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8800" windowHeight="11400" activeTab="4"/>
  </bookViews>
  <sheets>
    <sheet name="25檔" sheetId="1" r:id="rId1"/>
    <sheet name="10檔" sheetId="2" r:id="rId2"/>
    <sheet name="25-new" sheetId="3" r:id="rId3"/>
    <sheet name="10-new" sheetId="4" r:id="rId4"/>
    <sheet name="台指-25" sheetId="5" r:id="rId5"/>
    <sheet name="台指-10" sheetId="6" r:id="rId6"/>
  </sheets>
  <calcPr calcId="162913"/>
</workbook>
</file>

<file path=xl/calcChain.xml><?xml version="1.0" encoding="utf-8"?>
<calcChain xmlns="http://schemas.openxmlformats.org/spreadsheetml/2006/main">
  <c r="FG54" i="6" l="1"/>
  <c r="FG55" i="6"/>
  <c r="FG56" i="6"/>
  <c r="FG53" i="6"/>
  <c r="FE56" i="6"/>
  <c r="FD56" i="6"/>
  <c r="FF56" i="6" s="1"/>
  <c r="FE55" i="6"/>
  <c r="FD55" i="6"/>
  <c r="FF55" i="6" s="1"/>
  <c r="FE54" i="6"/>
  <c r="FD54" i="6"/>
  <c r="FF54" i="6" s="1"/>
  <c r="FE53" i="6"/>
  <c r="FD53" i="6"/>
  <c r="FF53" i="6" s="1"/>
  <c r="FG54" i="5"/>
  <c r="FG55" i="5"/>
  <c r="FG56" i="5"/>
  <c r="FG53" i="5"/>
  <c r="FE56" i="5"/>
  <c r="FD56" i="5"/>
  <c r="FF56" i="5" s="1"/>
  <c r="FE55" i="5"/>
  <c r="FD55" i="5"/>
  <c r="FF55" i="5" s="1"/>
  <c r="FE54" i="5"/>
  <c r="FD54" i="5"/>
  <c r="FF54" i="5" s="1"/>
  <c r="FE53" i="5"/>
  <c r="FD53" i="5"/>
  <c r="FF53" i="5" s="1"/>
  <c r="FG54" i="4"/>
  <c r="FG55" i="4"/>
  <c r="FG56" i="4"/>
  <c r="FG53" i="4"/>
  <c r="FE56" i="4"/>
  <c r="FD56" i="4"/>
  <c r="FF56" i="4" s="1"/>
  <c r="FE55" i="4"/>
  <c r="FD55" i="4"/>
  <c r="FF55" i="4" s="1"/>
  <c r="FE54" i="4"/>
  <c r="FD54" i="4"/>
  <c r="FF54" i="4" s="1"/>
  <c r="FE53" i="4"/>
  <c r="FD53" i="4"/>
  <c r="FF53" i="4" s="1"/>
  <c r="FG54" i="3"/>
  <c r="FG55" i="3"/>
  <c r="FG56" i="3"/>
  <c r="FG53" i="3"/>
  <c r="FF56" i="3"/>
  <c r="FF55" i="3"/>
  <c r="FF54" i="3"/>
  <c r="FD56" i="3"/>
  <c r="FD55" i="3"/>
  <c r="FD54" i="3"/>
  <c r="FD53" i="3"/>
  <c r="FF53" i="3"/>
  <c r="FE56" i="3"/>
  <c r="FE55" i="3"/>
  <c r="FE54" i="3"/>
  <c r="FE53" i="3"/>
  <c r="FD35" i="4" l="1"/>
  <c r="D40" i="3" l="1"/>
  <c r="E40" i="3"/>
  <c r="F40" i="3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B40" i="3"/>
  <c r="C40" i="3" s="1"/>
  <c r="D37" i="4"/>
  <c r="E37" i="4"/>
  <c r="F37" i="4"/>
  <c r="G37" i="4" s="1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AH37" i="4" s="1"/>
  <c r="AI37" i="4" s="1"/>
  <c r="AJ37" i="4" s="1"/>
  <c r="AK37" i="4" s="1"/>
  <c r="AL37" i="4" s="1"/>
  <c r="AM37" i="4" s="1"/>
  <c r="AN37" i="4" s="1"/>
  <c r="AO37" i="4" s="1"/>
  <c r="AP37" i="4" s="1"/>
  <c r="AQ37" i="4" s="1"/>
  <c r="AR37" i="4" s="1"/>
  <c r="AS37" i="4" s="1"/>
  <c r="AT37" i="4" s="1"/>
  <c r="AU37" i="4" s="1"/>
  <c r="AV37" i="4" s="1"/>
  <c r="AW37" i="4" s="1"/>
  <c r="AX37" i="4" s="1"/>
  <c r="AY37" i="4" s="1"/>
  <c r="AZ37" i="4" s="1"/>
  <c r="BA37" i="4" s="1"/>
  <c r="BB37" i="4" s="1"/>
  <c r="BC37" i="4" s="1"/>
  <c r="BD37" i="4" s="1"/>
  <c r="BE37" i="4" s="1"/>
  <c r="BF37" i="4" s="1"/>
  <c r="BG37" i="4" s="1"/>
  <c r="BH37" i="4" s="1"/>
  <c r="BI37" i="4" s="1"/>
  <c r="BJ37" i="4" s="1"/>
  <c r="BK37" i="4" s="1"/>
  <c r="BL37" i="4" s="1"/>
  <c r="BM37" i="4" s="1"/>
  <c r="BN37" i="4" s="1"/>
  <c r="BO37" i="4" s="1"/>
  <c r="BP37" i="4" s="1"/>
  <c r="BQ37" i="4" s="1"/>
  <c r="BR37" i="4" s="1"/>
  <c r="C37" i="4"/>
  <c r="B37" i="4"/>
  <c r="B36" i="5"/>
  <c r="C36" i="5" s="1"/>
  <c r="D36" i="5" s="1"/>
  <c r="E36" i="5" s="1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AI36" i="5" s="1"/>
  <c r="AJ36" i="5" s="1"/>
  <c r="AK36" i="5" s="1"/>
  <c r="AL36" i="5" s="1"/>
  <c r="AM36" i="5" s="1"/>
  <c r="AN36" i="5" s="1"/>
  <c r="AO36" i="5" s="1"/>
  <c r="AP36" i="5" s="1"/>
  <c r="AQ36" i="5" s="1"/>
  <c r="AR36" i="5" s="1"/>
  <c r="AS36" i="5" s="1"/>
  <c r="AT36" i="5" s="1"/>
  <c r="AU36" i="5" s="1"/>
  <c r="C36" i="6"/>
  <c r="D36" i="6" s="1"/>
  <c r="E36" i="6" s="1"/>
  <c r="F36" i="6" s="1"/>
  <c r="G36" i="6" s="1"/>
  <c r="H36" i="6" s="1"/>
  <c r="I36" i="6" s="1"/>
  <c r="J36" i="6" s="1"/>
  <c r="K36" i="6" s="1"/>
  <c r="L36" i="6" s="1"/>
  <c r="M36" i="6" s="1"/>
  <c r="N36" i="6" s="1"/>
  <c r="O36" i="6" s="1"/>
  <c r="P36" i="6" s="1"/>
  <c r="Q36" i="6" s="1"/>
  <c r="R36" i="6" s="1"/>
  <c r="S36" i="6" s="1"/>
  <c r="T36" i="6" s="1"/>
  <c r="U36" i="6" s="1"/>
  <c r="V36" i="6" s="1"/>
  <c r="W36" i="6" s="1"/>
  <c r="X36" i="6" s="1"/>
  <c r="Y36" i="6" s="1"/>
  <c r="Z36" i="6" s="1"/>
  <c r="AA36" i="6" s="1"/>
  <c r="AB36" i="6" s="1"/>
  <c r="AC36" i="6" s="1"/>
  <c r="AD36" i="6" s="1"/>
  <c r="AE36" i="6" s="1"/>
  <c r="AF36" i="6" s="1"/>
  <c r="AG36" i="6" s="1"/>
  <c r="AH36" i="6" s="1"/>
  <c r="AI36" i="6" s="1"/>
  <c r="AJ36" i="6" s="1"/>
  <c r="AK36" i="6" s="1"/>
  <c r="AL36" i="6" s="1"/>
  <c r="AM36" i="6" s="1"/>
  <c r="AN36" i="6" s="1"/>
  <c r="AO36" i="6" s="1"/>
  <c r="AP36" i="6" s="1"/>
  <c r="AQ36" i="6" s="1"/>
  <c r="AR36" i="6" s="1"/>
  <c r="AS36" i="6" s="1"/>
  <c r="AT36" i="6" s="1"/>
  <c r="AU36" i="6" s="1"/>
  <c r="AV36" i="6" s="1"/>
  <c r="AW36" i="6" s="1"/>
  <c r="AX36" i="6" s="1"/>
  <c r="AY36" i="6" s="1"/>
  <c r="AZ36" i="6" s="1"/>
  <c r="BA36" i="6" s="1"/>
  <c r="BB36" i="6" s="1"/>
  <c r="BC36" i="6" s="1"/>
  <c r="BD36" i="6" s="1"/>
  <c r="BE36" i="6" s="1"/>
  <c r="BF36" i="6" s="1"/>
  <c r="BG36" i="6" s="1"/>
  <c r="BH36" i="6" s="1"/>
  <c r="BI36" i="6" s="1"/>
  <c r="BJ36" i="6" s="1"/>
  <c r="BK36" i="6" s="1"/>
  <c r="BL36" i="6" s="1"/>
  <c r="BM36" i="6" s="1"/>
  <c r="BN36" i="6" s="1"/>
  <c r="BO36" i="6" s="1"/>
  <c r="BP36" i="6" s="1"/>
  <c r="BQ36" i="6" s="1"/>
  <c r="BR36" i="6" s="1"/>
  <c r="B36" i="6"/>
  <c r="FO29" i="6"/>
  <c r="FN29" i="6"/>
  <c r="FM29" i="6"/>
  <c r="FL29" i="6"/>
  <c r="FK29" i="6"/>
  <c r="FJ29" i="6"/>
  <c r="FI29" i="6"/>
  <c r="FH29" i="6"/>
  <c r="FG29" i="6"/>
  <c r="FF29" i="6"/>
  <c r="FE29" i="6"/>
  <c r="FD29" i="6"/>
  <c r="FO28" i="6"/>
  <c r="FN28" i="6"/>
  <c r="FM28" i="6"/>
  <c r="FL28" i="6"/>
  <c r="FK28" i="6"/>
  <c r="FJ28" i="6"/>
  <c r="FI28" i="6"/>
  <c r="FH28" i="6"/>
  <c r="FG28" i="6"/>
  <c r="FF28" i="6"/>
  <c r="FE28" i="6"/>
  <c r="FD28" i="6"/>
  <c r="FO27" i="6"/>
  <c r="FN27" i="6"/>
  <c r="FM27" i="6"/>
  <c r="FL27" i="6"/>
  <c r="FK27" i="6"/>
  <c r="FJ27" i="6"/>
  <c r="FI27" i="6"/>
  <c r="FH27" i="6"/>
  <c r="FG27" i="6"/>
  <c r="FF27" i="6"/>
  <c r="FE27" i="6"/>
  <c r="FD27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O25" i="6"/>
  <c r="FN25" i="6"/>
  <c r="FM25" i="6"/>
  <c r="FL25" i="6"/>
  <c r="FK25" i="6"/>
  <c r="FJ25" i="6"/>
  <c r="FI25" i="6"/>
  <c r="FH25" i="6"/>
  <c r="FG25" i="6"/>
  <c r="FF25" i="6"/>
  <c r="FE25" i="6"/>
  <c r="FD25" i="6"/>
  <c r="FO24" i="6"/>
  <c r="FN24" i="6"/>
  <c r="FM24" i="6"/>
  <c r="FL24" i="6"/>
  <c r="FK24" i="6"/>
  <c r="FJ24" i="6"/>
  <c r="FI24" i="6"/>
  <c r="FH24" i="6"/>
  <c r="FG24" i="6"/>
  <c r="FF24" i="6"/>
  <c r="FE24" i="6"/>
  <c r="FD24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O21" i="6"/>
  <c r="FN21" i="6"/>
  <c r="FM21" i="6"/>
  <c r="FL21" i="6"/>
  <c r="FK21" i="6"/>
  <c r="FJ21" i="6"/>
  <c r="FI21" i="6"/>
  <c r="FH21" i="6"/>
  <c r="FG21" i="6"/>
  <c r="FF21" i="6"/>
  <c r="FE21" i="6"/>
  <c r="FD21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O19" i="6"/>
  <c r="FN19" i="6"/>
  <c r="FM19" i="6"/>
  <c r="FL19" i="6"/>
  <c r="FK19" i="6"/>
  <c r="FJ19" i="6"/>
  <c r="FI19" i="6"/>
  <c r="FH19" i="6"/>
  <c r="FG19" i="6"/>
  <c r="FF19" i="6"/>
  <c r="FE19" i="6"/>
  <c r="FD19" i="6"/>
  <c r="FO18" i="6"/>
  <c r="FN18" i="6"/>
  <c r="FM18" i="6"/>
  <c r="FL18" i="6"/>
  <c r="FK18" i="6"/>
  <c r="FJ18" i="6"/>
  <c r="FI18" i="6"/>
  <c r="FH18" i="6"/>
  <c r="FG18" i="6"/>
  <c r="FF18" i="6"/>
  <c r="FE18" i="6"/>
  <c r="FD18" i="6"/>
  <c r="FO17" i="6"/>
  <c r="FN17" i="6"/>
  <c r="FM17" i="6"/>
  <c r="FL17" i="6"/>
  <c r="FK17" i="6"/>
  <c r="FJ17" i="6"/>
  <c r="FI17" i="6"/>
  <c r="FH17" i="6"/>
  <c r="FG17" i="6"/>
  <c r="FF17" i="6"/>
  <c r="FE17" i="6"/>
  <c r="FD17" i="6"/>
  <c r="FO15" i="6"/>
  <c r="FN15" i="6"/>
  <c r="FM15" i="6"/>
  <c r="FL15" i="6"/>
  <c r="FK15" i="6"/>
  <c r="FJ15" i="6"/>
  <c r="FI15" i="6"/>
  <c r="FH15" i="6"/>
  <c r="FG15" i="6"/>
  <c r="FF15" i="6"/>
  <c r="FE15" i="6"/>
  <c r="FD15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O12" i="6"/>
  <c r="FN12" i="6"/>
  <c r="FM12" i="6"/>
  <c r="FL12" i="6"/>
  <c r="FK12" i="6"/>
  <c r="FJ12" i="6"/>
  <c r="FI12" i="6"/>
  <c r="FH12" i="6"/>
  <c r="FG12" i="6"/>
  <c r="FF12" i="6"/>
  <c r="FE12" i="6"/>
  <c r="FD12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O10" i="6"/>
  <c r="FN10" i="6"/>
  <c r="FM10" i="6"/>
  <c r="FL10" i="6"/>
  <c r="FK10" i="6"/>
  <c r="FJ10" i="6"/>
  <c r="FI10" i="6"/>
  <c r="FH10" i="6"/>
  <c r="FG10" i="6"/>
  <c r="FF10" i="6"/>
  <c r="FE10" i="6"/>
  <c r="FD10" i="6"/>
  <c r="FO8" i="6"/>
  <c r="FN8" i="6"/>
  <c r="FM8" i="6"/>
  <c r="FL8" i="6"/>
  <c r="FK8" i="6"/>
  <c r="FJ8" i="6"/>
  <c r="FI8" i="6"/>
  <c r="FH8" i="6"/>
  <c r="FG8" i="6"/>
  <c r="FF8" i="6"/>
  <c r="FE8" i="6"/>
  <c r="FD8" i="6"/>
  <c r="FO7" i="6"/>
  <c r="FN7" i="6"/>
  <c r="FM7" i="6"/>
  <c r="FL7" i="6"/>
  <c r="FK7" i="6"/>
  <c r="FJ7" i="6"/>
  <c r="FI7" i="6"/>
  <c r="FH7" i="6"/>
  <c r="FG7" i="6"/>
  <c r="FF7" i="6"/>
  <c r="FE7" i="6"/>
  <c r="FD7" i="6"/>
  <c r="FO6" i="6"/>
  <c r="FN6" i="6"/>
  <c r="FM6" i="6"/>
  <c r="FL6" i="6"/>
  <c r="FK6" i="6"/>
  <c r="FJ6" i="6"/>
  <c r="FI6" i="6"/>
  <c r="FH6" i="6"/>
  <c r="FG6" i="6"/>
  <c r="FF6" i="6"/>
  <c r="FE6" i="6"/>
  <c r="FD6" i="6"/>
  <c r="FO5" i="6"/>
  <c r="FN5" i="6"/>
  <c r="FM5" i="6"/>
  <c r="FL5" i="6"/>
  <c r="FK5" i="6"/>
  <c r="FJ5" i="6"/>
  <c r="FI5" i="6"/>
  <c r="FH5" i="6"/>
  <c r="FG5" i="6"/>
  <c r="FF5" i="6"/>
  <c r="FE5" i="6"/>
  <c r="FD5" i="6"/>
  <c r="FO4" i="6"/>
  <c r="FN4" i="6"/>
  <c r="FM4" i="6"/>
  <c r="FL4" i="6"/>
  <c r="FK4" i="6"/>
  <c r="FJ4" i="6"/>
  <c r="FI4" i="6"/>
  <c r="FH4" i="6"/>
  <c r="FG4" i="6"/>
  <c r="FF4" i="6"/>
  <c r="FE4" i="6"/>
  <c r="FD4" i="6"/>
  <c r="FO3" i="6"/>
  <c r="FO31" i="6" s="1"/>
  <c r="FN3" i="6"/>
  <c r="FN31" i="6" s="1"/>
  <c r="FM3" i="6"/>
  <c r="FM31" i="6" s="1"/>
  <c r="FL3" i="6"/>
  <c r="FL31" i="6" s="1"/>
  <c r="FK3" i="6"/>
  <c r="FK31" i="6" s="1"/>
  <c r="FJ3" i="6"/>
  <c r="FJ31" i="6" s="1"/>
  <c r="FI3" i="6"/>
  <c r="FI31" i="6" s="1"/>
  <c r="FH3" i="6"/>
  <c r="FH31" i="6" s="1"/>
  <c r="FG3" i="6"/>
  <c r="FG31" i="6" s="1"/>
  <c r="FF3" i="6"/>
  <c r="FF31" i="6" s="1"/>
  <c r="FE3" i="6"/>
  <c r="FE31" i="6" s="1"/>
  <c r="FD3" i="6"/>
  <c r="FD31" i="6" s="1"/>
  <c r="FB29" i="6"/>
  <c r="FA29" i="6"/>
  <c r="FB28" i="6"/>
  <c r="FA28" i="6"/>
  <c r="FB27" i="6"/>
  <c r="FA27" i="6"/>
  <c r="FB26" i="6"/>
  <c r="FA26" i="6"/>
  <c r="FB25" i="6"/>
  <c r="FA25" i="6"/>
  <c r="FB24" i="6"/>
  <c r="FA24" i="6"/>
  <c r="FB22" i="6"/>
  <c r="FA22" i="6"/>
  <c r="FB21" i="6"/>
  <c r="FA21" i="6"/>
  <c r="FB20" i="6"/>
  <c r="FA20" i="6"/>
  <c r="FB19" i="6"/>
  <c r="FA19" i="6"/>
  <c r="FB18" i="6"/>
  <c r="FA18" i="6"/>
  <c r="FB17" i="6"/>
  <c r="FA17" i="6"/>
  <c r="FB15" i="6"/>
  <c r="FA15" i="6"/>
  <c r="FB14" i="6"/>
  <c r="FA14" i="6"/>
  <c r="FB13" i="6"/>
  <c r="FA13" i="6"/>
  <c r="FB12" i="6"/>
  <c r="FA12" i="6"/>
  <c r="FB11" i="6"/>
  <c r="FA11" i="6"/>
  <c r="FB10" i="6"/>
  <c r="FA10" i="6"/>
  <c r="FA4" i="6"/>
  <c r="FB4" i="6"/>
  <c r="FA5" i="6"/>
  <c r="FB5" i="6"/>
  <c r="FA6" i="6"/>
  <c r="FB6" i="6"/>
  <c r="FA7" i="6"/>
  <c r="FB7" i="6"/>
  <c r="FA8" i="6"/>
  <c r="FB8" i="6"/>
  <c r="FB3" i="6"/>
  <c r="FA3" i="6"/>
  <c r="EU2" i="6"/>
  <c r="FO33" i="6" s="1"/>
  <c r="EQ2" i="6"/>
  <c r="EV29" i="6"/>
  <c r="ER29" i="6"/>
  <c r="EP29" i="6"/>
  <c r="ET29" i="6" s="1"/>
  <c r="EU29" i="6" s="1"/>
  <c r="EV28" i="6"/>
  <c r="ER28" i="6"/>
  <c r="EP28" i="6"/>
  <c r="ET28" i="6" s="1"/>
  <c r="EV27" i="6"/>
  <c r="ER27" i="6"/>
  <c r="EP27" i="6"/>
  <c r="ET27" i="6" s="1"/>
  <c r="EV26" i="6"/>
  <c r="ER26" i="6"/>
  <c r="EP26" i="6"/>
  <c r="ET26" i="6" s="1"/>
  <c r="EV25" i="6"/>
  <c r="ER25" i="6"/>
  <c r="EP25" i="6"/>
  <c r="ET25" i="6" s="1"/>
  <c r="EV24" i="6"/>
  <c r="ER24" i="6"/>
  <c r="EP24" i="6"/>
  <c r="ET24" i="6" s="1"/>
  <c r="EV22" i="6"/>
  <c r="ER22" i="6"/>
  <c r="EP22" i="6"/>
  <c r="ET22" i="6" s="1"/>
  <c r="EV21" i="6"/>
  <c r="ER21" i="6"/>
  <c r="EP21" i="6"/>
  <c r="ET21" i="6" s="1"/>
  <c r="EV20" i="6"/>
  <c r="ER20" i="6"/>
  <c r="EP20" i="6"/>
  <c r="ET20" i="6" s="1"/>
  <c r="EV19" i="6"/>
  <c r="ER19" i="6"/>
  <c r="EP19" i="6"/>
  <c r="ET19" i="6" s="1"/>
  <c r="EV18" i="6"/>
  <c r="ER18" i="6"/>
  <c r="EP18" i="6"/>
  <c r="ET18" i="6" s="1"/>
  <c r="EV17" i="6"/>
  <c r="ER17" i="6"/>
  <c r="EP17" i="6"/>
  <c r="ET17" i="6" s="1"/>
  <c r="EV15" i="6"/>
  <c r="ER15" i="6"/>
  <c r="EP15" i="6"/>
  <c r="ET15" i="6" s="1"/>
  <c r="EV14" i="6"/>
  <c r="ER14" i="6"/>
  <c r="EP14" i="6"/>
  <c r="ET14" i="6" s="1"/>
  <c r="EV13" i="6"/>
  <c r="ER13" i="6"/>
  <c r="EP13" i="6"/>
  <c r="ET13" i="6" s="1"/>
  <c r="EV12" i="6"/>
  <c r="ER12" i="6"/>
  <c r="EP12" i="6"/>
  <c r="ET12" i="6" s="1"/>
  <c r="EU12" i="6" s="1"/>
  <c r="EV11" i="6"/>
  <c r="ER11" i="6"/>
  <c r="EP11" i="6"/>
  <c r="EQ11" i="6" s="1"/>
  <c r="EV10" i="6"/>
  <c r="ER10" i="6"/>
  <c r="EP10" i="6"/>
  <c r="ET10" i="6" s="1"/>
  <c r="EV8" i="6"/>
  <c r="ER8" i="6"/>
  <c r="EP8" i="6"/>
  <c r="ET8" i="6" s="1"/>
  <c r="EU8" i="6" s="1"/>
  <c r="EV7" i="6"/>
  <c r="ER7" i="6"/>
  <c r="EP7" i="6"/>
  <c r="ET7" i="6" s="1"/>
  <c r="EV6" i="6"/>
  <c r="ER6" i="6"/>
  <c r="EP6" i="6"/>
  <c r="ET6" i="6" s="1"/>
  <c r="EU6" i="6" s="1"/>
  <c r="EV5" i="6"/>
  <c r="ER5" i="6"/>
  <c r="EP5" i="6"/>
  <c r="ET5" i="6" s="1"/>
  <c r="EU5" i="6" s="1"/>
  <c r="EV4" i="6"/>
  <c r="ER4" i="6"/>
  <c r="EP4" i="6"/>
  <c r="ET4" i="6" s="1"/>
  <c r="EV3" i="6"/>
  <c r="ER3" i="6"/>
  <c r="EP3" i="6"/>
  <c r="ET3" i="6" s="1"/>
  <c r="EU3" i="6" s="1"/>
  <c r="EO30" i="6"/>
  <c r="EN30" i="6"/>
  <c r="EM30" i="6"/>
  <c r="EL30" i="6"/>
  <c r="EK30" i="6"/>
  <c r="EJ30" i="6"/>
  <c r="EI30" i="6"/>
  <c r="EH30" i="6"/>
  <c r="EG30" i="6"/>
  <c r="EF30" i="6"/>
  <c r="EE30" i="6"/>
  <c r="ED30" i="6"/>
  <c r="EC30" i="6"/>
  <c r="EB30" i="6"/>
  <c r="EA30" i="6"/>
  <c r="DZ30" i="6"/>
  <c r="DY30" i="6"/>
  <c r="DX30" i="6"/>
  <c r="DW30" i="6"/>
  <c r="DV30" i="6"/>
  <c r="DU30" i="6"/>
  <c r="DT30" i="6"/>
  <c r="DS30" i="6"/>
  <c r="DR30" i="6"/>
  <c r="DQ30" i="6"/>
  <c r="DP30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GB6" i="6" s="1"/>
  <c r="L30" i="6"/>
  <c r="GA6" i="6" s="1"/>
  <c r="K30" i="6"/>
  <c r="FZ6" i="6" s="1"/>
  <c r="J30" i="6"/>
  <c r="FY6" i="6" s="1"/>
  <c r="I30" i="6"/>
  <c r="FX6" i="6" s="1"/>
  <c r="H30" i="6"/>
  <c r="FW6" i="6" s="1"/>
  <c r="G30" i="6"/>
  <c r="FV6" i="6" s="1"/>
  <c r="F30" i="6"/>
  <c r="FU6" i="6" s="1"/>
  <c r="E30" i="6"/>
  <c r="FT6" i="6" s="1"/>
  <c r="D30" i="6"/>
  <c r="FS6" i="6" s="1"/>
  <c r="C30" i="6"/>
  <c r="FR6" i="6" s="1"/>
  <c r="B30" i="6"/>
  <c r="FQ6" i="6" s="1"/>
  <c r="EO23" i="6"/>
  <c r="EN23" i="6"/>
  <c r="EM23" i="6"/>
  <c r="EL23" i="6"/>
  <c r="EK23" i="6"/>
  <c r="EJ23" i="6"/>
  <c r="EI23" i="6"/>
  <c r="EH23" i="6"/>
  <c r="EG23" i="6"/>
  <c r="EF23" i="6"/>
  <c r="EE23" i="6"/>
  <c r="ED23" i="6"/>
  <c r="EC23" i="6"/>
  <c r="EB23" i="6"/>
  <c r="EA23" i="6"/>
  <c r="DZ23" i="6"/>
  <c r="DY23" i="6"/>
  <c r="DX23" i="6"/>
  <c r="DW23" i="6"/>
  <c r="DV23" i="6"/>
  <c r="DU23" i="6"/>
  <c r="DT23" i="6"/>
  <c r="DS23" i="6"/>
  <c r="DR23" i="6"/>
  <c r="DQ23" i="6"/>
  <c r="DP23" i="6"/>
  <c r="DO23" i="6"/>
  <c r="DN23" i="6"/>
  <c r="DM23" i="6"/>
  <c r="DL23" i="6"/>
  <c r="DK23" i="6"/>
  <c r="DJ23" i="6"/>
  <c r="DI23" i="6"/>
  <c r="DH23" i="6"/>
  <c r="DG23" i="6"/>
  <c r="DF23" i="6"/>
  <c r="DE23" i="6"/>
  <c r="DD23" i="6"/>
  <c r="DC23" i="6"/>
  <c r="DB23" i="6"/>
  <c r="DA23" i="6"/>
  <c r="CZ23" i="6"/>
  <c r="CY23" i="6"/>
  <c r="CX23" i="6"/>
  <c r="CW23" i="6"/>
  <c r="CV23" i="6"/>
  <c r="CU23" i="6"/>
  <c r="CT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FY5" i="6" s="1"/>
  <c r="L23" i="6"/>
  <c r="FX5" i="6" s="1"/>
  <c r="K23" i="6"/>
  <c r="FW5" i="6" s="1"/>
  <c r="J23" i="6"/>
  <c r="FV5" i="6" s="1"/>
  <c r="I23" i="6"/>
  <c r="FU5" i="6" s="1"/>
  <c r="H23" i="6"/>
  <c r="FT5" i="6" s="1"/>
  <c r="G23" i="6"/>
  <c r="FS5" i="6" s="1"/>
  <c r="F23" i="6"/>
  <c r="FR5" i="6" s="1"/>
  <c r="E23" i="6"/>
  <c r="FQ5" i="6" s="1"/>
  <c r="D23" i="6"/>
  <c r="GB5" i="6" s="1"/>
  <c r="C23" i="6"/>
  <c r="GA5" i="6" s="1"/>
  <c r="B23" i="6"/>
  <c r="FZ5" i="6" s="1"/>
  <c r="EO16" i="6"/>
  <c r="EN16" i="6"/>
  <c r="EM16" i="6"/>
  <c r="EL16" i="6"/>
  <c r="EK16" i="6"/>
  <c r="EJ16" i="6"/>
  <c r="EI16" i="6"/>
  <c r="EH16" i="6"/>
  <c r="EG16" i="6"/>
  <c r="EF16" i="6"/>
  <c r="EE16" i="6"/>
  <c r="ED16" i="6"/>
  <c r="EC16" i="6"/>
  <c r="EB16" i="6"/>
  <c r="EA16" i="6"/>
  <c r="DZ16" i="6"/>
  <c r="DY16" i="6"/>
  <c r="DX16" i="6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FV4" i="6" s="1"/>
  <c r="L16" i="6"/>
  <c r="FU4" i="6" s="1"/>
  <c r="K16" i="6"/>
  <c r="FT4" i="6" s="1"/>
  <c r="J16" i="6"/>
  <c r="FS4" i="6" s="1"/>
  <c r="I16" i="6"/>
  <c r="FR4" i="6" s="1"/>
  <c r="H16" i="6"/>
  <c r="FQ4" i="6" s="1"/>
  <c r="G16" i="6"/>
  <c r="GB4" i="6" s="1"/>
  <c r="F16" i="6"/>
  <c r="GA4" i="6" s="1"/>
  <c r="E16" i="6"/>
  <c r="FZ4" i="6" s="1"/>
  <c r="D16" i="6"/>
  <c r="FY4" i="6" s="1"/>
  <c r="C16" i="6"/>
  <c r="FX4" i="6" s="1"/>
  <c r="B16" i="6"/>
  <c r="FW4" i="6" s="1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B9" i="6"/>
  <c r="FT3" i="6" s="1"/>
  <c r="FT7" i="6" s="1"/>
  <c r="FO29" i="5"/>
  <c r="FN29" i="5"/>
  <c r="FM29" i="5"/>
  <c r="FL29" i="5"/>
  <c r="FK29" i="5"/>
  <c r="FJ29" i="5"/>
  <c r="FI29" i="5"/>
  <c r="FH29" i="5"/>
  <c r="FG29" i="5"/>
  <c r="FF29" i="5"/>
  <c r="FE29" i="5"/>
  <c r="FD29" i="5"/>
  <c r="FO28" i="5"/>
  <c r="FN28" i="5"/>
  <c r="FM28" i="5"/>
  <c r="FL28" i="5"/>
  <c r="FK28" i="5"/>
  <c r="FJ28" i="5"/>
  <c r="FI28" i="5"/>
  <c r="FH28" i="5"/>
  <c r="FG28" i="5"/>
  <c r="FF28" i="5"/>
  <c r="FE28" i="5"/>
  <c r="FD28" i="5"/>
  <c r="FO27" i="5"/>
  <c r="FN27" i="5"/>
  <c r="FM27" i="5"/>
  <c r="FL27" i="5"/>
  <c r="FK27" i="5"/>
  <c r="FJ27" i="5"/>
  <c r="FI27" i="5"/>
  <c r="FH27" i="5"/>
  <c r="FG27" i="5"/>
  <c r="FF27" i="5"/>
  <c r="FE27" i="5"/>
  <c r="FD27" i="5"/>
  <c r="FO26" i="5"/>
  <c r="FN26" i="5"/>
  <c r="FM26" i="5"/>
  <c r="FL26" i="5"/>
  <c r="FK26" i="5"/>
  <c r="FJ26" i="5"/>
  <c r="FI26" i="5"/>
  <c r="FH26" i="5"/>
  <c r="FG26" i="5"/>
  <c r="FF26" i="5"/>
  <c r="FE26" i="5"/>
  <c r="FD26" i="5"/>
  <c r="FO25" i="5"/>
  <c r="FN25" i="5"/>
  <c r="FM25" i="5"/>
  <c r="FL25" i="5"/>
  <c r="FK25" i="5"/>
  <c r="FJ25" i="5"/>
  <c r="FI25" i="5"/>
  <c r="FH25" i="5"/>
  <c r="FG25" i="5"/>
  <c r="FF25" i="5"/>
  <c r="FE25" i="5"/>
  <c r="FD25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O20" i="5"/>
  <c r="FN20" i="5"/>
  <c r="FM20" i="5"/>
  <c r="FL20" i="5"/>
  <c r="FK20" i="5"/>
  <c r="FJ20" i="5"/>
  <c r="FI20" i="5"/>
  <c r="FH20" i="5"/>
  <c r="FG20" i="5"/>
  <c r="FF20" i="5"/>
  <c r="FE20" i="5"/>
  <c r="FD20" i="5"/>
  <c r="FO19" i="5"/>
  <c r="FN19" i="5"/>
  <c r="FM19" i="5"/>
  <c r="FL19" i="5"/>
  <c r="FK19" i="5"/>
  <c r="FJ19" i="5"/>
  <c r="FI19" i="5"/>
  <c r="FH19" i="5"/>
  <c r="FG19" i="5"/>
  <c r="FF19" i="5"/>
  <c r="FE19" i="5"/>
  <c r="FD19" i="5"/>
  <c r="FO18" i="5"/>
  <c r="FN18" i="5"/>
  <c r="FM18" i="5"/>
  <c r="FL18" i="5"/>
  <c r="FK18" i="5"/>
  <c r="FJ18" i="5"/>
  <c r="FI18" i="5"/>
  <c r="FH18" i="5"/>
  <c r="FG18" i="5"/>
  <c r="FF18" i="5"/>
  <c r="FE18" i="5"/>
  <c r="FD18" i="5"/>
  <c r="FO17" i="5"/>
  <c r="FN17" i="5"/>
  <c r="FM17" i="5"/>
  <c r="FL17" i="5"/>
  <c r="FK17" i="5"/>
  <c r="FJ17" i="5"/>
  <c r="FI17" i="5"/>
  <c r="FH17" i="5"/>
  <c r="FG17" i="5"/>
  <c r="FF17" i="5"/>
  <c r="FE17" i="5"/>
  <c r="FD17" i="5"/>
  <c r="FO15" i="5"/>
  <c r="FN15" i="5"/>
  <c r="FM15" i="5"/>
  <c r="FL15" i="5"/>
  <c r="FK15" i="5"/>
  <c r="FJ15" i="5"/>
  <c r="FI15" i="5"/>
  <c r="FH15" i="5"/>
  <c r="FG15" i="5"/>
  <c r="FF15" i="5"/>
  <c r="FE15" i="5"/>
  <c r="FD15" i="5"/>
  <c r="FO14" i="5"/>
  <c r="FN14" i="5"/>
  <c r="FM14" i="5"/>
  <c r="FL14" i="5"/>
  <c r="FK14" i="5"/>
  <c r="FJ14" i="5"/>
  <c r="FI14" i="5"/>
  <c r="FH14" i="5"/>
  <c r="FG14" i="5"/>
  <c r="FF14" i="5"/>
  <c r="FE14" i="5"/>
  <c r="FD14" i="5"/>
  <c r="FO13" i="5"/>
  <c r="FN13" i="5"/>
  <c r="FM13" i="5"/>
  <c r="FL13" i="5"/>
  <c r="FK13" i="5"/>
  <c r="FJ13" i="5"/>
  <c r="FI13" i="5"/>
  <c r="FH13" i="5"/>
  <c r="FG13" i="5"/>
  <c r="FF13" i="5"/>
  <c r="FE13" i="5"/>
  <c r="FD13" i="5"/>
  <c r="FO12" i="5"/>
  <c r="FN12" i="5"/>
  <c r="FM12" i="5"/>
  <c r="FL12" i="5"/>
  <c r="FK12" i="5"/>
  <c r="FJ12" i="5"/>
  <c r="FI12" i="5"/>
  <c r="FH12" i="5"/>
  <c r="FG12" i="5"/>
  <c r="FF12" i="5"/>
  <c r="FE12" i="5"/>
  <c r="FD12" i="5"/>
  <c r="FO11" i="5"/>
  <c r="FN11" i="5"/>
  <c r="FM11" i="5"/>
  <c r="FL11" i="5"/>
  <c r="FK11" i="5"/>
  <c r="FJ11" i="5"/>
  <c r="FI11" i="5"/>
  <c r="FH11" i="5"/>
  <c r="FG11" i="5"/>
  <c r="FF11" i="5"/>
  <c r="FE11" i="5"/>
  <c r="FD11" i="5"/>
  <c r="FO10" i="5"/>
  <c r="FN10" i="5"/>
  <c r="FM10" i="5"/>
  <c r="FL10" i="5"/>
  <c r="FK10" i="5"/>
  <c r="FJ10" i="5"/>
  <c r="FI10" i="5"/>
  <c r="FH10" i="5"/>
  <c r="FG10" i="5"/>
  <c r="FF10" i="5"/>
  <c r="FE10" i="5"/>
  <c r="FD10" i="5"/>
  <c r="FO8" i="5"/>
  <c r="FN8" i="5"/>
  <c r="FM8" i="5"/>
  <c r="FL8" i="5"/>
  <c r="FK8" i="5"/>
  <c r="FJ8" i="5"/>
  <c r="FI8" i="5"/>
  <c r="FH8" i="5"/>
  <c r="FG8" i="5"/>
  <c r="FF8" i="5"/>
  <c r="FE8" i="5"/>
  <c r="FD8" i="5"/>
  <c r="FO7" i="5"/>
  <c r="FN7" i="5"/>
  <c r="FM7" i="5"/>
  <c r="FL7" i="5"/>
  <c r="FK7" i="5"/>
  <c r="FJ7" i="5"/>
  <c r="FI7" i="5"/>
  <c r="FH7" i="5"/>
  <c r="FG7" i="5"/>
  <c r="FF7" i="5"/>
  <c r="FE7" i="5"/>
  <c r="FD7" i="5"/>
  <c r="FO6" i="5"/>
  <c r="FN6" i="5"/>
  <c r="FM6" i="5"/>
  <c r="FL6" i="5"/>
  <c r="FK6" i="5"/>
  <c r="FJ6" i="5"/>
  <c r="FI6" i="5"/>
  <c r="FH6" i="5"/>
  <c r="FG6" i="5"/>
  <c r="FF6" i="5"/>
  <c r="FE6" i="5"/>
  <c r="FD6" i="5"/>
  <c r="FO5" i="5"/>
  <c r="FN5" i="5"/>
  <c r="FM5" i="5"/>
  <c r="FL5" i="5"/>
  <c r="FK5" i="5"/>
  <c r="FJ5" i="5"/>
  <c r="FI5" i="5"/>
  <c r="FH5" i="5"/>
  <c r="FG5" i="5"/>
  <c r="FF5" i="5"/>
  <c r="FE5" i="5"/>
  <c r="FD5" i="5"/>
  <c r="FO4" i="5"/>
  <c r="FN4" i="5"/>
  <c r="FM4" i="5"/>
  <c r="FL4" i="5"/>
  <c r="FK4" i="5"/>
  <c r="FJ4" i="5"/>
  <c r="FI4" i="5"/>
  <c r="FH4" i="5"/>
  <c r="FG4" i="5"/>
  <c r="FF4" i="5"/>
  <c r="FE4" i="5"/>
  <c r="FD4" i="5"/>
  <c r="FO3" i="5"/>
  <c r="FO31" i="5" s="1"/>
  <c r="FN3" i="5"/>
  <c r="FN31" i="5" s="1"/>
  <c r="FM3" i="5"/>
  <c r="FM31" i="5" s="1"/>
  <c r="FL3" i="5"/>
  <c r="FL31" i="5" s="1"/>
  <c r="FK3" i="5"/>
  <c r="FK31" i="5" s="1"/>
  <c r="FJ3" i="5"/>
  <c r="FJ31" i="5" s="1"/>
  <c r="FI3" i="5"/>
  <c r="FI31" i="5" s="1"/>
  <c r="FH3" i="5"/>
  <c r="FH31" i="5" s="1"/>
  <c r="FG3" i="5"/>
  <c r="FG31" i="5" s="1"/>
  <c r="FF3" i="5"/>
  <c r="FF31" i="5" s="1"/>
  <c r="FE3" i="5"/>
  <c r="FE31" i="5" s="1"/>
  <c r="FD3" i="5"/>
  <c r="FD31" i="5" s="1"/>
  <c r="FB29" i="5"/>
  <c r="FA29" i="5"/>
  <c r="FB28" i="5"/>
  <c r="FA28" i="5"/>
  <c r="FC28" i="5" s="1"/>
  <c r="FB27" i="5"/>
  <c r="FA27" i="5"/>
  <c r="FB26" i="5"/>
  <c r="FA26" i="5"/>
  <c r="FB25" i="5"/>
  <c r="FA25" i="5"/>
  <c r="FB24" i="5"/>
  <c r="FA24" i="5"/>
  <c r="FB22" i="5"/>
  <c r="FA22" i="5"/>
  <c r="FB21" i="5"/>
  <c r="FA21" i="5"/>
  <c r="FB20" i="5"/>
  <c r="FA20" i="5"/>
  <c r="FB19" i="5"/>
  <c r="FA19" i="5"/>
  <c r="FB18" i="5"/>
  <c r="FA18" i="5"/>
  <c r="FB17" i="5"/>
  <c r="FA17" i="5"/>
  <c r="FB15" i="5"/>
  <c r="FA15" i="5"/>
  <c r="FB14" i="5"/>
  <c r="FA14" i="5"/>
  <c r="FC14" i="5" s="1"/>
  <c r="FB13" i="5"/>
  <c r="FA13" i="5"/>
  <c r="FB12" i="5"/>
  <c r="FA12" i="5"/>
  <c r="FB11" i="5"/>
  <c r="FA11" i="5"/>
  <c r="FB10" i="5"/>
  <c r="FA10" i="5"/>
  <c r="FC21" i="5"/>
  <c r="FB4" i="5"/>
  <c r="FB5" i="5"/>
  <c r="FB6" i="5"/>
  <c r="FB7" i="5"/>
  <c r="FB8" i="5"/>
  <c r="FB3" i="5"/>
  <c r="FA4" i="5"/>
  <c r="FA5" i="5"/>
  <c r="FC5" i="5" s="1"/>
  <c r="FA6" i="5"/>
  <c r="FC6" i="5" s="1"/>
  <c r="FA7" i="5"/>
  <c r="FA8" i="5"/>
  <c r="FC8" i="5" s="1"/>
  <c r="FA3" i="5"/>
  <c r="FC3" i="5" s="1"/>
  <c r="FC4" i="5"/>
  <c r="EU2" i="5"/>
  <c r="FN33" i="5" s="1"/>
  <c r="EQ2" i="5"/>
  <c r="EV29" i="5"/>
  <c r="ER29" i="5"/>
  <c r="EP29" i="5"/>
  <c r="ET29" i="5" s="1"/>
  <c r="EV28" i="5"/>
  <c r="ER28" i="5"/>
  <c r="EP28" i="5"/>
  <c r="ET28" i="5" s="1"/>
  <c r="EV27" i="5"/>
  <c r="ER27" i="5"/>
  <c r="EP27" i="5"/>
  <c r="ET27" i="5" s="1"/>
  <c r="EV26" i="5"/>
  <c r="ER26" i="5"/>
  <c r="EP26" i="5"/>
  <c r="ET26" i="5" s="1"/>
  <c r="EV25" i="5"/>
  <c r="ER25" i="5"/>
  <c r="EP25" i="5"/>
  <c r="ET25" i="5" s="1"/>
  <c r="EV24" i="5"/>
  <c r="ER24" i="5"/>
  <c r="EP24" i="5"/>
  <c r="ET24" i="5" s="1"/>
  <c r="EU24" i="5" s="1"/>
  <c r="EV22" i="5"/>
  <c r="ER22" i="5"/>
  <c r="EP22" i="5"/>
  <c r="ET22" i="5" s="1"/>
  <c r="EV21" i="5"/>
  <c r="ER21" i="5"/>
  <c r="EP21" i="5"/>
  <c r="ET21" i="5" s="1"/>
  <c r="EU21" i="5" s="1"/>
  <c r="EV20" i="5"/>
  <c r="ER20" i="5"/>
  <c r="EP20" i="5"/>
  <c r="ET20" i="5" s="1"/>
  <c r="EU20" i="5" s="1"/>
  <c r="EV19" i="5"/>
  <c r="ER19" i="5"/>
  <c r="EP19" i="5"/>
  <c r="EQ19" i="5" s="1"/>
  <c r="EV18" i="5"/>
  <c r="ER18" i="5"/>
  <c r="EP18" i="5"/>
  <c r="ET18" i="5" s="1"/>
  <c r="EU18" i="5" s="1"/>
  <c r="EV17" i="5"/>
  <c r="ER17" i="5"/>
  <c r="EP17" i="5"/>
  <c r="EQ17" i="5" s="1"/>
  <c r="EV15" i="5"/>
  <c r="ER15" i="5"/>
  <c r="EP15" i="5"/>
  <c r="ET15" i="5" s="1"/>
  <c r="EU15" i="5" s="1"/>
  <c r="EV14" i="5"/>
  <c r="ER14" i="5"/>
  <c r="EP14" i="5"/>
  <c r="EQ14" i="5" s="1"/>
  <c r="EV13" i="5"/>
  <c r="ER13" i="5"/>
  <c r="EP13" i="5"/>
  <c r="ET13" i="5" s="1"/>
  <c r="EU13" i="5" s="1"/>
  <c r="EV12" i="5"/>
  <c r="ER12" i="5"/>
  <c r="EP12" i="5"/>
  <c r="EQ12" i="5" s="1"/>
  <c r="EV11" i="5"/>
  <c r="ER11" i="5"/>
  <c r="EP11" i="5"/>
  <c r="ET11" i="5" s="1"/>
  <c r="EU11" i="5" s="1"/>
  <c r="EV10" i="5"/>
  <c r="ER10" i="5"/>
  <c r="EP10" i="5"/>
  <c r="EQ10" i="5" s="1"/>
  <c r="EV8" i="5"/>
  <c r="ER8" i="5"/>
  <c r="EP8" i="5"/>
  <c r="ET8" i="5" s="1"/>
  <c r="EU8" i="5" s="1"/>
  <c r="EV7" i="5"/>
  <c r="ER7" i="5"/>
  <c r="EP7" i="5"/>
  <c r="EQ7" i="5" s="1"/>
  <c r="EV6" i="5"/>
  <c r="ER6" i="5"/>
  <c r="EP6" i="5"/>
  <c r="ET6" i="5" s="1"/>
  <c r="EU6" i="5" s="1"/>
  <c r="EV5" i="5"/>
  <c r="ER5" i="5"/>
  <c r="EP5" i="5"/>
  <c r="EQ5" i="5" s="1"/>
  <c r="EV4" i="5"/>
  <c r="ER4" i="5"/>
  <c r="EP4" i="5"/>
  <c r="ET4" i="5" s="1"/>
  <c r="EU4" i="5" s="1"/>
  <c r="EV3" i="5"/>
  <c r="ER3" i="5"/>
  <c r="EP3" i="5"/>
  <c r="EQ3" i="5" s="1"/>
  <c r="EO30" i="5"/>
  <c r="EN30" i="5"/>
  <c r="EM30" i="5"/>
  <c r="EL30" i="5"/>
  <c r="EK30" i="5"/>
  <c r="EJ30" i="5"/>
  <c r="EI30" i="5"/>
  <c r="EH30" i="5"/>
  <c r="EG30" i="5"/>
  <c r="EF30" i="5"/>
  <c r="EE30" i="5"/>
  <c r="ED30" i="5"/>
  <c r="EC30" i="5"/>
  <c r="EB30" i="5"/>
  <c r="EA30" i="5"/>
  <c r="DZ30" i="5"/>
  <c r="DY30" i="5"/>
  <c r="DX30" i="5"/>
  <c r="DW30" i="5"/>
  <c r="DV30" i="5"/>
  <c r="DU30" i="5"/>
  <c r="DT30" i="5"/>
  <c r="DS30" i="5"/>
  <c r="DR30" i="5"/>
  <c r="DQ30" i="5"/>
  <c r="DP30" i="5"/>
  <c r="DO30" i="5"/>
  <c r="DN30" i="5"/>
  <c r="DM30" i="5"/>
  <c r="DL30" i="5"/>
  <c r="DK30" i="5"/>
  <c r="DJ30" i="5"/>
  <c r="DI30" i="5"/>
  <c r="DH30" i="5"/>
  <c r="DG30" i="5"/>
  <c r="DF30" i="5"/>
  <c r="DE30" i="5"/>
  <c r="DD30" i="5"/>
  <c r="DC30" i="5"/>
  <c r="DB30" i="5"/>
  <c r="DA30" i="5"/>
  <c r="CZ30" i="5"/>
  <c r="CY30" i="5"/>
  <c r="CX30" i="5"/>
  <c r="CW30" i="5"/>
  <c r="CV30" i="5"/>
  <c r="CU30" i="5"/>
  <c r="CT30" i="5"/>
  <c r="CS30" i="5"/>
  <c r="CR30" i="5"/>
  <c r="CQ30" i="5"/>
  <c r="CP30" i="5"/>
  <c r="CO30" i="5"/>
  <c r="CN30" i="5"/>
  <c r="CM30" i="5"/>
  <c r="CL30" i="5"/>
  <c r="CK30" i="5"/>
  <c r="CJ30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GB6" i="5" s="1"/>
  <c r="L30" i="5"/>
  <c r="GA6" i="5" s="1"/>
  <c r="K30" i="5"/>
  <c r="FZ6" i="5" s="1"/>
  <c r="J30" i="5"/>
  <c r="FY6" i="5" s="1"/>
  <c r="I30" i="5"/>
  <c r="FX6" i="5" s="1"/>
  <c r="H30" i="5"/>
  <c r="FW6" i="5" s="1"/>
  <c r="G30" i="5"/>
  <c r="FV6" i="5" s="1"/>
  <c r="F30" i="5"/>
  <c r="FU6" i="5" s="1"/>
  <c r="E30" i="5"/>
  <c r="FT6" i="5" s="1"/>
  <c r="D30" i="5"/>
  <c r="FS6" i="5" s="1"/>
  <c r="C30" i="5"/>
  <c r="FR6" i="5" s="1"/>
  <c r="B30" i="5"/>
  <c r="FQ6" i="5" s="1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FY5" i="5" s="1"/>
  <c r="L23" i="5"/>
  <c r="FX5" i="5" s="1"/>
  <c r="K23" i="5"/>
  <c r="FW5" i="5" s="1"/>
  <c r="J23" i="5"/>
  <c r="FV5" i="5" s="1"/>
  <c r="I23" i="5"/>
  <c r="FU5" i="5" s="1"/>
  <c r="H23" i="5"/>
  <c r="FT5" i="5" s="1"/>
  <c r="G23" i="5"/>
  <c r="FS5" i="5" s="1"/>
  <c r="F23" i="5"/>
  <c r="FR5" i="5" s="1"/>
  <c r="E23" i="5"/>
  <c r="D23" i="5"/>
  <c r="GB5" i="5" s="1"/>
  <c r="C23" i="5"/>
  <c r="GA5" i="5" s="1"/>
  <c r="B23" i="5"/>
  <c r="FZ5" i="5" s="1"/>
  <c r="EO16" i="5"/>
  <c r="EN16" i="5"/>
  <c r="EM16" i="5"/>
  <c r="EL16" i="5"/>
  <c r="EK16" i="5"/>
  <c r="EJ16" i="5"/>
  <c r="EI16" i="5"/>
  <c r="EH16" i="5"/>
  <c r="EG16" i="5"/>
  <c r="EF16" i="5"/>
  <c r="EE16" i="5"/>
  <c r="ED16" i="5"/>
  <c r="EC16" i="5"/>
  <c r="EB16" i="5"/>
  <c r="EA16" i="5"/>
  <c r="DZ16" i="5"/>
  <c r="DY16" i="5"/>
  <c r="DX16" i="5"/>
  <c r="DW16" i="5"/>
  <c r="DV16" i="5"/>
  <c r="DU16" i="5"/>
  <c r="DT16" i="5"/>
  <c r="DS16" i="5"/>
  <c r="DR16" i="5"/>
  <c r="DQ16" i="5"/>
  <c r="DP16" i="5"/>
  <c r="DO16" i="5"/>
  <c r="DN16" i="5"/>
  <c r="DM16" i="5"/>
  <c r="DL16" i="5"/>
  <c r="DK16" i="5"/>
  <c r="DJ16" i="5"/>
  <c r="DI16" i="5"/>
  <c r="DH16" i="5"/>
  <c r="DG16" i="5"/>
  <c r="DF16" i="5"/>
  <c r="DE16" i="5"/>
  <c r="DD16" i="5"/>
  <c r="DC16" i="5"/>
  <c r="DB16" i="5"/>
  <c r="DA16" i="5"/>
  <c r="CZ16" i="5"/>
  <c r="CY16" i="5"/>
  <c r="CX16" i="5"/>
  <c r="CW16" i="5"/>
  <c r="CV16" i="5"/>
  <c r="CU16" i="5"/>
  <c r="CT16" i="5"/>
  <c r="CS16" i="5"/>
  <c r="CR16" i="5"/>
  <c r="CQ16" i="5"/>
  <c r="CP16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FU4" i="5" s="1"/>
  <c r="K16" i="5"/>
  <c r="FT4" i="5" s="1"/>
  <c r="J16" i="5"/>
  <c r="FS4" i="5" s="1"/>
  <c r="I16" i="5"/>
  <c r="FR4" i="5" s="1"/>
  <c r="H16" i="5"/>
  <c r="FQ4" i="5" s="1"/>
  <c r="G16" i="5"/>
  <c r="GB4" i="5" s="1"/>
  <c r="F16" i="5"/>
  <c r="GA4" i="5" s="1"/>
  <c r="E16" i="5"/>
  <c r="FZ4" i="5" s="1"/>
  <c r="D16" i="5"/>
  <c r="FY4" i="5" s="1"/>
  <c r="C16" i="5"/>
  <c r="FX4" i="5" s="1"/>
  <c r="B16" i="5"/>
  <c r="FW4" i="5" s="1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DS9" i="5"/>
  <c r="DT9" i="5"/>
  <c r="DU9" i="5"/>
  <c r="DV9" i="5"/>
  <c r="DW9" i="5"/>
  <c r="DX9" i="5"/>
  <c r="DY9" i="5"/>
  <c r="DZ9" i="5"/>
  <c r="EA9" i="5"/>
  <c r="EB9" i="5"/>
  <c r="EC9" i="5"/>
  <c r="ED9" i="5"/>
  <c r="EE9" i="5"/>
  <c r="EF9" i="5"/>
  <c r="EG9" i="5"/>
  <c r="EH9" i="5"/>
  <c r="EI9" i="5"/>
  <c r="EJ9" i="5"/>
  <c r="EK9" i="5"/>
  <c r="EL9" i="5"/>
  <c r="EM9" i="5"/>
  <c r="EN9" i="5"/>
  <c r="EO9" i="5"/>
  <c r="B9" i="5"/>
  <c r="FT3" i="5" s="1"/>
  <c r="FT7" i="5" s="1"/>
  <c r="FQ5" i="5" l="1"/>
  <c r="FC24" i="5"/>
  <c r="FC27" i="5"/>
  <c r="FV4" i="5"/>
  <c r="FC17" i="5"/>
  <c r="FC20" i="5"/>
  <c r="FI33" i="5"/>
  <c r="FI34" i="5" s="1"/>
  <c r="FI35" i="5" s="1"/>
  <c r="ES3" i="5"/>
  <c r="ES5" i="5"/>
  <c r="ES7" i="5"/>
  <c r="ES10" i="5"/>
  <c r="ES12" i="5"/>
  <c r="ES14" i="5"/>
  <c r="ES17" i="5"/>
  <c r="ES19" i="5"/>
  <c r="FC22" i="5"/>
  <c r="FS3" i="5"/>
  <c r="FS7" i="5" s="1"/>
  <c r="GB3" i="5"/>
  <c r="GB7" i="5" s="1"/>
  <c r="FY3" i="5"/>
  <c r="FY7" i="5" s="1"/>
  <c r="FV3" i="5"/>
  <c r="FC11" i="5"/>
  <c r="FC12" i="5"/>
  <c r="FC15" i="5"/>
  <c r="FC18" i="5"/>
  <c r="FC19" i="5"/>
  <c r="FC25" i="5"/>
  <c r="FC26" i="5"/>
  <c r="FC29" i="5"/>
  <c r="FL33" i="5"/>
  <c r="FL34" i="5" s="1"/>
  <c r="FL35" i="5" s="1"/>
  <c r="FQ3" i="5"/>
  <c r="FZ3" i="5"/>
  <c r="FZ7" i="5" s="1"/>
  <c r="FW3" i="5"/>
  <c r="FW7" i="5" s="1"/>
  <c r="EQ28" i="5"/>
  <c r="ES28" i="5" s="1"/>
  <c r="FR3" i="5"/>
  <c r="FR7" i="5" s="1"/>
  <c r="GA3" i="5"/>
  <c r="FX3" i="5"/>
  <c r="FU3" i="5"/>
  <c r="FU7" i="5" s="1"/>
  <c r="FF33" i="5"/>
  <c r="FF34" i="5" s="1"/>
  <c r="FF35" i="5" s="1"/>
  <c r="FO33" i="5"/>
  <c r="FO34" i="5" s="1"/>
  <c r="FO35" i="5" s="1"/>
  <c r="FC6" i="6"/>
  <c r="FC10" i="6"/>
  <c r="FC13" i="6"/>
  <c r="FC17" i="6"/>
  <c r="FC20" i="6"/>
  <c r="FC24" i="6"/>
  <c r="FC27" i="6"/>
  <c r="FC22" i="6"/>
  <c r="FC12" i="6"/>
  <c r="FC19" i="6"/>
  <c r="FC21" i="6"/>
  <c r="FC4" i="6"/>
  <c r="FC15" i="6"/>
  <c r="FC26" i="6"/>
  <c r="FC29" i="6"/>
  <c r="EQ25" i="6"/>
  <c r="ES25" i="6" s="1"/>
  <c r="EQ29" i="6"/>
  <c r="EW8" i="6"/>
  <c r="EY8" i="6" s="1"/>
  <c r="EQ14" i="6"/>
  <c r="ES14" i="6" s="1"/>
  <c r="EU15" i="6"/>
  <c r="EW15" i="6" s="1"/>
  <c r="EY15" i="6" s="1"/>
  <c r="EU22" i="6"/>
  <c r="FC3" i="6"/>
  <c r="FC7" i="6"/>
  <c r="FC18" i="6"/>
  <c r="FR3" i="6"/>
  <c r="FR7" i="6" s="1"/>
  <c r="GA3" i="6"/>
  <c r="GA7" i="6" s="1"/>
  <c r="FX3" i="6"/>
  <c r="FU3" i="6"/>
  <c r="EQ4" i="6"/>
  <c r="EW5" i="6"/>
  <c r="EY5" i="6" s="1"/>
  <c r="FQ3" i="6"/>
  <c r="FQ7" i="6" s="1"/>
  <c r="FZ3" i="6"/>
  <c r="FZ7" i="6" s="1"/>
  <c r="FW3" i="6"/>
  <c r="FW7" i="6" s="1"/>
  <c r="ES11" i="6"/>
  <c r="EW12" i="6"/>
  <c r="EY12" i="6" s="1"/>
  <c r="EW22" i="6"/>
  <c r="EY22" i="6" s="1"/>
  <c r="FS3" i="6"/>
  <c r="FS7" i="6" s="1"/>
  <c r="GB3" i="6"/>
  <c r="GB7" i="6" s="1"/>
  <c r="FY3" i="6"/>
  <c r="FY7" i="6" s="1"/>
  <c r="FV3" i="6"/>
  <c r="FV7" i="6" s="1"/>
  <c r="EQ28" i="6"/>
  <c r="ES28" i="6" s="1"/>
  <c r="FX7" i="6"/>
  <c r="FU7" i="6"/>
  <c r="EQ5" i="6"/>
  <c r="ES5" i="6" s="1"/>
  <c r="EQ7" i="6"/>
  <c r="ES7" i="6" s="1"/>
  <c r="ET11" i="6"/>
  <c r="EU11" i="6" s="1"/>
  <c r="EW11" i="6" s="1"/>
  <c r="EY11" i="6" s="1"/>
  <c r="EQ18" i="6"/>
  <c r="ES18" i="6" s="1"/>
  <c r="EU26" i="6"/>
  <c r="EW26" i="6" s="1"/>
  <c r="EY26" i="6" s="1"/>
  <c r="FC8" i="6"/>
  <c r="FC5" i="6"/>
  <c r="FC11" i="6"/>
  <c r="FC14" i="6"/>
  <c r="FC25" i="6"/>
  <c r="FC28" i="6"/>
  <c r="FD33" i="6"/>
  <c r="FD34" i="6" s="1"/>
  <c r="FD35" i="6" s="1"/>
  <c r="FG33" i="6"/>
  <c r="FG34" i="6" s="1"/>
  <c r="FG35" i="6" s="1"/>
  <c r="FJ33" i="6"/>
  <c r="FJ34" i="6" s="1"/>
  <c r="FJ35" i="6" s="1"/>
  <c r="FM33" i="6"/>
  <c r="FM34" i="6" s="1"/>
  <c r="FM35" i="6" s="1"/>
  <c r="ES4" i="6"/>
  <c r="EU19" i="6"/>
  <c r="EW19" i="6" s="1"/>
  <c r="EY19" i="6" s="1"/>
  <c r="EQ21" i="6"/>
  <c r="ES21" i="6" s="1"/>
  <c r="FE33" i="6"/>
  <c r="FE34" i="6" s="1"/>
  <c r="FE35" i="6" s="1"/>
  <c r="FH33" i="6"/>
  <c r="FH34" i="6" s="1"/>
  <c r="FH35" i="6" s="1"/>
  <c r="FK33" i="6"/>
  <c r="FK34" i="6" s="1"/>
  <c r="FK35" i="6" s="1"/>
  <c r="FN33" i="6"/>
  <c r="FN34" i="6" s="1"/>
  <c r="FN35" i="6" s="1"/>
  <c r="FO34" i="6"/>
  <c r="FO35" i="6" s="1"/>
  <c r="FF33" i="6"/>
  <c r="FF34" i="6" s="1"/>
  <c r="FF35" i="6" s="1"/>
  <c r="FI33" i="6"/>
  <c r="FI34" i="6" s="1"/>
  <c r="FI35" i="6" s="1"/>
  <c r="FL33" i="6"/>
  <c r="FL34" i="6" s="1"/>
  <c r="FL35" i="6" s="1"/>
  <c r="EW3" i="6"/>
  <c r="EY3" i="6" s="1"/>
  <c r="ES29" i="6"/>
  <c r="EW6" i="6"/>
  <c r="EY6" i="6" s="1"/>
  <c r="EW29" i="6"/>
  <c r="EY29" i="6" s="1"/>
  <c r="EQ3" i="6"/>
  <c r="ES3" i="6" s="1"/>
  <c r="EU4" i="6"/>
  <c r="EW4" i="6" s="1"/>
  <c r="EY4" i="6" s="1"/>
  <c r="EQ6" i="6"/>
  <c r="ES6" i="6" s="1"/>
  <c r="EU7" i="6"/>
  <c r="EW7" i="6" s="1"/>
  <c r="EY7" i="6" s="1"/>
  <c r="EQ10" i="6"/>
  <c r="ES10" i="6" s="1"/>
  <c r="EQ13" i="6"/>
  <c r="ES13" i="6" s="1"/>
  <c r="EU14" i="6"/>
  <c r="EW14" i="6" s="1"/>
  <c r="EY14" i="6" s="1"/>
  <c r="EQ17" i="6"/>
  <c r="ES17" i="6" s="1"/>
  <c r="EU18" i="6"/>
  <c r="EW18" i="6" s="1"/>
  <c r="EY18" i="6" s="1"/>
  <c r="EQ20" i="6"/>
  <c r="ES20" i="6" s="1"/>
  <c r="EU21" i="6"/>
  <c r="EW21" i="6" s="1"/>
  <c r="EY21" i="6" s="1"/>
  <c r="EQ24" i="6"/>
  <c r="ES24" i="6" s="1"/>
  <c r="EU25" i="6"/>
  <c r="EW25" i="6" s="1"/>
  <c r="EY25" i="6" s="1"/>
  <c r="EQ27" i="6"/>
  <c r="ES27" i="6" s="1"/>
  <c r="EU28" i="6"/>
  <c r="EW28" i="6" s="1"/>
  <c r="EY28" i="6" s="1"/>
  <c r="EQ8" i="6"/>
  <c r="ES8" i="6" s="1"/>
  <c r="EU10" i="6"/>
  <c r="EW10" i="6" s="1"/>
  <c r="EY10" i="6" s="1"/>
  <c r="EQ12" i="6"/>
  <c r="ES12" i="6" s="1"/>
  <c r="EU13" i="6"/>
  <c r="EW13" i="6" s="1"/>
  <c r="EY13" i="6" s="1"/>
  <c r="EQ15" i="6"/>
  <c r="ES15" i="6" s="1"/>
  <c r="EU17" i="6"/>
  <c r="EW17" i="6" s="1"/>
  <c r="EY17" i="6" s="1"/>
  <c r="EQ19" i="6"/>
  <c r="ES19" i="6" s="1"/>
  <c r="EU20" i="6"/>
  <c r="EW20" i="6" s="1"/>
  <c r="EY20" i="6" s="1"/>
  <c r="EQ22" i="6"/>
  <c r="ES22" i="6" s="1"/>
  <c r="EU24" i="6"/>
  <c r="EW24" i="6" s="1"/>
  <c r="EY24" i="6" s="1"/>
  <c r="EQ26" i="6"/>
  <c r="ES26" i="6" s="1"/>
  <c r="EU27" i="6"/>
  <c r="EW27" i="6" s="1"/>
  <c r="EY27" i="6" s="1"/>
  <c r="GA7" i="5"/>
  <c r="FX7" i="5"/>
  <c r="FD33" i="5"/>
  <c r="FD34" i="5" s="1"/>
  <c r="FD35" i="5" s="1"/>
  <c r="FG33" i="5"/>
  <c r="FG34" i="5" s="1"/>
  <c r="FG35" i="5" s="1"/>
  <c r="FJ33" i="5"/>
  <c r="FJ34" i="5" s="1"/>
  <c r="FJ35" i="5" s="1"/>
  <c r="FM33" i="5"/>
  <c r="FM34" i="5" s="1"/>
  <c r="FM35" i="5" s="1"/>
  <c r="FC10" i="5"/>
  <c r="FC13" i="5"/>
  <c r="FN34" i="5"/>
  <c r="FN35" i="5" s="1"/>
  <c r="FE33" i="5"/>
  <c r="FE34" i="5" s="1"/>
  <c r="FE35" i="5" s="1"/>
  <c r="FH33" i="5"/>
  <c r="FH34" i="5" s="1"/>
  <c r="FH35" i="5" s="1"/>
  <c r="FK33" i="5"/>
  <c r="FK34" i="5" s="1"/>
  <c r="FK35" i="5" s="1"/>
  <c r="FC7" i="5"/>
  <c r="EW4" i="5"/>
  <c r="EY4" i="5" s="1"/>
  <c r="EW6" i="5"/>
  <c r="EY6" i="5" s="1"/>
  <c r="EW8" i="5"/>
  <c r="EY8" i="5" s="1"/>
  <c r="EW11" i="5"/>
  <c r="EY11" i="5" s="1"/>
  <c r="EW13" i="5"/>
  <c r="EY13" i="5" s="1"/>
  <c r="EW15" i="5"/>
  <c r="EY15" i="5" s="1"/>
  <c r="EW18" i="5"/>
  <c r="EY18" i="5" s="1"/>
  <c r="EW20" i="5"/>
  <c r="EY20" i="5" s="1"/>
  <c r="EW21" i="5"/>
  <c r="EY21" i="5" s="1"/>
  <c r="EW24" i="5"/>
  <c r="EY24" i="5" s="1"/>
  <c r="EU26" i="5"/>
  <c r="EW26" i="5" s="1"/>
  <c r="EY26" i="5" s="1"/>
  <c r="EU28" i="5"/>
  <c r="EW28" i="5" s="1"/>
  <c r="EY28" i="5" s="1"/>
  <c r="ET3" i="5"/>
  <c r="EU3" i="5" s="1"/>
  <c r="EW3" i="5" s="1"/>
  <c r="EY3" i="5" s="1"/>
  <c r="EQ4" i="5"/>
  <c r="ES4" i="5" s="1"/>
  <c r="ET5" i="5"/>
  <c r="EU5" i="5" s="1"/>
  <c r="EW5" i="5" s="1"/>
  <c r="EY5" i="5" s="1"/>
  <c r="EQ6" i="5"/>
  <c r="ES6" i="5" s="1"/>
  <c r="ET7" i="5"/>
  <c r="EU7" i="5" s="1"/>
  <c r="EW7" i="5" s="1"/>
  <c r="EY7" i="5" s="1"/>
  <c r="EQ8" i="5"/>
  <c r="ES8" i="5" s="1"/>
  <c r="ET10" i="5"/>
  <c r="EU10" i="5" s="1"/>
  <c r="EW10" i="5" s="1"/>
  <c r="EY10" i="5" s="1"/>
  <c r="EQ11" i="5"/>
  <c r="ES11" i="5" s="1"/>
  <c r="ET12" i="5"/>
  <c r="EU12" i="5" s="1"/>
  <c r="EW12" i="5" s="1"/>
  <c r="EY12" i="5" s="1"/>
  <c r="EQ13" i="5"/>
  <c r="ES13" i="5" s="1"/>
  <c r="ET14" i="5"/>
  <c r="EU14" i="5" s="1"/>
  <c r="EW14" i="5" s="1"/>
  <c r="EY14" i="5" s="1"/>
  <c r="EQ15" i="5"/>
  <c r="ES15" i="5" s="1"/>
  <c r="ET17" i="5"/>
  <c r="EU17" i="5" s="1"/>
  <c r="EW17" i="5" s="1"/>
  <c r="EY17" i="5" s="1"/>
  <c r="EQ18" i="5"/>
  <c r="ES18" i="5" s="1"/>
  <c r="ET19" i="5"/>
  <c r="EU19" i="5" s="1"/>
  <c r="EW19" i="5" s="1"/>
  <c r="EY19" i="5" s="1"/>
  <c r="EQ20" i="5"/>
  <c r="ES20" i="5" s="1"/>
  <c r="EQ22" i="5"/>
  <c r="ES22" i="5" s="1"/>
  <c r="EQ25" i="5"/>
  <c r="ES25" i="5" s="1"/>
  <c r="EQ27" i="5"/>
  <c r="ES27" i="5" s="1"/>
  <c r="EQ29" i="5"/>
  <c r="ES29" i="5" s="1"/>
  <c r="EU22" i="5"/>
  <c r="EW22" i="5" s="1"/>
  <c r="EY22" i="5" s="1"/>
  <c r="EU25" i="5"/>
  <c r="EW25" i="5" s="1"/>
  <c r="EY25" i="5" s="1"/>
  <c r="EU27" i="5"/>
  <c r="EW27" i="5" s="1"/>
  <c r="EY27" i="5" s="1"/>
  <c r="EU29" i="5"/>
  <c r="EW29" i="5" s="1"/>
  <c r="EY29" i="5" s="1"/>
  <c r="EQ21" i="5"/>
  <c r="ES21" i="5" s="1"/>
  <c r="EQ24" i="5"/>
  <c r="ES24" i="5" s="1"/>
  <c r="EQ26" i="5"/>
  <c r="ES26" i="5" s="1"/>
  <c r="FQ7" i="5" l="1"/>
  <c r="FV7" i="5"/>
  <c r="EV8" i="3"/>
  <c r="ER5" i="3"/>
  <c r="FO29" i="4"/>
  <c r="FN29" i="4"/>
  <c r="FM29" i="4"/>
  <c r="FL29" i="4"/>
  <c r="FK29" i="4"/>
  <c r="FJ29" i="4"/>
  <c r="FI29" i="4"/>
  <c r="FH29" i="4"/>
  <c r="FG29" i="4"/>
  <c r="FF29" i="4"/>
  <c r="FE29" i="4"/>
  <c r="FD29" i="4"/>
  <c r="FB29" i="4"/>
  <c r="FA29" i="4"/>
  <c r="EV29" i="4"/>
  <c r="ER29" i="4"/>
  <c r="EP29" i="4"/>
  <c r="ET29" i="4" s="1"/>
  <c r="FO28" i="4"/>
  <c r="FN28" i="4"/>
  <c r="FM28" i="4"/>
  <c r="FL28" i="4"/>
  <c r="FK28" i="4"/>
  <c r="FJ28" i="4"/>
  <c r="FI28" i="4"/>
  <c r="FH28" i="4"/>
  <c r="FG28" i="4"/>
  <c r="FF28" i="4"/>
  <c r="FE28" i="4"/>
  <c r="FD28" i="4"/>
  <c r="FB28" i="4"/>
  <c r="FA28" i="4"/>
  <c r="EV28" i="4"/>
  <c r="ER28" i="4"/>
  <c r="EP28" i="4"/>
  <c r="ET28" i="4" s="1"/>
  <c r="FO27" i="4"/>
  <c r="FN27" i="4"/>
  <c r="FM27" i="4"/>
  <c r="FL27" i="4"/>
  <c r="FK27" i="4"/>
  <c r="FJ27" i="4"/>
  <c r="FI27" i="4"/>
  <c r="FH27" i="4"/>
  <c r="FG27" i="4"/>
  <c r="FF27" i="4"/>
  <c r="FE27" i="4"/>
  <c r="FD27" i="4"/>
  <c r="FB27" i="4"/>
  <c r="FA27" i="4"/>
  <c r="EV27" i="4"/>
  <c r="ER27" i="4"/>
  <c r="EP27" i="4"/>
  <c r="ET27" i="4" s="1"/>
  <c r="FO26" i="4"/>
  <c r="FN26" i="4"/>
  <c r="FM26" i="4"/>
  <c r="FL26" i="4"/>
  <c r="FK26" i="4"/>
  <c r="FJ26" i="4"/>
  <c r="FI26" i="4"/>
  <c r="FH26" i="4"/>
  <c r="FG26" i="4"/>
  <c r="FF26" i="4"/>
  <c r="FE26" i="4"/>
  <c r="FD26" i="4"/>
  <c r="FB26" i="4"/>
  <c r="FA26" i="4"/>
  <c r="EV26" i="4"/>
  <c r="ER26" i="4"/>
  <c r="EP26" i="4"/>
  <c r="ET26" i="4" s="1"/>
  <c r="FO25" i="4"/>
  <c r="FN25" i="4"/>
  <c r="FM25" i="4"/>
  <c r="FL25" i="4"/>
  <c r="FK25" i="4"/>
  <c r="FJ25" i="4"/>
  <c r="FI25" i="4"/>
  <c r="FH25" i="4"/>
  <c r="FG25" i="4"/>
  <c r="FF25" i="4"/>
  <c r="FE25" i="4"/>
  <c r="FD25" i="4"/>
  <c r="FB25" i="4"/>
  <c r="FA25" i="4"/>
  <c r="EV25" i="4"/>
  <c r="ER25" i="4"/>
  <c r="EP25" i="4"/>
  <c r="ET25" i="4" s="1"/>
  <c r="FO24" i="4"/>
  <c r="FN24" i="4"/>
  <c r="FM24" i="4"/>
  <c r="FL24" i="4"/>
  <c r="FK24" i="4"/>
  <c r="FJ24" i="4"/>
  <c r="FI24" i="4"/>
  <c r="FH24" i="4"/>
  <c r="FG24" i="4"/>
  <c r="FF24" i="4"/>
  <c r="FE24" i="4"/>
  <c r="FD24" i="4"/>
  <c r="FB24" i="4"/>
  <c r="FA24" i="4"/>
  <c r="EV24" i="4"/>
  <c r="ER24" i="4"/>
  <c r="EP24" i="4"/>
  <c r="ET24" i="4" s="1"/>
  <c r="FO22" i="4"/>
  <c r="FN22" i="4"/>
  <c r="FM22" i="4"/>
  <c r="FL22" i="4"/>
  <c r="FK22" i="4"/>
  <c r="FJ22" i="4"/>
  <c r="FI22" i="4"/>
  <c r="FH22" i="4"/>
  <c r="FG22" i="4"/>
  <c r="FF22" i="4"/>
  <c r="FE22" i="4"/>
  <c r="FD22" i="4"/>
  <c r="FB22" i="4"/>
  <c r="FA22" i="4"/>
  <c r="EV22" i="4"/>
  <c r="ER22" i="4"/>
  <c r="EP22" i="4"/>
  <c r="ET22" i="4" s="1"/>
  <c r="FO21" i="4"/>
  <c r="FN21" i="4"/>
  <c r="FM21" i="4"/>
  <c r="FL21" i="4"/>
  <c r="FK21" i="4"/>
  <c r="FJ21" i="4"/>
  <c r="FI21" i="4"/>
  <c r="FH21" i="4"/>
  <c r="FG21" i="4"/>
  <c r="FF21" i="4"/>
  <c r="FE21" i="4"/>
  <c r="FD21" i="4"/>
  <c r="FB21" i="4"/>
  <c r="FA21" i="4"/>
  <c r="EV21" i="4"/>
  <c r="ER21" i="4"/>
  <c r="EP21" i="4"/>
  <c r="ET21" i="4" s="1"/>
  <c r="FO20" i="4"/>
  <c r="FN20" i="4"/>
  <c r="FM20" i="4"/>
  <c r="FL20" i="4"/>
  <c r="FK20" i="4"/>
  <c r="FJ20" i="4"/>
  <c r="FI20" i="4"/>
  <c r="FH20" i="4"/>
  <c r="FG20" i="4"/>
  <c r="FF20" i="4"/>
  <c r="FE20" i="4"/>
  <c r="FD20" i="4"/>
  <c r="FB20" i="4"/>
  <c r="FA20" i="4"/>
  <c r="EV20" i="4"/>
  <c r="ER20" i="4"/>
  <c r="EP20" i="4"/>
  <c r="ET20" i="4" s="1"/>
  <c r="FO19" i="4"/>
  <c r="FN19" i="4"/>
  <c r="FM19" i="4"/>
  <c r="FL19" i="4"/>
  <c r="FK19" i="4"/>
  <c r="FJ19" i="4"/>
  <c r="FI19" i="4"/>
  <c r="FH19" i="4"/>
  <c r="FG19" i="4"/>
  <c r="FF19" i="4"/>
  <c r="FE19" i="4"/>
  <c r="FD19" i="4"/>
  <c r="FB19" i="4"/>
  <c r="FA19" i="4"/>
  <c r="EV19" i="4"/>
  <c r="ER19" i="4"/>
  <c r="EP19" i="4"/>
  <c r="ET19" i="4" s="1"/>
  <c r="FO18" i="4"/>
  <c r="FN18" i="4"/>
  <c r="FM18" i="4"/>
  <c r="FL18" i="4"/>
  <c r="FK18" i="4"/>
  <c r="FJ18" i="4"/>
  <c r="FI18" i="4"/>
  <c r="FH18" i="4"/>
  <c r="FG18" i="4"/>
  <c r="FF18" i="4"/>
  <c r="FE18" i="4"/>
  <c r="FD18" i="4"/>
  <c r="FB18" i="4"/>
  <c r="FA18" i="4"/>
  <c r="EV18" i="4"/>
  <c r="ER18" i="4"/>
  <c r="EP18" i="4"/>
  <c r="ET18" i="4" s="1"/>
  <c r="FO17" i="4"/>
  <c r="FN17" i="4"/>
  <c r="FM17" i="4"/>
  <c r="FL17" i="4"/>
  <c r="FK17" i="4"/>
  <c r="FJ17" i="4"/>
  <c r="FI17" i="4"/>
  <c r="FH17" i="4"/>
  <c r="FG17" i="4"/>
  <c r="FF17" i="4"/>
  <c r="FE17" i="4"/>
  <c r="FD17" i="4"/>
  <c r="FB17" i="4"/>
  <c r="FA17" i="4"/>
  <c r="EV17" i="4"/>
  <c r="ER17" i="4"/>
  <c r="EP17" i="4"/>
  <c r="ET17" i="4" s="1"/>
  <c r="FO15" i="4"/>
  <c r="FN15" i="4"/>
  <c r="FM15" i="4"/>
  <c r="FL15" i="4"/>
  <c r="FK15" i="4"/>
  <c r="FJ15" i="4"/>
  <c r="FI15" i="4"/>
  <c r="FH15" i="4"/>
  <c r="FG15" i="4"/>
  <c r="FF15" i="4"/>
  <c r="FE15" i="4"/>
  <c r="FD15" i="4"/>
  <c r="FB15" i="4"/>
  <c r="FA15" i="4"/>
  <c r="EV15" i="4"/>
  <c r="ER15" i="4"/>
  <c r="EP15" i="4"/>
  <c r="ET15" i="4" s="1"/>
  <c r="FO14" i="4"/>
  <c r="FN14" i="4"/>
  <c r="FM14" i="4"/>
  <c r="FL14" i="4"/>
  <c r="FK14" i="4"/>
  <c r="FJ14" i="4"/>
  <c r="FI14" i="4"/>
  <c r="FH14" i="4"/>
  <c r="FG14" i="4"/>
  <c r="FF14" i="4"/>
  <c r="FE14" i="4"/>
  <c r="FD14" i="4"/>
  <c r="FB14" i="4"/>
  <c r="FA14" i="4"/>
  <c r="EV14" i="4"/>
  <c r="ER14" i="4"/>
  <c r="EP14" i="4"/>
  <c r="ET14" i="4" s="1"/>
  <c r="FO13" i="4"/>
  <c r="FN13" i="4"/>
  <c r="FM13" i="4"/>
  <c r="FL13" i="4"/>
  <c r="FK13" i="4"/>
  <c r="FJ13" i="4"/>
  <c r="FI13" i="4"/>
  <c r="FH13" i="4"/>
  <c r="FG13" i="4"/>
  <c r="FF13" i="4"/>
  <c r="FE13" i="4"/>
  <c r="FD13" i="4"/>
  <c r="FB13" i="4"/>
  <c r="FA13" i="4"/>
  <c r="EV13" i="4"/>
  <c r="ER13" i="4"/>
  <c r="EP13" i="4"/>
  <c r="ET13" i="4" s="1"/>
  <c r="FO12" i="4"/>
  <c r="FN12" i="4"/>
  <c r="FM12" i="4"/>
  <c r="FL12" i="4"/>
  <c r="FK12" i="4"/>
  <c r="FJ12" i="4"/>
  <c r="FI12" i="4"/>
  <c r="FH12" i="4"/>
  <c r="FG12" i="4"/>
  <c r="FF12" i="4"/>
  <c r="FE12" i="4"/>
  <c r="FD12" i="4"/>
  <c r="FB12" i="4"/>
  <c r="FA12" i="4"/>
  <c r="EV12" i="4"/>
  <c r="ER12" i="4"/>
  <c r="EP12" i="4"/>
  <c r="ET12" i="4" s="1"/>
  <c r="FO11" i="4"/>
  <c r="FN11" i="4"/>
  <c r="FM11" i="4"/>
  <c r="FL11" i="4"/>
  <c r="FK11" i="4"/>
  <c r="FJ11" i="4"/>
  <c r="FI11" i="4"/>
  <c r="FH11" i="4"/>
  <c r="FG11" i="4"/>
  <c r="FF11" i="4"/>
  <c r="FE11" i="4"/>
  <c r="FD11" i="4"/>
  <c r="FB11" i="4"/>
  <c r="FA11" i="4"/>
  <c r="EV11" i="4"/>
  <c r="ER11" i="4"/>
  <c r="EP11" i="4"/>
  <c r="ET11" i="4" s="1"/>
  <c r="FO10" i="4"/>
  <c r="FN10" i="4"/>
  <c r="FM10" i="4"/>
  <c r="FL10" i="4"/>
  <c r="FK10" i="4"/>
  <c r="FJ10" i="4"/>
  <c r="FI10" i="4"/>
  <c r="FH10" i="4"/>
  <c r="FG10" i="4"/>
  <c r="FF10" i="4"/>
  <c r="FE10" i="4"/>
  <c r="FD10" i="4"/>
  <c r="FB10" i="4"/>
  <c r="FA10" i="4"/>
  <c r="EV10" i="4"/>
  <c r="ER10" i="4"/>
  <c r="EP10" i="4"/>
  <c r="ET10" i="4" s="1"/>
  <c r="FO8" i="4"/>
  <c r="FN8" i="4"/>
  <c r="FM8" i="4"/>
  <c r="FL8" i="4"/>
  <c r="FK8" i="4"/>
  <c r="FJ8" i="4"/>
  <c r="FI8" i="4"/>
  <c r="FH8" i="4"/>
  <c r="FG8" i="4"/>
  <c r="FF8" i="4"/>
  <c r="FE8" i="4"/>
  <c r="FD8" i="4"/>
  <c r="FB8" i="4"/>
  <c r="FA8" i="4"/>
  <c r="EV8" i="4"/>
  <c r="ER8" i="4"/>
  <c r="EP8" i="4"/>
  <c r="ET8" i="4" s="1"/>
  <c r="FO7" i="4"/>
  <c r="FN7" i="4"/>
  <c r="FM7" i="4"/>
  <c r="FL7" i="4"/>
  <c r="FK7" i="4"/>
  <c r="FJ7" i="4"/>
  <c r="FI7" i="4"/>
  <c r="FH7" i="4"/>
  <c r="FG7" i="4"/>
  <c r="FF7" i="4"/>
  <c r="FE7" i="4"/>
  <c r="FD7" i="4"/>
  <c r="FB7" i="4"/>
  <c r="FA7" i="4"/>
  <c r="EV7" i="4"/>
  <c r="ER7" i="4"/>
  <c r="EP7" i="4"/>
  <c r="ET7" i="4" s="1"/>
  <c r="FO6" i="4"/>
  <c r="FN6" i="4"/>
  <c r="FM6" i="4"/>
  <c r="FL6" i="4"/>
  <c r="FK6" i="4"/>
  <c r="FJ6" i="4"/>
  <c r="FI6" i="4"/>
  <c r="FH6" i="4"/>
  <c r="FG6" i="4"/>
  <c r="FF6" i="4"/>
  <c r="FE6" i="4"/>
  <c r="FD6" i="4"/>
  <c r="FB6" i="4"/>
  <c r="FA6" i="4"/>
  <c r="EV6" i="4"/>
  <c r="ER6" i="4"/>
  <c r="EP6" i="4"/>
  <c r="ET6" i="4" s="1"/>
  <c r="FO5" i="4"/>
  <c r="FN5" i="4"/>
  <c r="FM5" i="4"/>
  <c r="FL5" i="4"/>
  <c r="FK5" i="4"/>
  <c r="FJ5" i="4"/>
  <c r="FI5" i="4"/>
  <c r="FH5" i="4"/>
  <c r="FG5" i="4"/>
  <c r="FF5" i="4"/>
  <c r="FE5" i="4"/>
  <c r="FD5" i="4"/>
  <c r="FB5" i="4"/>
  <c r="FA5" i="4"/>
  <c r="EV5" i="4"/>
  <c r="ER5" i="4"/>
  <c r="EP5" i="4"/>
  <c r="ET5" i="4" s="1"/>
  <c r="FO4" i="4"/>
  <c r="FN4" i="4"/>
  <c r="FM4" i="4"/>
  <c r="FL4" i="4"/>
  <c r="FK4" i="4"/>
  <c r="FJ4" i="4"/>
  <c r="FI4" i="4"/>
  <c r="FH4" i="4"/>
  <c r="FG4" i="4"/>
  <c r="FF4" i="4"/>
  <c r="FE4" i="4"/>
  <c r="FD4" i="4"/>
  <c r="FB4" i="4"/>
  <c r="FA4" i="4"/>
  <c r="EV4" i="4"/>
  <c r="ER4" i="4"/>
  <c r="EP4" i="4"/>
  <c r="ET4" i="4" s="1"/>
  <c r="FO3" i="4"/>
  <c r="FN3" i="4"/>
  <c r="FM3" i="4"/>
  <c r="FL3" i="4"/>
  <c r="FK3" i="4"/>
  <c r="FJ3" i="4"/>
  <c r="FI3" i="4"/>
  <c r="FH3" i="4"/>
  <c r="FG3" i="4"/>
  <c r="FF3" i="4"/>
  <c r="FE3" i="4"/>
  <c r="FD3" i="4"/>
  <c r="FB3" i="4"/>
  <c r="FA3" i="4"/>
  <c r="EV3" i="4"/>
  <c r="ER3" i="4"/>
  <c r="EP3" i="4"/>
  <c r="EU2" i="4"/>
  <c r="FL33" i="4" s="1"/>
  <c r="EQ2" i="4"/>
  <c r="FO29" i="3"/>
  <c r="FN29" i="3"/>
  <c r="FM29" i="3"/>
  <c r="FL29" i="3"/>
  <c r="FK29" i="3"/>
  <c r="FJ29" i="3"/>
  <c r="FI29" i="3"/>
  <c r="FH29" i="3"/>
  <c r="FG29" i="3"/>
  <c r="FF29" i="3"/>
  <c r="FE29" i="3"/>
  <c r="FD29" i="3"/>
  <c r="FB29" i="3"/>
  <c r="FA29" i="3"/>
  <c r="EV29" i="3"/>
  <c r="ER29" i="3"/>
  <c r="EP29" i="3"/>
  <c r="ET29" i="3" s="1"/>
  <c r="FO28" i="3"/>
  <c r="FN28" i="3"/>
  <c r="FM28" i="3"/>
  <c r="FL28" i="3"/>
  <c r="FK28" i="3"/>
  <c r="FJ28" i="3"/>
  <c r="FI28" i="3"/>
  <c r="FH28" i="3"/>
  <c r="FG28" i="3"/>
  <c r="FF28" i="3"/>
  <c r="FE28" i="3"/>
  <c r="FD28" i="3"/>
  <c r="FB28" i="3"/>
  <c r="FA28" i="3"/>
  <c r="EV28" i="3"/>
  <c r="ER28" i="3"/>
  <c r="EP28" i="3"/>
  <c r="ET28" i="3" s="1"/>
  <c r="FO27" i="3"/>
  <c r="FN27" i="3"/>
  <c r="FM27" i="3"/>
  <c r="FL27" i="3"/>
  <c r="FK27" i="3"/>
  <c r="FJ27" i="3"/>
  <c r="FI27" i="3"/>
  <c r="FH27" i="3"/>
  <c r="FG27" i="3"/>
  <c r="FF27" i="3"/>
  <c r="FE27" i="3"/>
  <c r="FD27" i="3"/>
  <c r="FB27" i="3"/>
  <c r="FA27" i="3"/>
  <c r="EV27" i="3"/>
  <c r="ER27" i="3"/>
  <c r="EP27" i="3"/>
  <c r="ET27" i="3" s="1"/>
  <c r="FO26" i="3"/>
  <c r="FN26" i="3"/>
  <c r="FM26" i="3"/>
  <c r="FL26" i="3"/>
  <c r="FK26" i="3"/>
  <c r="FJ26" i="3"/>
  <c r="FI26" i="3"/>
  <c r="FH26" i="3"/>
  <c r="FG26" i="3"/>
  <c r="FF26" i="3"/>
  <c r="FE26" i="3"/>
  <c r="FD26" i="3"/>
  <c r="FB26" i="3"/>
  <c r="FA26" i="3"/>
  <c r="EV26" i="3"/>
  <c r="ER26" i="3"/>
  <c r="EP26" i="3"/>
  <c r="ET26" i="3" s="1"/>
  <c r="FO25" i="3"/>
  <c r="FN25" i="3"/>
  <c r="FM25" i="3"/>
  <c r="FL25" i="3"/>
  <c r="FK25" i="3"/>
  <c r="FJ25" i="3"/>
  <c r="FI25" i="3"/>
  <c r="FH25" i="3"/>
  <c r="FG25" i="3"/>
  <c r="FF25" i="3"/>
  <c r="FE25" i="3"/>
  <c r="FD25" i="3"/>
  <c r="FB25" i="3"/>
  <c r="FA25" i="3"/>
  <c r="EV25" i="3"/>
  <c r="ER25" i="3"/>
  <c r="EP25" i="3"/>
  <c r="ET25" i="3" s="1"/>
  <c r="FO24" i="3"/>
  <c r="FN24" i="3"/>
  <c r="FM24" i="3"/>
  <c r="FL24" i="3"/>
  <c r="FK24" i="3"/>
  <c r="FJ24" i="3"/>
  <c r="FI24" i="3"/>
  <c r="FH24" i="3"/>
  <c r="FG24" i="3"/>
  <c r="FF24" i="3"/>
  <c r="FE24" i="3"/>
  <c r="FD24" i="3"/>
  <c r="FB24" i="3"/>
  <c r="FA24" i="3"/>
  <c r="EV24" i="3"/>
  <c r="ER24" i="3"/>
  <c r="EP24" i="3"/>
  <c r="ET24" i="3" s="1"/>
  <c r="FO22" i="3"/>
  <c r="FN22" i="3"/>
  <c r="FM22" i="3"/>
  <c r="FL22" i="3"/>
  <c r="FK22" i="3"/>
  <c r="FJ22" i="3"/>
  <c r="FI22" i="3"/>
  <c r="FH22" i="3"/>
  <c r="FG22" i="3"/>
  <c r="FF22" i="3"/>
  <c r="FE22" i="3"/>
  <c r="FD22" i="3"/>
  <c r="FB22" i="3"/>
  <c r="FA22" i="3"/>
  <c r="EV22" i="3"/>
  <c r="ER22" i="3"/>
  <c r="EP22" i="3"/>
  <c r="ET22" i="3" s="1"/>
  <c r="FO21" i="3"/>
  <c r="FN21" i="3"/>
  <c r="FM21" i="3"/>
  <c r="FL21" i="3"/>
  <c r="FK21" i="3"/>
  <c r="FJ21" i="3"/>
  <c r="FI21" i="3"/>
  <c r="FH21" i="3"/>
  <c r="FG21" i="3"/>
  <c r="FF21" i="3"/>
  <c r="FE21" i="3"/>
  <c r="FD21" i="3"/>
  <c r="FB21" i="3"/>
  <c r="FA21" i="3"/>
  <c r="EV21" i="3"/>
  <c r="ER21" i="3"/>
  <c r="EP21" i="3"/>
  <c r="ET21" i="3" s="1"/>
  <c r="FO20" i="3"/>
  <c r="FN20" i="3"/>
  <c r="FM20" i="3"/>
  <c r="FL20" i="3"/>
  <c r="FK20" i="3"/>
  <c r="FJ20" i="3"/>
  <c r="FI20" i="3"/>
  <c r="FH20" i="3"/>
  <c r="FG20" i="3"/>
  <c r="FF20" i="3"/>
  <c r="FE20" i="3"/>
  <c r="FD20" i="3"/>
  <c r="FB20" i="3"/>
  <c r="FA20" i="3"/>
  <c r="EV20" i="3"/>
  <c r="ER20" i="3"/>
  <c r="EP20" i="3"/>
  <c r="ET20" i="3" s="1"/>
  <c r="FO19" i="3"/>
  <c r="FN19" i="3"/>
  <c r="FM19" i="3"/>
  <c r="FL19" i="3"/>
  <c r="FK19" i="3"/>
  <c r="FJ19" i="3"/>
  <c r="FI19" i="3"/>
  <c r="FH19" i="3"/>
  <c r="FG19" i="3"/>
  <c r="FF19" i="3"/>
  <c r="FE19" i="3"/>
  <c r="FD19" i="3"/>
  <c r="FB19" i="3"/>
  <c r="FA19" i="3"/>
  <c r="EV19" i="3"/>
  <c r="ER19" i="3"/>
  <c r="EP19" i="3"/>
  <c r="ET19" i="3" s="1"/>
  <c r="FO18" i="3"/>
  <c r="FN18" i="3"/>
  <c r="FM18" i="3"/>
  <c r="FL18" i="3"/>
  <c r="FK18" i="3"/>
  <c r="FJ18" i="3"/>
  <c r="FI18" i="3"/>
  <c r="FH18" i="3"/>
  <c r="FG18" i="3"/>
  <c r="FF18" i="3"/>
  <c r="FE18" i="3"/>
  <c r="FD18" i="3"/>
  <c r="FB18" i="3"/>
  <c r="FA18" i="3"/>
  <c r="EV18" i="3"/>
  <c r="ER18" i="3"/>
  <c r="EP18" i="3"/>
  <c r="ET18" i="3" s="1"/>
  <c r="FO17" i="3"/>
  <c r="FN17" i="3"/>
  <c r="FM17" i="3"/>
  <c r="FL17" i="3"/>
  <c r="FK17" i="3"/>
  <c r="FJ17" i="3"/>
  <c r="FI17" i="3"/>
  <c r="FH17" i="3"/>
  <c r="FG17" i="3"/>
  <c r="FF17" i="3"/>
  <c r="FE17" i="3"/>
  <c r="FD17" i="3"/>
  <c r="FB17" i="3"/>
  <c r="FA17" i="3"/>
  <c r="EV17" i="3"/>
  <c r="ER17" i="3"/>
  <c r="EP17" i="3"/>
  <c r="ET17" i="3" s="1"/>
  <c r="FO15" i="3"/>
  <c r="FN15" i="3"/>
  <c r="FM15" i="3"/>
  <c r="FL15" i="3"/>
  <c r="FK15" i="3"/>
  <c r="FJ15" i="3"/>
  <c r="FI15" i="3"/>
  <c r="FH15" i="3"/>
  <c r="FG15" i="3"/>
  <c r="FF15" i="3"/>
  <c r="FE15" i="3"/>
  <c r="FD15" i="3"/>
  <c r="FB15" i="3"/>
  <c r="FA15" i="3"/>
  <c r="EV15" i="3"/>
  <c r="ER15" i="3"/>
  <c r="EP15" i="3"/>
  <c r="ET15" i="3" s="1"/>
  <c r="FO14" i="3"/>
  <c r="FN14" i="3"/>
  <c r="FM14" i="3"/>
  <c r="FL14" i="3"/>
  <c r="FK14" i="3"/>
  <c r="FJ14" i="3"/>
  <c r="FI14" i="3"/>
  <c r="FH14" i="3"/>
  <c r="FG14" i="3"/>
  <c r="FF14" i="3"/>
  <c r="FE14" i="3"/>
  <c r="FD14" i="3"/>
  <c r="FB14" i="3"/>
  <c r="FA14" i="3"/>
  <c r="EV14" i="3"/>
  <c r="ER14" i="3"/>
  <c r="EP14" i="3"/>
  <c r="ET14" i="3" s="1"/>
  <c r="FO13" i="3"/>
  <c r="FN13" i="3"/>
  <c r="FM13" i="3"/>
  <c r="FL13" i="3"/>
  <c r="FK13" i="3"/>
  <c r="FJ13" i="3"/>
  <c r="FI13" i="3"/>
  <c r="FH13" i="3"/>
  <c r="FG13" i="3"/>
  <c r="FF13" i="3"/>
  <c r="FE13" i="3"/>
  <c r="FD13" i="3"/>
  <c r="FB13" i="3"/>
  <c r="FA13" i="3"/>
  <c r="EV13" i="3"/>
  <c r="ER13" i="3"/>
  <c r="EP13" i="3"/>
  <c r="ET13" i="3" s="1"/>
  <c r="FO12" i="3"/>
  <c r="FN12" i="3"/>
  <c r="FM12" i="3"/>
  <c r="FL12" i="3"/>
  <c r="FK12" i="3"/>
  <c r="FJ12" i="3"/>
  <c r="FI12" i="3"/>
  <c r="FH12" i="3"/>
  <c r="FG12" i="3"/>
  <c r="FF12" i="3"/>
  <c r="FE12" i="3"/>
  <c r="FD12" i="3"/>
  <c r="FB12" i="3"/>
  <c r="FA12" i="3"/>
  <c r="EV12" i="3"/>
  <c r="ER12" i="3"/>
  <c r="EP12" i="3"/>
  <c r="ET12" i="3" s="1"/>
  <c r="FO11" i="3"/>
  <c r="FN11" i="3"/>
  <c r="FM11" i="3"/>
  <c r="FL11" i="3"/>
  <c r="FK11" i="3"/>
  <c r="FJ11" i="3"/>
  <c r="FI11" i="3"/>
  <c r="FH11" i="3"/>
  <c r="FG11" i="3"/>
  <c r="FF11" i="3"/>
  <c r="FE11" i="3"/>
  <c r="FD11" i="3"/>
  <c r="FB11" i="3"/>
  <c r="FA11" i="3"/>
  <c r="EV11" i="3"/>
  <c r="ER11" i="3"/>
  <c r="EP11" i="3"/>
  <c r="ET11" i="3" s="1"/>
  <c r="FO10" i="3"/>
  <c r="FN10" i="3"/>
  <c r="FM10" i="3"/>
  <c r="FL10" i="3"/>
  <c r="FK10" i="3"/>
  <c r="FJ10" i="3"/>
  <c r="FI10" i="3"/>
  <c r="FH10" i="3"/>
  <c r="FG10" i="3"/>
  <c r="FF10" i="3"/>
  <c r="FE10" i="3"/>
  <c r="FD10" i="3"/>
  <c r="FB10" i="3"/>
  <c r="FA10" i="3"/>
  <c r="EV10" i="3"/>
  <c r="ER10" i="3"/>
  <c r="EP10" i="3"/>
  <c r="ET10" i="3" s="1"/>
  <c r="FO8" i="3"/>
  <c r="FN8" i="3"/>
  <c r="FM8" i="3"/>
  <c r="FL8" i="3"/>
  <c r="FK8" i="3"/>
  <c r="FJ8" i="3"/>
  <c r="FI8" i="3"/>
  <c r="FH8" i="3"/>
  <c r="FG8" i="3"/>
  <c r="FF8" i="3"/>
  <c r="FE8" i="3"/>
  <c r="FD8" i="3"/>
  <c r="FB8" i="3"/>
  <c r="FA8" i="3"/>
  <c r="ER8" i="3"/>
  <c r="EP8" i="3"/>
  <c r="ET8" i="3" s="1"/>
  <c r="FO7" i="3"/>
  <c r="FN7" i="3"/>
  <c r="FM7" i="3"/>
  <c r="FL7" i="3"/>
  <c r="FK7" i="3"/>
  <c r="FJ7" i="3"/>
  <c r="FI7" i="3"/>
  <c r="FH7" i="3"/>
  <c r="FG7" i="3"/>
  <c r="FF7" i="3"/>
  <c r="FE7" i="3"/>
  <c r="FD7" i="3"/>
  <c r="FB7" i="3"/>
  <c r="FA7" i="3"/>
  <c r="EV7" i="3"/>
  <c r="ER7" i="3"/>
  <c r="EP7" i="3"/>
  <c r="ET7" i="3" s="1"/>
  <c r="FO6" i="3"/>
  <c r="FN6" i="3"/>
  <c r="FM6" i="3"/>
  <c r="FL6" i="3"/>
  <c r="FK6" i="3"/>
  <c r="FJ6" i="3"/>
  <c r="FI6" i="3"/>
  <c r="FH6" i="3"/>
  <c r="FG6" i="3"/>
  <c r="FF6" i="3"/>
  <c r="FE6" i="3"/>
  <c r="FD6" i="3"/>
  <c r="FB6" i="3"/>
  <c r="FA6" i="3"/>
  <c r="EV6" i="3"/>
  <c r="ER6" i="3"/>
  <c r="EP6" i="3"/>
  <c r="ET6" i="3" s="1"/>
  <c r="FO5" i="3"/>
  <c r="FN5" i="3"/>
  <c r="FM5" i="3"/>
  <c r="FL5" i="3"/>
  <c r="FK5" i="3"/>
  <c r="FJ5" i="3"/>
  <c r="FI5" i="3"/>
  <c r="FH5" i="3"/>
  <c r="FG5" i="3"/>
  <c r="FF5" i="3"/>
  <c r="FE5" i="3"/>
  <c r="FD5" i="3"/>
  <c r="FB5" i="3"/>
  <c r="FA5" i="3"/>
  <c r="EV5" i="3"/>
  <c r="EP5" i="3"/>
  <c r="ET5" i="3" s="1"/>
  <c r="FO4" i="3"/>
  <c r="FN4" i="3"/>
  <c r="FM4" i="3"/>
  <c r="FL4" i="3"/>
  <c r="FK4" i="3"/>
  <c r="FJ4" i="3"/>
  <c r="FI4" i="3"/>
  <c r="FH4" i="3"/>
  <c r="FG4" i="3"/>
  <c r="FF4" i="3"/>
  <c r="FE4" i="3"/>
  <c r="FD4" i="3"/>
  <c r="FB4" i="3"/>
  <c r="FA4" i="3"/>
  <c r="EV4" i="3"/>
  <c r="ER4" i="3"/>
  <c r="EP4" i="3"/>
  <c r="ET4" i="3" s="1"/>
  <c r="FO3" i="3"/>
  <c r="FN3" i="3"/>
  <c r="FM3" i="3"/>
  <c r="FL3" i="3"/>
  <c r="FK3" i="3"/>
  <c r="FJ3" i="3"/>
  <c r="FI3" i="3"/>
  <c r="FH3" i="3"/>
  <c r="FG3" i="3"/>
  <c r="FF3" i="3"/>
  <c r="FE3" i="3"/>
  <c r="FD3" i="3"/>
  <c r="FB3" i="3"/>
  <c r="FA3" i="3"/>
  <c r="EV3" i="3"/>
  <c r="ER3" i="3"/>
  <c r="EP3" i="3"/>
  <c r="ET3" i="3" s="1"/>
  <c r="EU2" i="3"/>
  <c r="FL33" i="3" s="1"/>
  <c r="EQ2" i="3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GB6" i="4" s="1"/>
  <c r="L30" i="4"/>
  <c r="GA6" i="4" s="1"/>
  <c r="K30" i="4"/>
  <c r="J30" i="4"/>
  <c r="I30" i="4"/>
  <c r="FX6" i="4" s="1"/>
  <c r="H30" i="4"/>
  <c r="FW6" i="4" s="1"/>
  <c r="G30" i="4"/>
  <c r="FV6" i="4" s="1"/>
  <c r="F30" i="4"/>
  <c r="FU6" i="4" s="1"/>
  <c r="E30" i="4"/>
  <c r="FT6" i="4" s="1"/>
  <c r="D30" i="4"/>
  <c r="FS6" i="4" s="1"/>
  <c r="C30" i="4"/>
  <c r="B30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FY5" i="4" s="1"/>
  <c r="L23" i="4"/>
  <c r="K23" i="4"/>
  <c r="FW5" i="4" s="1"/>
  <c r="J23" i="4"/>
  <c r="FV5" i="4" s="1"/>
  <c r="I23" i="4"/>
  <c r="FU5" i="4" s="1"/>
  <c r="H23" i="4"/>
  <c r="FT5" i="4" s="1"/>
  <c r="G23" i="4"/>
  <c r="FS5" i="4" s="1"/>
  <c r="F23" i="4"/>
  <c r="FR5" i="4" s="1"/>
  <c r="E23" i="4"/>
  <c r="FQ5" i="4" s="1"/>
  <c r="D23" i="4"/>
  <c r="GB5" i="4" s="1"/>
  <c r="C23" i="4"/>
  <c r="GA5" i="4" s="1"/>
  <c r="B23" i="4"/>
  <c r="FZ5" i="4" s="1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FV4" i="4" s="1"/>
  <c r="L16" i="4"/>
  <c r="FU4" i="4" s="1"/>
  <c r="K16" i="4"/>
  <c r="FT4" i="4" s="1"/>
  <c r="J16" i="4"/>
  <c r="FS4" i="4" s="1"/>
  <c r="I16" i="4"/>
  <c r="FR4" i="4" s="1"/>
  <c r="H16" i="4"/>
  <c r="FQ4" i="4" s="1"/>
  <c r="G16" i="4"/>
  <c r="GB4" i="4" s="1"/>
  <c r="F16" i="4"/>
  <c r="E16" i="4"/>
  <c r="D16" i="4"/>
  <c r="C16" i="4"/>
  <c r="FX4" i="4" s="1"/>
  <c r="B16" i="4"/>
  <c r="FW4" i="4" s="1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FS3" i="4" s="1"/>
  <c r="L9" i="4"/>
  <c r="FR3" i="4" s="1"/>
  <c r="K9" i="4"/>
  <c r="FQ3" i="4" s="1"/>
  <c r="J9" i="4"/>
  <c r="I9" i="4"/>
  <c r="H9" i="4"/>
  <c r="FZ3" i="4" s="1"/>
  <c r="G9" i="4"/>
  <c r="F9" i="4"/>
  <c r="E9" i="4"/>
  <c r="FW3" i="4" s="1"/>
  <c r="D9" i="4"/>
  <c r="FV3" i="4" s="1"/>
  <c r="C9" i="4"/>
  <c r="FU3" i="4" s="1"/>
  <c r="B9" i="4"/>
  <c r="FT3" i="4" s="1"/>
  <c r="EO30" i="3"/>
  <c r="EN30" i="3"/>
  <c r="EM30" i="3"/>
  <c r="EL30" i="3"/>
  <c r="EK30" i="3"/>
  <c r="EJ30" i="3"/>
  <c r="EI30" i="3"/>
  <c r="EH30" i="3"/>
  <c r="EG30" i="3"/>
  <c r="EF30" i="3"/>
  <c r="EE30" i="3"/>
  <c r="ED30" i="3"/>
  <c r="EC30" i="3"/>
  <c r="EB30" i="3"/>
  <c r="EA30" i="3"/>
  <c r="DZ30" i="3"/>
  <c r="DY30" i="3"/>
  <c r="DX30" i="3"/>
  <c r="DW30" i="3"/>
  <c r="DV30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GA6" i="3" s="1"/>
  <c r="K30" i="3"/>
  <c r="FZ6" i="3" s="1"/>
  <c r="J30" i="3"/>
  <c r="FY6" i="3" s="1"/>
  <c r="I30" i="3"/>
  <c r="FX6" i="3" s="1"/>
  <c r="H30" i="3"/>
  <c r="FW6" i="3" s="1"/>
  <c r="G30" i="3"/>
  <c r="FV6" i="3" s="1"/>
  <c r="F30" i="3"/>
  <c r="FU6" i="3" s="1"/>
  <c r="E30" i="3"/>
  <c r="FT6" i="3" s="1"/>
  <c r="D30" i="3"/>
  <c r="FS6" i="3" s="1"/>
  <c r="C30" i="3"/>
  <c r="B30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FY5" i="3" s="1"/>
  <c r="L23" i="3"/>
  <c r="FX5" i="3" s="1"/>
  <c r="K23" i="3"/>
  <c r="FW5" i="3" s="1"/>
  <c r="J23" i="3"/>
  <c r="FV5" i="3" s="1"/>
  <c r="I23" i="3"/>
  <c r="FU5" i="3" s="1"/>
  <c r="H23" i="3"/>
  <c r="G23" i="3"/>
  <c r="F23" i="3"/>
  <c r="FR5" i="3" s="1"/>
  <c r="E23" i="3"/>
  <c r="FQ5" i="3" s="1"/>
  <c r="D23" i="3"/>
  <c r="GB5" i="3" s="1"/>
  <c r="C23" i="3"/>
  <c r="B23" i="3"/>
  <c r="FZ5" i="3" s="1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FT4" i="3" s="1"/>
  <c r="J16" i="3"/>
  <c r="FS4" i="3" s="1"/>
  <c r="I16" i="3"/>
  <c r="FR4" i="3" s="1"/>
  <c r="H16" i="3"/>
  <c r="FQ4" i="3" s="1"/>
  <c r="G16" i="3"/>
  <c r="GB4" i="3" s="1"/>
  <c r="F16" i="3"/>
  <c r="E16" i="3"/>
  <c r="FZ4" i="3" s="1"/>
  <c r="D16" i="3"/>
  <c r="C16" i="3"/>
  <c r="B16" i="3"/>
  <c r="FW4" i="3" s="1"/>
  <c r="EO9" i="3"/>
  <c r="EN9" i="3"/>
  <c r="EM9" i="3"/>
  <c r="EL9" i="3"/>
  <c r="EK9" i="3"/>
  <c r="EJ9" i="3"/>
  <c r="EI9" i="3"/>
  <c r="EH9" i="3"/>
  <c r="EG9" i="3"/>
  <c r="EF9" i="3"/>
  <c r="EE9" i="3"/>
  <c r="ED9" i="3"/>
  <c r="EC9" i="3"/>
  <c r="EB9" i="3"/>
  <c r="EA9" i="3"/>
  <c r="DZ9" i="3"/>
  <c r="DY9" i="3"/>
  <c r="DX9" i="3"/>
  <c r="DW9" i="3"/>
  <c r="DV9" i="3"/>
  <c r="DU9" i="3"/>
  <c r="DT9" i="3"/>
  <c r="DS9" i="3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FS3" i="3" s="1"/>
  <c r="L9" i="3"/>
  <c r="FR3" i="3" s="1"/>
  <c r="K9" i="3"/>
  <c r="FQ3" i="3" s="1"/>
  <c r="J9" i="3"/>
  <c r="GB3" i="3" s="1"/>
  <c r="I9" i="3"/>
  <c r="H9" i="3"/>
  <c r="FZ3" i="3" s="1"/>
  <c r="G9" i="3"/>
  <c r="FY3" i="3" s="1"/>
  <c r="F9" i="3"/>
  <c r="FX3" i="3" s="1"/>
  <c r="E9" i="3"/>
  <c r="FW3" i="3" s="1"/>
  <c r="D9" i="3"/>
  <c r="FV3" i="3" s="1"/>
  <c r="C9" i="3"/>
  <c r="B9" i="3"/>
  <c r="FT3" i="3" s="1"/>
  <c r="FQ6" i="4" l="1"/>
  <c r="FC26" i="4"/>
  <c r="FR6" i="4"/>
  <c r="GA3" i="4"/>
  <c r="FC18" i="4"/>
  <c r="FZ4" i="4"/>
  <c r="FX5" i="4"/>
  <c r="GA4" i="4"/>
  <c r="GB3" i="4"/>
  <c r="GB7" i="4" s="1"/>
  <c r="FC3" i="4"/>
  <c r="FX3" i="4"/>
  <c r="FY4" i="4"/>
  <c r="FY6" i="4"/>
  <c r="FZ6" i="4"/>
  <c r="FC6" i="4"/>
  <c r="FC21" i="4"/>
  <c r="FC28" i="4"/>
  <c r="FC29" i="4"/>
  <c r="FC10" i="4"/>
  <c r="FN31" i="4"/>
  <c r="FV7" i="4"/>
  <c r="FY3" i="4"/>
  <c r="FU7" i="4"/>
  <c r="FJ31" i="4"/>
  <c r="FC27" i="4"/>
  <c r="FS7" i="4"/>
  <c r="FT7" i="4"/>
  <c r="FW7" i="4"/>
  <c r="FQ7" i="4"/>
  <c r="FF31" i="4"/>
  <c r="FT5" i="3"/>
  <c r="FT7" i="3" s="1"/>
  <c r="FY4" i="3"/>
  <c r="FY7" i="3" s="1"/>
  <c r="FQ6" i="3"/>
  <c r="FQ7" i="3" s="1"/>
  <c r="GA3" i="3"/>
  <c r="FU3" i="3"/>
  <c r="FX4" i="3"/>
  <c r="FX7" i="3" s="1"/>
  <c r="FR6" i="3"/>
  <c r="FR7" i="3" s="1"/>
  <c r="GA5" i="3"/>
  <c r="EU29" i="3"/>
  <c r="EW29" i="3" s="1"/>
  <c r="EY29" i="3" s="1"/>
  <c r="GB6" i="3"/>
  <c r="GB7" i="3" s="1"/>
  <c r="FC5" i="3"/>
  <c r="GA4" i="3"/>
  <c r="FS5" i="3"/>
  <c r="FS7" i="3" s="1"/>
  <c r="FV4" i="3"/>
  <c r="FV7" i="3" s="1"/>
  <c r="FG31" i="3"/>
  <c r="FK31" i="3"/>
  <c r="FO31" i="3"/>
  <c r="FC4" i="3"/>
  <c r="FC24" i="3"/>
  <c r="FC28" i="3"/>
  <c r="FC8" i="3"/>
  <c r="FC12" i="3"/>
  <c r="FC20" i="3"/>
  <c r="FU4" i="3"/>
  <c r="FW7" i="3"/>
  <c r="FZ7" i="3"/>
  <c r="FR7" i="4"/>
  <c r="FD31" i="3"/>
  <c r="FH31" i="3"/>
  <c r="FL31" i="3"/>
  <c r="FL34" i="3" s="1"/>
  <c r="FL35" i="3" s="1"/>
  <c r="FC13" i="3"/>
  <c r="FC17" i="3"/>
  <c r="FC21" i="3"/>
  <c r="FC25" i="3"/>
  <c r="FC29" i="3"/>
  <c r="EQ3" i="4"/>
  <c r="ES3" i="4" s="1"/>
  <c r="FG31" i="4"/>
  <c r="FK31" i="4"/>
  <c r="FO31" i="4"/>
  <c r="FC11" i="4"/>
  <c r="FC14" i="4"/>
  <c r="FC19" i="4"/>
  <c r="FC22" i="4"/>
  <c r="FE31" i="3"/>
  <c r="FI31" i="3"/>
  <c r="FM31" i="3"/>
  <c r="FC6" i="3"/>
  <c r="FC10" i="3"/>
  <c r="FC14" i="3"/>
  <c r="FC18" i="3"/>
  <c r="FC22" i="3"/>
  <c r="FC26" i="3"/>
  <c r="FD31" i="4"/>
  <c r="FH31" i="4"/>
  <c r="FL31" i="4"/>
  <c r="FL34" i="4" s="1"/>
  <c r="FL35" i="4" s="1"/>
  <c r="FC4" i="4"/>
  <c r="FC7" i="4"/>
  <c r="FC12" i="4"/>
  <c r="FC15" i="4"/>
  <c r="FC20" i="4"/>
  <c r="FC24" i="4"/>
  <c r="EQ3" i="3"/>
  <c r="ES3" i="3" s="1"/>
  <c r="FC3" i="3"/>
  <c r="FF31" i="3"/>
  <c r="FJ31" i="3"/>
  <c r="FN31" i="3"/>
  <c r="FC7" i="3"/>
  <c r="FC11" i="3"/>
  <c r="FC15" i="3"/>
  <c r="FC19" i="3"/>
  <c r="FC27" i="3"/>
  <c r="EU29" i="4"/>
  <c r="EW29" i="4" s="1"/>
  <c r="EY29" i="4" s="1"/>
  <c r="FE31" i="4"/>
  <c r="FI31" i="4"/>
  <c r="FM31" i="4"/>
  <c r="EQ4" i="4"/>
  <c r="FC5" i="4"/>
  <c r="FC8" i="4"/>
  <c r="FC13" i="4"/>
  <c r="FC17" i="4"/>
  <c r="FC25" i="4"/>
  <c r="ES4" i="4"/>
  <c r="EQ5" i="4"/>
  <c r="ES5" i="4" s="1"/>
  <c r="EU10" i="4"/>
  <c r="EW10" i="4" s="1"/>
  <c r="EY10" i="4" s="1"/>
  <c r="EQ12" i="4"/>
  <c r="ES12" i="4" s="1"/>
  <c r="EU17" i="4"/>
  <c r="EW17" i="4" s="1"/>
  <c r="EY17" i="4" s="1"/>
  <c r="EQ19" i="4"/>
  <c r="ES19" i="4" s="1"/>
  <c r="EU24" i="4"/>
  <c r="EW24" i="4" s="1"/>
  <c r="EY24" i="4" s="1"/>
  <c r="EQ26" i="4"/>
  <c r="ES26" i="4" s="1"/>
  <c r="FE33" i="4"/>
  <c r="FK33" i="4"/>
  <c r="ET3" i="4"/>
  <c r="EU3" i="4" s="1"/>
  <c r="EW3" i="4" s="1"/>
  <c r="EY3" i="4" s="1"/>
  <c r="EU4" i="4"/>
  <c r="EW4" i="4" s="1"/>
  <c r="EY4" i="4" s="1"/>
  <c r="EQ6" i="4"/>
  <c r="ES6" i="4" s="1"/>
  <c r="EU11" i="4"/>
  <c r="EW11" i="4" s="1"/>
  <c r="EY11" i="4" s="1"/>
  <c r="EQ13" i="4"/>
  <c r="ES13" i="4" s="1"/>
  <c r="EU18" i="4"/>
  <c r="EW18" i="4" s="1"/>
  <c r="EY18" i="4" s="1"/>
  <c r="EQ20" i="4"/>
  <c r="ES20" i="4" s="1"/>
  <c r="EU25" i="4"/>
  <c r="EW25" i="4" s="1"/>
  <c r="EY25" i="4" s="1"/>
  <c r="EQ27" i="4"/>
  <c r="ES27" i="4" s="1"/>
  <c r="FD33" i="4"/>
  <c r="FJ33" i="4"/>
  <c r="EU5" i="4"/>
  <c r="EW5" i="4" s="1"/>
  <c r="EY5" i="4" s="1"/>
  <c r="EQ7" i="4"/>
  <c r="ES7" i="4" s="1"/>
  <c r="EU12" i="4"/>
  <c r="EW12" i="4" s="1"/>
  <c r="EY12" i="4" s="1"/>
  <c r="EQ14" i="4"/>
  <c r="ES14" i="4" s="1"/>
  <c r="EU19" i="4"/>
  <c r="EW19" i="4" s="1"/>
  <c r="EY19" i="4" s="1"/>
  <c r="EQ21" i="4"/>
  <c r="ES21" i="4" s="1"/>
  <c r="EU26" i="4"/>
  <c r="EW26" i="4" s="1"/>
  <c r="EY26" i="4" s="1"/>
  <c r="EQ28" i="4"/>
  <c r="ES28" i="4" s="1"/>
  <c r="FI33" i="4"/>
  <c r="FO33" i="4"/>
  <c r="EU6" i="4"/>
  <c r="EW6" i="4" s="1"/>
  <c r="EY6" i="4" s="1"/>
  <c r="EQ8" i="4"/>
  <c r="ES8" i="4" s="1"/>
  <c r="EU13" i="4"/>
  <c r="EW13" i="4" s="1"/>
  <c r="EY13" i="4" s="1"/>
  <c r="EQ15" i="4"/>
  <c r="ES15" i="4" s="1"/>
  <c r="EU20" i="4"/>
  <c r="EW20" i="4" s="1"/>
  <c r="EY20" i="4" s="1"/>
  <c r="EQ22" i="4"/>
  <c r="ES22" i="4" s="1"/>
  <c r="EU27" i="4"/>
  <c r="EW27" i="4" s="1"/>
  <c r="EY27" i="4" s="1"/>
  <c r="EQ29" i="4"/>
  <c r="ES29" i="4" s="1"/>
  <c r="FH33" i="4"/>
  <c r="FN33" i="4"/>
  <c r="EU7" i="4"/>
  <c r="EW7" i="4" s="1"/>
  <c r="EY7" i="4" s="1"/>
  <c r="EQ10" i="4"/>
  <c r="ES10" i="4" s="1"/>
  <c r="EU14" i="4"/>
  <c r="EW14" i="4" s="1"/>
  <c r="EY14" i="4" s="1"/>
  <c r="EQ17" i="4"/>
  <c r="ES17" i="4" s="1"/>
  <c r="EU21" i="4"/>
  <c r="EW21" i="4" s="1"/>
  <c r="EY21" i="4" s="1"/>
  <c r="EQ24" i="4"/>
  <c r="ES24" i="4" s="1"/>
  <c r="EU28" i="4"/>
  <c r="EW28" i="4" s="1"/>
  <c r="EY28" i="4" s="1"/>
  <c r="FG33" i="4"/>
  <c r="FM33" i="4"/>
  <c r="EU8" i="4"/>
  <c r="EW8" i="4" s="1"/>
  <c r="EY8" i="4" s="1"/>
  <c r="EQ11" i="4"/>
  <c r="ES11" i="4" s="1"/>
  <c r="EU15" i="4"/>
  <c r="EW15" i="4" s="1"/>
  <c r="EY15" i="4" s="1"/>
  <c r="EQ18" i="4"/>
  <c r="ES18" i="4" s="1"/>
  <c r="EU22" i="4"/>
  <c r="EW22" i="4" s="1"/>
  <c r="EY22" i="4" s="1"/>
  <c r="EQ25" i="4"/>
  <c r="ES25" i="4" s="1"/>
  <c r="FF33" i="4"/>
  <c r="FF34" i="4" s="1"/>
  <c r="FF35" i="4" s="1"/>
  <c r="EU3" i="3"/>
  <c r="EW3" i="3" s="1"/>
  <c r="EY3" i="3" s="1"/>
  <c r="EQ5" i="3"/>
  <c r="ES5" i="3" s="1"/>
  <c r="EU10" i="3"/>
  <c r="EW10" i="3" s="1"/>
  <c r="EY10" i="3" s="1"/>
  <c r="EQ12" i="3"/>
  <c r="ES12" i="3" s="1"/>
  <c r="EU17" i="3"/>
  <c r="EW17" i="3" s="1"/>
  <c r="EY17" i="3" s="1"/>
  <c r="EQ19" i="3"/>
  <c r="ES19" i="3" s="1"/>
  <c r="EU24" i="3"/>
  <c r="EW24" i="3" s="1"/>
  <c r="EY24" i="3" s="1"/>
  <c r="EQ26" i="3"/>
  <c r="ES26" i="3" s="1"/>
  <c r="FE33" i="3"/>
  <c r="FK33" i="3"/>
  <c r="EU4" i="3"/>
  <c r="EW4" i="3" s="1"/>
  <c r="EY4" i="3" s="1"/>
  <c r="EQ6" i="3"/>
  <c r="ES6" i="3" s="1"/>
  <c r="EU11" i="3"/>
  <c r="EW11" i="3" s="1"/>
  <c r="EY11" i="3" s="1"/>
  <c r="EQ13" i="3"/>
  <c r="ES13" i="3" s="1"/>
  <c r="EU18" i="3"/>
  <c r="EW18" i="3" s="1"/>
  <c r="EY18" i="3" s="1"/>
  <c r="EQ20" i="3"/>
  <c r="ES20" i="3" s="1"/>
  <c r="EU25" i="3"/>
  <c r="EW25" i="3" s="1"/>
  <c r="EY25" i="3" s="1"/>
  <c r="EQ27" i="3"/>
  <c r="ES27" i="3" s="1"/>
  <c r="FD33" i="3"/>
  <c r="FJ33" i="3"/>
  <c r="EU5" i="3"/>
  <c r="EW5" i="3" s="1"/>
  <c r="EY5" i="3" s="1"/>
  <c r="EQ7" i="3"/>
  <c r="ES7" i="3" s="1"/>
  <c r="EU12" i="3"/>
  <c r="EW12" i="3" s="1"/>
  <c r="EY12" i="3" s="1"/>
  <c r="EQ14" i="3"/>
  <c r="ES14" i="3" s="1"/>
  <c r="EU19" i="3"/>
  <c r="EW19" i="3" s="1"/>
  <c r="EY19" i="3" s="1"/>
  <c r="EQ21" i="3"/>
  <c r="ES21" i="3" s="1"/>
  <c r="EU26" i="3"/>
  <c r="EW26" i="3" s="1"/>
  <c r="EY26" i="3" s="1"/>
  <c r="EQ28" i="3"/>
  <c r="ES28" i="3" s="1"/>
  <c r="FI33" i="3"/>
  <c r="FO33" i="3"/>
  <c r="EU6" i="3"/>
  <c r="EW6" i="3" s="1"/>
  <c r="EY6" i="3" s="1"/>
  <c r="EQ8" i="3"/>
  <c r="ES8" i="3" s="1"/>
  <c r="EU13" i="3"/>
  <c r="EW13" i="3" s="1"/>
  <c r="EY13" i="3" s="1"/>
  <c r="EQ15" i="3"/>
  <c r="ES15" i="3" s="1"/>
  <c r="EU20" i="3"/>
  <c r="EW20" i="3" s="1"/>
  <c r="EY20" i="3" s="1"/>
  <c r="EQ22" i="3"/>
  <c r="ES22" i="3" s="1"/>
  <c r="EU27" i="3"/>
  <c r="EW27" i="3" s="1"/>
  <c r="EY27" i="3" s="1"/>
  <c r="EQ29" i="3"/>
  <c r="ES29" i="3" s="1"/>
  <c r="FH33" i="3"/>
  <c r="FN33" i="3"/>
  <c r="EU7" i="3"/>
  <c r="EW7" i="3" s="1"/>
  <c r="EY7" i="3" s="1"/>
  <c r="EQ10" i="3"/>
  <c r="ES10" i="3" s="1"/>
  <c r="EU14" i="3"/>
  <c r="EW14" i="3" s="1"/>
  <c r="EY14" i="3" s="1"/>
  <c r="EQ17" i="3"/>
  <c r="ES17" i="3" s="1"/>
  <c r="EU21" i="3"/>
  <c r="EW21" i="3" s="1"/>
  <c r="EY21" i="3" s="1"/>
  <c r="EQ24" i="3"/>
  <c r="ES24" i="3" s="1"/>
  <c r="EU28" i="3"/>
  <c r="EW28" i="3" s="1"/>
  <c r="EY28" i="3" s="1"/>
  <c r="FG33" i="3"/>
  <c r="FM33" i="3"/>
  <c r="FM34" i="3" s="1"/>
  <c r="FM35" i="3" s="1"/>
  <c r="EQ4" i="3"/>
  <c r="ES4" i="3" s="1"/>
  <c r="EU8" i="3"/>
  <c r="EW8" i="3" s="1"/>
  <c r="EY8" i="3" s="1"/>
  <c r="EQ11" i="3"/>
  <c r="ES11" i="3" s="1"/>
  <c r="EU15" i="3"/>
  <c r="EW15" i="3" s="1"/>
  <c r="EY15" i="3" s="1"/>
  <c r="EQ18" i="3"/>
  <c r="ES18" i="3" s="1"/>
  <c r="EU22" i="3"/>
  <c r="EW22" i="3" s="1"/>
  <c r="EY22" i="3" s="1"/>
  <c r="EQ25" i="3"/>
  <c r="ES25" i="3" s="1"/>
  <c r="FF33" i="3"/>
  <c r="EX4" i="1"/>
  <c r="EY4" i="1"/>
  <c r="EX5" i="1"/>
  <c r="EY5" i="1"/>
  <c r="EX6" i="1"/>
  <c r="EY6" i="1"/>
  <c r="EX7" i="1"/>
  <c r="EY7" i="1"/>
  <c r="EX8" i="1"/>
  <c r="EY8" i="1"/>
  <c r="EX10" i="1"/>
  <c r="EY10" i="1"/>
  <c r="EX11" i="1"/>
  <c r="EY11" i="1"/>
  <c r="EX12" i="1"/>
  <c r="EY12" i="1"/>
  <c r="EX13" i="1"/>
  <c r="EY13" i="1"/>
  <c r="EX14" i="1"/>
  <c r="EY14" i="1"/>
  <c r="EX15" i="1"/>
  <c r="EY15" i="1"/>
  <c r="EX17" i="1"/>
  <c r="EY17" i="1"/>
  <c r="EX18" i="1"/>
  <c r="EY18" i="1"/>
  <c r="EX19" i="1"/>
  <c r="EY19" i="1"/>
  <c r="EX20" i="1"/>
  <c r="EY20" i="1"/>
  <c r="EX21" i="1"/>
  <c r="EY21" i="1"/>
  <c r="EX22" i="1"/>
  <c r="EY22" i="1"/>
  <c r="EX24" i="1"/>
  <c r="EY24" i="1"/>
  <c r="EX25" i="1"/>
  <c r="EY25" i="1"/>
  <c r="EX26" i="1"/>
  <c r="EY26" i="1"/>
  <c r="EX27" i="1"/>
  <c r="EY27" i="1"/>
  <c r="EX28" i="1"/>
  <c r="EY28" i="1"/>
  <c r="EX29" i="1"/>
  <c r="EY29" i="1"/>
  <c r="EY3" i="1"/>
  <c r="EX3" i="1"/>
  <c r="EO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B30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B23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B16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B9" i="1"/>
  <c r="EX4" i="2"/>
  <c r="EY4" i="2"/>
  <c r="EX5" i="2"/>
  <c r="EY5" i="2"/>
  <c r="EX6" i="2"/>
  <c r="EY6" i="2"/>
  <c r="EX7" i="2"/>
  <c r="EY7" i="2"/>
  <c r="EX8" i="2"/>
  <c r="EY8" i="2"/>
  <c r="EX10" i="2"/>
  <c r="EY10" i="2"/>
  <c r="EX11" i="2"/>
  <c r="EY11" i="2"/>
  <c r="EX12" i="2"/>
  <c r="EY12" i="2"/>
  <c r="EX13" i="2"/>
  <c r="EY13" i="2"/>
  <c r="EX14" i="2"/>
  <c r="EY14" i="2"/>
  <c r="EX15" i="2"/>
  <c r="EY15" i="2"/>
  <c r="EX17" i="2"/>
  <c r="EY17" i="2"/>
  <c r="EX18" i="2"/>
  <c r="EY18" i="2"/>
  <c r="EX19" i="2"/>
  <c r="EY19" i="2"/>
  <c r="EX20" i="2"/>
  <c r="EY20" i="2"/>
  <c r="EX21" i="2"/>
  <c r="EY21" i="2"/>
  <c r="EX22" i="2"/>
  <c r="EY22" i="2"/>
  <c r="EX24" i="2"/>
  <c r="EY24" i="2"/>
  <c r="EX25" i="2"/>
  <c r="EY25" i="2"/>
  <c r="EX26" i="2"/>
  <c r="EY26" i="2"/>
  <c r="EX27" i="2"/>
  <c r="EY27" i="2"/>
  <c r="EX28" i="2"/>
  <c r="EY28" i="2"/>
  <c r="EX29" i="2"/>
  <c r="EY29" i="2"/>
  <c r="EY3" i="2"/>
  <c r="EX3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B30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B23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B16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B9" i="2"/>
  <c r="GA7" i="4" l="1"/>
  <c r="FZ7" i="4"/>
  <c r="FX7" i="4"/>
  <c r="FG34" i="4"/>
  <c r="FG35" i="4" s="1"/>
  <c r="FD34" i="4"/>
  <c r="FM34" i="4"/>
  <c r="FM35" i="4" s="1"/>
  <c r="FY7" i="4"/>
  <c r="FO34" i="4"/>
  <c r="FO35" i="4" s="1"/>
  <c r="FN34" i="4"/>
  <c r="FN35" i="4" s="1"/>
  <c r="FJ34" i="4"/>
  <c r="FJ35" i="4" s="1"/>
  <c r="FE34" i="4"/>
  <c r="FE35" i="4" s="1"/>
  <c r="FK34" i="4"/>
  <c r="FK35" i="4" s="1"/>
  <c r="GA7" i="3"/>
  <c r="FU7" i="3"/>
  <c r="FG34" i="3"/>
  <c r="FG35" i="3" s="1"/>
  <c r="FN34" i="3"/>
  <c r="FN35" i="3" s="1"/>
  <c r="FK34" i="3"/>
  <c r="FK35" i="3" s="1"/>
  <c r="FH34" i="3"/>
  <c r="FH35" i="3" s="1"/>
  <c r="FO34" i="3"/>
  <c r="FO35" i="3" s="1"/>
  <c r="FF34" i="3"/>
  <c r="FF35" i="3" s="1"/>
  <c r="FI34" i="3"/>
  <c r="FI35" i="3" s="1"/>
  <c r="FE34" i="3"/>
  <c r="FE35" i="3" s="1"/>
  <c r="FJ34" i="3"/>
  <c r="FJ35" i="3" s="1"/>
  <c r="EW37" i="3"/>
  <c r="FD34" i="3"/>
  <c r="FD35" i="3" s="1"/>
  <c r="FI34" i="4"/>
  <c r="FI35" i="4" s="1"/>
  <c r="ES32" i="3"/>
  <c r="FH34" i="4"/>
  <c r="FH35" i="4" s="1"/>
  <c r="ES37" i="3"/>
  <c r="ES35" i="3"/>
  <c r="EW37" i="4"/>
  <c r="ES37" i="4"/>
  <c r="CB36" i="4"/>
  <c r="EW32" i="4"/>
  <c r="ES33" i="4"/>
  <c r="ES32" i="4"/>
  <c r="CF35" i="4"/>
  <c r="EW34" i="4"/>
  <c r="CF36" i="4"/>
  <c r="EW33" i="4"/>
  <c r="ES34" i="4"/>
  <c r="CB35" i="4"/>
  <c r="EW33" i="3"/>
  <c r="ES33" i="3"/>
  <c r="EW34" i="3"/>
  <c r="ES36" i="3"/>
  <c r="ES34" i="3"/>
  <c r="EW36" i="3"/>
  <c r="EW35" i="3"/>
  <c r="EW32" i="3"/>
  <c r="EU2" i="1" l="1"/>
  <c r="FB33" i="1" s="1"/>
  <c r="FE33" i="1"/>
  <c r="FH33" i="1"/>
  <c r="FI33" i="1"/>
  <c r="FL33" i="1"/>
  <c r="FA33" i="1"/>
  <c r="FY6" i="2"/>
  <c r="FX6" i="2"/>
  <c r="FW6" i="2"/>
  <c r="FV6" i="2"/>
  <c r="FU6" i="2"/>
  <c r="FT6" i="2"/>
  <c r="FS6" i="2"/>
  <c r="FR6" i="2"/>
  <c r="FQ6" i="2"/>
  <c r="FP6" i="2"/>
  <c r="FO6" i="2"/>
  <c r="FN6" i="2"/>
  <c r="FV5" i="2"/>
  <c r="FU5" i="2"/>
  <c r="FT5" i="2"/>
  <c r="FS5" i="2"/>
  <c r="FR5" i="2"/>
  <c r="FQ5" i="2"/>
  <c r="FP5" i="2"/>
  <c r="FO5" i="2"/>
  <c r="FN5" i="2"/>
  <c r="FY5" i="2"/>
  <c r="FX5" i="2"/>
  <c r="FW5" i="2"/>
  <c r="FS4" i="2"/>
  <c r="FR4" i="2"/>
  <c r="FQ4" i="2"/>
  <c r="FP4" i="2"/>
  <c r="FO4" i="2"/>
  <c r="FN4" i="2"/>
  <c r="FY4" i="2"/>
  <c r="FX4" i="2"/>
  <c r="FW4" i="2"/>
  <c r="FV4" i="2"/>
  <c r="FU4" i="2"/>
  <c r="FT4" i="2"/>
  <c r="FR3" i="2"/>
  <c r="FS3" i="2"/>
  <c r="FT3" i="2"/>
  <c r="FU3" i="2"/>
  <c r="FV3" i="2"/>
  <c r="FW3" i="2"/>
  <c r="FX3" i="2"/>
  <c r="FY3" i="2"/>
  <c r="FN3" i="2"/>
  <c r="FO3" i="2"/>
  <c r="FP3" i="2"/>
  <c r="FP7" i="2" s="1"/>
  <c r="FQ3" i="2"/>
  <c r="FX7" i="2" l="1"/>
  <c r="FN7" i="2"/>
  <c r="FV7" i="2"/>
  <c r="FR7" i="2"/>
  <c r="FT7" i="2"/>
  <c r="FD33" i="1"/>
  <c r="FQ7" i="2"/>
  <c r="FY7" i="2"/>
  <c r="FU7" i="2"/>
  <c r="FO7" i="2"/>
  <c r="FW7" i="2"/>
  <c r="FS7" i="2"/>
  <c r="FK33" i="1"/>
  <c r="FG33" i="1"/>
  <c r="FC33" i="1"/>
  <c r="FJ33" i="1"/>
  <c r="FF33" i="1"/>
  <c r="FY6" i="1"/>
  <c r="FX6" i="1"/>
  <c r="FW6" i="1"/>
  <c r="FV6" i="1"/>
  <c r="FU6" i="1"/>
  <c r="FT6" i="1"/>
  <c r="FS6" i="1"/>
  <c r="FQ6" i="1"/>
  <c r="FP6" i="1"/>
  <c r="FO6" i="1"/>
  <c r="FN6" i="1"/>
  <c r="FV5" i="1"/>
  <c r="FU5" i="1"/>
  <c r="FT5" i="1"/>
  <c r="FS5" i="1"/>
  <c r="FR5" i="1"/>
  <c r="FQ5" i="1"/>
  <c r="FP5" i="1"/>
  <c r="FO5" i="1"/>
  <c r="FN5" i="1"/>
  <c r="FY5" i="1"/>
  <c r="FX5" i="1"/>
  <c r="FW5" i="1"/>
  <c r="FS4" i="1"/>
  <c r="FR4" i="1"/>
  <c r="FQ4" i="1"/>
  <c r="FP4" i="1"/>
  <c r="FO4" i="1"/>
  <c r="FN4" i="1"/>
  <c r="FY4" i="1"/>
  <c r="FX4" i="1"/>
  <c r="FW4" i="1"/>
  <c r="FV4" i="1"/>
  <c r="FU4" i="1"/>
  <c r="FT4" i="1"/>
  <c r="N33" i="1"/>
  <c r="O33" i="1"/>
  <c r="P33" i="1"/>
  <c r="R33" i="1"/>
  <c r="S33" i="1"/>
  <c r="T33" i="1"/>
  <c r="V33" i="1"/>
  <c r="W33" i="1"/>
  <c r="X33" i="1"/>
  <c r="Y33" i="1"/>
  <c r="Z33" i="1"/>
  <c r="AA33" i="1"/>
  <c r="AB33" i="1"/>
  <c r="AC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FA3" i="1"/>
  <c r="FL15" i="1"/>
  <c r="FL22" i="1"/>
  <c r="FL24" i="1"/>
  <c r="FL17" i="1"/>
  <c r="FL10" i="1"/>
  <c r="FL3" i="1"/>
  <c r="FA7" i="2"/>
  <c r="FA27" i="1"/>
  <c r="FA17" i="1"/>
  <c r="FA10" i="1"/>
  <c r="FR6" i="1" l="1"/>
  <c r="AD33" i="1"/>
  <c r="FQ3" i="1"/>
  <c r="FQ7" i="1" s="1"/>
  <c r="B33" i="1"/>
  <c r="FY3" i="1"/>
  <c r="J33" i="1"/>
  <c r="U33" i="1"/>
  <c r="Q33" i="1"/>
  <c r="FP3" i="1"/>
  <c r="FP7" i="1" s="1"/>
  <c r="M33" i="1"/>
  <c r="FX3" i="1"/>
  <c r="FX7" i="1" s="1"/>
  <c r="I33" i="1"/>
  <c r="FT3" i="1"/>
  <c r="FT7" i="1" s="1"/>
  <c r="E33" i="1"/>
  <c r="FU3" i="1"/>
  <c r="FU7" i="1" s="1"/>
  <c r="F33" i="1"/>
  <c r="FO3" i="1"/>
  <c r="L33" i="1"/>
  <c r="FW3" i="1"/>
  <c r="FW7" i="1" s="1"/>
  <c r="H33" i="1"/>
  <c r="FS3" i="1"/>
  <c r="FS7" i="1" s="1"/>
  <c r="D33" i="1"/>
  <c r="FN3" i="1"/>
  <c r="FN7" i="1" s="1"/>
  <c r="K33" i="1"/>
  <c r="FV3" i="1"/>
  <c r="FV7" i="1" s="1"/>
  <c r="G33" i="1"/>
  <c r="FR3" i="1"/>
  <c r="FR7" i="1" s="1"/>
  <c r="C33" i="1"/>
  <c r="FO7" i="1"/>
  <c r="FY7" i="1"/>
  <c r="FL29" i="2"/>
  <c r="FK29" i="2"/>
  <c r="FJ29" i="2"/>
  <c r="FI29" i="2"/>
  <c r="FH29" i="2"/>
  <c r="FG29" i="2"/>
  <c r="FF29" i="2"/>
  <c r="FE29" i="2"/>
  <c r="FD29" i="2"/>
  <c r="FC29" i="2"/>
  <c r="FB29" i="2"/>
  <c r="FA29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FL8" i="2"/>
  <c r="FK8" i="2"/>
  <c r="FJ8" i="2"/>
  <c r="FI8" i="2"/>
  <c r="FH8" i="2"/>
  <c r="FG8" i="2"/>
  <c r="FF8" i="2"/>
  <c r="FE8" i="2"/>
  <c r="FD8" i="2"/>
  <c r="FC8" i="2"/>
  <c r="FB8" i="2"/>
  <c r="FA8" i="2"/>
  <c r="FL7" i="2"/>
  <c r="FK7" i="2"/>
  <c r="FJ7" i="2"/>
  <c r="FI7" i="2"/>
  <c r="FH7" i="2"/>
  <c r="FG7" i="2"/>
  <c r="FF7" i="2"/>
  <c r="FE7" i="2"/>
  <c r="FD7" i="2"/>
  <c r="FC7" i="2"/>
  <c r="FB7" i="2"/>
  <c r="FL6" i="2"/>
  <c r="FK6" i="2"/>
  <c r="FJ6" i="2"/>
  <c r="FI6" i="2"/>
  <c r="FH6" i="2"/>
  <c r="FG6" i="2"/>
  <c r="FF6" i="2"/>
  <c r="FE6" i="2"/>
  <c r="FD6" i="2"/>
  <c r="FC6" i="2"/>
  <c r="FB6" i="2"/>
  <c r="FA6" i="2"/>
  <c r="FL5" i="2"/>
  <c r="FK5" i="2"/>
  <c r="FJ5" i="2"/>
  <c r="FI5" i="2"/>
  <c r="FH5" i="2"/>
  <c r="FG5" i="2"/>
  <c r="FF5" i="2"/>
  <c r="FE5" i="2"/>
  <c r="FD5" i="2"/>
  <c r="FC5" i="2"/>
  <c r="FB5" i="2"/>
  <c r="FA5" i="2"/>
  <c r="FL4" i="2"/>
  <c r="FK4" i="2"/>
  <c r="FJ4" i="2"/>
  <c r="FI4" i="2"/>
  <c r="FH4" i="2"/>
  <c r="FG4" i="2"/>
  <c r="FF4" i="2"/>
  <c r="FE4" i="2"/>
  <c r="FD4" i="2"/>
  <c r="FC4" i="2"/>
  <c r="FB4" i="2"/>
  <c r="FA4" i="2"/>
  <c r="FL3" i="2"/>
  <c r="FL31" i="2" s="1"/>
  <c r="FK3" i="2"/>
  <c r="FJ3" i="2"/>
  <c r="FJ31" i="2" s="1"/>
  <c r="FI3" i="2"/>
  <c r="FI31" i="2" s="1"/>
  <c r="FH3" i="2"/>
  <c r="FG3" i="2"/>
  <c r="FG31" i="2" s="1"/>
  <c r="FF3" i="2"/>
  <c r="FF31" i="2" s="1"/>
  <c r="FE3" i="2"/>
  <c r="FD3" i="2"/>
  <c r="FD31" i="2" s="1"/>
  <c r="FC3" i="2"/>
  <c r="FC31" i="2" s="1"/>
  <c r="FB3" i="2"/>
  <c r="FA3" i="2"/>
  <c r="FA31" i="2" s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B27" i="1"/>
  <c r="FC27" i="1"/>
  <c r="FD27" i="1"/>
  <c r="FE27" i="1"/>
  <c r="FF27" i="1"/>
  <c r="FG27" i="1"/>
  <c r="FH27" i="1"/>
  <c r="FI27" i="1"/>
  <c r="FJ27" i="1"/>
  <c r="FK27" i="1"/>
  <c r="FL27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B24" i="1"/>
  <c r="FC24" i="1"/>
  <c r="FD24" i="1"/>
  <c r="FE24" i="1"/>
  <c r="FF24" i="1"/>
  <c r="FG24" i="1"/>
  <c r="FH24" i="1"/>
  <c r="FI24" i="1"/>
  <c r="FJ24" i="1"/>
  <c r="FK24" i="1"/>
  <c r="FA24" i="1"/>
  <c r="FJ18" i="1"/>
  <c r="FK18" i="1"/>
  <c r="FL18" i="1"/>
  <c r="FJ19" i="1"/>
  <c r="FK19" i="1"/>
  <c r="FL19" i="1"/>
  <c r="FJ20" i="1"/>
  <c r="FK20" i="1"/>
  <c r="FL20" i="1"/>
  <c r="FJ21" i="1"/>
  <c r="FK21" i="1"/>
  <c r="FL21" i="1"/>
  <c r="FJ22" i="1"/>
  <c r="FK22" i="1"/>
  <c r="FK17" i="1"/>
  <c r="FJ17" i="1"/>
  <c r="FA18" i="1"/>
  <c r="FB18" i="1"/>
  <c r="FC18" i="1"/>
  <c r="FD18" i="1"/>
  <c r="FE18" i="1"/>
  <c r="FF18" i="1"/>
  <c r="FG18" i="1"/>
  <c r="FH18" i="1"/>
  <c r="FI18" i="1"/>
  <c r="FA19" i="1"/>
  <c r="FB19" i="1"/>
  <c r="FC19" i="1"/>
  <c r="FD19" i="1"/>
  <c r="FE19" i="1"/>
  <c r="FF19" i="1"/>
  <c r="FG19" i="1"/>
  <c r="FH19" i="1"/>
  <c r="FI19" i="1"/>
  <c r="FA20" i="1"/>
  <c r="FB20" i="1"/>
  <c r="FC20" i="1"/>
  <c r="FD20" i="1"/>
  <c r="FE20" i="1"/>
  <c r="FF20" i="1"/>
  <c r="FG20" i="1"/>
  <c r="FH20" i="1"/>
  <c r="FI20" i="1"/>
  <c r="FA21" i="1"/>
  <c r="FB21" i="1"/>
  <c r="FC21" i="1"/>
  <c r="FD21" i="1"/>
  <c r="FE21" i="1"/>
  <c r="FF21" i="1"/>
  <c r="FG21" i="1"/>
  <c r="FH21" i="1"/>
  <c r="FI21" i="1"/>
  <c r="FA22" i="1"/>
  <c r="FB22" i="1"/>
  <c r="FC22" i="1"/>
  <c r="FD22" i="1"/>
  <c r="FE22" i="1"/>
  <c r="FF22" i="1"/>
  <c r="FG22" i="1"/>
  <c r="FH22" i="1"/>
  <c r="FI22" i="1"/>
  <c r="FB17" i="1"/>
  <c r="FC17" i="1"/>
  <c r="FD17" i="1"/>
  <c r="FE17" i="1"/>
  <c r="FF17" i="1"/>
  <c r="FG17" i="1"/>
  <c r="FH17" i="1"/>
  <c r="FI17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A15" i="1"/>
  <c r="FB15" i="1"/>
  <c r="FC15" i="1"/>
  <c r="FD15" i="1"/>
  <c r="FE15" i="1"/>
  <c r="FF15" i="1"/>
  <c r="FG15" i="1"/>
  <c r="FH15" i="1"/>
  <c r="FI15" i="1"/>
  <c r="FJ15" i="1"/>
  <c r="FK15" i="1"/>
  <c r="FH10" i="1"/>
  <c r="FI10" i="1"/>
  <c r="FJ10" i="1"/>
  <c r="FK10" i="1"/>
  <c r="FG10" i="1"/>
  <c r="FB10" i="1"/>
  <c r="FC10" i="1"/>
  <c r="FD10" i="1"/>
  <c r="FE10" i="1"/>
  <c r="FF10" i="1"/>
  <c r="FA4" i="1"/>
  <c r="FB4" i="1"/>
  <c r="FC4" i="1"/>
  <c r="FD4" i="1"/>
  <c r="FE4" i="1"/>
  <c r="FF4" i="1"/>
  <c r="FG4" i="1"/>
  <c r="FH4" i="1"/>
  <c r="FI4" i="1"/>
  <c r="FJ4" i="1"/>
  <c r="FK4" i="1"/>
  <c r="FL4" i="1"/>
  <c r="FA5" i="1"/>
  <c r="FB5" i="1"/>
  <c r="FC5" i="1"/>
  <c r="FD5" i="1"/>
  <c r="FE5" i="1"/>
  <c r="FF5" i="1"/>
  <c r="FG5" i="1"/>
  <c r="FH5" i="1"/>
  <c r="FI5" i="1"/>
  <c r="FJ5" i="1"/>
  <c r="FK5" i="1"/>
  <c r="FL5" i="1"/>
  <c r="FA6" i="1"/>
  <c r="FB6" i="1"/>
  <c r="FC6" i="1"/>
  <c r="FD6" i="1"/>
  <c r="FE6" i="1"/>
  <c r="FF6" i="1"/>
  <c r="FG6" i="1"/>
  <c r="FH6" i="1"/>
  <c r="FI6" i="1"/>
  <c r="FJ6" i="1"/>
  <c r="FK6" i="1"/>
  <c r="FL6" i="1"/>
  <c r="FA7" i="1"/>
  <c r="FB7" i="1"/>
  <c r="FC7" i="1"/>
  <c r="FD7" i="1"/>
  <c r="FE7" i="1"/>
  <c r="FF7" i="1"/>
  <c r="FG7" i="1"/>
  <c r="FH7" i="1"/>
  <c r="FI7" i="1"/>
  <c r="FJ7" i="1"/>
  <c r="FK7" i="1"/>
  <c r="FL7" i="1"/>
  <c r="FA8" i="1"/>
  <c r="FB8" i="1"/>
  <c r="FC8" i="1"/>
  <c r="FD8" i="1"/>
  <c r="FE8" i="1"/>
  <c r="FF8" i="1"/>
  <c r="FG8" i="1"/>
  <c r="FH8" i="1"/>
  <c r="FI8" i="1"/>
  <c r="FJ8" i="1"/>
  <c r="FK8" i="1"/>
  <c r="FL8" i="1"/>
  <c r="FE3" i="1"/>
  <c r="FF3" i="1"/>
  <c r="FF31" i="1" s="1"/>
  <c r="FF34" i="1" s="1"/>
  <c r="FF35" i="1" s="1"/>
  <c r="FG3" i="1"/>
  <c r="FH3" i="1"/>
  <c r="FI3" i="1"/>
  <c r="FI31" i="1" s="1"/>
  <c r="FI34" i="1" s="1"/>
  <c r="FI35" i="1" s="1"/>
  <c r="FJ3" i="1"/>
  <c r="FK3" i="1"/>
  <c r="FD3" i="1"/>
  <c r="FD31" i="1" s="1"/>
  <c r="FD34" i="1" s="1"/>
  <c r="FD35" i="1" s="1"/>
  <c r="FB3" i="1"/>
  <c r="FC3" i="1"/>
  <c r="EU2" i="2"/>
  <c r="EV29" i="1"/>
  <c r="EV28" i="1"/>
  <c r="EV27" i="1"/>
  <c r="EV26" i="1"/>
  <c r="EV25" i="1"/>
  <c r="EV24" i="1"/>
  <c r="EV22" i="1"/>
  <c r="EV21" i="1"/>
  <c r="EV20" i="1"/>
  <c r="EV19" i="1"/>
  <c r="EV18" i="1"/>
  <c r="EV17" i="1"/>
  <c r="EV15" i="1"/>
  <c r="EV14" i="1"/>
  <c r="EV13" i="1"/>
  <c r="EV12" i="1"/>
  <c r="EV11" i="1"/>
  <c r="EV10" i="1"/>
  <c r="EV8" i="1"/>
  <c r="EV7" i="1"/>
  <c r="EV6" i="1"/>
  <c r="EV5" i="1"/>
  <c r="EV4" i="1"/>
  <c r="EV3" i="1"/>
  <c r="FC31" i="1" l="1"/>
  <c r="FC34" i="1" s="1"/>
  <c r="FC35" i="1" s="1"/>
  <c r="FK31" i="1"/>
  <c r="FK34" i="1" s="1"/>
  <c r="FK35" i="1" s="1"/>
  <c r="FH31" i="1"/>
  <c r="FH34" i="1" s="1"/>
  <c r="FH35" i="1" s="1"/>
  <c r="FE31" i="1"/>
  <c r="FE34" i="1" s="1"/>
  <c r="FE35" i="1" s="1"/>
  <c r="FB31" i="2"/>
  <c r="FE31" i="2"/>
  <c r="FH31" i="2"/>
  <c r="FK31" i="2"/>
  <c r="FB31" i="1"/>
  <c r="FB34" i="1" s="1"/>
  <c r="FB35" i="1" s="1"/>
  <c r="FJ31" i="1"/>
  <c r="FJ34" i="1" s="1"/>
  <c r="FJ35" i="1" s="1"/>
  <c r="FG31" i="1"/>
  <c r="FG34" i="1" s="1"/>
  <c r="FG35" i="1" s="1"/>
  <c r="FA31" i="1"/>
  <c r="FA34" i="1" s="1"/>
  <c r="FA35" i="1" s="1"/>
  <c r="FL31" i="1"/>
  <c r="FL34" i="1" s="1"/>
  <c r="FL35" i="1" s="1"/>
  <c r="FL33" i="2"/>
  <c r="FL34" i="2" s="1"/>
  <c r="FL35" i="2" s="1"/>
  <c r="FH33" i="2"/>
  <c r="FH34" i="2" s="1"/>
  <c r="FH35" i="2" s="1"/>
  <c r="FD33" i="2"/>
  <c r="FD34" i="2" s="1"/>
  <c r="FD35" i="2" s="1"/>
  <c r="FK33" i="2"/>
  <c r="FK34" i="2" s="1"/>
  <c r="FK35" i="2" s="1"/>
  <c r="FG33" i="2"/>
  <c r="FG34" i="2" s="1"/>
  <c r="FG35" i="2" s="1"/>
  <c r="FC33" i="2"/>
  <c r="FC34" i="2" s="1"/>
  <c r="FC35" i="2" s="1"/>
  <c r="FJ33" i="2"/>
  <c r="FJ34" i="2" s="1"/>
  <c r="FJ35" i="2" s="1"/>
  <c r="FF33" i="2"/>
  <c r="FF34" i="2" s="1"/>
  <c r="FF35" i="2" s="1"/>
  <c r="FB33" i="2"/>
  <c r="FI33" i="2"/>
  <c r="FI34" i="2" s="1"/>
  <c r="FI35" i="2" s="1"/>
  <c r="FE33" i="2"/>
  <c r="FE34" i="2" s="1"/>
  <c r="FE35" i="2" s="1"/>
  <c r="FA33" i="2"/>
  <c r="FA34" i="2" s="1"/>
  <c r="FA35" i="2" s="1"/>
  <c r="EV24" i="2"/>
  <c r="EV17" i="2"/>
  <c r="EV10" i="2"/>
  <c r="EV3" i="2"/>
  <c r="EV7" i="2"/>
  <c r="EV29" i="2"/>
  <c r="EV28" i="2"/>
  <c r="EV27" i="2"/>
  <c r="EV26" i="2"/>
  <c r="EV25" i="2"/>
  <c r="EV22" i="2"/>
  <c r="EV21" i="2"/>
  <c r="EV20" i="2"/>
  <c r="EV19" i="2"/>
  <c r="EV18" i="2"/>
  <c r="EV15" i="2"/>
  <c r="EV14" i="2"/>
  <c r="EV13" i="2"/>
  <c r="EV12" i="2"/>
  <c r="EV11" i="2"/>
  <c r="EV8" i="2"/>
  <c r="EV6" i="2"/>
  <c r="EV5" i="2"/>
  <c r="EV4" i="2"/>
  <c r="EQ2" i="1"/>
  <c r="EP29" i="1"/>
  <c r="ET29" i="1" s="1"/>
  <c r="EP28" i="1"/>
  <c r="ET28" i="1" s="1"/>
  <c r="EP27" i="1"/>
  <c r="ET27" i="1" s="1"/>
  <c r="EU27" i="1" s="1"/>
  <c r="EW27" i="1" s="1"/>
  <c r="EP26" i="1"/>
  <c r="ET26" i="1" s="1"/>
  <c r="EP25" i="1"/>
  <c r="ET25" i="1" s="1"/>
  <c r="EP24" i="1"/>
  <c r="ET24" i="1" s="1"/>
  <c r="EU24" i="1" s="1"/>
  <c r="EW24" i="1" s="1"/>
  <c r="EP22" i="1"/>
  <c r="ET22" i="1" s="1"/>
  <c r="EU22" i="1" s="1"/>
  <c r="EW22" i="1" s="1"/>
  <c r="EP21" i="1"/>
  <c r="ET21" i="1" s="1"/>
  <c r="EP20" i="1"/>
  <c r="ET20" i="1" s="1"/>
  <c r="EU20" i="1" s="1"/>
  <c r="EW20" i="1" s="1"/>
  <c r="EP19" i="1"/>
  <c r="ET19" i="1" s="1"/>
  <c r="EU19" i="1" s="1"/>
  <c r="EW19" i="1" s="1"/>
  <c r="EP18" i="1"/>
  <c r="ET18" i="1" s="1"/>
  <c r="EP17" i="1"/>
  <c r="ET17" i="1" s="1"/>
  <c r="EU17" i="1" s="1"/>
  <c r="EW17" i="1" s="1"/>
  <c r="EP15" i="1"/>
  <c r="ET15" i="1" s="1"/>
  <c r="EU15" i="1" s="1"/>
  <c r="EW15" i="1" s="1"/>
  <c r="EP14" i="1"/>
  <c r="ET14" i="1" s="1"/>
  <c r="EP13" i="1"/>
  <c r="ET13" i="1" s="1"/>
  <c r="EU13" i="1" s="1"/>
  <c r="EW13" i="1" s="1"/>
  <c r="EP12" i="1"/>
  <c r="ET12" i="1" s="1"/>
  <c r="EU12" i="1" s="1"/>
  <c r="EW12" i="1" s="1"/>
  <c r="EP11" i="1"/>
  <c r="ET11" i="1" s="1"/>
  <c r="EP10" i="1"/>
  <c r="ET10" i="1" s="1"/>
  <c r="EU10" i="1" s="1"/>
  <c r="EW10" i="1" s="1"/>
  <c r="EP8" i="1"/>
  <c r="ET8" i="1" s="1"/>
  <c r="EU8" i="1" s="1"/>
  <c r="EW8" i="1" s="1"/>
  <c r="EP7" i="1"/>
  <c r="ET7" i="1" s="1"/>
  <c r="EP6" i="1"/>
  <c r="ET6" i="1" s="1"/>
  <c r="EU6" i="1" s="1"/>
  <c r="EW6" i="1" s="1"/>
  <c r="EW35" i="1" s="1"/>
  <c r="EP5" i="1"/>
  <c r="ET5" i="1" s="1"/>
  <c r="EU5" i="1" s="1"/>
  <c r="EW5" i="1" s="1"/>
  <c r="EP4" i="1"/>
  <c r="ET4" i="1" s="1"/>
  <c r="EP3" i="1"/>
  <c r="ET3" i="1" s="1"/>
  <c r="EU3" i="1" s="1"/>
  <c r="EW3" i="1" s="1"/>
  <c r="ER8" i="2"/>
  <c r="EP4" i="2"/>
  <c r="EP5" i="2"/>
  <c r="EP6" i="2"/>
  <c r="EP7" i="2"/>
  <c r="EP8" i="2"/>
  <c r="EP10" i="2"/>
  <c r="EP11" i="2"/>
  <c r="EP12" i="2"/>
  <c r="EP13" i="2"/>
  <c r="EP14" i="2"/>
  <c r="EP15" i="2"/>
  <c r="EP17" i="2"/>
  <c r="EP18" i="2"/>
  <c r="EP19" i="2"/>
  <c r="EP20" i="2"/>
  <c r="EP21" i="2"/>
  <c r="EP22" i="2"/>
  <c r="EP24" i="2"/>
  <c r="EP25" i="2"/>
  <c r="EP26" i="2"/>
  <c r="EP27" i="2"/>
  <c r="EP28" i="2"/>
  <c r="EP29" i="2"/>
  <c r="EP3" i="2"/>
  <c r="ET3" i="2" s="1"/>
  <c r="EQ2" i="2"/>
  <c r="ER29" i="2"/>
  <c r="ER28" i="2"/>
  <c r="ER27" i="2"/>
  <c r="ER26" i="2"/>
  <c r="ER25" i="2"/>
  <c r="ER24" i="2"/>
  <c r="ER22" i="2"/>
  <c r="ER21" i="2"/>
  <c r="ER20" i="2"/>
  <c r="ER19" i="2"/>
  <c r="ER18" i="2"/>
  <c r="ER17" i="2"/>
  <c r="ER15" i="2"/>
  <c r="ER14" i="2"/>
  <c r="ER13" i="2"/>
  <c r="ER12" i="2"/>
  <c r="ER11" i="2"/>
  <c r="ER10" i="2"/>
  <c r="ER7" i="2"/>
  <c r="ER6" i="2"/>
  <c r="ER5" i="2"/>
  <c r="ER4" i="2"/>
  <c r="ER3" i="2"/>
  <c r="ER4" i="1"/>
  <c r="ER5" i="1"/>
  <c r="ER6" i="1"/>
  <c r="ER7" i="1"/>
  <c r="ER8" i="1"/>
  <c r="ER10" i="1"/>
  <c r="ER11" i="1"/>
  <c r="ER12" i="1"/>
  <c r="ER13" i="1"/>
  <c r="ER14" i="1"/>
  <c r="ER15" i="1"/>
  <c r="ER17" i="1"/>
  <c r="ER18" i="1"/>
  <c r="ER19" i="1"/>
  <c r="ER20" i="1"/>
  <c r="ER21" i="1"/>
  <c r="ER22" i="1"/>
  <c r="ER24" i="1"/>
  <c r="ER25" i="1"/>
  <c r="ER26" i="1"/>
  <c r="ER27" i="1"/>
  <c r="ER28" i="1"/>
  <c r="ER29" i="1"/>
  <c r="ER3" i="1"/>
  <c r="EZ3" i="2"/>
  <c r="EZ29" i="2"/>
  <c r="EZ28" i="2"/>
  <c r="EZ26" i="2"/>
  <c r="EZ22" i="2"/>
  <c r="EZ19" i="2"/>
  <c r="EZ18" i="2"/>
  <c r="EZ15" i="2"/>
  <c r="EZ14" i="2"/>
  <c r="EZ11" i="2"/>
  <c r="EZ8" i="2"/>
  <c r="EZ7" i="2"/>
  <c r="EZ6" i="2"/>
  <c r="EZ5" i="2"/>
  <c r="EZ4" i="2"/>
  <c r="EZ4" i="1"/>
  <c r="EZ6" i="1"/>
  <c r="EZ7" i="1"/>
  <c r="EZ8" i="1"/>
  <c r="EZ10" i="1"/>
  <c r="EZ11" i="1"/>
  <c r="EZ12" i="1"/>
  <c r="EZ13" i="1"/>
  <c r="EZ14" i="1"/>
  <c r="EZ15" i="1"/>
  <c r="EZ17" i="1"/>
  <c r="EZ18" i="1"/>
  <c r="EZ19" i="1"/>
  <c r="EZ20" i="1"/>
  <c r="EZ21" i="1"/>
  <c r="EZ22" i="1"/>
  <c r="EZ24" i="1"/>
  <c r="EZ25" i="1"/>
  <c r="EZ26" i="1"/>
  <c r="EZ27" i="1"/>
  <c r="EZ28" i="1"/>
  <c r="EZ29" i="1"/>
  <c r="EZ3" i="1"/>
  <c r="EU4" i="1" l="1"/>
  <c r="EW4" i="1" s="1"/>
  <c r="EU7" i="1"/>
  <c r="EW7" i="1" s="1"/>
  <c r="EU11" i="1"/>
  <c r="EW11" i="1" s="1"/>
  <c r="EU14" i="1"/>
  <c r="EW14" i="1" s="1"/>
  <c r="EU18" i="1"/>
  <c r="EW18" i="1" s="1"/>
  <c r="EU21" i="1"/>
  <c r="EW21" i="1" s="1"/>
  <c r="EW36" i="1" s="1"/>
  <c r="EU25" i="1"/>
  <c r="EW25" i="1" s="1"/>
  <c r="EU28" i="1"/>
  <c r="EW28" i="1" s="1"/>
  <c r="FB34" i="2"/>
  <c r="FB35" i="2" s="1"/>
  <c r="EW32" i="1"/>
  <c r="EQ26" i="1"/>
  <c r="ES26" i="1" s="1"/>
  <c r="EZ5" i="1"/>
  <c r="EQ3" i="1"/>
  <c r="ES3" i="1"/>
  <c r="EQ27" i="2"/>
  <c r="ES27" i="2" s="1"/>
  <c r="ET27" i="2"/>
  <c r="EU27" i="2" s="1"/>
  <c r="EW27" i="2" s="1"/>
  <c r="EQ22" i="2"/>
  <c r="ES22" i="2" s="1"/>
  <c r="ET22" i="2"/>
  <c r="EQ18" i="2"/>
  <c r="ES18" i="2" s="1"/>
  <c r="ET18" i="2"/>
  <c r="EQ13" i="2"/>
  <c r="ES13" i="2" s="1"/>
  <c r="ET13" i="2"/>
  <c r="EU13" i="2" s="1"/>
  <c r="EW13" i="2" s="1"/>
  <c r="EQ8" i="2"/>
  <c r="ES8" i="2" s="1"/>
  <c r="ET8" i="2"/>
  <c r="EU8" i="2" s="1"/>
  <c r="EW8" i="2" s="1"/>
  <c r="EQ4" i="2"/>
  <c r="ES4" i="2" s="1"/>
  <c r="ET4" i="2"/>
  <c r="EQ28" i="1"/>
  <c r="ES28" i="1" s="1"/>
  <c r="EQ24" i="1"/>
  <c r="ES24" i="1" s="1"/>
  <c r="EQ19" i="1"/>
  <c r="ES19" i="1" s="1"/>
  <c r="EQ14" i="1"/>
  <c r="ES14" i="1" s="1"/>
  <c r="EQ10" i="1"/>
  <c r="ES10" i="1" s="1"/>
  <c r="EQ5" i="1"/>
  <c r="ES5" i="1" s="1"/>
  <c r="EQ26" i="2"/>
  <c r="ES26" i="2" s="1"/>
  <c r="ET26" i="2"/>
  <c r="EU26" i="2" s="1"/>
  <c r="EW26" i="2" s="1"/>
  <c r="EQ21" i="2"/>
  <c r="ES21" i="2" s="1"/>
  <c r="ET21" i="2"/>
  <c r="EU21" i="2" s="1"/>
  <c r="EW21" i="2" s="1"/>
  <c r="EQ17" i="2"/>
  <c r="ES17" i="2" s="1"/>
  <c r="ET17" i="2"/>
  <c r="EQ12" i="2"/>
  <c r="ES12" i="2" s="1"/>
  <c r="ET12" i="2"/>
  <c r="EU12" i="2" s="1"/>
  <c r="EW12" i="2" s="1"/>
  <c r="EQ7" i="2"/>
  <c r="ES7" i="2" s="1"/>
  <c r="ET7" i="2"/>
  <c r="EQ3" i="2"/>
  <c r="ES3" i="2" s="1"/>
  <c r="EQ27" i="1"/>
  <c r="ES27" i="1" s="1"/>
  <c r="EQ22" i="1"/>
  <c r="ES22" i="1" s="1"/>
  <c r="EQ18" i="1"/>
  <c r="ES18" i="1" s="1"/>
  <c r="EQ13" i="1"/>
  <c r="ES13" i="1" s="1"/>
  <c r="EQ8" i="1"/>
  <c r="ES8" i="1" s="1"/>
  <c r="EQ4" i="1"/>
  <c r="ES4" i="1" s="1"/>
  <c r="EU17" i="2"/>
  <c r="EW17" i="2" s="1"/>
  <c r="EQ29" i="2"/>
  <c r="ES29" i="2" s="1"/>
  <c r="ET29" i="2"/>
  <c r="EU29" i="2" s="1"/>
  <c r="EW29" i="2" s="1"/>
  <c r="EQ25" i="2"/>
  <c r="ES25" i="2" s="1"/>
  <c r="ET25" i="2"/>
  <c r="EU25" i="2" s="1"/>
  <c r="EW25" i="2" s="1"/>
  <c r="EQ20" i="2"/>
  <c r="ES20" i="2" s="1"/>
  <c r="ET20" i="2"/>
  <c r="EU20" i="2" s="1"/>
  <c r="EW20" i="2" s="1"/>
  <c r="EQ15" i="2"/>
  <c r="ES15" i="2" s="1"/>
  <c r="ET15" i="2"/>
  <c r="EU15" i="2" s="1"/>
  <c r="EW15" i="2" s="1"/>
  <c r="EQ11" i="2"/>
  <c r="ES11" i="2" s="1"/>
  <c r="ET11" i="2"/>
  <c r="EU11" i="2" s="1"/>
  <c r="EW11" i="2" s="1"/>
  <c r="EQ6" i="2"/>
  <c r="ES6" i="2" s="1"/>
  <c r="ET6" i="2"/>
  <c r="EQ21" i="1"/>
  <c r="ES21" i="1" s="1"/>
  <c r="EQ17" i="1"/>
  <c r="ES17" i="1" s="1"/>
  <c r="EQ12" i="1"/>
  <c r="ES12" i="1" s="1"/>
  <c r="EQ7" i="1"/>
  <c r="ES7" i="1" s="1"/>
  <c r="EQ29" i="1"/>
  <c r="ES29" i="1" s="1"/>
  <c r="EU7" i="2"/>
  <c r="EW7" i="2" s="1"/>
  <c r="EU3" i="2"/>
  <c r="EW3" i="2" s="1"/>
  <c r="EU18" i="2"/>
  <c r="EW18" i="2" s="1"/>
  <c r="EU22" i="2"/>
  <c r="EW22" i="2" s="1"/>
  <c r="EQ28" i="2"/>
  <c r="ES28" i="2" s="1"/>
  <c r="ET28" i="2"/>
  <c r="EU28" i="2" s="1"/>
  <c r="EW28" i="2" s="1"/>
  <c r="EQ24" i="2"/>
  <c r="ES24" i="2" s="1"/>
  <c r="ET24" i="2"/>
  <c r="EU24" i="2" s="1"/>
  <c r="EW24" i="2" s="1"/>
  <c r="EQ19" i="2"/>
  <c r="ES19" i="2" s="1"/>
  <c r="ET19" i="2"/>
  <c r="EQ14" i="2"/>
  <c r="ES14" i="2" s="1"/>
  <c r="ET14" i="2"/>
  <c r="EU14" i="2" s="1"/>
  <c r="EW14" i="2" s="1"/>
  <c r="EQ10" i="2"/>
  <c r="ES10" i="2" s="1"/>
  <c r="ET10" i="2"/>
  <c r="EU10" i="2" s="1"/>
  <c r="EW10" i="2" s="1"/>
  <c r="EQ5" i="2"/>
  <c r="ES5" i="2" s="1"/>
  <c r="ES34" i="2" s="1"/>
  <c r="ET5" i="2"/>
  <c r="EU5" i="2" s="1"/>
  <c r="EW5" i="2" s="1"/>
  <c r="EQ25" i="1"/>
  <c r="ES25" i="1" s="1"/>
  <c r="EQ20" i="1"/>
  <c r="ES20" i="1" s="1"/>
  <c r="EQ15" i="1"/>
  <c r="ES15" i="1" s="1"/>
  <c r="EQ11" i="1"/>
  <c r="ES11" i="1" s="1"/>
  <c r="EQ6" i="1"/>
  <c r="ES6" i="1" s="1"/>
  <c r="EU26" i="1"/>
  <c r="EW26" i="1" s="1"/>
  <c r="EW34" i="1" s="1"/>
  <c r="EU29" i="1"/>
  <c r="EW29" i="1" s="1"/>
  <c r="EW37" i="1" s="1"/>
  <c r="EU6" i="2"/>
  <c r="EW6" i="2" s="1"/>
  <c r="EU19" i="2"/>
  <c r="EW19" i="2" s="1"/>
  <c r="EU4" i="2"/>
  <c r="EW4" i="2" s="1"/>
  <c r="EZ21" i="2"/>
  <c r="EZ25" i="2"/>
  <c r="EZ10" i="2"/>
  <c r="EZ17" i="2"/>
  <c r="EZ20" i="2"/>
  <c r="EZ24" i="2"/>
  <c r="EZ27" i="2"/>
  <c r="EZ13" i="2"/>
  <c r="EZ12" i="2"/>
  <c r="ES35" i="2" l="1"/>
  <c r="EW33" i="1"/>
  <c r="ES32" i="2"/>
  <c r="EW34" i="2"/>
  <c r="ES35" i="1"/>
  <c r="ES36" i="1"/>
  <c r="ES33" i="1"/>
  <c r="ES37" i="1"/>
  <c r="ES34" i="1"/>
  <c r="ES32" i="1"/>
  <c r="EW35" i="2"/>
  <c r="EW32" i="2"/>
  <c r="ES36" i="2"/>
  <c r="ES37" i="2"/>
  <c r="EW36" i="2"/>
  <c r="ES33" i="2"/>
  <c r="EW33" i="2"/>
  <c r="EW37" i="2"/>
</calcChain>
</file>

<file path=xl/sharedStrings.xml><?xml version="1.0" encoding="utf-8"?>
<sst xmlns="http://schemas.openxmlformats.org/spreadsheetml/2006/main" count="256" uniqueCount="24">
  <si>
    <t>25檔</t>
  </si>
  <si>
    <t>3mo</t>
  </si>
  <si>
    <t>2mo</t>
  </si>
  <si>
    <t>4mo</t>
  </si>
  <si>
    <t>5mo</t>
  </si>
  <si>
    <t>6mo</t>
  </si>
  <si>
    <t>10檔</t>
  </si>
  <si>
    <t>1mo</t>
    <phoneticPr fontId="1" type="noConversion"/>
  </si>
  <si>
    <t>aggregate profit</t>
    <phoneticPr fontId="1" type="noConversion"/>
  </si>
  <si>
    <t>total profit</t>
    <phoneticPr fontId="1" type="noConversion"/>
  </si>
  <si>
    <t>3mo</t>
    <phoneticPr fontId="1" type="noConversion"/>
  </si>
  <si>
    <r>
      <rPr>
        <b/>
        <sz val="12"/>
        <color theme="1"/>
        <rFont val="標楷體"/>
        <family val="4"/>
        <charset val="136"/>
      </rPr>
      <t>勝率</t>
    </r>
    <phoneticPr fontId="1" type="noConversion"/>
  </si>
  <si>
    <t>6mo</t>
    <phoneticPr fontId="1" type="noConversion"/>
  </si>
  <si>
    <t>9mo</t>
    <phoneticPr fontId="1" type="noConversion"/>
  </si>
  <si>
    <t>&gt;0</t>
    <phoneticPr fontId="1" type="noConversion"/>
  </si>
  <si>
    <t>&lt;0</t>
    <phoneticPr fontId="1" type="noConversion"/>
  </si>
  <si>
    <t>12mo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</si>
  <si>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</si>
  <si>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</si>
  <si>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</si>
  <si>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</si>
  <si>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0050</t>
    <phoneticPr fontId="1" type="noConversion"/>
  </si>
  <si>
    <t>台指</t>
    <phoneticPr fontId="1" type="noConversion"/>
  </si>
  <si>
    <t>台指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</si>
</sst>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#,##0_ "/>
    <numFmt numFmtId="177" formatCode="0_ "/>
    <numFmt numFmtId="178" formatCode="#,##0_);[Red]\(#,##0\)"/>
    <numFmt numFmtId="180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b/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8" fontId="0" fillId="0" borderId="0" xfId="2" applyNumberFormat="1" applyFont="1">
      <alignment vertical="center"/>
    </xf>
    <xf numFmtId="10" fontId="0" fillId="0" borderId="0" xfId="1" applyNumberFormat="1" applyFont="1">
      <alignment vertical="center"/>
    </xf>
    <xf numFmtId="0" fontId="0" fillId="0" borderId="0" xfId="0">
      <alignment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10" fontId="2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'25檔'!$B$32:$EO$32</c:f>
              <c:numCache>
                <c:formatCode>General</c:formatCode>
                <c:ptCount val="144"/>
                <c:pt idx="0">
                  <c:v>200601</c:v>
                </c:pt>
                <c:pt idx="1">
                  <c:v>200602</c:v>
                </c:pt>
                <c:pt idx="2">
                  <c:v>200603</c:v>
                </c:pt>
                <c:pt idx="3">
                  <c:v>200604</c:v>
                </c:pt>
                <c:pt idx="4">
                  <c:v>200605</c:v>
                </c:pt>
                <c:pt idx="5">
                  <c:v>200606</c:v>
                </c:pt>
                <c:pt idx="6">
                  <c:v>200607</c:v>
                </c:pt>
                <c:pt idx="7">
                  <c:v>200608</c:v>
                </c:pt>
                <c:pt idx="8">
                  <c:v>200609</c:v>
                </c:pt>
                <c:pt idx="9">
                  <c:v>200610</c:v>
                </c:pt>
                <c:pt idx="10">
                  <c:v>200611</c:v>
                </c:pt>
                <c:pt idx="11">
                  <c:v>200612</c:v>
                </c:pt>
                <c:pt idx="12">
                  <c:v>200701</c:v>
                </c:pt>
                <c:pt idx="13">
                  <c:v>200702</c:v>
                </c:pt>
                <c:pt idx="14">
                  <c:v>200703</c:v>
                </c:pt>
                <c:pt idx="15">
                  <c:v>200704</c:v>
                </c:pt>
                <c:pt idx="16">
                  <c:v>200705</c:v>
                </c:pt>
                <c:pt idx="17">
                  <c:v>200706</c:v>
                </c:pt>
                <c:pt idx="18">
                  <c:v>200707</c:v>
                </c:pt>
                <c:pt idx="19">
                  <c:v>200708</c:v>
                </c:pt>
                <c:pt idx="20">
                  <c:v>200709</c:v>
                </c:pt>
                <c:pt idx="21">
                  <c:v>200710</c:v>
                </c:pt>
                <c:pt idx="22">
                  <c:v>200711</c:v>
                </c:pt>
                <c:pt idx="23">
                  <c:v>200712</c:v>
                </c:pt>
                <c:pt idx="24">
                  <c:v>200801</c:v>
                </c:pt>
                <c:pt idx="25">
                  <c:v>200802</c:v>
                </c:pt>
                <c:pt idx="26">
                  <c:v>200803</c:v>
                </c:pt>
                <c:pt idx="27">
                  <c:v>200804</c:v>
                </c:pt>
                <c:pt idx="28">
                  <c:v>200805</c:v>
                </c:pt>
                <c:pt idx="29">
                  <c:v>200806</c:v>
                </c:pt>
                <c:pt idx="30">
                  <c:v>200807</c:v>
                </c:pt>
                <c:pt idx="31">
                  <c:v>200808</c:v>
                </c:pt>
                <c:pt idx="32">
                  <c:v>200809</c:v>
                </c:pt>
                <c:pt idx="33">
                  <c:v>200810</c:v>
                </c:pt>
                <c:pt idx="34">
                  <c:v>200811</c:v>
                </c:pt>
                <c:pt idx="35">
                  <c:v>200812</c:v>
                </c:pt>
                <c:pt idx="36">
                  <c:v>200901</c:v>
                </c:pt>
                <c:pt idx="37">
                  <c:v>200902</c:v>
                </c:pt>
                <c:pt idx="38">
                  <c:v>200903</c:v>
                </c:pt>
                <c:pt idx="39">
                  <c:v>200904</c:v>
                </c:pt>
                <c:pt idx="40">
                  <c:v>200905</c:v>
                </c:pt>
                <c:pt idx="41">
                  <c:v>200906</c:v>
                </c:pt>
                <c:pt idx="42">
                  <c:v>200907</c:v>
                </c:pt>
                <c:pt idx="43">
                  <c:v>200908</c:v>
                </c:pt>
                <c:pt idx="44">
                  <c:v>200909</c:v>
                </c:pt>
                <c:pt idx="45">
                  <c:v>200910</c:v>
                </c:pt>
                <c:pt idx="46">
                  <c:v>200911</c:v>
                </c:pt>
                <c:pt idx="47">
                  <c:v>200912</c:v>
                </c:pt>
                <c:pt idx="48">
                  <c:v>201001</c:v>
                </c:pt>
                <c:pt idx="49">
                  <c:v>201002</c:v>
                </c:pt>
                <c:pt idx="50">
                  <c:v>201003</c:v>
                </c:pt>
                <c:pt idx="51">
                  <c:v>201004</c:v>
                </c:pt>
                <c:pt idx="52">
                  <c:v>201005</c:v>
                </c:pt>
                <c:pt idx="53">
                  <c:v>201006</c:v>
                </c:pt>
                <c:pt idx="54">
                  <c:v>201007</c:v>
                </c:pt>
                <c:pt idx="55">
                  <c:v>201008</c:v>
                </c:pt>
                <c:pt idx="56">
                  <c:v>201009</c:v>
                </c:pt>
                <c:pt idx="57">
                  <c:v>201010</c:v>
                </c:pt>
                <c:pt idx="58">
                  <c:v>201011</c:v>
                </c:pt>
                <c:pt idx="59">
                  <c:v>201012</c:v>
                </c:pt>
                <c:pt idx="60">
                  <c:v>201101</c:v>
                </c:pt>
                <c:pt idx="61">
                  <c:v>201102</c:v>
                </c:pt>
                <c:pt idx="62">
                  <c:v>201103</c:v>
                </c:pt>
                <c:pt idx="63">
                  <c:v>201104</c:v>
                </c:pt>
                <c:pt idx="64">
                  <c:v>201105</c:v>
                </c:pt>
                <c:pt idx="65">
                  <c:v>201106</c:v>
                </c:pt>
                <c:pt idx="66">
                  <c:v>201107</c:v>
                </c:pt>
                <c:pt idx="67">
                  <c:v>201108</c:v>
                </c:pt>
                <c:pt idx="68">
                  <c:v>201109</c:v>
                </c:pt>
                <c:pt idx="69">
                  <c:v>201110</c:v>
                </c:pt>
                <c:pt idx="70">
                  <c:v>201111</c:v>
                </c:pt>
                <c:pt idx="71">
                  <c:v>201112</c:v>
                </c:pt>
                <c:pt idx="72">
                  <c:v>201201</c:v>
                </c:pt>
                <c:pt idx="73">
                  <c:v>201202</c:v>
                </c:pt>
                <c:pt idx="74">
                  <c:v>201203</c:v>
                </c:pt>
                <c:pt idx="75">
                  <c:v>201204</c:v>
                </c:pt>
                <c:pt idx="76">
                  <c:v>201205</c:v>
                </c:pt>
                <c:pt idx="77">
                  <c:v>201206</c:v>
                </c:pt>
                <c:pt idx="78">
                  <c:v>201207</c:v>
                </c:pt>
                <c:pt idx="79">
                  <c:v>201208</c:v>
                </c:pt>
                <c:pt idx="80">
                  <c:v>201209</c:v>
                </c:pt>
                <c:pt idx="81">
                  <c:v>201210</c:v>
                </c:pt>
                <c:pt idx="82">
                  <c:v>201211</c:v>
                </c:pt>
                <c:pt idx="83">
                  <c:v>201212</c:v>
                </c:pt>
                <c:pt idx="84">
                  <c:v>201301</c:v>
                </c:pt>
                <c:pt idx="85">
                  <c:v>201302</c:v>
                </c:pt>
                <c:pt idx="86">
                  <c:v>201303</c:v>
                </c:pt>
                <c:pt idx="87">
                  <c:v>201304</c:v>
                </c:pt>
                <c:pt idx="88">
                  <c:v>201305</c:v>
                </c:pt>
                <c:pt idx="89">
                  <c:v>201306</c:v>
                </c:pt>
                <c:pt idx="90">
                  <c:v>201307</c:v>
                </c:pt>
                <c:pt idx="91">
                  <c:v>201308</c:v>
                </c:pt>
                <c:pt idx="92">
                  <c:v>201309</c:v>
                </c:pt>
                <c:pt idx="93">
                  <c:v>201310</c:v>
                </c:pt>
                <c:pt idx="94">
                  <c:v>201311</c:v>
                </c:pt>
                <c:pt idx="95">
                  <c:v>201312</c:v>
                </c:pt>
                <c:pt idx="96">
                  <c:v>201401</c:v>
                </c:pt>
                <c:pt idx="97">
                  <c:v>201402</c:v>
                </c:pt>
                <c:pt idx="98">
                  <c:v>201403</c:v>
                </c:pt>
                <c:pt idx="99">
                  <c:v>201404</c:v>
                </c:pt>
                <c:pt idx="100">
                  <c:v>201405</c:v>
                </c:pt>
                <c:pt idx="101">
                  <c:v>201406</c:v>
                </c:pt>
                <c:pt idx="102">
                  <c:v>201407</c:v>
                </c:pt>
                <c:pt idx="103">
                  <c:v>201408</c:v>
                </c:pt>
                <c:pt idx="104">
                  <c:v>201409</c:v>
                </c:pt>
                <c:pt idx="105">
                  <c:v>201410</c:v>
                </c:pt>
                <c:pt idx="106">
                  <c:v>201411</c:v>
                </c:pt>
                <c:pt idx="107">
                  <c:v>201412</c:v>
                </c:pt>
                <c:pt idx="108">
                  <c:v>201501</c:v>
                </c:pt>
                <c:pt idx="109">
                  <c:v>201502</c:v>
                </c:pt>
                <c:pt idx="110">
                  <c:v>201503</c:v>
                </c:pt>
                <c:pt idx="111">
                  <c:v>201504</c:v>
                </c:pt>
                <c:pt idx="112">
                  <c:v>201505</c:v>
                </c:pt>
                <c:pt idx="113">
                  <c:v>201506</c:v>
                </c:pt>
                <c:pt idx="114">
                  <c:v>201507</c:v>
                </c:pt>
                <c:pt idx="115">
                  <c:v>201508</c:v>
                </c:pt>
                <c:pt idx="116">
                  <c:v>201509</c:v>
                </c:pt>
                <c:pt idx="117">
                  <c:v>201510</c:v>
                </c:pt>
                <c:pt idx="118">
                  <c:v>201511</c:v>
                </c:pt>
                <c:pt idx="119">
                  <c:v>201512</c:v>
                </c:pt>
                <c:pt idx="120">
                  <c:v>201601</c:v>
                </c:pt>
                <c:pt idx="121">
                  <c:v>201602</c:v>
                </c:pt>
                <c:pt idx="122">
                  <c:v>201603</c:v>
                </c:pt>
                <c:pt idx="123">
                  <c:v>201604</c:v>
                </c:pt>
                <c:pt idx="124">
                  <c:v>201605</c:v>
                </c:pt>
                <c:pt idx="125">
                  <c:v>201606</c:v>
                </c:pt>
                <c:pt idx="126">
                  <c:v>201607</c:v>
                </c:pt>
                <c:pt idx="127">
                  <c:v>201608</c:v>
                </c:pt>
                <c:pt idx="128">
                  <c:v>201609</c:v>
                </c:pt>
                <c:pt idx="129">
                  <c:v>201610</c:v>
                </c:pt>
                <c:pt idx="130">
                  <c:v>201611</c:v>
                </c:pt>
                <c:pt idx="131">
                  <c:v>201612</c:v>
                </c:pt>
                <c:pt idx="132">
                  <c:v>201701</c:v>
                </c:pt>
                <c:pt idx="133">
                  <c:v>201702</c:v>
                </c:pt>
                <c:pt idx="134">
                  <c:v>201703</c:v>
                </c:pt>
                <c:pt idx="135">
                  <c:v>201704</c:v>
                </c:pt>
                <c:pt idx="136">
                  <c:v>201705</c:v>
                </c:pt>
                <c:pt idx="137">
                  <c:v>201706</c:v>
                </c:pt>
                <c:pt idx="138">
                  <c:v>201707</c:v>
                </c:pt>
                <c:pt idx="139">
                  <c:v>201708</c:v>
                </c:pt>
                <c:pt idx="140">
                  <c:v>201709</c:v>
                </c:pt>
                <c:pt idx="141">
                  <c:v>201710</c:v>
                </c:pt>
                <c:pt idx="142">
                  <c:v>201711</c:v>
                </c:pt>
                <c:pt idx="143">
                  <c:v>201712</c:v>
                </c:pt>
              </c:numCache>
            </c:numRef>
          </c:cat>
          <c:val>
            <c:numRef>
              <c:f>'25檔'!$B$33:$EO$33</c:f>
              <c:numCache>
                <c:formatCode>General</c:formatCode>
                <c:ptCount val="144"/>
                <c:pt idx="0">
                  <c:v>19</c:v>
                </c:pt>
                <c:pt idx="1">
                  <c:v>15</c:v>
                </c:pt>
                <c:pt idx="2">
                  <c:v>13</c:v>
                </c:pt>
                <c:pt idx="3">
                  <c:v>20</c:v>
                </c:pt>
                <c:pt idx="4">
                  <c:v>20</c:v>
                </c:pt>
                <c:pt idx="5">
                  <c:v>12</c:v>
                </c:pt>
                <c:pt idx="6">
                  <c:v>17</c:v>
                </c:pt>
                <c:pt idx="7">
                  <c:v>15</c:v>
                </c:pt>
                <c:pt idx="8">
                  <c:v>3</c:v>
                </c:pt>
                <c:pt idx="9">
                  <c:v>11</c:v>
                </c:pt>
                <c:pt idx="10">
                  <c:v>8</c:v>
                </c:pt>
                <c:pt idx="11">
                  <c:v>7</c:v>
                </c:pt>
                <c:pt idx="12">
                  <c:v>9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11</c:v>
                </c:pt>
                <c:pt idx="24">
                  <c:v>8</c:v>
                </c:pt>
                <c:pt idx="25">
                  <c:v>11</c:v>
                </c:pt>
                <c:pt idx="26">
                  <c:v>19</c:v>
                </c:pt>
                <c:pt idx="27">
                  <c:v>17</c:v>
                </c:pt>
                <c:pt idx="28">
                  <c:v>15</c:v>
                </c:pt>
                <c:pt idx="29">
                  <c:v>18</c:v>
                </c:pt>
                <c:pt idx="30">
                  <c:v>14</c:v>
                </c:pt>
                <c:pt idx="31">
                  <c:v>10</c:v>
                </c:pt>
                <c:pt idx="32">
                  <c:v>19</c:v>
                </c:pt>
                <c:pt idx="33">
                  <c:v>16</c:v>
                </c:pt>
                <c:pt idx="34">
                  <c:v>11</c:v>
                </c:pt>
                <c:pt idx="35">
                  <c:v>16</c:v>
                </c:pt>
                <c:pt idx="36">
                  <c:v>18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2</c:v>
                </c:pt>
                <c:pt idx="45">
                  <c:v>11</c:v>
                </c:pt>
                <c:pt idx="46">
                  <c:v>9</c:v>
                </c:pt>
                <c:pt idx="47">
                  <c:v>7</c:v>
                </c:pt>
                <c:pt idx="48">
                  <c:v>5</c:v>
                </c:pt>
                <c:pt idx="49">
                  <c:v>2</c:v>
                </c:pt>
                <c:pt idx="50">
                  <c:v>7</c:v>
                </c:pt>
                <c:pt idx="51">
                  <c:v>6</c:v>
                </c:pt>
                <c:pt idx="52">
                  <c:v>2</c:v>
                </c:pt>
                <c:pt idx="53">
                  <c:v>0</c:v>
                </c:pt>
                <c:pt idx="54">
                  <c:v>5</c:v>
                </c:pt>
                <c:pt idx="55">
                  <c:v>4</c:v>
                </c:pt>
                <c:pt idx="56">
                  <c:v>10</c:v>
                </c:pt>
                <c:pt idx="57">
                  <c:v>8</c:v>
                </c:pt>
                <c:pt idx="58">
                  <c:v>9</c:v>
                </c:pt>
                <c:pt idx="59">
                  <c:v>13</c:v>
                </c:pt>
                <c:pt idx="60">
                  <c:v>15</c:v>
                </c:pt>
                <c:pt idx="61">
                  <c:v>18</c:v>
                </c:pt>
                <c:pt idx="62">
                  <c:v>19</c:v>
                </c:pt>
                <c:pt idx="63">
                  <c:v>12</c:v>
                </c:pt>
                <c:pt idx="64">
                  <c:v>8</c:v>
                </c:pt>
                <c:pt idx="65">
                  <c:v>16</c:v>
                </c:pt>
                <c:pt idx="66">
                  <c:v>7</c:v>
                </c:pt>
                <c:pt idx="67">
                  <c:v>11</c:v>
                </c:pt>
                <c:pt idx="68">
                  <c:v>18</c:v>
                </c:pt>
                <c:pt idx="69">
                  <c:v>12</c:v>
                </c:pt>
                <c:pt idx="70">
                  <c:v>16</c:v>
                </c:pt>
                <c:pt idx="71">
                  <c:v>16</c:v>
                </c:pt>
                <c:pt idx="72">
                  <c:v>11</c:v>
                </c:pt>
                <c:pt idx="73">
                  <c:v>15</c:v>
                </c:pt>
                <c:pt idx="74">
                  <c:v>18</c:v>
                </c:pt>
                <c:pt idx="75">
                  <c:v>14</c:v>
                </c:pt>
                <c:pt idx="76">
                  <c:v>13</c:v>
                </c:pt>
                <c:pt idx="77">
                  <c:v>20</c:v>
                </c:pt>
                <c:pt idx="78">
                  <c:v>21</c:v>
                </c:pt>
                <c:pt idx="79">
                  <c:v>15</c:v>
                </c:pt>
                <c:pt idx="80">
                  <c:v>11</c:v>
                </c:pt>
                <c:pt idx="81">
                  <c:v>21</c:v>
                </c:pt>
                <c:pt idx="82">
                  <c:v>8</c:v>
                </c:pt>
                <c:pt idx="83">
                  <c:v>16</c:v>
                </c:pt>
                <c:pt idx="84">
                  <c:v>20</c:v>
                </c:pt>
                <c:pt idx="85">
                  <c:v>8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13</c:v>
                </c:pt>
                <c:pt idx="90">
                  <c:v>11</c:v>
                </c:pt>
                <c:pt idx="91">
                  <c:v>12</c:v>
                </c:pt>
                <c:pt idx="92">
                  <c:v>8</c:v>
                </c:pt>
                <c:pt idx="93">
                  <c:v>13</c:v>
                </c:pt>
                <c:pt idx="94">
                  <c:v>5</c:v>
                </c:pt>
                <c:pt idx="95">
                  <c:v>10</c:v>
                </c:pt>
                <c:pt idx="96">
                  <c:v>16</c:v>
                </c:pt>
                <c:pt idx="97">
                  <c:v>10</c:v>
                </c:pt>
                <c:pt idx="98">
                  <c:v>9</c:v>
                </c:pt>
                <c:pt idx="99">
                  <c:v>15</c:v>
                </c:pt>
                <c:pt idx="100">
                  <c:v>13</c:v>
                </c:pt>
                <c:pt idx="101">
                  <c:v>12</c:v>
                </c:pt>
                <c:pt idx="102">
                  <c:v>13</c:v>
                </c:pt>
                <c:pt idx="103">
                  <c:v>22</c:v>
                </c:pt>
                <c:pt idx="104">
                  <c:v>20</c:v>
                </c:pt>
                <c:pt idx="105">
                  <c:v>19</c:v>
                </c:pt>
                <c:pt idx="106">
                  <c:v>20</c:v>
                </c:pt>
                <c:pt idx="107">
                  <c:v>18</c:v>
                </c:pt>
                <c:pt idx="108">
                  <c:v>10</c:v>
                </c:pt>
                <c:pt idx="109">
                  <c:v>14</c:v>
                </c:pt>
                <c:pt idx="110">
                  <c:v>16</c:v>
                </c:pt>
                <c:pt idx="111">
                  <c:v>13</c:v>
                </c:pt>
                <c:pt idx="112">
                  <c:v>9</c:v>
                </c:pt>
                <c:pt idx="113">
                  <c:v>7</c:v>
                </c:pt>
                <c:pt idx="114">
                  <c:v>10</c:v>
                </c:pt>
                <c:pt idx="115">
                  <c:v>6</c:v>
                </c:pt>
                <c:pt idx="116">
                  <c:v>7</c:v>
                </c:pt>
                <c:pt idx="117">
                  <c:v>6</c:v>
                </c:pt>
                <c:pt idx="118">
                  <c:v>5</c:v>
                </c:pt>
                <c:pt idx="119">
                  <c:v>12</c:v>
                </c:pt>
                <c:pt idx="120">
                  <c:v>9</c:v>
                </c:pt>
                <c:pt idx="121">
                  <c:v>7</c:v>
                </c:pt>
                <c:pt idx="122">
                  <c:v>9</c:v>
                </c:pt>
                <c:pt idx="123">
                  <c:v>10</c:v>
                </c:pt>
                <c:pt idx="124">
                  <c:v>10</c:v>
                </c:pt>
                <c:pt idx="125">
                  <c:v>18</c:v>
                </c:pt>
                <c:pt idx="126">
                  <c:v>15</c:v>
                </c:pt>
                <c:pt idx="127">
                  <c:v>6</c:v>
                </c:pt>
                <c:pt idx="128">
                  <c:v>13</c:v>
                </c:pt>
                <c:pt idx="129">
                  <c:v>18</c:v>
                </c:pt>
                <c:pt idx="130">
                  <c:v>12</c:v>
                </c:pt>
                <c:pt idx="131">
                  <c:v>16</c:v>
                </c:pt>
                <c:pt idx="132">
                  <c:v>17</c:v>
                </c:pt>
                <c:pt idx="133">
                  <c:v>8</c:v>
                </c:pt>
                <c:pt idx="134">
                  <c:v>14</c:v>
                </c:pt>
                <c:pt idx="135">
                  <c:v>16</c:v>
                </c:pt>
                <c:pt idx="136">
                  <c:v>10</c:v>
                </c:pt>
                <c:pt idx="137">
                  <c:v>4</c:v>
                </c:pt>
                <c:pt idx="138">
                  <c:v>0</c:v>
                </c:pt>
                <c:pt idx="139">
                  <c:v>1</c:v>
                </c:pt>
                <c:pt idx="140">
                  <c:v>5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C-4270-8EB6-D49902594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71072"/>
        <c:axId val="186295424"/>
      </c:barChart>
      <c:catAx>
        <c:axId val="15717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295424"/>
        <c:crosses val="autoZero"/>
        <c:auto val="1"/>
        <c:lblAlgn val="ctr"/>
        <c:lblOffset val="100"/>
        <c:noMultiLvlLbl val="0"/>
      </c:catAx>
      <c:valAx>
        <c:axId val="18629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17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'25-new'!$EX$3:$EX$8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'25-new'!$EY$3:$EY$8</c:f>
              <c:numCache>
                <c:formatCode>0.00%</c:formatCode>
                <c:ptCount val="6"/>
                <c:pt idx="0">
                  <c:v>-3.386083446666667E-2</c:v>
                </c:pt>
                <c:pt idx="1">
                  <c:v>-1.2439178533333336E-2</c:v>
                </c:pt>
                <c:pt idx="2">
                  <c:v>3.4378729899999995E-2</c:v>
                </c:pt>
                <c:pt idx="3">
                  <c:v>1.8986392800000012E-2</c:v>
                </c:pt>
                <c:pt idx="4">
                  <c:v>2.2552958797241379E-2</c:v>
                </c:pt>
                <c:pt idx="5">
                  <c:v>1.60622586E-2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913-BE68-73FA7EC1D0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6083328"/>
        <c:axId val="156085248"/>
      </c:barChart>
      <c:catAx>
        <c:axId val="1560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085248"/>
        <c:crosses val="autoZero"/>
        <c:auto val="1"/>
        <c:lblAlgn val="ctr"/>
        <c:lblOffset val="100"/>
        <c:noMultiLvlLbl val="0"/>
      </c:catAx>
      <c:valAx>
        <c:axId val="1560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0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'25-new'!$EX$10:$EX$15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'25-new'!$EY$10:$EY$15</c:f>
              <c:numCache>
                <c:formatCode>0.00%</c:formatCode>
                <c:ptCount val="6"/>
                <c:pt idx="0">
                  <c:v>8.127718747826064E-3</c:v>
                </c:pt>
                <c:pt idx="1">
                  <c:v>3.9819935026086981E-2</c:v>
                </c:pt>
                <c:pt idx="2">
                  <c:v>5.1428621252173921E-2</c:v>
                </c:pt>
                <c:pt idx="3">
                  <c:v>2.7114633668571426E-2</c:v>
                </c:pt>
                <c:pt idx="4">
                  <c:v>9.3490868228571448E-3</c:v>
                </c:pt>
                <c:pt idx="5">
                  <c:v>5.2226570782608686E-2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3-4BFC-BB5A-3C262966E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162880"/>
        <c:axId val="157177344"/>
      </c:barChart>
      <c:catAx>
        <c:axId val="15716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177344"/>
        <c:crosses val="autoZero"/>
        <c:auto val="1"/>
        <c:lblAlgn val="ctr"/>
        <c:lblOffset val="100"/>
        <c:noMultiLvlLbl val="0"/>
      </c:catAx>
      <c:valAx>
        <c:axId val="1571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16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5.5555555555555558E-3"/>
                  <c:y val="-5.09244677748614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CDC-44DB-8ED3-6FEC3D1E10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'25-new'!$EX$17:$EX$22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'25-new'!$EY$17:$EY$22</c:f>
              <c:numCache>
                <c:formatCode>0.00%</c:formatCode>
                <c:ptCount val="6"/>
                <c:pt idx="0">
                  <c:v>-1.043485131678833E-2</c:v>
                </c:pt>
                <c:pt idx="1">
                  <c:v>7.3985064695652096E-3</c:v>
                </c:pt>
                <c:pt idx="2">
                  <c:v>1.5557638191304346E-2</c:v>
                </c:pt>
                <c:pt idx="3">
                  <c:v>-3.9580125882352889E-4</c:v>
                </c:pt>
                <c:pt idx="4">
                  <c:v>1.5987131377777763E-3</c:v>
                </c:pt>
                <c:pt idx="5">
                  <c:v>-1.4991547652173911E-2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C-44DB-8ED3-6FEC3D1E10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247744"/>
        <c:axId val="157266304"/>
      </c:barChart>
      <c:catAx>
        <c:axId val="15724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266304"/>
        <c:crosses val="autoZero"/>
        <c:auto val="1"/>
        <c:lblAlgn val="ctr"/>
        <c:lblOffset val="100"/>
        <c:noMultiLvlLbl val="0"/>
      </c:catAx>
      <c:valAx>
        <c:axId val="1572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24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'25-new'!$EX$24:$EX$29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'25-new'!$EY$24:$EY$29</c:f>
              <c:numCache>
                <c:formatCode>0.00%</c:formatCode>
                <c:ptCount val="6"/>
                <c:pt idx="0">
                  <c:v>-4.4458390917293235E-2</c:v>
                </c:pt>
                <c:pt idx="1">
                  <c:v>-2.0740681468656718E-2</c:v>
                </c:pt>
                <c:pt idx="2">
                  <c:v>-1.3781663253333333E-2</c:v>
                </c:pt>
                <c:pt idx="3">
                  <c:v>-1.3625710658823531E-2</c:v>
                </c:pt>
                <c:pt idx="4">
                  <c:v>-2.2901004124444443E-2</c:v>
                </c:pt>
                <c:pt idx="5">
                  <c:v>-1.9635443199999995E-2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3AE-8D49-F00F329AFC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56352"/>
        <c:axId val="185158272"/>
      </c:barChart>
      <c:catAx>
        <c:axId val="1851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8272"/>
        <c:crosses val="autoZero"/>
        <c:auto val="1"/>
        <c:lblAlgn val="ctr"/>
        <c:lblOffset val="100"/>
        <c:noMultiLvlLbl val="0"/>
      </c:catAx>
      <c:valAx>
        <c:axId val="185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6-mo high</a:t>
            </a:r>
            <a:r>
              <a:rPr lang="en-US" altLang="en-US" baseline="0"/>
              <a:t> return portfolio</a:t>
            </a:r>
            <a:endParaRPr lang="en-US" alt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3mo holding profit</c:v>
          </c:tx>
          <c:marker>
            <c:symbol val="none"/>
          </c:marker>
          <c:cat>
            <c:numRef>
              <c:f>'25-new'!$B$38:$AU$38</c:f>
              <c:numCache>
                <c:formatCode>General</c:formatCode>
                <c:ptCount val="46"/>
                <c:pt idx="0">
                  <c:v>200601</c:v>
                </c:pt>
                <c:pt idx="1">
                  <c:v>200604</c:v>
                </c:pt>
                <c:pt idx="2">
                  <c:v>200607</c:v>
                </c:pt>
                <c:pt idx="3">
                  <c:v>200610</c:v>
                </c:pt>
                <c:pt idx="4">
                  <c:v>200701</c:v>
                </c:pt>
                <c:pt idx="5">
                  <c:v>200704</c:v>
                </c:pt>
                <c:pt idx="6">
                  <c:v>200707</c:v>
                </c:pt>
                <c:pt idx="7">
                  <c:v>200710</c:v>
                </c:pt>
                <c:pt idx="8">
                  <c:v>200801</c:v>
                </c:pt>
                <c:pt idx="9">
                  <c:v>200804</c:v>
                </c:pt>
                <c:pt idx="10">
                  <c:v>200807</c:v>
                </c:pt>
                <c:pt idx="11">
                  <c:v>200810</c:v>
                </c:pt>
                <c:pt idx="12">
                  <c:v>200901</c:v>
                </c:pt>
                <c:pt idx="13">
                  <c:v>200904</c:v>
                </c:pt>
                <c:pt idx="14">
                  <c:v>200907</c:v>
                </c:pt>
                <c:pt idx="15">
                  <c:v>200910</c:v>
                </c:pt>
                <c:pt idx="16">
                  <c:v>201001</c:v>
                </c:pt>
                <c:pt idx="17">
                  <c:v>201004</c:v>
                </c:pt>
                <c:pt idx="18">
                  <c:v>201007</c:v>
                </c:pt>
                <c:pt idx="19">
                  <c:v>201010</c:v>
                </c:pt>
                <c:pt idx="20">
                  <c:v>201101</c:v>
                </c:pt>
                <c:pt idx="21">
                  <c:v>201104</c:v>
                </c:pt>
                <c:pt idx="22">
                  <c:v>201107</c:v>
                </c:pt>
                <c:pt idx="23">
                  <c:v>201110</c:v>
                </c:pt>
                <c:pt idx="24">
                  <c:v>201201</c:v>
                </c:pt>
                <c:pt idx="25">
                  <c:v>201204</c:v>
                </c:pt>
                <c:pt idx="26">
                  <c:v>201207</c:v>
                </c:pt>
                <c:pt idx="27">
                  <c:v>201210</c:v>
                </c:pt>
                <c:pt idx="28">
                  <c:v>201301</c:v>
                </c:pt>
                <c:pt idx="29">
                  <c:v>201304</c:v>
                </c:pt>
                <c:pt idx="30">
                  <c:v>201307</c:v>
                </c:pt>
                <c:pt idx="31">
                  <c:v>201310</c:v>
                </c:pt>
                <c:pt idx="32">
                  <c:v>201401</c:v>
                </c:pt>
                <c:pt idx="33">
                  <c:v>201404</c:v>
                </c:pt>
                <c:pt idx="34">
                  <c:v>201407</c:v>
                </c:pt>
                <c:pt idx="35">
                  <c:v>201410</c:v>
                </c:pt>
                <c:pt idx="36">
                  <c:v>201501</c:v>
                </c:pt>
                <c:pt idx="37">
                  <c:v>201504</c:v>
                </c:pt>
                <c:pt idx="38">
                  <c:v>201507</c:v>
                </c:pt>
                <c:pt idx="39">
                  <c:v>201510</c:v>
                </c:pt>
                <c:pt idx="40">
                  <c:v>201601</c:v>
                </c:pt>
                <c:pt idx="41">
                  <c:v>201604</c:v>
                </c:pt>
                <c:pt idx="42">
                  <c:v>201607</c:v>
                </c:pt>
                <c:pt idx="43">
                  <c:v>201610</c:v>
                </c:pt>
                <c:pt idx="44">
                  <c:v>201701</c:v>
                </c:pt>
                <c:pt idx="45">
                  <c:v>201704</c:v>
                </c:pt>
              </c:numCache>
            </c:numRef>
          </c:cat>
          <c:val>
            <c:numRef>
              <c:f>'25-new'!$B$40:$AU$40</c:f>
              <c:numCache>
                <c:formatCode>General</c:formatCode>
                <c:ptCount val="46"/>
                <c:pt idx="0">
                  <c:v>13347008.4</c:v>
                </c:pt>
                <c:pt idx="1">
                  <c:v>39618210.399999999</c:v>
                </c:pt>
                <c:pt idx="2">
                  <c:v>54765039</c:v>
                </c:pt>
                <c:pt idx="3">
                  <c:v>84943548.900000006</c:v>
                </c:pt>
                <c:pt idx="4">
                  <c:v>38516845.200000003</c:v>
                </c:pt>
                <c:pt idx="5">
                  <c:v>16508366.800000004</c:v>
                </c:pt>
                <c:pt idx="6">
                  <c:v>27325013.500000004</c:v>
                </c:pt>
                <c:pt idx="7">
                  <c:v>13385943.400000004</c:v>
                </c:pt>
                <c:pt idx="8">
                  <c:v>588323.80000000447</c:v>
                </c:pt>
                <c:pt idx="9">
                  <c:v>3950112.3000000045</c:v>
                </c:pt>
                <c:pt idx="10">
                  <c:v>16023374.300000004</c:v>
                </c:pt>
                <c:pt idx="11">
                  <c:v>57139292.300000004</c:v>
                </c:pt>
                <c:pt idx="12">
                  <c:v>50392333.600000001</c:v>
                </c:pt>
                <c:pt idx="13">
                  <c:v>62027325.799999997</c:v>
                </c:pt>
                <c:pt idx="14">
                  <c:v>88449347.5</c:v>
                </c:pt>
                <c:pt idx="15">
                  <c:v>85428459.700000003</c:v>
                </c:pt>
                <c:pt idx="16">
                  <c:v>77580508.299999997</c:v>
                </c:pt>
                <c:pt idx="17">
                  <c:v>61358880.199999996</c:v>
                </c:pt>
                <c:pt idx="18">
                  <c:v>60298127.199999996</c:v>
                </c:pt>
                <c:pt idx="19">
                  <c:v>71347855.899999991</c:v>
                </c:pt>
                <c:pt idx="20">
                  <c:v>59230331.399999991</c:v>
                </c:pt>
                <c:pt idx="21">
                  <c:v>59440020.099999994</c:v>
                </c:pt>
                <c:pt idx="22">
                  <c:v>60960953.399999991</c:v>
                </c:pt>
                <c:pt idx="23">
                  <c:v>63267500.199999988</c:v>
                </c:pt>
                <c:pt idx="24">
                  <c:v>56158771.499999985</c:v>
                </c:pt>
                <c:pt idx="25">
                  <c:v>55058020.399999984</c:v>
                </c:pt>
                <c:pt idx="26">
                  <c:v>71897869.899999976</c:v>
                </c:pt>
                <c:pt idx="27">
                  <c:v>89426104.099999979</c:v>
                </c:pt>
                <c:pt idx="28">
                  <c:v>92140543.799999982</c:v>
                </c:pt>
                <c:pt idx="29">
                  <c:v>91525791.999999985</c:v>
                </c:pt>
                <c:pt idx="30">
                  <c:v>101320955.89999999</c:v>
                </c:pt>
                <c:pt idx="31">
                  <c:v>97380211.999999985</c:v>
                </c:pt>
                <c:pt idx="32">
                  <c:v>79043472.399999976</c:v>
                </c:pt>
                <c:pt idx="33">
                  <c:v>85030107.199999973</c:v>
                </c:pt>
                <c:pt idx="34">
                  <c:v>94425824.899999976</c:v>
                </c:pt>
                <c:pt idx="35">
                  <c:v>81296167.599999979</c:v>
                </c:pt>
                <c:pt idx="36">
                  <c:v>100918079.59999998</c:v>
                </c:pt>
                <c:pt idx="37">
                  <c:v>114253058.09999998</c:v>
                </c:pt>
                <c:pt idx="38">
                  <c:v>112123729.99999999</c:v>
                </c:pt>
                <c:pt idx="39">
                  <c:v>105666508.99999999</c:v>
                </c:pt>
                <c:pt idx="40">
                  <c:v>97380955.199999988</c:v>
                </c:pt>
                <c:pt idx="41">
                  <c:v>106430138.99999999</c:v>
                </c:pt>
                <c:pt idx="42">
                  <c:v>121985018.39999999</c:v>
                </c:pt>
                <c:pt idx="43">
                  <c:v>117435878.59999999</c:v>
                </c:pt>
                <c:pt idx="44">
                  <c:v>134306659.5</c:v>
                </c:pt>
                <c:pt idx="45">
                  <c:v>147857286.09999999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4-407E-8563-52A3866D7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82080"/>
        <c:axId val="185183616"/>
      </c:lineChart>
      <c:catAx>
        <c:axId val="18518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183616"/>
        <c:crosses val="autoZero"/>
        <c:auto val="1"/>
        <c:lblAlgn val="ctr"/>
        <c:lblOffset val="100"/>
        <c:noMultiLvlLbl val="0"/>
      </c:catAx>
      <c:valAx>
        <c:axId val="18518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182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勝率</c:v>
          </c:tx>
          <c:invertIfNegative val="0"/>
          <c:val>
            <c:numRef>
              <c:f>'25-new'!$FQ$7:$GB$7</c:f>
              <c:numCache>
                <c:formatCode>0%</c:formatCode>
                <c:ptCount val="12"/>
                <c:pt idx="0">
                  <c:v>0.75724637681159424</c:v>
                </c:pt>
                <c:pt idx="1">
                  <c:v>0.48518518518518516</c:v>
                </c:pt>
                <c:pt idx="2">
                  <c:v>0.33082706766917291</c:v>
                </c:pt>
                <c:pt idx="3">
                  <c:v>0.44814814814814813</c:v>
                </c:pt>
                <c:pt idx="4">
                  <c:v>0.28518518518518521</c:v>
                </c:pt>
                <c:pt idx="5">
                  <c:v>0.42592592592592593</c:v>
                </c:pt>
                <c:pt idx="6">
                  <c:v>0.33333333333333331</c:v>
                </c:pt>
                <c:pt idx="7">
                  <c:v>0.34057971014492755</c:v>
                </c:pt>
                <c:pt idx="8">
                  <c:v>0.45390070921985815</c:v>
                </c:pt>
                <c:pt idx="9">
                  <c:v>0.63475177304964536</c:v>
                </c:pt>
                <c:pt idx="10">
                  <c:v>0.65602836879432624</c:v>
                </c:pt>
                <c:pt idx="11">
                  <c:v>0.64388489208633093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B-4097-B69F-0A934DC30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90656"/>
        <c:axId val="185196544"/>
      </c:barChart>
      <c:catAx>
        <c:axId val="18519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5196544"/>
        <c:crosses val="autoZero"/>
        <c:auto val="1"/>
        <c:lblAlgn val="ctr"/>
        <c:lblOffset val="100"/>
        <c:noMultiLvlLbl val="0"/>
      </c:catAx>
      <c:valAx>
        <c:axId val="185196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5190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投資報酬率</c:v>
          </c:tx>
          <c:invertIfNegative val="0"/>
          <c:val>
            <c:numRef>
              <c:f>'25-new'!$FD$35:$FO$35</c:f>
              <c:numCache>
                <c:formatCode>0.00%</c:formatCode>
                <c:ptCount val="12"/>
                <c:pt idx="0">
                  <c:v>0.11404608404968945</c:v>
                </c:pt>
                <c:pt idx="1">
                  <c:v>-1.0885943080634919E-2</c:v>
                </c:pt>
                <c:pt idx="2">
                  <c:v>-4.356767360687433E-2</c:v>
                </c:pt>
                <c:pt idx="3">
                  <c:v>9.0395399619047666E-4</c:v>
                </c:pt>
                <c:pt idx="4">
                  <c:v>-7.4492915895873021E-2</c:v>
                </c:pt>
                <c:pt idx="5">
                  <c:v>-3.7472710328888888E-2</c:v>
                </c:pt>
                <c:pt idx="6">
                  <c:v>-6.7377660745341614E-2</c:v>
                </c:pt>
                <c:pt idx="7">
                  <c:v>-3.8170303001242238E-2</c:v>
                </c:pt>
                <c:pt idx="8">
                  <c:v>-9.7315765495440704E-3</c:v>
                </c:pt>
                <c:pt idx="9">
                  <c:v>6.0489661553799388E-2</c:v>
                </c:pt>
                <c:pt idx="10">
                  <c:v>6.5020455844376907E-2</c:v>
                </c:pt>
                <c:pt idx="11">
                  <c:v>6.0996304235149006E-2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D-4EEC-B1B2-6BC25A38D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04096"/>
        <c:axId val="185291904"/>
      </c:barChart>
      <c:catAx>
        <c:axId val="18520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5291904"/>
        <c:crosses val="autoZero"/>
        <c:auto val="1"/>
        <c:lblAlgn val="ctr"/>
        <c:lblOffset val="100"/>
        <c:noMultiLvlLbl val="0"/>
      </c:catAx>
      <c:valAx>
        <c:axId val="1852919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5204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  <a:ea typeface="標楷體" panose="03000509000000000000" pitchFamily="65" charset="-120"/>
              </a:rPr>
              <a:t>0050-25</a:t>
            </a:r>
            <a:r>
              <a:rPr lang="zh-TW" altLang="en-US">
                <a:latin typeface="Book Antiqua" panose="02040602050305030304" pitchFamily="18" charset="0"/>
                <a:ea typeface="標楷體" panose="03000509000000000000" pitchFamily="65" charset="-120"/>
              </a:rPr>
              <a:t>檔個股</a:t>
            </a:r>
            <a:endParaRPr lang="zh-TW">
              <a:latin typeface="Book Antiqua" panose="02040602050305030304" pitchFamily="18" charset="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'25-new'!$FC$53:$FC$56</c:f>
              <c:strCache>
                <c:ptCount val="4"/>
                <c:pt idx="0">
                  <c:v>3mo</c:v>
                </c:pt>
                <c:pt idx="1">
                  <c:v>6mo</c:v>
                </c:pt>
                <c:pt idx="2">
                  <c:v>9mo</c:v>
                </c:pt>
                <c:pt idx="3">
                  <c:v>12mo</c:v>
                </c:pt>
              </c:strCache>
            </c:strRef>
          </c:cat>
          <c:val>
            <c:numRef>
              <c:f>'25-new'!$FG$53:$FG$56</c:f>
              <c:numCache>
                <c:formatCode>0.00%</c:formatCode>
                <c:ptCount val="4"/>
                <c:pt idx="0">
                  <c:v>0.14778874232816333</c:v>
                </c:pt>
                <c:pt idx="1">
                  <c:v>0.15960644814545452</c:v>
                </c:pt>
                <c:pt idx="2">
                  <c:v>8.6643638204081608E-2</c:v>
                </c:pt>
                <c:pt idx="3">
                  <c:v>6.474895689795919E-2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C-4D9B-94A8-6D00470803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56352"/>
        <c:axId val="185158272"/>
      </c:barChart>
      <c:catAx>
        <c:axId val="1851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backtest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8272"/>
        <c:crosses val="autoZero"/>
        <c:auto val="1"/>
        <c:lblAlgn val="ctr"/>
        <c:lblOffset val="100"/>
        <c:noMultiLvlLbl val="0"/>
      </c:catAx>
      <c:valAx>
        <c:axId val="185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5462668816040029E-17"/>
                  <c:y val="-8.14814814814814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5BA-4F12-B9CF-937057D6B044}"/>
                </c:ext>
              </c:extLst>
            </c:dLbl>
            <c:dLbl>
              <c:idx val="1"/>
              <c:layout>
                <c:manualLayout>
                  <c:x val="2.7777777777777809E-3"/>
                  <c:y val="-0.1185185185185185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5BA-4F12-B9CF-937057D6B044}"/>
                </c:ext>
              </c:extLst>
            </c:dLbl>
            <c:dLbl>
              <c:idx val="2"/>
              <c:layout>
                <c:manualLayout>
                  <c:x val="0"/>
                  <c:y val="-0.1592592592592592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5BA-4F12-B9CF-937057D6B044}"/>
                </c:ext>
              </c:extLst>
            </c:dLbl>
            <c:dLbl>
              <c:idx val="3"/>
              <c:layout>
                <c:manualLayout>
                  <c:x val="-2.7777777777777809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5BA-4F12-B9CF-937057D6B044}"/>
                </c:ext>
              </c:extLst>
            </c:dLbl>
            <c:dLbl>
              <c:idx val="4"/>
              <c:layout>
                <c:manualLayout>
                  <c:x val="0"/>
                  <c:y val="-0.259259259259259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5BA-4F12-B9CF-937057D6B044}"/>
                </c:ext>
              </c:extLst>
            </c:dLbl>
            <c:dLbl>
              <c:idx val="5"/>
              <c:layout>
                <c:manualLayout>
                  <c:x val="2.7777777777777809E-3"/>
                  <c:y val="-7.40737824438612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5BA-4F12-B9CF-937057D6B044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'10-new'!$EY$3:$EY$8</c:f>
              <c:numCache>
                <c:formatCode>0.00%</c:formatCode>
                <c:ptCount val="6"/>
                <c:pt idx="0">
                  <c:v>-2.2662914999999995E-2</c:v>
                </c:pt>
                <c:pt idx="1">
                  <c:v>-5.5370594500000009E-2</c:v>
                </c:pt>
                <c:pt idx="2">
                  <c:v>8.6506762166666668E-2</c:v>
                </c:pt>
                <c:pt idx="3">
                  <c:v>4.1969536833333335E-2</c:v>
                </c:pt>
                <c:pt idx="4">
                  <c:v>0.17115641495172415</c:v>
                </c:pt>
                <c:pt idx="5">
                  <c:v>-2.3025220000000006E-2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913-BE68-73FA7EC1D0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6123008"/>
        <c:axId val="186124928"/>
      </c:barChart>
      <c:catAx>
        <c:axId val="18612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24928"/>
        <c:crosses val="autoZero"/>
        <c:auto val="1"/>
        <c:lblAlgn val="ctr"/>
        <c:lblOffset val="100"/>
        <c:noMultiLvlLbl val="0"/>
      </c:catAx>
      <c:valAx>
        <c:axId val="1861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5462668816040075E-17"/>
                  <c:y val="-8.14814814814814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C9A-4326-865E-F4C2C02E8144}"/>
                </c:ext>
              </c:extLst>
            </c:dLbl>
            <c:dLbl>
              <c:idx val="1"/>
              <c:layout>
                <c:manualLayout>
                  <c:x val="-2.7777777777777809E-3"/>
                  <c:y val="-0.3111111111111111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C9A-4326-865E-F4C2C02E8144}"/>
                </c:ext>
              </c:extLst>
            </c:dLbl>
            <c:dLbl>
              <c:idx val="2"/>
              <c:layout>
                <c:manualLayout>
                  <c:x val="0"/>
                  <c:y val="-0.1592592592592592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C9A-4326-865E-F4C2C02E8144}"/>
                </c:ext>
              </c:extLst>
            </c:dLbl>
            <c:dLbl>
              <c:idx val="3"/>
              <c:layout>
                <c:manualLayout>
                  <c:x val="-2.7777777777777835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C9A-4326-865E-F4C2C02E8144}"/>
                </c:ext>
              </c:extLst>
            </c:dLbl>
            <c:dLbl>
              <c:idx val="4"/>
              <c:layout>
                <c:manualLayout>
                  <c:x val="0"/>
                  <c:y val="-0.2185185185185185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4C9A-4326-865E-F4C2C02E8144}"/>
                </c:ext>
              </c:extLst>
            </c:dLbl>
            <c:dLbl>
              <c:idx val="5"/>
              <c:layout>
                <c:manualLayout>
                  <c:x val="2.7777777777777809E-3"/>
                  <c:y val="-0.1629626713327500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4C9A-4326-865E-F4C2C02E8144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'10-new'!$EY$10:$EY$15</c:f>
              <c:numCache>
                <c:formatCode>0.00%</c:formatCode>
                <c:ptCount val="6"/>
                <c:pt idx="0">
                  <c:v>-1.5745725565217396E-2</c:v>
                </c:pt>
                <c:pt idx="1">
                  <c:v>0.15329757426086957</c:v>
                </c:pt>
                <c:pt idx="2">
                  <c:v>7.7755471999999978E-2</c:v>
                </c:pt>
                <c:pt idx="3">
                  <c:v>-6.2679291428570979E-4</c:v>
                </c:pt>
                <c:pt idx="4">
                  <c:v>8.9682620742857141E-2</c:v>
                </c:pt>
                <c:pt idx="5">
                  <c:v>7.0796120521739156E-2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913-BE68-73FA7EC1D0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6174464"/>
        <c:axId val="186254464"/>
      </c:barChart>
      <c:catAx>
        <c:axId val="18617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254464"/>
        <c:crosses val="autoZero"/>
        <c:auto val="1"/>
        <c:lblAlgn val="ctr"/>
        <c:lblOffset val="100"/>
        <c:noMultiLvlLbl val="0"/>
      </c:catAx>
      <c:valAx>
        <c:axId val="1862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7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D66-4759-9374-97A67FDB2581}"/>
                </c:ext>
              </c:extLst>
            </c:dLbl>
            <c:dLbl>
              <c:idx val="1"/>
              <c:layout>
                <c:manualLayout>
                  <c:x val="2.7777777777777809E-3"/>
                  <c:y val="-9.724158150443960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D66-4759-9374-97A67FDB2581}"/>
                </c:ext>
              </c:extLst>
            </c:dLbl>
            <c:dLbl>
              <c:idx val="2"/>
              <c:layout>
                <c:manualLayout>
                  <c:x val="-2.1872265966754187E-7"/>
                  <c:y val="-0.3111111111111111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D66-4759-9374-97A67FDB2581}"/>
                </c:ext>
              </c:extLst>
            </c:dLbl>
            <c:dLbl>
              <c:idx val="3"/>
              <c:layout>
                <c:manualLayout>
                  <c:x val="-2.7777777777777835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D66-4759-9374-97A67FDB2581}"/>
                </c:ext>
              </c:extLst>
            </c:dLbl>
            <c:dLbl>
              <c:idx val="4"/>
              <c:layout>
                <c:manualLayout>
                  <c:x val="2.7777777777777809E-3"/>
                  <c:y val="-0.1592592592592592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D66-4759-9374-97A67FDB2581}"/>
                </c:ext>
              </c:extLst>
            </c:dLbl>
            <c:dLbl>
              <c:idx val="5"/>
              <c:layout>
                <c:manualLayout>
                  <c:x val="2.7777777777777835E-3"/>
                  <c:y val="-7.407378244386124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D66-4759-9374-97A67FDB2581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'10-new'!$EY$17:$EY$22</c:f>
              <c:numCache>
                <c:formatCode>0.00%</c:formatCode>
                <c:ptCount val="6"/>
                <c:pt idx="0">
                  <c:v>1.7083791941605836E-2</c:v>
                </c:pt>
                <c:pt idx="1">
                  <c:v>-1.0438868521739133E-2</c:v>
                </c:pt>
                <c:pt idx="2">
                  <c:v>6.3204782434782614E-2</c:v>
                </c:pt>
                <c:pt idx="3">
                  <c:v>-3.200770235294117E-3</c:v>
                </c:pt>
                <c:pt idx="4">
                  <c:v>2.7436361244444436E-2</c:v>
                </c:pt>
                <c:pt idx="5">
                  <c:v>-1.2252296521739132E-2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913-BE68-73FA7EC1D0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6304000"/>
        <c:axId val="186305920"/>
      </c:barChart>
      <c:catAx>
        <c:axId val="1863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305920"/>
        <c:crosses val="autoZero"/>
        <c:auto val="1"/>
        <c:lblAlgn val="ctr"/>
        <c:lblOffset val="100"/>
        <c:noMultiLvlLbl val="0"/>
      </c:catAx>
      <c:valAx>
        <c:axId val="1863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30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777777777777809E-3"/>
                  <c:y val="-0.3695032668788743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DDB-4EC0-9BEC-0B6CB7FEA48C}"/>
                </c:ext>
              </c:extLst>
            </c:dLbl>
            <c:dLbl>
              <c:idx val="1"/>
              <c:layout>
                <c:manualLayout>
                  <c:x val="2.7777777777777809E-3"/>
                  <c:y val="-0.118517898028703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DDB-4EC0-9BEC-0B6CB7FEA48C}"/>
                </c:ext>
              </c:extLst>
            </c:dLbl>
            <c:dLbl>
              <c:idx val="2"/>
              <c:layout>
                <c:manualLayout>
                  <c:x val="-2.1872265966754187E-7"/>
                  <c:y val="-0.1196213771150946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DDB-4EC0-9BEC-0B6CB7FEA48C}"/>
                </c:ext>
              </c:extLst>
            </c:dLbl>
            <c:dLbl>
              <c:idx val="3"/>
              <c:layout>
                <c:manualLayout>
                  <c:x val="2.7777777777777809E-3"/>
                  <c:y val="-0.2063826995029877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DDB-4EC0-9BEC-0B6CB7FEA48C}"/>
                </c:ext>
              </c:extLst>
            </c:dLbl>
            <c:dLbl>
              <c:idx val="4"/>
              <c:layout>
                <c:manualLayout>
                  <c:x val="0"/>
                  <c:y val="-0.1131596582342100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DDB-4EC0-9BEC-0B6CB7FEA48C}"/>
                </c:ext>
              </c:extLst>
            </c:dLbl>
            <c:dLbl>
              <c:idx val="5"/>
              <c:layout>
                <c:manualLayout>
                  <c:x val="2.7777777777777809E-3"/>
                  <c:y val="-0.1698182275087954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DDB-4EC0-9BEC-0B6CB7FEA48C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'10-new'!$EY$24:$EY$29</c:f>
              <c:numCache>
                <c:formatCode>0.00%</c:formatCode>
                <c:ptCount val="6"/>
                <c:pt idx="0">
                  <c:v>-0.10145731975939848</c:v>
                </c:pt>
                <c:pt idx="1">
                  <c:v>-2.6741449611940311E-2</c:v>
                </c:pt>
                <c:pt idx="2">
                  <c:v>-2.4245057600000005E-2</c:v>
                </c:pt>
                <c:pt idx="3">
                  <c:v>-5.2940122941176476E-2</c:v>
                </c:pt>
                <c:pt idx="4">
                  <c:v>-2.2839547911111112E-2</c:v>
                </c:pt>
                <c:pt idx="5">
                  <c:v>-4.2350200909090918E-2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913-BE68-73FA7EC1D0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8096512"/>
        <c:axId val="188098432"/>
      </c:barChart>
      <c:catAx>
        <c:axId val="18809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98432"/>
        <c:crosses val="autoZero"/>
        <c:auto val="1"/>
        <c:lblAlgn val="ctr"/>
        <c:lblOffset val="100"/>
        <c:noMultiLvlLbl val="0"/>
      </c:catAx>
      <c:valAx>
        <c:axId val="1880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6</a:t>
            </a:r>
            <a:r>
              <a:rPr lang="en-US" altLang="en-US"/>
              <a:t>-mo high</a:t>
            </a:r>
            <a:r>
              <a:rPr lang="en-US" altLang="en-US" baseline="0"/>
              <a:t> return portfolio</a:t>
            </a:r>
            <a:endParaRPr lang="en-US" alt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2mo holding profit</c:v>
          </c:tx>
          <c:marker>
            <c:symbol val="none"/>
          </c:marker>
          <c:cat>
            <c:numRef>
              <c:f>'10-new'!$B$35:$BR$35</c:f>
              <c:numCache>
                <c:formatCode>General</c:formatCode>
                <c:ptCount val="69"/>
                <c:pt idx="0">
                  <c:v>200601</c:v>
                </c:pt>
                <c:pt idx="1">
                  <c:v>200603</c:v>
                </c:pt>
                <c:pt idx="2">
                  <c:v>200605</c:v>
                </c:pt>
                <c:pt idx="3">
                  <c:v>200607</c:v>
                </c:pt>
                <c:pt idx="4">
                  <c:v>200609</c:v>
                </c:pt>
                <c:pt idx="5">
                  <c:v>200611</c:v>
                </c:pt>
                <c:pt idx="6">
                  <c:v>200701</c:v>
                </c:pt>
                <c:pt idx="7">
                  <c:v>200703</c:v>
                </c:pt>
                <c:pt idx="8">
                  <c:v>200705</c:v>
                </c:pt>
                <c:pt idx="9">
                  <c:v>200707</c:v>
                </c:pt>
                <c:pt idx="10">
                  <c:v>200709</c:v>
                </c:pt>
                <c:pt idx="11">
                  <c:v>200711</c:v>
                </c:pt>
                <c:pt idx="12">
                  <c:v>200801</c:v>
                </c:pt>
                <c:pt idx="13">
                  <c:v>200803</c:v>
                </c:pt>
                <c:pt idx="14">
                  <c:v>200805</c:v>
                </c:pt>
                <c:pt idx="15">
                  <c:v>200807</c:v>
                </c:pt>
                <c:pt idx="16">
                  <c:v>200809</c:v>
                </c:pt>
                <c:pt idx="17">
                  <c:v>200811</c:v>
                </c:pt>
                <c:pt idx="18">
                  <c:v>200901</c:v>
                </c:pt>
                <c:pt idx="19">
                  <c:v>200903</c:v>
                </c:pt>
                <c:pt idx="20">
                  <c:v>200905</c:v>
                </c:pt>
                <c:pt idx="21">
                  <c:v>200907</c:v>
                </c:pt>
                <c:pt idx="22">
                  <c:v>200909</c:v>
                </c:pt>
                <c:pt idx="23">
                  <c:v>200911</c:v>
                </c:pt>
                <c:pt idx="24">
                  <c:v>201001</c:v>
                </c:pt>
                <c:pt idx="25">
                  <c:v>201003</c:v>
                </c:pt>
                <c:pt idx="26">
                  <c:v>201005</c:v>
                </c:pt>
                <c:pt idx="27">
                  <c:v>201007</c:v>
                </c:pt>
                <c:pt idx="28">
                  <c:v>201009</c:v>
                </c:pt>
                <c:pt idx="29">
                  <c:v>201011</c:v>
                </c:pt>
                <c:pt idx="30">
                  <c:v>201101</c:v>
                </c:pt>
                <c:pt idx="31">
                  <c:v>201103</c:v>
                </c:pt>
                <c:pt idx="32">
                  <c:v>201105</c:v>
                </c:pt>
                <c:pt idx="33">
                  <c:v>201107</c:v>
                </c:pt>
                <c:pt idx="34">
                  <c:v>201109</c:v>
                </c:pt>
                <c:pt idx="35">
                  <c:v>201111</c:v>
                </c:pt>
                <c:pt idx="36">
                  <c:v>201201</c:v>
                </c:pt>
                <c:pt idx="37">
                  <c:v>201203</c:v>
                </c:pt>
                <c:pt idx="38">
                  <c:v>201205</c:v>
                </c:pt>
                <c:pt idx="39">
                  <c:v>201207</c:v>
                </c:pt>
                <c:pt idx="40">
                  <c:v>201209</c:v>
                </c:pt>
                <c:pt idx="41">
                  <c:v>201211</c:v>
                </c:pt>
                <c:pt idx="42">
                  <c:v>201301</c:v>
                </c:pt>
                <c:pt idx="43">
                  <c:v>201303</c:v>
                </c:pt>
                <c:pt idx="44">
                  <c:v>201305</c:v>
                </c:pt>
                <c:pt idx="45">
                  <c:v>201307</c:v>
                </c:pt>
                <c:pt idx="46">
                  <c:v>201309</c:v>
                </c:pt>
                <c:pt idx="47">
                  <c:v>201311</c:v>
                </c:pt>
                <c:pt idx="48">
                  <c:v>201401</c:v>
                </c:pt>
                <c:pt idx="49">
                  <c:v>201403</c:v>
                </c:pt>
                <c:pt idx="50">
                  <c:v>201405</c:v>
                </c:pt>
                <c:pt idx="51">
                  <c:v>201407</c:v>
                </c:pt>
                <c:pt idx="52">
                  <c:v>201409</c:v>
                </c:pt>
                <c:pt idx="53">
                  <c:v>201411</c:v>
                </c:pt>
                <c:pt idx="54">
                  <c:v>201501</c:v>
                </c:pt>
                <c:pt idx="55">
                  <c:v>201503</c:v>
                </c:pt>
                <c:pt idx="56">
                  <c:v>201505</c:v>
                </c:pt>
                <c:pt idx="57">
                  <c:v>201507</c:v>
                </c:pt>
                <c:pt idx="58">
                  <c:v>201509</c:v>
                </c:pt>
                <c:pt idx="59">
                  <c:v>201511</c:v>
                </c:pt>
                <c:pt idx="60">
                  <c:v>201601</c:v>
                </c:pt>
                <c:pt idx="61">
                  <c:v>201603</c:v>
                </c:pt>
                <c:pt idx="62">
                  <c:v>201605</c:v>
                </c:pt>
                <c:pt idx="63">
                  <c:v>201607</c:v>
                </c:pt>
                <c:pt idx="64">
                  <c:v>201609</c:v>
                </c:pt>
                <c:pt idx="65">
                  <c:v>201611</c:v>
                </c:pt>
                <c:pt idx="66">
                  <c:v>201701</c:v>
                </c:pt>
                <c:pt idx="67">
                  <c:v>201703</c:v>
                </c:pt>
                <c:pt idx="68">
                  <c:v>201705</c:v>
                </c:pt>
              </c:numCache>
            </c:numRef>
          </c:cat>
          <c:val>
            <c:numRef>
              <c:f>'10-new'!$B$37:$BR$37</c:f>
              <c:numCache>
                <c:formatCode>General</c:formatCode>
                <c:ptCount val="69"/>
                <c:pt idx="0">
                  <c:v>1791611.8</c:v>
                </c:pt>
                <c:pt idx="1">
                  <c:v>24861047.900000002</c:v>
                </c:pt>
                <c:pt idx="2">
                  <c:v>19424876.800000004</c:v>
                </c:pt>
                <c:pt idx="3">
                  <c:v>24107070.600000005</c:v>
                </c:pt>
                <c:pt idx="4">
                  <c:v>17304059.700000003</c:v>
                </c:pt>
                <c:pt idx="5">
                  <c:v>39242526.800000004</c:v>
                </c:pt>
                <c:pt idx="6">
                  <c:v>28109530.700000003</c:v>
                </c:pt>
                <c:pt idx="7">
                  <c:v>16608862.400000002</c:v>
                </c:pt>
                <c:pt idx="8">
                  <c:v>11456244.400000002</c:v>
                </c:pt>
                <c:pt idx="9">
                  <c:v>19557266.800000004</c:v>
                </c:pt>
                <c:pt idx="10">
                  <c:v>18318467.100000005</c:v>
                </c:pt>
                <c:pt idx="11">
                  <c:v>14825536.000000006</c:v>
                </c:pt>
                <c:pt idx="12">
                  <c:v>11167985.200000007</c:v>
                </c:pt>
                <c:pt idx="13">
                  <c:v>21727716.600000009</c:v>
                </c:pt>
                <c:pt idx="14">
                  <c:v>23013793.70000001</c:v>
                </c:pt>
                <c:pt idx="15">
                  <c:v>26076126.40000001</c:v>
                </c:pt>
                <c:pt idx="16">
                  <c:v>49948958.400000006</c:v>
                </c:pt>
                <c:pt idx="17">
                  <c:v>44797067.600000009</c:v>
                </c:pt>
                <c:pt idx="18">
                  <c:v>41697988.300000012</c:v>
                </c:pt>
                <c:pt idx="19">
                  <c:v>42506440.70000001</c:v>
                </c:pt>
                <c:pt idx="20">
                  <c:v>39840133.70000001</c:v>
                </c:pt>
                <c:pt idx="21">
                  <c:v>44942161.000000007</c:v>
                </c:pt>
                <c:pt idx="22">
                  <c:v>43908119.100000009</c:v>
                </c:pt>
                <c:pt idx="23">
                  <c:v>39731254.600000009</c:v>
                </c:pt>
                <c:pt idx="24">
                  <c:v>43044632.800000012</c:v>
                </c:pt>
                <c:pt idx="25">
                  <c:v>47069924.800000012</c:v>
                </c:pt>
                <c:pt idx="26">
                  <c:v>46153813.500000015</c:v>
                </c:pt>
                <c:pt idx="27">
                  <c:v>46141368.900000013</c:v>
                </c:pt>
                <c:pt idx="28">
                  <c:v>40839209.100000016</c:v>
                </c:pt>
                <c:pt idx="29">
                  <c:v>45613622.100000016</c:v>
                </c:pt>
                <c:pt idx="30">
                  <c:v>46343747.800000019</c:v>
                </c:pt>
                <c:pt idx="31">
                  <c:v>47228595.100000016</c:v>
                </c:pt>
                <c:pt idx="32">
                  <c:v>48220505.600000016</c:v>
                </c:pt>
                <c:pt idx="33">
                  <c:v>50556526.100000016</c:v>
                </c:pt>
                <c:pt idx="34">
                  <c:v>48489272.500000015</c:v>
                </c:pt>
                <c:pt idx="35">
                  <c:v>48657325.000000015</c:v>
                </c:pt>
                <c:pt idx="36">
                  <c:v>48663016.300000012</c:v>
                </c:pt>
                <c:pt idx="37">
                  <c:v>46168491.20000001</c:v>
                </c:pt>
                <c:pt idx="38">
                  <c:v>58310756.800000012</c:v>
                </c:pt>
                <c:pt idx="39">
                  <c:v>60472023.400000013</c:v>
                </c:pt>
                <c:pt idx="40">
                  <c:v>58244581.300000012</c:v>
                </c:pt>
                <c:pt idx="41">
                  <c:v>57563163.600000009</c:v>
                </c:pt>
                <c:pt idx="42">
                  <c:v>52683133.100000009</c:v>
                </c:pt>
                <c:pt idx="43">
                  <c:v>50535342.000000007</c:v>
                </c:pt>
                <c:pt idx="44">
                  <c:v>51219042.100000009</c:v>
                </c:pt>
                <c:pt idx="45">
                  <c:v>61368032.100000009</c:v>
                </c:pt>
                <c:pt idx="46">
                  <c:v>57869649.400000006</c:v>
                </c:pt>
                <c:pt idx="47">
                  <c:v>63198325.900000006</c:v>
                </c:pt>
                <c:pt idx="48">
                  <c:v>65515022.500000007</c:v>
                </c:pt>
                <c:pt idx="49">
                  <c:v>58165425.500000007</c:v>
                </c:pt>
                <c:pt idx="50">
                  <c:v>60259800.900000006</c:v>
                </c:pt>
                <c:pt idx="51">
                  <c:v>73517462.300000012</c:v>
                </c:pt>
                <c:pt idx="52">
                  <c:v>88990993.900000006</c:v>
                </c:pt>
                <c:pt idx="53">
                  <c:v>82931576.5</c:v>
                </c:pt>
                <c:pt idx="54">
                  <c:v>89396098.799999997</c:v>
                </c:pt>
                <c:pt idx="55">
                  <c:v>97825031.5</c:v>
                </c:pt>
                <c:pt idx="56">
                  <c:v>97677181.5</c:v>
                </c:pt>
                <c:pt idx="57">
                  <c:v>101452670.2</c:v>
                </c:pt>
                <c:pt idx="58">
                  <c:v>99493569.100000009</c:v>
                </c:pt>
                <c:pt idx="59">
                  <c:v>94827300.400000006</c:v>
                </c:pt>
                <c:pt idx="60">
                  <c:v>95883829.800000012</c:v>
                </c:pt>
                <c:pt idx="61">
                  <c:v>93365104.400000006</c:v>
                </c:pt>
                <c:pt idx="62">
                  <c:v>90381681.300000012</c:v>
                </c:pt>
                <c:pt idx="63">
                  <c:v>100465417.30000001</c:v>
                </c:pt>
                <c:pt idx="64">
                  <c:v>96892128.300000012</c:v>
                </c:pt>
                <c:pt idx="65">
                  <c:v>94117308.500000015</c:v>
                </c:pt>
                <c:pt idx="66">
                  <c:v>93256333.300000012</c:v>
                </c:pt>
                <c:pt idx="67">
                  <c:v>93867750.400000006</c:v>
                </c:pt>
                <c:pt idx="68">
                  <c:v>88146105.200000003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C-4440-BBA4-6AA00403B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54240"/>
        <c:axId val="188155776"/>
      </c:lineChart>
      <c:catAx>
        <c:axId val="18815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155776"/>
        <c:crosses val="autoZero"/>
        <c:auto val="1"/>
        <c:lblAlgn val="ctr"/>
        <c:lblOffset val="100"/>
        <c:noMultiLvlLbl val="0"/>
      </c:catAx>
      <c:valAx>
        <c:axId val="1881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154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投資報酬率</c:v>
          </c:tx>
          <c:invertIfNegative val="0"/>
          <c:val>
            <c:numRef>
              <c:f>'10-new'!$FD$35:$FO$35</c:f>
              <c:numCache>
                <c:formatCode>0.00%</c:formatCode>
                <c:ptCount val="12"/>
                <c:pt idx="0">
                  <c:v>0.12955831826086953</c:v>
                </c:pt>
                <c:pt idx="1">
                  <c:v>-3.6901198082539687E-2</c:v>
                </c:pt>
                <c:pt idx="2">
                  <c:v>4.2472281203007499E-3</c:v>
                </c:pt>
                <c:pt idx="3">
                  <c:v>1.6130871961904769E-2</c:v>
                </c:pt>
                <c:pt idx="4">
                  <c:v>-6.1358510907936502E-2</c:v>
                </c:pt>
                <c:pt idx="5">
                  <c:v>-6.097942610793651E-2</c:v>
                </c:pt>
                <c:pt idx="6">
                  <c:v>-6.1136876844720488E-2</c:v>
                </c:pt>
                <c:pt idx="7">
                  <c:v>-5.8192637813664592E-2</c:v>
                </c:pt>
                <c:pt idx="8">
                  <c:v>4.8320958030395149E-2</c:v>
                </c:pt>
                <c:pt idx="9">
                  <c:v>5.4755739635258351E-2</c:v>
                </c:pt>
                <c:pt idx="10">
                  <c:v>2.2324617957446804E-2</c:v>
                </c:pt>
                <c:pt idx="11">
                  <c:v>0.10056839092291879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3-410F-BE0F-AE934A1D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200448"/>
        <c:axId val="188201984"/>
      </c:barChart>
      <c:catAx>
        <c:axId val="18820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8201984"/>
        <c:crosses val="autoZero"/>
        <c:auto val="1"/>
        <c:lblAlgn val="ctr"/>
        <c:lblOffset val="100"/>
        <c:noMultiLvlLbl val="0"/>
      </c:catAx>
      <c:valAx>
        <c:axId val="1882019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8200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勝率</c:v>
          </c:tx>
          <c:invertIfNegative val="0"/>
          <c:val>
            <c:numRef>
              <c:f>'10-new'!$FQ$7:$GB$7</c:f>
              <c:numCache>
                <c:formatCode>0%</c:formatCode>
                <c:ptCount val="12"/>
                <c:pt idx="0">
                  <c:v>0.71014492753623193</c:v>
                </c:pt>
                <c:pt idx="1">
                  <c:v>0.32962962962962961</c:v>
                </c:pt>
                <c:pt idx="2">
                  <c:v>0.34586466165413532</c:v>
                </c:pt>
                <c:pt idx="3">
                  <c:v>0.46296296296296297</c:v>
                </c:pt>
                <c:pt idx="4">
                  <c:v>0.34814814814814815</c:v>
                </c:pt>
                <c:pt idx="5">
                  <c:v>0.32592592592592595</c:v>
                </c:pt>
                <c:pt idx="6">
                  <c:v>0.32971014492753625</c:v>
                </c:pt>
                <c:pt idx="7">
                  <c:v>0.35869565217391303</c:v>
                </c:pt>
                <c:pt idx="8">
                  <c:v>0.52482269503546097</c:v>
                </c:pt>
                <c:pt idx="9">
                  <c:v>0.63120567375886527</c:v>
                </c:pt>
                <c:pt idx="10">
                  <c:v>0.51418439716312059</c:v>
                </c:pt>
                <c:pt idx="11">
                  <c:v>0.62230215827338131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1-4EE5-91A6-6974E73EA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861056"/>
        <c:axId val="210866944"/>
      </c:barChart>
      <c:catAx>
        <c:axId val="21086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66944"/>
        <c:crosses val="autoZero"/>
        <c:auto val="1"/>
        <c:lblAlgn val="ctr"/>
        <c:lblOffset val="100"/>
        <c:noMultiLvlLbl val="0"/>
      </c:catAx>
      <c:valAx>
        <c:axId val="210866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0861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  <a:ea typeface="標楷體" panose="03000509000000000000" pitchFamily="65" charset="-120"/>
              </a:rPr>
              <a:t>0050-10</a:t>
            </a:r>
            <a:r>
              <a:rPr lang="zh-TW" altLang="en-US">
                <a:latin typeface="Book Antiqua" panose="02040602050305030304" pitchFamily="18" charset="0"/>
                <a:ea typeface="標楷體" panose="03000509000000000000" pitchFamily="65" charset="-120"/>
              </a:rPr>
              <a:t>檔個股</a:t>
            </a:r>
            <a:endParaRPr lang="zh-TW">
              <a:latin typeface="Book Antiqua" panose="02040602050305030304" pitchFamily="18" charset="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'25-new'!$FC$53:$FC$56</c:f>
              <c:strCache>
                <c:ptCount val="4"/>
                <c:pt idx="0">
                  <c:v>3mo</c:v>
                </c:pt>
                <c:pt idx="1">
                  <c:v>6mo</c:v>
                </c:pt>
                <c:pt idx="2">
                  <c:v>9mo</c:v>
                </c:pt>
                <c:pt idx="3">
                  <c:v>12mo</c:v>
                </c:pt>
              </c:strCache>
            </c:strRef>
          </c:cat>
          <c:val>
            <c:numRef>
              <c:f>'10-new'!$FG$53:$FG$56</c:f>
              <c:numCache>
                <c:formatCode>0.00%</c:formatCode>
                <c:ptCount val="4"/>
                <c:pt idx="0">
                  <c:v>0.22203154373877548</c:v>
                </c:pt>
                <c:pt idx="1">
                  <c:v>0.14760042223376621</c:v>
                </c:pt>
                <c:pt idx="2">
                  <c:v>9.4876195493877519E-2</c:v>
                </c:pt>
                <c:pt idx="3">
                  <c:v>5.4756088946938779E-2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5-445B-A6B1-3795658E4F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56352"/>
        <c:axId val="185158272"/>
      </c:barChart>
      <c:catAx>
        <c:axId val="1851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backtest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8272"/>
        <c:crosses val="autoZero"/>
        <c:auto val="1"/>
        <c:lblAlgn val="ctr"/>
        <c:lblOffset val="100"/>
        <c:noMultiLvlLbl val="0"/>
      </c:catAx>
      <c:valAx>
        <c:axId val="185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'25-new'!$EX$3:$EX$8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'台指-25'!$EY$3:$EY$8</c:f>
              <c:numCache>
                <c:formatCode>0.00%</c:formatCode>
                <c:ptCount val="6"/>
                <c:pt idx="0">
                  <c:v>-2.8299500566666677E-2</c:v>
                </c:pt>
                <c:pt idx="1">
                  <c:v>-1.6919360566666666E-2</c:v>
                </c:pt>
                <c:pt idx="2">
                  <c:v>2.7677891066666661E-2</c:v>
                </c:pt>
                <c:pt idx="3">
                  <c:v>1.0120813466666668E-2</c:v>
                </c:pt>
                <c:pt idx="4">
                  <c:v>2.5179909257142816E-3</c:v>
                </c:pt>
                <c:pt idx="5">
                  <c:v>6.0992802999999957E-3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5-4BE3-B753-4CDB7C77B1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6083328"/>
        <c:axId val="156085248"/>
      </c:barChart>
      <c:catAx>
        <c:axId val="1560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085248"/>
        <c:crosses val="autoZero"/>
        <c:auto val="1"/>
        <c:lblAlgn val="ctr"/>
        <c:lblOffset val="100"/>
        <c:noMultiLvlLbl val="0"/>
      </c:catAx>
      <c:valAx>
        <c:axId val="1560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0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'25-new'!$EX$10:$EX$15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'台指-25'!$EY$10:$EY$15</c:f>
              <c:numCache>
                <c:formatCode>0.00%</c:formatCode>
                <c:ptCount val="6"/>
                <c:pt idx="0">
                  <c:v>1.4638551165217398E-2</c:v>
                </c:pt>
                <c:pt idx="1">
                  <c:v>3.7758058400000016E-2</c:v>
                </c:pt>
                <c:pt idx="2">
                  <c:v>4.5570250434782605E-2</c:v>
                </c:pt>
                <c:pt idx="3">
                  <c:v>2.0018499874285719E-2</c:v>
                </c:pt>
                <c:pt idx="4">
                  <c:v>3.2383105028571404E-3</c:v>
                </c:pt>
                <c:pt idx="5">
                  <c:v>4.3235570052173912E-2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B-4CA6-AA1E-251A0E94A8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162880"/>
        <c:axId val="157177344"/>
      </c:barChart>
      <c:catAx>
        <c:axId val="15716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177344"/>
        <c:crosses val="autoZero"/>
        <c:auto val="1"/>
        <c:lblAlgn val="ctr"/>
        <c:lblOffset val="100"/>
        <c:noMultiLvlLbl val="0"/>
      </c:catAx>
      <c:valAx>
        <c:axId val="1571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16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5.5555555555555558E-3"/>
                  <c:y val="-5.09244677748614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FB3-41EC-B8CD-FA57BE66CB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'25-new'!$EX$17:$EX$22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'台指-25'!$EY$17:$EY$22</c:f>
              <c:numCache>
                <c:formatCode>0.00%</c:formatCode>
                <c:ptCount val="6"/>
                <c:pt idx="0">
                  <c:v>-5.1899831474452552E-3</c:v>
                </c:pt>
                <c:pt idx="1">
                  <c:v>2.2641828173913039E-3</c:v>
                </c:pt>
                <c:pt idx="2">
                  <c:v>8.2859451130434837E-3</c:v>
                </c:pt>
                <c:pt idx="3">
                  <c:v>-7.6584858352941182E-3</c:v>
                </c:pt>
                <c:pt idx="4">
                  <c:v>-7.2311411911111078E-3</c:v>
                </c:pt>
                <c:pt idx="5">
                  <c:v>-2.5595272139130439E-2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3-41EC-B8CD-FA57BE66CB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247744"/>
        <c:axId val="157266304"/>
      </c:barChart>
      <c:catAx>
        <c:axId val="15724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266304"/>
        <c:crosses val="autoZero"/>
        <c:auto val="1"/>
        <c:lblAlgn val="ctr"/>
        <c:lblOffset val="100"/>
        <c:noMultiLvlLbl val="0"/>
      </c:catAx>
      <c:valAx>
        <c:axId val="1572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24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'25-new'!$EX$24:$EX$29</c:f>
              <c:numCache>
                <c:formatCode>#,##0_ 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'台指-25'!$EY$24:$EY$29</c:f>
              <c:numCache>
                <c:formatCode>0.00%</c:formatCode>
                <c:ptCount val="6"/>
                <c:pt idx="0">
                  <c:v>-3.7050081888721817E-2</c:v>
                </c:pt>
                <c:pt idx="1">
                  <c:v>-2.2039904059701493E-2</c:v>
                </c:pt>
                <c:pt idx="2">
                  <c:v>-1.9575933866666666E-2</c:v>
                </c:pt>
                <c:pt idx="3">
                  <c:v>-2.7658759454545455E-2</c:v>
                </c:pt>
                <c:pt idx="4">
                  <c:v>-3.2677997511111112E-2</c:v>
                </c:pt>
                <c:pt idx="5">
                  <c:v>-2.7660183927272725E-2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B-48FE-9ED3-8313E30924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56352"/>
        <c:axId val="185158272"/>
      </c:barChart>
      <c:catAx>
        <c:axId val="1851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8272"/>
        <c:crosses val="autoZero"/>
        <c:auto val="1"/>
        <c:lblAlgn val="ctr"/>
        <c:lblOffset val="100"/>
        <c:noMultiLvlLbl val="0"/>
      </c:catAx>
      <c:valAx>
        <c:axId val="185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6-mo high</a:t>
            </a:r>
            <a:r>
              <a:rPr lang="en-US" altLang="en-US" baseline="0"/>
              <a:t> return portfolio</a:t>
            </a:r>
            <a:endParaRPr lang="en-US" alt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3mo holding profit</c:v>
          </c:tx>
          <c:marker>
            <c:symbol val="none"/>
          </c:marker>
          <c:cat>
            <c:numRef>
              <c:f>'台指-25'!$B$34:$AU$34</c:f>
              <c:numCache>
                <c:formatCode>General</c:formatCode>
                <c:ptCount val="46"/>
                <c:pt idx="0">
                  <c:v>200601</c:v>
                </c:pt>
                <c:pt idx="1">
                  <c:v>200604</c:v>
                </c:pt>
                <c:pt idx="2">
                  <c:v>200607</c:v>
                </c:pt>
                <c:pt idx="3">
                  <c:v>200610</c:v>
                </c:pt>
                <c:pt idx="4">
                  <c:v>200701</c:v>
                </c:pt>
                <c:pt idx="5">
                  <c:v>200704</c:v>
                </c:pt>
                <c:pt idx="6">
                  <c:v>200707</c:v>
                </c:pt>
                <c:pt idx="7">
                  <c:v>200710</c:v>
                </c:pt>
                <c:pt idx="8">
                  <c:v>200801</c:v>
                </c:pt>
                <c:pt idx="9">
                  <c:v>200804</c:v>
                </c:pt>
                <c:pt idx="10">
                  <c:v>200807</c:v>
                </c:pt>
                <c:pt idx="11">
                  <c:v>200810</c:v>
                </c:pt>
                <c:pt idx="12">
                  <c:v>200901</c:v>
                </c:pt>
                <c:pt idx="13">
                  <c:v>200904</c:v>
                </c:pt>
                <c:pt idx="14">
                  <c:v>200907</c:v>
                </c:pt>
                <c:pt idx="15">
                  <c:v>200910</c:v>
                </c:pt>
                <c:pt idx="16">
                  <c:v>201001</c:v>
                </c:pt>
                <c:pt idx="17">
                  <c:v>201004</c:v>
                </c:pt>
                <c:pt idx="18">
                  <c:v>201007</c:v>
                </c:pt>
                <c:pt idx="19">
                  <c:v>201010</c:v>
                </c:pt>
                <c:pt idx="20">
                  <c:v>201101</c:v>
                </c:pt>
                <c:pt idx="21">
                  <c:v>201104</c:v>
                </c:pt>
                <c:pt idx="22">
                  <c:v>201107</c:v>
                </c:pt>
                <c:pt idx="23">
                  <c:v>201110</c:v>
                </c:pt>
                <c:pt idx="24">
                  <c:v>201201</c:v>
                </c:pt>
                <c:pt idx="25">
                  <c:v>201204</c:v>
                </c:pt>
                <c:pt idx="26">
                  <c:v>201207</c:v>
                </c:pt>
                <c:pt idx="27">
                  <c:v>201210</c:v>
                </c:pt>
                <c:pt idx="28">
                  <c:v>201301</c:v>
                </c:pt>
                <c:pt idx="29">
                  <c:v>201304</c:v>
                </c:pt>
                <c:pt idx="30">
                  <c:v>201307</c:v>
                </c:pt>
                <c:pt idx="31">
                  <c:v>201310</c:v>
                </c:pt>
                <c:pt idx="32">
                  <c:v>201401</c:v>
                </c:pt>
                <c:pt idx="33">
                  <c:v>201404</c:v>
                </c:pt>
                <c:pt idx="34">
                  <c:v>201407</c:v>
                </c:pt>
                <c:pt idx="35">
                  <c:v>201410</c:v>
                </c:pt>
                <c:pt idx="36">
                  <c:v>201501</c:v>
                </c:pt>
                <c:pt idx="37">
                  <c:v>201504</c:v>
                </c:pt>
                <c:pt idx="38">
                  <c:v>201507</c:v>
                </c:pt>
                <c:pt idx="39">
                  <c:v>201510</c:v>
                </c:pt>
                <c:pt idx="40">
                  <c:v>201601</c:v>
                </c:pt>
                <c:pt idx="41">
                  <c:v>201604</c:v>
                </c:pt>
                <c:pt idx="42">
                  <c:v>201607</c:v>
                </c:pt>
                <c:pt idx="43">
                  <c:v>201610</c:v>
                </c:pt>
                <c:pt idx="44">
                  <c:v>201701</c:v>
                </c:pt>
                <c:pt idx="45">
                  <c:v>201704</c:v>
                </c:pt>
              </c:numCache>
            </c:numRef>
          </c:cat>
          <c:val>
            <c:numRef>
              <c:f>'台指-25'!$B$36:$AU$36</c:f>
              <c:numCache>
                <c:formatCode>General</c:formatCode>
                <c:ptCount val="46"/>
                <c:pt idx="0">
                  <c:v>15186909.9</c:v>
                </c:pt>
                <c:pt idx="1">
                  <c:v>36848380.399999999</c:v>
                </c:pt>
                <c:pt idx="2">
                  <c:v>50254357.5</c:v>
                </c:pt>
                <c:pt idx="3">
                  <c:v>78155410.799999997</c:v>
                </c:pt>
                <c:pt idx="4">
                  <c:v>34549666.299999997</c:v>
                </c:pt>
                <c:pt idx="5">
                  <c:v>14700610.099999998</c:v>
                </c:pt>
                <c:pt idx="6">
                  <c:v>20637584.899999999</c:v>
                </c:pt>
                <c:pt idx="7">
                  <c:v>8010207.5999999978</c:v>
                </c:pt>
                <c:pt idx="8">
                  <c:v>-420140.00000000186</c:v>
                </c:pt>
                <c:pt idx="9">
                  <c:v>-2675579.5000000019</c:v>
                </c:pt>
                <c:pt idx="10">
                  <c:v>535846.29999999795</c:v>
                </c:pt>
                <c:pt idx="11">
                  <c:v>36115414.899999999</c:v>
                </c:pt>
                <c:pt idx="12">
                  <c:v>32567057.399999999</c:v>
                </c:pt>
                <c:pt idx="13">
                  <c:v>40507985.899999999</c:v>
                </c:pt>
                <c:pt idx="14">
                  <c:v>62175972.599999994</c:v>
                </c:pt>
                <c:pt idx="15">
                  <c:v>57286138.999999993</c:v>
                </c:pt>
                <c:pt idx="16">
                  <c:v>48680164.899999991</c:v>
                </c:pt>
                <c:pt idx="17">
                  <c:v>34940462.399999991</c:v>
                </c:pt>
                <c:pt idx="18">
                  <c:v>33141003.79999999</c:v>
                </c:pt>
                <c:pt idx="19">
                  <c:v>41709078.499999985</c:v>
                </c:pt>
                <c:pt idx="20">
                  <c:v>32061049.999999985</c:v>
                </c:pt>
                <c:pt idx="21">
                  <c:v>33385776.999999985</c:v>
                </c:pt>
                <c:pt idx="22">
                  <c:v>35099402.699999988</c:v>
                </c:pt>
                <c:pt idx="23">
                  <c:v>35893406.499999985</c:v>
                </c:pt>
                <c:pt idx="24">
                  <c:v>31940945.799999986</c:v>
                </c:pt>
                <c:pt idx="25">
                  <c:v>28244521.899999987</c:v>
                </c:pt>
                <c:pt idx="26">
                  <c:v>44706791.399999991</c:v>
                </c:pt>
                <c:pt idx="27">
                  <c:v>60283177.199999988</c:v>
                </c:pt>
                <c:pt idx="28">
                  <c:v>62040672.899999991</c:v>
                </c:pt>
                <c:pt idx="29">
                  <c:v>60400936.29999999</c:v>
                </c:pt>
                <c:pt idx="30">
                  <c:v>73464934.799999982</c:v>
                </c:pt>
                <c:pt idx="31">
                  <c:v>71243501.299999982</c:v>
                </c:pt>
                <c:pt idx="32">
                  <c:v>58274932.199999981</c:v>
                </c:pt>
                <c:pt idx="33">
                  <c:v>64231459.699999981</c:v>
                </c:pt>
                <c:pt idx="34">
                  <c:v>74063328.399999976</c:v>
                </c:pt>
                <c:pt idx="35">
                  <c:v>64899964.599999979</c:v>
                </c:pt>
                <c:pt idx="36">
                  <c:v>81832714.199999988</c:v>
                </c:pt>
                <c:pt idx="37">
                  <c:v>93102705.499999985</c:v>
                </c:pt>
                <c:pt idx="38">
                  <c:v>91931199.699999988</c:v>
                </c:pt>
                <c:pt idx="39">
                  <c:v>87999698.699999988</c:v>
                </c:pt>
                <c:pt idx="40">
                  <c:v>80723223.699999988</c:v>
                </c:pt>
                <c:pt idx="41">
                  <c:v>88911034.699999988</c:v>
                </c:pt>
                <c:pt idx="42">
                  <c:v>104531589.99999999</c:v>
                </c:pt>
                <c:pt idx="43">
                  <c:v>102678980.59999998</c:v>
                </c:pt>
                <c:pt idx="44">
                  <c:v>118494143.39999998</c:v>
                </c:pt>
                <c:pt idx="45">
                  <c:v>131014469.99999997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8-438B-8513-792F345F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82080"/>
        <c:axId val="185183616"/>
      </c:lineChart>
      <c:catAx>
        <c:axId val="18518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183616"/>
        <c:crosses val="autoZero"/>
        <c:auto val="1"/>
        <c:lblAlgn val="ctr"/>
        <c:lblOffset val="100"/>
        <c:noMultiLvlLbl val="0"/>
      </c:catAx>
      <c:valAx>
        <c:axId val="18518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182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投資報酬率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投資報酬率</c:v>
          </c:tx>
          <c:invertIfNegative val="0"/>
          <c:val>
            <c:numRef>
              <c:f>'台指-25'!$FD$35:$FO$35</c:f>
              <c:numCache>
                <c:formatCode>0.00%</c:formatCode>
                <c:ptCount val="12"/>
                <c:pt idx="0">
                  <c:v>9.3521701798757753E-2</c:v>
                </c:pt>
                <c:pt idx="1">
                  <c:v>-2.1327269953015877E-2</c:v>
                </c:pt>
                <c:pt idx="2">
                  <c:v>-3.9452800075617613E-2</c:v>
                </c:pt>
                <c:pt idx="3">
                  <c:v>3.8172805130158747E-3</c:v>
                </c:pt>
                <c:pt idx="4">
                  <c:v>-6.6015126212063499E-2</c:v>
                </c:pt>
                <c:pt idx="5">
                  <c:v>-3.9955036769523819E-2</c:v>
                </c:pt>
                <c:pt idx="6">
                  <c:v>-5.9269712541614901E-2</c:v>
                </c:pt>
                <c:pt idx="7">
                  <c:v>-4.3069403860869562E-2</c:v>
                </c:pt>
                <c:pt idx="8">
                  <c:v>-1.9497899136778116E-2</c:v>
                </c:pt>
                <c:pt idx="9">
                  <c:v>3.3768912554407296E-2</c:v>
                </c:pt>
                <c:pt idx="10">
                  <c:v>4.6895563238905771E-2</c:v>
                </c:pt>
                <c:pt idx="11">
                  <c:v>4.4661190791366906E-2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E-4254-A707-089F1E68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200448"/>
        <c:axId val="188201984"/>
      </c:barChart>
      <c:catAx>
        <c:axId val="18820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8201984"/>
        <c:crosses val="autoZero"/>
        <c:auto val="1"/>
        <c:lblAlgn val="ctr"/>
        <c:lblOffset val="100"/>
        <c:noMultiLvlLbl val="0"/>
      </c:catAx>
      <c:valAx>
        <c:axId val="1882019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8200448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endParaRPr lang="zh-TW"/>
          </a:p>
        </c:txPr>
      </c:legendEntry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勝率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勝率</c:v>
          </c:tx>
          <c:invertIfNegative val="0"/>
          <c:val>
            <c:numRef>
              <c:f>'台指-25'!$FQ$7:$GB$7</c:f>
              <c:numCache>
                <c:formatCode>0%</c:formatCode>
                <c:ptCount val="12"/>
                <c:pt idx="0">
                  <c:v>0.71014492753623193</c:v>
                </c:pt>
                <c:pt idx="1">
                  <c:v>0.42592592592592593</c:v>
                </c:pt>
                <c:pt idx="2">
                  <c:v>0.31578947368421051</c:v>
                </c:pt>
                <c:pt idx="3">
                  <c:v>0.46666666666666667</c:v>
                </c:pt>
                <c:pt idx="4">
                  <c:v>0.28518518518518521</c:v>
                </c:pt>
                <c:pt idx="5">
                  <c:v>0.38518518518518519</c:v>
                </c:pt>
                <c:pt idx="6">
                  <c:v>0.32971014492753625</c:v>
                </c:pt>
                <c:pt idx="7">
                  <c:v>0.3188405797101449</c:v>
                </c:pt>
                <c:pt idx="8">
                  <c:v>0.41134751773049644</c:v>
                </c:pt>
                <c:pt idx="9">
                  <c:v>0.57446808510638303</c:v>
                </c:pt>
                <c:pt idx="10">
                  <c:v>0.62411347517730498</c:v>
                </c:pt>
                <c:pt idx="11">
                  <c:v>0.59352517985611508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D-4AFD-AA8B-A0BFDE3D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861056"/>
        <c:axId val="210866944"/>
      </c:barChart>
      <c:catAx>
        <c:axId val="21086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66944"/>
        <c:crosses val="autoZero"/>
        <c:auto val="1"/>
        <c:lblAlgn val="ctr"/>
        <c:lblOffset val="100"/>
        <c:noMultiLvlLbl val="0"/>
      </c:catAx>
      <c:valAx>
        <c:axId val="210866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08610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標楷體" panose="03000509000000000000" pitchFamily="65" charset="-120"/>
              <a:ea typeface="標楷體" panose="03000509000000000000" pitchFamily="65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Book Antiqua" panose="02040602050305030304" pitchFamily="18" charset="0"/>
                <a:ea typeface="標楷體" panose="03000509000000000000" pitchFamily="65" charset="-120"/>
              </a:rPr>
              <a:t>台指</a:t>
            </a:r>
            <a:r>
              <a:rPr lang="en-US">
                <a:latin typeface="Book Antiqua" panose="02040602050305030304" pitchFamily="18" charset="0"/>
                <a:ea typeface="標楷體" panose="03000509000000000000" pitchFamily="65" charset="-120"/>
              </a:rPr>
              <a:t>-25</a:t>
            </a:r>
            <a:r>
              <a:rPr lang="zh-TW" altLang="en-US">
                <a:latin typeface="Book Antiqua" panose="02040602050305030304" pitchFamily="18" charset="0"/>
                <a:ea typeface="標楷體" panose="03000509000000000000" pitchFamily="65" charset="-120"/>
              </a:rPr>
              <a:t>檔個股</a:t>
            </a:r>
            <a:endParaRPr lang="zh-TW">
              <a:latin typeface="Book Antiqua" panose="02040602050305030304" pitchFamily="18" charset="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'25-new'!$FC$53:$FC$56</c:f>
              <c:strCache>
                <c:ptCount val="4"/>
                <c:pt idx="0">
                  <c:v>3mo</c:v>
                </c:pt>
                <c:pt idx="1">
                  <c:v>6mo</c:v>
                </c:pt>
                <c:pt idx="2">
                  <c:v>9mo</c:v>
                </c:pt>
                <c:pt idx="3">
                  <c:v>12mo</c:v>
                </c:pt>
              </c:strCache>
            </c:strRef>
          </c:cat>
          <c:val>
            <c:numRef>
              <c:f>'台指-25'!$FG$53:$FG$56</c:f>
              <c:numCache>
                <c:formatCode>0.00%</c:formatCode>
                <c:ptCount val="4"/>
                <c:pt idx="0">
                  <c:v>0.12684610023183671</c:v>
                </c:pt>
                <c:pt idx="1">
                  <c:v>0.14077076280519477</c:v>
                </c:pt>
                <c:pt idx="2">
                  <c:v>6.637610141387755E-2</c:v>
                </c:pt>
                <c:pt idx="3">
                  <c:v>4.2793789087346927E-2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F-4518-854F-702DFBF778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56352"/>
        <c:axId val="185158272"/>
      </c:barChart>
      <c:catAx>
        <c:axId val="1851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backtest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8272"/>
        <c:crosses val="autoZero"/>
        <c:auto val="1"/>
        <c:lblAlgn val="ctr"/>
        <c:lblOffset val="100"/>
        <c:noMultiLvlLbl val="0"/>
      </c:catAx>
      <c:valAx>
        <c:axId val="185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5462668816040029E-17"/>
                  <c:y val="-8.14814814814814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3A6-45CB-916A-00B11B32A4AF}"/>
                </c:ext>
              </c:extLst>
            </c:dLbl>
            <c:dLbl>
              <c:idx val="1"/>
              <c:layout>
                <c:manualLayout>
                  <c:x val="2.7777777777777809E-3"/>
                  <c:y val="-0.1185185185185185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3A6-45CB-916A-00B11B32A4AF}"/>
                </c:ext>
              </c:extLst>
            </c:dLbl>
            <c:dLbl>
              <c:idx val="2"/>
              <c:layout>
                <c:manualLayout>
                  <c:x val="0"/>
                  <c:y val="-0.1592592592592592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3A6-45CB-916A-00B11B32A4AF}"/>
                </c:ext>
              </c:extLst>
            </c:dLbl>
            <c:dLbl>
              <c:idx val="3"/>
              <c:layout>
                <c:manualLayout>
                  <c:x val="-2.7777777777777809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3A6-45CB-916A-00B11B32A4AF}"/>
                </c:ext>
              </c:extLst>
            </c:dLbl>
            <c:dLbl>
              <c:idx val="4"/>
              <c:layout>
                <c:manualLayout>
                  <c:x val="0"/>
                  <c:y val="-0.259259259259259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03A6-45CB-916A-00B11B32A4AF}"/>
                </c:ext>
              </c:extLst>
            </c:dLbl>
            <c:dLbl>
              <c:idx val="5"/>
              <c:layout>
                <c:manualLayout>
                  <c:x val="2.777777777777676E-3"/>
                  <c:y val="-9.99994167395740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3A6-45CB-916A-00B11B32A4AF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'台指-10'!$EY$3:$EY$8</c:f>
              <c:numCache>
                <c:formatCode>0.00%</c:formatCode>
                <c:ptCount val="6"/>
                <c:pt idx="0">
                  <c:v>-1.1383105333333352E-2</c:v>
                </c:pt>
                <c:pt idx="1">
                  <c:v>-6.5101276999999985E-2</c:v>
                </c:pt>
                <c:pt idx="2">
                  <c:v>7.2611446333333315E-2</c:v>
                </c:pt>
                <c:pt idx="3">
                  <c:v>2.4045180500000006E-2</c:v>
                </c:pt>
                <c:pt idx="4">
                  <c:v>0.13819182360000001</c:v>
                </c:pt>
                <c:pt idx="5">
                  <c:v>-4.2592148666666663E-2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A6-45CB-916A-00B11B32A4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6123008"/>
        <c:axId val="186124928"/>
      </c:barChart>
      <c:catAx>
        <c:axId val="18612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24928"/>
        <c:crosses val="autoZero"/>
        <c:auto val="1"/>
        <c:lblAlgn val="ctr"/>
        <c:lblOffset val="100"/>
        <c:noMultiLvlLbl val="0"/>
      </c:catAx>
      <c:valAx>
        <c:axId val="1861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5462668816040075E-17"/>
                  <c:y val="-8.14814814814814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BAD-4082-A66F-21191B85565A}"/>
                </c:ext>
              </c:extLst>
            </c:dLbl>
            <c:dLbl>
              <c:idx val="1"/>
              <c:layout>
                <c:manualLayout>
                  <c:x val="-2.7777777777777809E-3"/>
                  <c:y val="-0.3111111111111111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BAD-4082-A66F-21191B85565A}"/>
                </c:ext>
              </c:extLst>
            </c:dLbl>
            <c:dLbl>
              <c:idx val="2"/>
              <c:layout>
                <c:manualLayout>
                  <c:x val="0"/>
                  <c:y val="-0.1592592592592592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BAD-4082-A66F-21191B85565A}"/>
                </c:ext>
              </c:extLst>
            </c:dLbl>
            <c:dLbl>
              <c:idx val="3"/>
              <c:layout>
                <c:manualLayout>
                  <c:x val="-2.7777777777777835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BAD-4082-A66F-21191B85565A}"/>
                </c:ext>
              </c:extLst>
            </c:dLbl>
            <c:dLbl>
              <c:idx val="4"/>
              <c:layout>
                <c:manualLayout>
                  <c:x val="0"/>
                  <c:y val="-0.2185185185185185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BAD-4082-A66F-21191B85565A}"/>
                </c:ext>
              </c:extLst>
            </c:dLbl>
            <c:dLbl>
              <c:idx val="5"/>
              <c:layout>
                <c:manualLayout>
                  <c:x val="2.7777777777777809E-3"/>
                  <c:y val="-0.1629626713327500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BAD-4082-A66F-21191B85565A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'台指-10'!$EY$10:$EY$15</c:f>
              <c:numCache>
                <c:formatCode>0.00%</c:formatCode>
                <c:ptCount val="6"/>
                <c:pt idx="0">
                  <c:v>-2.5902366956521636E-3</c:v>
                </c:pt>
                <c:pt idx="1">
                  <c:v>0.14935803808695652</c:v>
                </c:pt>
                <c:pt idx="2">
                  <c:v>6.5513515304347819E-2</c:v>
                </c:pt>
                <c:pt idx="3">
                  <c:v>-1.5427753885714282E-2</c:v>
                </c:pt>
                <c:pt idx="4">
                  <c:v>7.686948531428571E-2</c:v>
                </c:pt>
                <c:pt idx="5">
                  <c:v>5.27564323478261E-2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AD-4082-A66F-21191B8556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6174464"/>
        <c:axId val="186254464"/>
      </c:barChart>
      <c:catAx>
        <c:axId val="18617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254464"/>
        <c:crosses val="autoZero"/>
        <c:auto val="1"/>
        <c:lblAlgn val="ctr"/>
        <c:lblOffset val="100"/>
        <c:noMultiLvlLbl val="0"/>
      </c:catAx>
      <c:valAx>
        <c:axId val="1862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7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-0.153191489361702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A66-43A4-90C4-57FCAC0C95AE}"/>
                </c:ext>
              </c:extLst>
            </c:dLbl>
            <c:dLbl>
              <c:idx val="1"/>
              <c:layout>
                <c:manualLayout>
                  <c:x val="2.7777777777777779E-3"/>
                  <c:y val="-0.118517898028703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A66-43A4-90C4-57FCAC0C95AE}"/>
                </c:ext>
              </c:extLst>
            </c:dLbl>
            <c:dLbl>
              <c:idx val="2"/>
              <c:layout>
                <c:manualLayout>
                  <c:x val="-2.1872265966754156E-7"/>
                  <c:y val="-0.2330968336404758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A66-43A4-90C4-57FCAC0C95AE}"/>
                </c:ext>
              </c:extLst>
            </c:dLbl>
            <c:dLbl>
              <c:idx val="3"/>
              <c:layout>
                <c:manualLayout>
                  <c:x val="-2.7777777777777835E-3"/>
                  <c:y val="-0.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A66-43A4-90C4-57FCAC0C95AE}"/>
                </c:ext>
              </c:extLst>
            </c:dLbl>
            <c:dLbl>
              <c:idx val="4"/>
              <c:layout>
                <c:manualLayout>
                  <c:x val="0"/>
                  <c:y val="-6.351454738370462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A66-43A4-90C4-57FCAC0C95AE}"/>
                </c:ext>
              </c:extLst>
            </c:dLbl>
            <c:dLbl>
              <c:idx val="5"/>
              <c:layout>
                <c:manualLayout>
                  <c:x val="2.777777777777676E-3"/>
                  <c:y val="-0.1698182275087954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A66-43A4-90C4-57FCAC0C95AE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'台指-10'!$EY$17:$EY$22</c:f>
              <c:numCache>
                <c:formatCode>0.00%</c:formatCode>
                <c:ptCount val="6"/>
                <c:pt idx="0">
                  <c:v>2.7564389605839429E-2</c:v>
                </c:pt>
                <c:pt idx="1">
                  <c:v>-2.154706191304347E-2</c:v>
                </c:pt>
                <c:pt idx="2">
                  <c:v>4.8023143130434764E-2</c:v>
                </c:pt>
                <c:pt idx="3">
                  <c:v>-1.7520963352941184E-2</c:v>
                </c:pt>
                <c:pt idx="4">
                  <c:v>1.0038555555555545E-2</c:v>
                </c:pt>
                <c:pt idx="5">
                  <c:v>-3.3106314260869567E-2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66-43A4-90C4-57FCAC0C95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6304000"/>
        <c:axId val="186305920"/>
      </c:barChart>
      <c:catAx>
        <c:axId val="1863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305920"/>
        <c:crosses val="autoZero"/>
        <c:auto val="1"/>
        <c:lblAlgn val="ctr"/>
        <c:lblOffset val="100"/>
        <c:noMultiLvlLbl val="0"/>
      </c:catAx>
      <c:valAx>
        <c:axId val="1863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30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12-mo high return portfolio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777777777777809E-3"/>
                  <c:y val="-0.3695032668788743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F8D-40FD-A5B5-CFC90BEF5B54}"/>
                </c:ext>
              </c:extLst>
            </c:dLbl>
            <c:dLbl>
              <c:idx val="1"/>
              <c:layout>
                <c:manualLayout>
                  <c:x val="-5.5555555555555558E-3"/>
                  <c:y val="-0.1433403138437482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F8D-40FD-A5B5-CFC90BEF5B54}"/>
                </c:ext>
              </c:extLst>
            </c:dLbl>
            <c:dLbl>
              <c:idx val="2"/>
              <c:layout>
                <c:manualLayout>
                  <c:x val="-2.1872265976939224E-7"/>
                  <c:y val="-0.1834508851287205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F8D-40FD-A5B5-CFC90BEF5B54}"/>
                </c:ext>
              </c:extLst>
            </c:dLbl>
            <c:dLbl>
              <c:idx val="3"/>
              <c:layout>
                <c:manualLayout>
                  <c:x val="8.3333333333333332E-3"/>
                  <c:y val="-0.3056732004244150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F8D-40FD-A5B5-CFC90BEF5B54}"/>
                </c:ext>
              </c:extLst>
            </c:dLbl>
            <c:dLbl>
              <c:idx val="4"/>
              <c:layout>
                <c:manualLayout>
                  <c:x val="0"/>
                  <c:y val="-0.1982657619925168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F8D-40FD-A5B5-CFC90BEF5B54}"/>
                </c:ext>
              </c:extLst>
            </c:dLbl>
            <c:dLbl>
              <c:idx val="5"/>
              <c:layout>
                <c:manualLayout>
                  <c:x val="5.5555555555555558E-3"/>
                  <c:y val="-0.272654827721002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F8D-40FD-A5B5-CFC90BEF5B54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'台指-10'!$EY$24:$EY$29</c:f>
              <c:numCache>
                <c:formatCode>0.00%</c:formatCode>
                <c:ptCount val="6"/>
                <c:pt idx="0">
                  <c:v>-8.6580658285714263E-2</c:v>
                </c:pt>
                <c:pt idx="1">
                  <c:v>-2.9343958746268654E-2</c:v>
                </c:pt>
                <c:pt idx="2">
                  <c:v>-3.6382355377777779E-2</c:v>
                </c:pt>
                <c:pt idx="3">
                  <c:v>-6.8598248909090886E-2</c:v>
                </c:pt>
                <c:pt idx="4">
                  <c:v>-4.2222684266666664E-2</c:v>
                </c:pt>
                <c:pt idx="5">
                  <c:v>-5.8574630363636353E-2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8D-40FD-A5B5-CFC90BEF5B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88096512"/>
        <c:axId val="188098432"/>
      </c:barChart>
      <c:catAx>
        <c:axId val="18809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holiding period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98432"/>
        <c:crosses val="autoZero"/>
        <c:auto val="1"/>
        <c:lblAlgn val="ctr"/>
        <c:lblOffset val="100"/>
        <c:noMultiLvlLbl val="0"/>
      </c:catAx>
      <c:valAx>
        <c:axId val="1880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6</a:t>
            </a:r>
            <a:r>
              <a:rPr lang="en-US" altLang="en-US"/>
              <a:t>-mo high</a:t>
            </a:r>
            <a:r>
              <a:rPr lang="en-US" altLang="en-US" baseline="0"/>
              <a:t> return portfolio</a:t>
            </a:r>
            <a:endParaRPr lang="en-US" alt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442923357984507"/>
          <c:y val="0.13750836292522259"/>
          <c:w val="0.65502764282124315"/>
          <c:h val="0.72201121918583711"/>
        </c:manualLayout>
      </c:layout>
      <c:lineChart>
        <c:grouping val="standard"/>
        <c:varyColors val="0"/>
        <c:ser>
          <c:idx val="0"/>
          <c:order val="0"/>
          <c:tx>
            <c:v>2mo holding profit</c:v>
          </c:tx>
          <c:marker>
            <c:symbol val="none"/>
          </c:marker>
          <c:cat>
            <c:numRef>
              <c:f>'台指-10'!$B$34:$BR$34</c:f>
              <c:numCache>
                <c:formatCode>General</c:formatCode>
                <c:ptCount val="69"/>
                <c:pt idx="0">
                  <c:v>200601</c:v>
                </c:pt>
                <c:pt idx="1">
                  <c:v>200603</c:v>
                </c:pt>
                <c:pt idx="2">
                  <c:v>200605</c:v>
                </c:pt>
                <c:pt idx="3">
                  <c:v>200607</c:v>
                </c:pt>
                <c:pt idx="4">
                  <c:v>200609</c:v>
                </c:pt>
                <c:pt idx="5">
                  <c:v>200611</c:v>
                </c:pt>
                <c:pt idx="6">
                  <c:v>200701</c:v>
                </c:pt>
                <c:pt idx="7">
                  <c:v>200703</c:v>
                </c:pt>
                <c:pt idx="8">
                  <c:v>200705</c:v>
                </c:pt>
                <c:pt idx="9">
                  <c:v>200707</c:v>
                </c:pt>
                <c:pt idx="10">
                  <c:v>200709</c:v>
                </c:pt>
                <c:pt idx="11">
                  <c:v>200711</c:v>
                </c:pt>
                <c:pt idx="12">
                  <c:v>200801</c:v>
                </c:pt>
                <c:pt idx="13">
                  <c:v>200803</c:v>
                </c:pt>
                <c:pt idx="14">
                  <c:v>200805</c:v>
                </c:pt>
                <c:pt idx="15">
                  <c:v>200807</c:v>
                </c:pt>
                <c:pt idx="16">
                  <c:v>200809</c:v>
                </c:pt>
                <c:pt idx="17">
                  <c:v>200811</c:v>
                </c:pt>
                <c:pt idx="18">
                  <c:v>200901</c:v>
                </c:pt>
                <c:pt idx="19">
                  <c:v>200903</c:v>
                </c:pt>
                <c:pt idx="20">
                  <c:v>200905</c:v>
                </c:pt>
                <c:pt idx="21">
                  <c:v>200907</c:v>
                </c:pt>
                <c:pt idx="22">
                  <c:v>200909</c:v>
                </c:pt>
                <c:pt idx="23">
                  <c:v>200911</c:v>
                </c:pt>
                <c:pt idx="24">
                  <c:v>201001</c:v>
                </c:pt>
                <c:pt idx="25">
                  <c:v>201003</c:v>
                </c:pt>
                <c:pt idx="26">
                  <c:v>201005</c:v>
                </c:pt>
                <c:pt idx="27">
                  <c:v>201007</c:v>
                </c:pt>
                <c:pt idx="28">
                  <c:v>201009</c:v>
                </c:pt>
                <c:pt idx="29">
                  <c:v>201011</c:v>
                </c:pt>
                <c:pt idx="30">
                  <c:v>201101</c:v>
                </c:pt>
                <c:pt idx="31">
                  <c:v>201103</c:v>
                </c:pt>
                <c:pt idx="32">
                  <c:v>201105</c:v>
                </c:pt>
                <c:pt idx="33">
                  <c:v>201107</c:v>
                </c:pt>
                <c:pt idx="34">
                  <c:v>201109</c:v>
                </c:pt>
                <c:pt idx="35">
                  <c:v>201111</c:v>
                </c:pt>
                <c:pt idx="36">
                  <c:v>201201</c:v>
                </c:pt>
                <c:pt idx="37">
                  <c:v>201203</c:v>
                </c:pt>
                <c:pt idx="38">
                  <c:v>201205</c:v>
                </c:pt>
                <c:pt idx="39">
                  <c:v>201207</c:v>
                </c:pt>
                <c:pt idx="40">
                  <c:v>201209</c:v>
                </c:pt>
                <c:pt idx="41">
                  <c:v>201211</c:v>
                </c:pt>
                <c:pt idx="42">
                  <c:v>201301</c:v>
                </c:pt>
                <c:pt idx="43">
                  <c:v>201303</c:v>
                </c:pt>
                <c:pt idx="44">
                  <c:v>201305</c:v>
                </c:pt>
                <c:pt idx="45">
                  <c:v>201307</c:v>
                </c:pt>
                <c:pt idx="46">
                  <c:v>201309</c:v>
                </c:pt>
                <c:pt idx="47">
                  <c:v>201311</c:v>
                </c:pt>
                <c:pt idx="48">
                  <c:v>201401</c:v>
                </c:pt>
                <c:pt idx="49">
                  <c:v>201403</c:v>
                </c:pt>
                <c:pt idx="50">
                  <c:v>201405</c:v>
                </c:pt>
                <c:pt idx="51">
                  <c:v>201407</c:v>
                </c:pt>
                <c:pt idx="52">
                  <c:v>201409</c:v>
                </c:pt>
                <c:pt idx="53">
                  <c:v>201411</c:v>
                </c:pt>
                <c:pt idx="54">
                  <c:v>201501</c:v>
                </c:pt>
                <c:pt idx="55">
                  <c:v>201503</c:v>
                </c:pt>
                <c:pt idx="56">
                  <c:v>201505</c:v>
                </c:pt>
                <c:pt idx="57">
                  <c:v>201507</c:v>
                </c:pt>
                <c:pt idx="58">
                  <c:v>201509</c:v>
                </c:pt>
                <c:pt idx="59">
                  <c:v>201511</c:v>
                </c:pt>
                <c:pt idx="60">
                  <c:v>201601</c:v>
                </c:pt>
                <c:pt idx="61">
                  <c:v>201603</c:v>
                </c:pt>
                <c:pt idx="62">
                  <c:v>201605</c:v>
                </c:pt>
                <c:pt idx="63">
                  <c:v>201607</c:v>
                </c:pt>
                <c:pt idx="64">
                  <c:v>201609</c:v>
                </c:pt>
                <c:pt idx="65">
                  <c:v>201611</c:v>
                </c:pt>
                <c:pt idx="66">
                  <c:v>201701</c:v>
                </c:pt>
                <c:pt idx="67">
                  <c:v>201703</c:v>
                </c:pt>
                <c:pt idx="68">
                  <c:v>201705</c:v>
                </c:pt>
              </c:numCache>
            </c:numRef>
          </c:cat>
          <c:val>
            <c:numRef>
              <c:f>'台指-10'!$B$36:$BR$36</c:f>
              <c:numCache>
                <c:formatCode>General</c:formatCode>
                <c:ptCount val="69"/>
                <c:pt idx="0">
                  <c:v>2501085.7999999998</c:v>
                </c:pt>
                <c:pt idx="1">
                  <c:v>24435922.300000001</c:v>
                </c:pt>
                <c:pt idx="2">
                  <c:v>18301611.100000001</c:v>
                </c:pt>
                <c:pt idx="3">
                  <c:v>22043333.400000002</c:v>
                </c:pt>
                <c:pt idx="4">
                  <c:v>15824299.800000003</c:v>
                </c:pt>
                <c:pt idx="5">
                  <c:v>36934545.900000006</c:v>
                </c:pt>
                <c:pt idx="6">
                  <c:v>25787624.600000005</c:v>
                </c:pt>
                <c:pt idx="7">
                  <c:v>15182300.300000004</c:v>
                </c:pt>
                <c:pt idx="8">
                  <c:v>10740149.100000005</c:v>
                </c:pt>
                <c:pt idx="9">
                  <c:v>16828450.000000007</c:v>
                </c:pt>
                <c:pt idx="10">
                  <c:v>16168283.900000008</c:v>
                </c:pt>
                <c:pt idx="11">
                  <c:v>13016815.200000007</c:v>
                </c:pt>
                <c:pt idx="12">
                  <c:v>11922841.400000006</c:v>
                </c:pt>
                <c:pt idx="13">
                  <c:v>18882840.200000007</c:v>
                </c:pt>
                <c:pt idx="14">
                  <c:v>20284188.800000008</c:v>
                </c:pt>
                <c:pt idx="15">
                  <c:v>20556051.500000007</c:v>
                </c:pt>
                <c:pt idx="16">
                  <c:v>42559039.900000006</c:v>
                </c:pt>
                <c:pt idx="17">
                  <c:v>36957865.300000004</c:v>
                </c:pt>
                <c:pt idx="18">
                  <c:v>34527299.800000004</c:v>
                </c:pt>
                <c:pt idx="19">
                  <c:v>34821493.400000006</c:v>
                </c:pt>
                <c:pt idx="20">
                  <c:v>31993625.400000006</c:v>
                </c:pt>
                <c:pt idx="21">
                  <c:v>35417756.700000003</c:v>
                </c:pt>
                <c:pt idx="22">
                  <c:v>34097749.800000004</c:v>
                </c:pt>
                <c:pt idx="23">
                  <c:v>29524485.400000006</c:v>
                </c:pt>
                <c:pt idx="24">
                  <c:v>32779009.100000005</c:v>
                </c:pt>
                <c:pt idx="25">
                  <c:v>37051037.100000009</c:v>
                </c:pt>
                <c:pt idx="26">
                  <c:v>36948628.20000001</c:v>
                </c:pt>
                <c:pt idx="27">
                  <c:v>36929320.300000012</c:v>
                </c:pt>
                <c:pt idx="28">
                  <c:v>31318919.70000001</c:v>
                </c:pt>
                <c:pt idx="29">
                  <c:v>35311778.70000001</c:v>
                </c:pt>
                <c:pt idx="30">
                  <c:v>37239933.400000013</c:v>
                </c:pt>
                <c:pt idx="31">
                  <c:v>38265133.900000013</c:v>
                </c:pt>
                <c:pt idx="32">
                  <c:v>39675141.300000012</c:v>
                </c:pt>
                <c:pt idx="33">
                  <c:v>42173435.000000015</c:v>
                </c:pt>
                <c:pt idx="34">
                  <c:v>40009122.600000016</c:v>
                </c:pt>
                <c:pt idx="35">
                  <c:v>39987427.600000016</c:v>
                </c:pt>
                <c:pt idx="36">
                  <c:v>40155652.900000013</c:v>
                </c:pt>
                <c:pt idx="37">
                  <c:v>38555129.400000013</c:v>
                </c:pt>
                <c:pt idx="38">
                  <c:v>50037898.200000018</c:v>
                </c:pt>
                <c:pt idx="39">
                  <c:v>52152460.800000019</c:v>
                </c:pt>
                <c:pt idx="40">
                  <c:v>49718807.900000021</c:v>
                </c:pt>
                <c:pt idx="41">
                  <c:v>48241903.300000019</c:v>
                </c:pt>
                <c:pt idx="42">
                  <c:v>43085112.800000019</c:v>
                </c:pt>
                <c:pt idx="43">
                  <c:v>40887772.700000018</c:v>
                </c:pt>
                <c:pt idx="44">
                  <c:v>41440270.400000021</c:v>
                </c:pt>
                <c:pt idx="45">
                  <c:v>51999576.800000019</c:v>
                </c:pt>
                <c:pt idx="46">
                  <c:v>49090650.100000016</c:v>
                </c:pt>
                <c:pt idx="47">
                  <c:v>55507513.400000013</c:v>
                </c:pt>
                <c:pt idx="48">
                  <c:v>58743549.600000016</c:v>
                </c:pt>
                <c:pt idx="49">
                  <c:v>53389063.600000016</c:v>
                </c:pt>
                <c:pt idx="50">
                  <c:v>54947484.400000013</c:v>
                </c:pt>
                <c:pt idx="51">
                  <c:v>68153694.400000006</c:v>
                </c:pt>
                <c:pt idx="52">
                  <c:v>84740308.5</c:v>
                </c:pt>
                <c:pt idx="53">
                  <c:v>79463328.900000006</c:v>
                </c:pt>
                <c:pt idx="54">
                  <c:v>85271982.200000003</c:v>
                </c:pt>
                <c:pt idx="55">
                  <c:v>93412022.900000006</c:v>
                </c:pt>
                <c:pt idx="56">
                  <c:v>92545999.700000003</c:v>
                </c:pt>
                <c:pt idx="57">
                  <c:v>96982931.900000006</c:v>
                </c:pt>
                <c:pt idx="58">
                  <c:v>94767527.200000003</c:v>
                </c:pt>
                <c:pt idx="59">
                  <c:v>91280498.5</c:v>
                </c:pt>
                <c:pt idx="60">
                  <c:v>92503770.900000006</c:v>
                </c:pt>
                <c:pt idx="61">
                  <c:v>90207781.5</c:v>
                </c:pt>
                <c:pt idx="62">
                  <c:v>87338362.400000006</c:v>
                </c:pt>
                <c:pt idx="63">
                  <c:v>97174500.800000012</c:v>
                </c:pt>
                <c:pt idx="64">
                  <c:v>94479701.800000012</c:v>
                </c:pt>
                <c:pt idx="65">
                  <c:v>92454791.600000009</c:v>
                </c:pt>
                <c:pt idx="66">
                  <c:v>90677858.000000015</c:v>
                </c:pt>
                <c:pt idx="67">
                  <c:v>91069317.100000009</c:v>
                </c:pt>
                <c:pt idx="68">
                  <c:v>85880871.900000006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2-47BF-8E2B-971C7B019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54240"/>
        <c:axId val="188155776"/>
      </c:lineChart>
      <c:catAx>
        <c:axId val="18815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155776"/>
        <c:crosses val="autoZero"/>
        <c:auto val="1"/>
        <c:lblAlgn val="ctr"/>
        <c:lblOffset val="100"/>
        <c:noMultiLvlLbl val="0"/>
      </c:catAx>
      <c:valAx>
        <c:axId val="1881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154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投資報酬率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投資報酬率</c:v>
          </c:tx>
          <c:invertIfNegative val="0"/>
          <c:val>
            <c:numRef>
              <c:f>'台指-10'!$FD$35:$FO$35</c:f>
              <c:numCache>
                <c:formatCode>0.00%</c:formatCode>
                <c:ptCount val="12"/>
                <c:pt idx="0">
                  <c:v>0.11001010693167704</c:v>
                </c:pt>
                <c:pt idx="1">
                  <c:v>-4.6460597041269841E-2</c:v>
                </c:pt>
                <c:pt idx="2">
                  <c:v>9.4529846487647722E-3</c:v>
                </c:pt>
                <c:pt idx="3">
                  <c:v>1.9612307974603175E-2</c:v>
                </c:pt>
                <c:pt idx="4">
                  <c:v>-5.1498191060317458E-2</c:v>
                </c:pt>
                <c:pt idx="5">
                  <c:v>-6.2891057257142849E-2</c:v>
                </c:pt>
                <c:pt idx="6">
                  <c:v>-5.3219462782608695E-2</c:v>
                </c:pt>
                <c:pt idx="7">
                  <c:v>-6.3569165714285711E-2</c:v>
                </c:pt>
                <c:pt idx="8">
                  <c:v>3.8233797860182363E-2</c:v>
                </c:pt>
                <c:pt idx="9">
                  <c:v>2.7636156097264438E-2</c:v>
                </c:pt>
                <c:pt idx="10">
                  <c:v>4.596151501519756E-3</c:v>
                </c:pt>
                <c:pt idx="11">
                  <c:v>8.7389334117163417E-2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3-4CE2-95EC-10A00D7B0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200448"/>
        <c:axId val="188201984"/>
      </c:barChart>
      <c:catAx>
        <c:axId val="18820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8201984"/>
        <c:crosses val="autoZero"/>
        <c:auto val="1"/>
        <c:lblAlgn val="ctr"/>
        <c:lblOffset val="100"/>
        <c:noMultiLvlLbl val="0"/>
      </c:catAx>
      <c:valAx>
        <c:axId val="1882019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8200448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endParaRPr lang="zh-TW"/>
          </a:p>
        </c:txPr>
      </c:legendEntry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勝率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勝率</c:v>
          </c:tx>
          <c:invertIfNegative val="0"/>
          <c:val>
            <c:numRef>
              <c:f>'台指-10'!$FQ$7:$GB$7</c:f>
              <c:numCache>
                <c:formatCode>0%</c:formatCode>
                <c:ptCount val="12"/>
                <c:pt idx="0">
                  <c:v>0.69565217391304346</c:v>
                </c:pt>
                <c:pt idx="1">
                  <c:v>0.31851851851851853</c:v>
                </c:pt>
                <c:pt idx="2">
                  <c:v>0.34210526315789475</c:v>
                </c:pt>
                <c:pt idx="3">
                  <c:v>0.49259259259259258</c:v>
                </c:pt>
                <c:pt idx="4">
                  <c:v>0.35555555555555557</c:v>
                </c:pt>
                <c:pt idx="5">
                  <c:v>0.32222222222222224</c:v>
                </c:pt>
                <c:pt idx="6">
                  <c:v>0.37318840579710144</c:v>
                </c:pt>
                <c:pt idx="7">
                  <c:v>0.35507246376811596</c:v>
                </c:pt>
                <c:pt idx="8">
                  <c:v>0.51418439716312059</c:v>
                </c:pt>
                <c:pt idx="9">
                  <c:v>0.56382978723404253</c:v>
                </c:pt>
                <c:pt idx="10">
                  <c:v>0.49645390070921985</c:v>
                </c:pt>
                <c:pt idx="11">
                  <c:v>0.58992805755395683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1-4CD2-9D81-1C339AB24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861056"/>
        <c:axId val="210866944"/>
      </c:barChart>
      <c:catAx>
        <c:axId val="21086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66944"/>
        <c:crosses val="autoZero"/>
        <c:auto val="1"/>
        <c:lblAlgn val="ctr"/>
        <c:lblOffset val="100"/>
        <c:noMultiLvlLbl val="0"/>
      </c:catAx>
      <c:valAx>
        <c:axId val="210866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08610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標楷體" panose="03000509000000000000" pitchFamily="65" charset="-120"/>
              <a:ea typeface="標楷體" panose="03000509000000000000" pitchFamily="65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Book Antiqua" panose="02040602050305030304" pitchFamily="18" charset="0"/>
                <a:ea typeface="標楷體" panose="03000509000000000000" pitchFamily="65" charset="-120"/>
              </a:rPr>
              <a:t>台指</a:t>
            </a:r>
            <a:r>
              <a:rPr lang="en-US">
                <a:latin typeface="Book Antiqua" panose="02040602050305030304" pitchFamily="18" charset="0"/>
                <a:ea typeface="標楷體" panose="03000509000000000000" pitchFamily="65" charset="-120"/>
              </a:rPr>
              <a:t>-10</a:t>
            </a:r>
            <a:r>
              <a:rPr lang="zh-TW" altLang="en-US">
                <a:latin typeface="Book Antiqua" panose="02040602050305030304" pitchFamily="18" charset="0"/>
                <a:ea typeface="標楷體" panose="03000509000000000000" pitchFamily="65" charset="-120"/>
              </a:rPr>
              <a:t>檔個股</a:t>
            </a:r>
            <a:endParaRPr lang="zh-TW">
              <a:latin typeface="Book Antiqua" panose="02040602050305030304" pitchFamily="18" charset="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'25-new'!$FC$53:$FC$56</c:f>
              <c:strCache>
                <c:ptCount val="4"/>
                <c:pt idx="0">
                  <c:v>3mo</c:v>
                </c:pt>
                <c:pt idx="1">
                  <c:v>6mo</c:v>
                </c:pt>
                <c:pt idx="2">
                  <c:v>9mo</c:v>
                </c:pt>
                <c:pt idx="3">
                  <c:v>12mo</c:v>
                </c:pt>
              </c:strCache>
            </c:strRef>
          </c:cat>
          <c:val>
            <c:numRef>
              <c:f>'台指-10'!$FG$53:$FG$56</c:f>
              <c:numCache>
                <c:formatCode>0.00%</c:formatCode>
                <c:ptCount val="4"/>
                <c:pt idx="0">
                  <c:v>0.19875917216326533</c:v>
                </c:pt>
                <c:pt idx="1">
                  <c:v>0.12863399350649352</c:v>
                </c:pt>
                <c:pt idx="2">
                  <c:v>7.7648983102040825E-2</c:v>
                </c:pt>
                <c:pt idx="3">
                  <c:v>3.6062501044897964E-2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4DEA-8CBB-192A8505B7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56352"/>
        <c:axId val="185158272"/>
      </c:barChart>
      <c:catAx>
        <c:axId val="1851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backtest period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0.4820245349247016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8272"/>
        <c:crosses val="autoZero"/>
        <c:auto val="1"/>
        <c:lblAlgn val="ctr"/>
        <c:lblOffset val="100"/>
        <c:noMultiLvlLbl val="0"/>
      </c:catAx>
      <c:valAx>
        <c:axId val="185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rate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5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35</xdr:row>
      <xdr:rowOff>14285</xdr:rowOff>
    </xdr:from>
    <xdr:to>
      <xdr:col>14</xdr:col>
      <xdr:colOff>542925</xdr:colOff>
      <xdr:row>54</xdr:row>
      <xdr:rowOff>152400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147</xdr:col>
      <xdr:colOff>366712</xdr:colOff>
      <xdr:row>38</xdr:row>
      <xdr:rowOff>109537</xdr:rowOff>
    </xdr:from>
    <xdr:to>
      <xdr:col>151</xdr:col>
      <xdr:colOff>928687</xdr:colOff>
      <xdr:row>51</xdr:row>
      <xdr:rowOff>128587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152</xdr:col>
      <xdr:colOff>90487</xdr:colOff>
      <xdr:row>38</xdr:row>
      <xdr:rowOff>90487</xdr:rowOff>
    </xdr:from>
    <xdr:to>
      <xdr:col>158</xdr:col>
      <xdr:colOff>157162</xdr:colOff>
      <xdr:row>51</xdr:row>
      <xdr:rowOff>109537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147</xdr:col>
      <xdr:colOff>328612</xdr:colOff>
      <xdr:row>52</xdr:row>
      <xdr:rowOff>138112</xdr:rowOff>
    </xdr:from>
    <xdr:to>
      <xdr:col>151</xdr:col>
      <xdr:colOff>890587</xdr:colOff>
      <xdr:row>65</xdr:row>
      <xdr:rowOff>157162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152</xdr:col>
      <xdr:colOff>138112</xdr:colOff>
      <xdr:row>52</xdr:row>
      <xdr:rowOff>157162</xdr:rowOff>
    </xdr:from>
    <xdr:to>
      <xdr:col>157</xdr:col>
      <xdr:colOff>666750</xdr:colOff>
      <xdr:row>65</xdr:row>
      <xdr:rowOff>176212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171450</xdr:colOff>
      <xdr:row>44</xdr:row>
      <xdr:rowOff>190500</xdr:rowOff>
    </xdr:from>
    <xdr:to>
      <xdr:col>19</xdr:col>
      <xdr:colOff>647700</xdr:colOff>
      <xdr:row>61</xdr:row>
      <xdr:rowOff>95250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174</xdr:col>
      <xdr:colOff>276225</xdr:colOff>
      <xdr:row>11</xdr:row>
      <xdr:rowOff>28575</xdr:rowOff>
    </xdr:from>
    <xdr:to>
      <xdr:col>181</xdr:col>
      <xdr:colOff>47625</xdr:colOff>
      <xdr:row>24</xdr:row>
      <xdr:rowOff>47625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161</xdr:col>
      <xdr:colOff>638175</xdr:colOff>
      <xdr:row>37</xdr:row>
      <xdr:rowOff>114300</xdr:rowOff>
    </xdr:from>
    <xdr:to>
      <xdr:col>166</xdr:col>
      <xdr:colOff>209550</xdr:colOff>
      <xdr:row>50</xdr:row>
      <xdr:rowOff>133350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159</xdr:col>
      <xdr:colOff>0</xdr:colOff>
      <xdr:row>57</xdr:row>
      <xdr:rowOff>0</xdr:rowOff>
    </xdr:from>
    <xdr:to>
      <xdr:col>163</xdr:col>
      <xdr:colOff>938213</xdr:colOff>
      <xdr:row>70</xdr:row>
      <xdr:rowOff>19050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148</xdr:col>
      <xdr:colOff>0</xdr:colOff>
      <xdr:row>41</xdr:row>
      <xdr:rowOff>0</xdr:rowOff>
    </xdr:from>
    <xdr:to>
      <xdr:col>152</xdr:col>
      <xdr:colOff>371475</xdr:colOff>
      <xdr:row>57</xdr:row>
      <xdr:rowOff>76200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152</xdr:col>
      <xdr:colOff>876300</xdr:colOff>
      <xdr:row>41</xdr:row>
      <xdr:rowOff>19050</xdr:rowOff>
    </xdr:from>
    <xdr:to>
      <xdr:col>157</xdr:col>
      <xdr:colOff>723900</xdr:colOff>
      <xdr:row>57</xdr:row>
      <xdr:rowOff>95250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148</xdr:col>
      <xdr:colOff>0</xdr:colOff>
      <xdr:row>62</xdr:row>
      <xdr:rowOff>0</xdr:rowOff>
    </xdr:from>
    <xdr:to>
      <xdr:col>152</xdr:col>
      <xdr:colOff>371475</xdr:colOff>
      <xdr:row>79</xdr:row>
      <xdr:rowOff>19050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153</xdr:col>
      <xdr:colOff>133350</xdr:colOff>
      <xdr:row>62</xdr:row>
      <xdr:rowOff>9525</xdr:rowOff>
    </xdr:from>
    <xdr:to>
      <xdr:col>158</xdr:col>
      <xdr:colOff>200025</xdr:colOff>
      <xdr:row>79</xdr:row>
      <xdr:rowOff>28575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371475</xdr:colOff>
      <xdr:row>46</xdr:row>
      <xdr:rowOff>38100</xdr:rowOff>
    </xdr:from>
    <xdr:to>
      <xdr:col>16</xdr:col>
      <xdr:colOff>266700</xdr:colOff>
      <xdr:row>62</xdr:row>
      <xdr:rowOff>152400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161</xdr:col>
      <xdr:colOff>0</xdr:colOff>
      <xdr:row>38</xdr:row>
      <xdr:rowOff>0</xdr:rowOff>
    </xdr:from>
    <xdr:to>
      <xdr:col>165</xdr:col>
      <xdr:colOff>847725</xdr:colOff>
      <xdr:row>51</xdr:row>
      <xdr:rowOff>19050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176</xdr:col>
      <xdr:colOff>0</xdr:colOff>
      <xdr:row>13</xdr:row>
      <xdr:rowOff>0</xdr:rowOff>
    </xdr:from>
    <xdr:to>
      <xdr:col>183</xdr:col>
      <xdr:colOff>638563</xdr:colOff>
      <xdr:row>34</xdr:row>
      <xdr:rowOff>106137</xdr:rowOff>
    </xdr:to>
    <xdr:graphicFrame macro="">
      <xdr:nvGraphicFramePr>
        <xdr:cNvPr id="12" name="圖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159</xdr:col>
      <xdr:colOff>0</xdr:colOff>
      <xdr:row>57</xdr:row>
      <xdr:rowOff>0</xdr:rowOff>
    </xdr:from>
    <xdr:to>
      <xdr:col>164</xdr:col>
      <xdr:colOff>42863</xdr:colOff>
      <xdr:row>70</xdr:row>
      <xdr:rowOff>19050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146</xdr:col>
      <xdr:colOff>0</xdr:colOff>
      <xdr:row>31</xdr:row>
      <xdr:rowOff>0</xdr:rowOff>
    </xdr:from>
    <xdr:to>
      <xdr:col>151</xdr:col>
      <xdr:colOff>428625</xdr:colOff>
      <xdr:row>44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152</xdr:col>
      <xdr:colOff>0</xdr:colOff>
      <xdr:row>31</xdr:row>
      <xdr:rowOff>0</xdr:rowOff>
    </xdr:from>
    <xdr:to>
      <xdr:col>158</xdr:col>
      <xdr:colOff>676275</xdr:colOff>
      <xdr:row>44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146</xdr:col>
      <xdr:colOff>0</xdr:colOff>
      <xdr:row>47</xdr:row>
      <xdr:rowOff>0</xdr:rowOff>
    </xdr:from>
    <xdr:to>
      <xdr:col>151</xdr:col>
      <xdr:colOff>428625</xdr:colOff>
      <xdr:row>60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151</xdr:col>
      <xdr:colOff>552450</xdr:colOff>
      <xdr:row>46</xdr:row>
      <xdr:rowOff>200025</xdr:rowOff>
    </xdr:from>
    <xdr:to>
      <xdr:col>157</xdr:col>
      <xdr:colOff>609600</xdr:colOff>
      <xdr:row>60</xdr:row>
      <xdr:rowOff>9525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39</xdr:row>
      <xdr:rowOff>0</xdr:rowOff>
    </xdr:from>
    <xdr:to>
      <xdr:col>10</xdr:col>
      <xdr:colOff>381000</xdr:colOff>
      <xdr:row>55</xdr:row>
      <xdr:rowOff>114300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160</xdr:col>
      <xdr:colOff>0</xdr:colOff>
      <xdr:row>38</xdr:row>
      <xdr:rowOff>66675</xdr:rowOff>
    </xdr:from>
    <xdr:to>
      <xdr:col>164</xdr:col>
      <xdr:colOff>685800</xdr:colOff>
      <xdr:row>51</xdr:row>
      <xdr:rowOff>85725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173</xdr:col>
      <xdr:colOff>0</xdr:colOff>
      <xdr:row>9</xdr:row>
      <xdr:rowOff>0</xdr:rowOff>
    </xdr:from>
    <xdr:to>
      <xdr:col>180</xdr:col>
      <xdr:colOff>638563</xdr:colOff>
      <xdr:row>30</xdr:row>
      <xdr:rowOff>106137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159</xdr:col>
      <xdr:colOff>0</xdr:colOff>
      <xdr:row>57</xdr:row>
      <xdr:rowOff>0</xdr:rowOff>
    </xdr:from>
    <xdr:to>
      <xdr:col>163</xdr:col>
      <xdr:colOff>957263</xdr:colOff>
      <xdr:row>70</xdr:row>
      <xdr:rowOff>19050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146</xdr:col>
      <xdr:colOff>0</xdr:colOff>
      <xdr:row>35</xdr:row>
      <xdr:rowOff>0</xdr:rowOff>
    </xdr:from>
    <xdr:to>
      <xdr:col>151</xdr:col>
      <xdr:colOff>295275</xdr:colOff>
      <xdr:row>51</xdr:row>
      <xdr:rowOff>76200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152</xdr:col>
      <xdr:colOff>0</xdr:colOff>
      <xdr:row>35</xdr:row>
      <xdr:rowOff>0</xdr:rowOff>
    </xdr:from>
    <xdr:to>
      <xdr:col>157</xdr:col>
      <xdr:colOff>666750</xdr:colOff>
      <xdr:row>51</xdr:row>
      <xdr:rowOff>76200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146</xdr:col>
      <xdr:colOff>0</xdr:colOff>
      <xdr:row>54</xdr:row>
      <xdr:rowOff>0</xdr:rowOff>
    </xdr:from>
    <xdr:to>
      <xdr:col>151</xdr:col>
      <xdr:colOff>295275</xdr:colOff>
      <xdr:row>71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152</xdr:col>
      <xdr:colOff>0</xdr:colOff>
      <xdr:row>54</xdr:row>
      <xdr:rowOff>0</xdr:rowOff>
    </xdr:from>
    <xdr:to>
      <xdr:col>157</xdr:col>
      <xdr:colOff>628650</xdr:colOff>
      <xdr:row>71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10</xdr:col>
      <xdr:colOff>581025</xdr:colOff>
      <xdr:row>55</xdr:row>
      <xdr:rowOff>114300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160</xdr:col>
      <xdr:colOff>981075</xdr:colOff>
      <xdr:row>37</xdr:row>
      <xdr:rowOff>161925</xdr:rowOff>
    </xdr:from>
    <xdr:to>
      <xdr:col>165</xdr:col>
      <xdr:colOff>723900</xdr:colOff>
      <xdr:row>50</xdr:row>
      <xdr:rowOff>180975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174</xdr:col>
      <xdr:colOff>0</xdr:colOff>
      <xdr:row>10</xdr:row>
      <xdr:rowOff>0</xdr:rowOff>
    </xdr:from>
    <xdr:to>
      <xdr:col>181</xdr:col>
      <xdr:colOff>638563</xdr:colOff>
      <xdr:row>31</xdr:row>
      <xdr:rowOff>106137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159</xdr:col>
      <xdr:colOff>0</xdr:colOff>
      <xdr:row>57</xdr:row>
      <xdr:rowOff>0</xdr:rowOff>
    </xdr:from>
    <xdr:to>
      <xdr:col>164</xdr:col>
      <xdr:colOff>52388</xdr:colOff>
      <xdr:row>70</xdr:row>
      <xdr:rowOff>19050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Y37"/>
  <sheetViews>
    <sheetView topLeftCell="EM3" workbookViewId="0">
      <selection activeCell="EP1" sqref="EP1:FY1048576"/>
    </sheetView>
  </sheetViews>
  <sheetFormatPr defaultRowHeight="16.5" x14ac:dyDescent="0.25"/>
  <cols>
    <col min="1" max="1" width="9" style="4"/>
    <col min="145" max="145" width="11.625" customWidth="1"/>
    <col min="146" max="147" width="11.625" style="20" customWidth="1"/>
    <col min="148" max="148" width="12.875" style="22" customWidth="1"/>
    <col min="149" max="153" width="13.25" style="20" customWidth="1"/>
    <col min="155" max="155" width="10.375" customWidth="1"/>
    <col min="156" max="156" width="9" style="21"/>
    <col min="157" max="157" width="13.75" customWidth="1"/>
    <col min="158" max="158" width="11.625" customWidth="1"/>
    <col min="159" max="159" width="12.25" customWidth="1"/>
    <col min="160" max="160" width="13.625" bestFit="1" customWidth="1"/>
    <col min="161" max="161" width="12.125" customWidth="1"/>
    <col min="162" max="162" width="12.625" customWidth="1"/>
    <col min="163" max="163" width="13" customWidth="1"/>
    <col min="164" max="164" width="14.625" bestFit="1" customWidth="1"/>
    <col min="165" max="165" width="12.375" customWidth="1"/>
    <col min="166" max="166" width="14" bestFit="1" customWidth="1"/>
    <col min="167" max="167" width="12.75" customWidth="1"/>
    <col min="168" max="168" width="13" customWidth="1"/>
  </cols>
  <sheetData>
    <row r="1" spans="1:181" x14ac:dyDescent="0.2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X1" s="1"/>
      <c r="FA1">
        <v>70</v>
      </c>
      <c r="FB1">
        <v>69</v>
      </c>
      <c r="FC1" s="20">
        <v>68</v>
      </c>
      <c r="FD1" s="20">
        <v>72</v>
      </c>
      <c r="FE1" s="20">
        <v>72</v>
      </c>
      <c r="FF1" s="20">
        <v>72</v>
      </c>
      <c r="FG1" s="20">
        <v>72</v>
      </c>
      <c r="FH1" s="20">
        <v>72</v>
      </c>
      <c r="FI1" s="20">
        <v>72</v>
      </c>
      <c r="FJ1" s="20">
        <v>72</v>
      </c>
      <c r="FK1" s="20">
        <v>72</v>
      </c>
      <c r="FL1" s="20">
        <v>71</v>
      </c>
    </row>
    <row r="2" spans="1:181" x14ac:dyDescent="0.25">
      <c r="A2" s="25">
        <v>3</v>
      </c>
      <c r="B2" s="2">
        <v>200601</v>
      </c>
      <c r="C2" s="2">
        <v>200602</v>
      </c>
      <c r="D2" s="2">
        <v>200603</v>
      </c>
      <c r="E2" s="2">
        <v>200604</v>
      </c>
      <c r="F2" s="2">
        <v>200605</v>
      </c>
      <c r="G2" s="2">
        <v>200606</v>
      </c>
      <c r="H2" s="2">
        <v>200607</v>
      </c>
      <c r="I2" s="2">
        <v>200608</v>
      </c>
      <c r="J2" s="2">
        <v>200609</v>
      </c>
      <c r="K2" s="2">
        <v>200610</v>
      </c>
      <c r="L2" s="2">
        <v>200611</v>
      </c>
      <c r="M2" s="2">
        <v>200612</v>
      </c>
      <c r="N2" s="2">
        <v>200701</v>
      </c>
      <c r="O2" s="2">
        <v>200702</v>
      </c>
      <c r="P2" s="2">
        <v>200703</v>
      </c>
      <c r="Q2" s="2">
        <v>200704</v>
      </c>
      <c r="R2" s="2">
        <v>200705</v>
      </c>
      <c r="S2" s="2">
        <v>200706</v>
      </c>
      <c r="T2" s="2">
        <v>200707</v>
      </c>
      <c r="U2" s="2">
        <v>200708</v>
      </c>
      <c r="V2" s="2">
        <v>200709</v>
      </c>
      <c r="W2" s="2">
        <v>200710</v>
      </c>
      <c r="X2" s="2">
        <v>200711</v>
      </c>
      <c r="Y2" s="2">
        <v>200712</v>
      </c>
      <c r="Z2" s="2">
        <v>200801</v>
      </c>
      <c r="AA2" s="2">
        <v>200802</v>
      </c>
      <c r="AB2" s="2">
        <v>200803</v>
      </c>
      <c r="AC2" s="2">
        <v>200804</v>
      </c>
      <c r="AD2" s="2">
        <v>200805</v>
      </c>
      <c r="AE2" s="2">
        <v>200806</v>
      </c>
      <c r="AF2" s="2">
        <v>200807</v>
      </c>
      <c r="AG2" s="2">
        <v>200808</v>
      </c>
      <c r="AH2" s="2">
        <v>200809</v>
      </c>
      <c r="AI2" s="2">
        <v>200810</v>
      </c>
      <c r="AJ2" s="2">
        <v>200811</v>
      </c>
      <c r="AK2" s="2">
        <v>200812</v>
      </c>
      <c r="AL2" s="2">
        <v>200901</v>
      </c>
      <c r="AM2" s="2">
        <v>200902</v>
      </c>
      <c r="AN2" s="2">
        <v>200903</v>
      </c>
      <c r="AO2" s="2">
        <v>200904</v>
      </c>
      <c r="AP2" s="2">
        <v>200905</v>
      </c>
      <c r="AQ2" s="2">
        <v>200906</v>
      </c>
      <c r="AR2" s="2">
        <v>200907</v>
      </c>
      <c r="AS2" s="2">
        <v>200908</v>
      </c>
      <c r="AT2" s="2">
        <v>200909</v>
      </c>
      <c r="AU2" s="2">
        <v>200910</v>
      </c>
      <c r="AV2" s="2">
        <v>200911</v>
      </c>
      <c r="AW2" s="2">
        <v>200912</v>
      </c>
      <c r="AX2" s="2">
        <v>201001</v>
      </c>
      <c r="AY2" s="2">
        <v>201002</v>
      </c>
      <c r="AZ2" s="2">
        <v>201003</v>
      </c>
      <c r="BA2" s="2">
        <v>201004</v>
      </c>
      <c r="BB2" s="2">
        <v>201005</v>
      </c>
      <c r="BC2" s="2">
        <v>201006</v>
      </c>
      <c r="BD2" s="2">
        <v>201007</v>
      </c>
      <c r="BE2" s="2">
        <v>201008</v>
      </c>
      <c r="BF2" s="2">
        <v>201009</v>
      </c>
      <c r="BG2" s="2">
        <v>201010</v>
      </c>
      <c r="BH2" s="2">
        <v>201011</v>
      </c>
      <c r="BI2" s="2">
        <v>201012</v>
      </c>
      <c r="BJ2" s="2">
        <v>201101</v>
      </c>
      <c r="BK2" s="2">
        <v>201102</v>
      </c>
      <c r="BL2" s="2">
        <v>201103</v>
      </c>
      <c r="BM2" s="2">
        <v>201104</v>
      </c>
      <c r="BN2" s="2">
        <v>201105</v>
      </c>
      <c r="BO2" s="2">
        <v>201106</v>
      </c>
      <c r="BP2" s="2">
        <v>201107</v>
      </c>
      <c r="BQ2" s="2">
        <v>201108</v>
      </c>
      <c r="BR2" s="2">
        <v>201109</v>
      </c>
      <c r="BS2" s="2">
        <v>201110</v>
      </c>
      <c r="BT2" s="2">
        <v>201111</v>
      </c>
      <c r="BU2" s="2">
        <v>201112</v>
      </c>
      <c r="BV2" s="2">
        <v>201201</v>
      </c>
      <c r="BW2" s="2">
        <v>201202</v>
      </c>
      <c r="BX2" s="2">
        <v>201203</v>
      </c>
      <c r="BY2" s="2">
        <v>201204</v>
      </c>
      <c r="BZ2" s="2">
        <v>201205</v>
      </c>
      <c r="CA2" s="2">
        <v>201206</v>
      </c>
      <c r="CB2" s="2">
        <v>201207</v>
      </c>
      <c r="CC2" s="2">
        <v>201208</v>
      </c>
      <c r="CD2" s="2">
        <v>201209</v>
      </c>
      <c r="CE2" s="2">
        <v>201210</v>
      </c>
      <c r="CF2" s="2">
        <v>201211</v>
      </c>
      <c r="CG2" s="2">
        <v>201212</v>
      </c>
      <c r="CH2" s="2">
        <v>201301</v>
      </c>
      <c r="CI2" s="2">
        <v>201302</v>
      </c>
      <c r="CJ2" s="2">
        <v>201303</v>
      </c>
      <c r="CK2" s="2">
        <v>201304</v>
      </c>
      <c r="CL2" s="2">
        <v>201305</v>
      </c>
      <c r="CM2" s="2">
        <v>201306</v>
      </c>
      <c r="CN2" s="2">
        <v>201307</v>
      </c>
      <c r="CO2" s="2">
        <v>201308</v>
      </c>
      <c r="CP2" s="2">
        <v>201309</v>
      </c>
      <c r="CQ2" s="2">
        <v>201310</v>
      </c>
      <c r="CR2" s="2">
        <v>201311</v>
      </c>
      <c r="CS2" s="2">
        <v>201312</v>
      </c>
      <c r="CT2" s="2">
        <v>201401</v>
      </c>
      <c r="CU2" s="2">
        <v>201402</v>
      </c>
      <c r="CV2" s="2">
        <v>201403</v>
      </c>
      <c r="CW2" s="2">
        <v>201404</v>
      </c>
      <c r="CX2" s="2">
        <v>201405</v>
      </c>
      <c r="CY2" s="2">
        <v>201406</v>
      </c>
      <c r="CZ2" s="2">
        <v>201407</v>
      </c>
      <c r="DA2" s="2">
        <v>201408</v>
      </c>
      <c r="DB2" s="2">
        <v>201409</v>
      </c>
      <c r="DC2" s="2">
        <v>201410</v>
      </c>
      <c r="DD2" s="2">
        <v>201411</v>
      </c>
      <c r="DE2" s="2">
        <v>201412</v>
      </c>
      <c r="DF2" s="2">
        <v>201501</v>
      </c>
      <c r="DG2" s="2">
        <v>201502</v>
      </c>
      <c r="DH2" s="2">
        <v>201503</v>
      </c>
      <c r="DI2" s="2">
        <v>201504</v>
      </c>
      <c r="DJ2" s="2">
        <v>201505</v>
      </c>
      <c r="DK2" s="2">
        <v>201506</v>
      </c>
      <c r="DL2" s="2">
        <v>201507</v>
      </c>
      <c r="DM2" s="2">
        <v>201508</v>
      </c>
      <c r="DN2" s="2">
        <v>201509</v>
      </c>
      <c r="DO2" s="2">
        <v>201510</v>
      </c>
      <c r="DP2" s="2">
        <v>201511</v>
      </c>
      <c r="DQ2" s="2">
        <v>201512</v>
      </c>
      <c r="DR2" s="2">
        <v>201601</v>
      </c>
      <c r="DS2" s="2">
        <v>201602</v>
      </c>
      <c r="DT2" s="2">
        <v>201603</v>
      </c>
      <c r="DU2" s="2">
        <v>201604</v>
      </c>
      <c r="DV2" s="2">
        <v>201605</v>
      </c>
      <c r="DW2" s="2">
        <v>201606</v>
      </c>
      <c r="DX2" s="2">
        <v>201607</v>
      </c>
      <c r="DY2" s="2">
        <v>201608</v>
      </c>
      <c r="DZ2" s="2">
        <v>201609</v>
      </c>
      <c r="EA2" s="2">
        <v>201610</v>
      </c>
      <c r="EB2" s="2">
        <v>201611</v>
      </c>
      <c r="EC2" s="2">
        <v>201612</v>
      </c>
      <c r="ED2" s="2">
        <v>201701</v>
      </c>
      <c r="EE2" s="2">
        <v>201702</v>
      </c>
      <c r="EF2" s="2">
        <v>201703</v>
      </c>
      <c r="EG2" s="2">
        <v>201704</v>
      </c>
      <c r="EH2" s="2">
        <v>201705</v>
      </c>
      <c r="EI2" s="2">
        <v>201706</v>
      </c>
      <c r="EJ2" s="2">
        <v>201707</v>
      </c>
      <c r="EK2" s="2">
        <v>201708</v>
      </c>
      <c r="EL2" s="2">
        <v>201709</v>
      </c>
      <c r="EM2" s="2">
        <v>201710</v>
      </c>
      <c r="EN2" s="2">
        <v>201711</v>
      </c>
      <c r="EO2" s="2">
        <v>201712</v>
      </c>
      <c r="EP2" s="5"/>
      <c r="EQ2" s="20">
        <f>250000000*0.003</f>
        <v>750000</v>
      </c>
      <c r="ER2" s="23"/>
      <c r="ES2" s="5" t="s">
        <v>8</v>
      </c>
      <c r="ET2" s="5"/>
      <c r="EU2" s="20">
        <f>250000000*0.003</f>
        <v>750000</v>
      </c>
      <c r="EV2" s="5"/>
      <c r="EW2" s="6" t="s">
        <v>9</v>
      </c>
      <c r="EX2" s="2"/>
      <c r="FA2" s="6">
        <v>1</v>
      </c>
      <c r="FB2" s="6">
        <v>2</v>
      </c>
      <c r="FC2" s="6">
        <v>3</v>
      </c>
      <c r="FD2" s="6">
        <v>4</v>
      </c>
      <c r="FE2" s="6">
        <v>5</v>
      </c>
      <c r="FF2" s="6">
        <v>6</v>
      </c>
      <c r="FG2" s="6">
        <v>7</v>
      </c>
      <c r="FH2" s="6">
        <v>8</v>
      </c>
      <c r="FI2" s="6">
        <v>9</v>
      </c>
      <c r="FJ2" s="6">
        <v>10</v>
      </c>
      <c r="FK2" s="6">
        <v>11</v>
      </c>
      <c r="FL2" s="6">
        <v>12</v>
      </c>
      <c r="FN2" s="7">
        <v>1</v>
      </c>
      <c r="FO2" s="7">
        <v>2</v>
      </c>
      <c r="FP2" s="7">
        <v>3</v>
      </c>
      <c r="FQ2" s="7">
        <v>4</v>
      </c>
      <c r="FR2" s="7">
        <v>5</v>
      </c>
      <c r="FS2" s="7">
        <v>6</v>
      </c>
      <c r="FT2" s="7">
        <v>7</v>
      </c>
      <c r="FU2" s="7">
        <v>8</v>
      </c>
      <c r="FV2" s="7">
        <v>9</v>
      </c>
      <c r="FW2" s="7">
        <v>10</v>
      </c>
      <c r="FX2" s="7">
        <v>11</v>
      </c>
      <c r="FY2" s="7">
        <v>12</v>
      </c>
    </row>
    <row r="3" spans="1:181" x14ac:dyDescent="0.25">
      <c r="A3" s="5" t="s">
        <v>7</v>
      </c>
      <c r="B3">
        <v>3191915.299999997</v>
      </c>
      <c r="C3">
        <v>-15944939.200000018</v>
      </c>
      <c r="D3">
        <v>38910.800000041723</v>
      </c>
      <c r="E3">
        <v>-10880108.600000009</v>
      </c>
      <c r="F3">
        <v>5505702.9999999851</v>
      </c>
      <c r="G3">
        <v>10630400</v>
      </c>
      <c r="H3">
        <v>10927429.499999985</v>
      </c>
      <c r="I3">
        <v>12926473.900000006</v>
      </c>
      <c r="J3">
        <v>-15169503.099999994</v>
      </c>
      <c r="K3">
        <v>5609304.9000000358</v>
      </c>
      <c r="L3">
        <v>21417237.699999988</v>
      </c>
      <c r="M3">
        <v>-6369105.1000000238</v>
      </c>
      <c r="N3">
        <v>4939874.3999999762</v>
      </c>
      <c r="O3">
        <v>7132238.0999999344</v>
      </c>
      <c r="P3">
        <v>25787491.799999997</v>
      </c>
      <c r="Q3">
        <v>-29725411.900000021</v>
      </c>
      <c r="R3">
        <v>-4614973.1999999881</v>
      </c>
      <c r="S3">
        <v>-19337352.99999997</v>
      </c>
      <c r="T3">
        <v>-8357773.599999994</v>
      </c>
      <c r="U3">
        <v>-3084008.099999994</v>
      </c>
      <c r="V3">
        <v>-2966521.599999994</v>
      </c>
      <c r="W3">
        <v>250340.5</v>
      </c>
      <c r="X3">
        <v>4945630.5</v>
      </c>
      <c r="Y3">
        <v>-8956589.3999999911</v>
      </c>
      <c r="Z3">
        <v>-6263590.200000003</v>
      </c>
      <c r="AA3">
        <v>-10266210.499999985</v>
      </c>
      <c r="AB3">
        <v>3517711.299999997</v>
      </c>
      <c r="AC3">
        <v>3183664.1999999881</v>
      </c>
      <c r="AD3">
        <v>-4663981.1999999881</v>
      </c>
      <c r="AE3">
        <v>11664374.499999985</v>
      </c>
      <c r="AF3">
        <v>2416000.5</v>
      </c>
      <c r="AG3">
        <v>-4012510.400000006</v>
      </c>
      <c r="AH3">
        <v>10796327</v>
      </c>
      <c r="AI3">
        <v>-7058459.6000000387</v>
      </c>
      <c r="AJ3">
        <v>7993897.8000000417</v>
      </c>
      <c r="AK3">
        <v>6445850.8999999762</v>
      </c>
      <c r="AL3">
        <v>14967406.00000003</v>
      </c>
      <c r="AM3">
        <v>-6897652.799999997</v>
      </c>
      <c r="AN3">
        <v>1235529.1999999881</v>
      </c>
      <c r="AO3">
        <v>-2329098.3000000119</v>
      </c>
      <c r="AP3">
        <v>1724929.2000000179</v>
      </c>
      <c r="AQ3">
        <v>1631829.700000003</v>
      </c>
      <c r="AR3">
        <v>6014518.7000000179</v>
      </c>
      <c r="AS3">
        <v>20789355.200000003</v>
      </c>
      <c r="AT3">
        <v>-9169750.8000000119</v>
      </c>
      <c r="AU3">
        <v>2730936.4000000209</v>
      </c>
      <c r="AV3">
        <v>7135876.099999994</v>
      </c>
      <c r="AW3">
        <v>-1499104.1000000089</v>
      </c>
      <c r="AX3">
        <v>-1580123.0000000149</v>
      </c>
      <c r="AY3">
        <v>-4067679.4999999851</v>
      </c>
      <c r="AZ3">
        <v>-384014.9999999702</v>
      </c>
      <c r="BA3">
        <v>4240047.8999999911</v>
      </c>
      <c r="BB3">
        <v>1749317.900000006</v>
      </c>
      <c r="BC3">
        <v>-4031045.6999999881</v>
      </c>
      <c r="BD3">
        <v>-3597000.799999997</v>
      </c>
      <c r="BE3">
        <v>-7235086.900000006</v>
      </c>
      <c r="BF3">
        <v>-5066319.599999994</v>
      </c>
      <c r="BG3">
        <v>302812.89999999106</v>
      </c>
      <c r="BH3">
        <v>-235655.90000000596</v>
      </c>
      <c r="BI3">
        <v>-10876714.199999988</v>
      </c>
      <c r="BJ3">
        <v>1282958.7000000179</v>
      </c>
      <c r="BK3">
        <v>3054201.4999999851</v>
      </c>
      <c r="BL3">
        <v>9880319.3000000268</v>
      </c>
      <c r="BM3">
        <v>2942577.400000006</v>
      </c>
      <c r="BN3">
        <v>6570224.3999999762</v>
      </c>
      <c r="BO3">
        <v>-3752590.700000003</v>
      </c>
      <c r="BP3">
        <v>-1563299.1000000089</v>
      </c>
      <c r="BQ3">
        <v>-6522008.200000003</v>
      </c>
      <c r="BR3">
        <v>-1283271.700000003</v>
      </c>
      <c r="BS3">
        <v>4455988.700000003</v>
      </c>
      <c r="BT3">
        <v>-6021311.599999994</v>
      </c>
      <c r="BU3">
        <v>-1676731.7999999523</v>
      </c>
      <c r="BV3">
        <v>-665428.90000000596</v>
      </c>
      <c r="BW3">
        <v>2667815.700000003</v>
      </c>
      <c r="BX3">
        <v>-111152.5</v>
      </c>
      <c r="BY3">
        <v>-3482177.3999999911</v>
      </c>
      <c r="BZ3">
        <v>-3646441.0000000149</v>
      </c>
      <c r="CA3">
        <v>2514775.900000006</v>
      </c>
      <c r="CB3">
        <v>-4546651.400000006</v>
      </c>
      <c r="CC3">
        <v>3252384.700000003</v>
      </c>
      <c r="CD3">
        <v>-1579140.099999994</v>
      </c>
      <c r="CE3">
        <v>9221961.2000000179</v>
      </c>
      <c r="CF3">
        <v>-4276650.8999999911</v>
      </c>
      <c r="CG3">
        <v>954441.30000001192</v>
      </c>
      <c r="CH3">
        <v>17407652.399999991</v>
      </c>
      <c r="CI3">
        <v>130986.10000002384</v>
      </c>
      <c r="CJ3">
        <v>2312348.6000000089</v>
      </c>
      <c r="CK3">
        <v>-2009334.099999994</v>
      </c>
      <c r="CL3">
        <v>5421225.1999999881</v>
      </c>
      <c r="CM3">
        <v>627886.80000002682</v>
      </c>
      <c r="CN3">
        <v>-3391020.6999999732</v>
      </c>
      <c r="CO3">
        <v>8323542.099999994</v>
      </c>
      <c r="CP3">
        <v>4705325.3000000119</v>
      </c>
      <c r="CQ3">
        <v>14612820.00000003</v>
      </c>
      <c r="CR3">
        <v>-3781722.6999999881</v>
      </c>
      <c r="CS3">
        <v>-2778634.3999999911</v>
      </c>
      <c r="CT3">
        <v>9581634.6000000387</v>
      </c>
      <c r="CU3">
        <v>6754723.400000006</v>
      </c>
      <c r="CV3">
        <v>-10058145.699999988</v>
      </c>
      <c r="CW3">
        <v>-4818417.3999999911</v>
      </c>
      <c r="CX3">
        <v>10278176.200000003</v>
      </c>
      <c r="CY3">
        <v>-15101142.399999991</v>
      </c>
      <c r="CZ3">
        <v>-3874652.6000000089</v>
      </c>
      <c r="DA3">
        <v>13348241.699999988</v>
      </c>
      <c r="DB3">
        <v>2280559.7000000179</v>
      </c>
      <c r="DC3">
        <v>-1653799.7000000179</v>
      </c>
      <c r="DD3">
        <v>14005705.600000024</v>
      </c>
      <c r="DE3">
        <v>-4413166.2000000179</v>
      </c>
      <c r="DF3">
        <v>-6214106.700000003</v>
      </c>
      <c r="DG3">
        <v>4964801.799999997</v>
      </c>
      <c r="DH3">
        <v>-9903285.4999999851</v>
      </c>
      <c r="DI3">
        <v>-4905635.9999999851</v>
      </c>
      <c r="DJ3">
        <v>8455855.5</v>
      </c>
      <c r="DK3">
        <v>-4904477.0000000149</v>
      </c>
      <c r="DL3">
        <v>8139774.400000006</v>
      </c>
      <c r="DM3">
        <v>-4561164.4000000209</v>
      </c>
      <c r="DN3">
        <v>5053671.3999999762</v>
      </c>
      <c r="DO3">
        <v>-4636648.299999997</v>
      </c>
      <c r="DP3">
        <v>-10294647.900000021</v>
      </c>
      <c r="DQ3">
        <v>-4629089.0000000149</v>
      </c>
      <c r="DR3">
        <v>417497.30000001192</v>
      </c>
      <c r="DS3">
        <v>1267083</v>
      </c>
      <c r="DT3">
        <v>-4480532.6999999881</v>
      </c>
      <c r="DU3">
        <v>839493.0000000149</v>
      </c>
      <c r="DV3">
        <v>-5453686.8000000268</v>
      </c>
      <c r="DW3">
        <v>1885520.099999994</v>
      </c>
      <c r="DX3">
        <v>4515987.0000000149</v>
      </c>
      <c r="DY3">
        <v>-7488092.6999999881</v>
      </c>
      <c r="DZ3">
        <v>15437586.200000003</v>
      </c>
      <c r="EA3">
        <v>10724393.500000015</v>
      </c>
      <c r="EB3">
        <v>3793047.9000000209</v>
      </c>
      <c r="EC3">
        <v>-2501688.2999999821</v>
      </c>
      <c r="ED3">
        <v>-6307839.2000000179</v>
      </c>
      <c r="EE3">
        <v>-8188333.5</v>
      </c>
      <c r="EF3">
        <v>5413099.2000000179</v>
      </c>
      <c r="EG3">
        <v>13545220.599999994</v>
      </c>
      <c r="EH3">
        <v>823895.79999998212</v>
      </c>
      <c r="EI3">
        <v>2432554.299999997</v>
      </c>
      <c r="EJ3">
        <v>-455430.89999999106</v>
      </c>
      <c r="EK3">
        <v>-12300856.900000021</v>
      </c>
      <c r="EL3">
        <v>855809.9999999851</v>
      </c>
      <c r="EM3">
        <v>-1103399.9999999851</v>
      </c>
      <c r="EN3">
        <v>4404620</v>
      </c>
      <c r="EO3">
        <v>-11295800.799999997</v>
      </c>
      <c r="EP3" s="20">
        <f>COUNTA(B3:EO3)</f>
        <v>144</v>
      </c>
      <c r="EQ3" s="20">
        <f>$EQ$2*EP3</f>
        <v>108000000</v>
      </c>
      <c r="ER3" s="22">
        <f t="shared" ref="ER3:ER8" si="0">SUM(B3:EO3)</f>
        <v>56129830.200000271</v>
      </c>
      <c r="ES3" s="22">
        <f>ER3-EQ3</f>
        <v>-51870169.799999729</v>
      </c>
      <c r="ET3" s="22">
        <f>ROUNDUP(EP3/1,0)</f>
        <v>144</v>
      </c>
      <c r="EU3" s="22">
        <f>$EQ$2*ET3</f>
        <v>108000000</v>
      </c>
      <c r="EV3" s="22">
        <f>SUM(B3:EO3)</f>
        <v>56129830.200000271</v>
      </c>
      <c r="EW3" s="22">
        <f t="shared" ref="EW3:EW7" si="1">EV3-EU3</f>
        <v>-51870169.799999729</v>
      </c>
      <c r="EX3">
        <f>COUNTIF(B3:EO3,"&gt;750000")</f>
        <v>68</v>
      </c>
      <c r="EY3" s="20">
        <f>COUNTIF(B3:EO3,"&lt;750000")</f>
        <v>76</v>
      </c>
      <c r="EZ3" s="21">
        <f>EX3/(EX3+EY3)</f>
        <v>0.47222222222222221</v>
      </c>
      <c r="FA3" s="24">
        <f>SUM(K3,W3,AI3,AU3,BG3,BS3,CE3,CQ3,DC3,DO3,EA3,EM3)</f>
        <v>33456250.500000075</v>
      </c>
      <c r="FB3" s="24">
        <f t="shared" ref="FB3:FC3" si="2">SUM(L3,X3,AJ3,AV3,BH3,BT3,CF3,CR3,DD3,DP3,EB3,EN3)</f>
        <v>39086026.600000069</v>
      </c>
      <c r="FC3" s="24">
        <f t="shared" si="2"/>
        <v>-47596331.099999979</v>
      </c>
      <c r="FD3" s="24">
        <f>SUM(B3,N3,Z3,AL3,AX3,BJ3,BV3,CH3,CT3,DF3,DR3,ED3)</f>
        <v>30757850.700000018</v>
      </c>
      <c r="FE3" s="24">
        <f t="shared" ref="FE3:FK3" si="3">SUM(C3,O3,AA3,AM3,AY3,BK3,BW3,CI3,CU3,DG3,DS3,EE3)</f>
        <v>-19392965.900000036</v>
      </c>
      <c r="FF3" s="24">
        <f t="shared" si="3"/>
        <v>23248278.800000146</v>
      </c>
      <c r="FG3" s="24">
        <f t="shared" si="3"/>
        <v>-33399180.600000009</v>
      </c>
      <c r="FH3" s="24">
        <f t="shared" si="3"/>
        <v>22150244.99999994</v>
      </c>
      <c r="FI3" s="24">
        <f t="shared" si="3"/>
        <v>-15739267.499999955</v>
      </c>
      <c r="FJ3" s="24">
        <f t="shared" si="3"/>
        <v>6227881.0000000447</v>
      </c>
      <c r="FK3" s="24">
        <f t="shared" si="3"/>
        <v>13436269.999999955</v>
      </c>
      <c r="FL3" s="24">
        <f>SUM(J3,V3,AH3,AT3,BF3,BR3,CD3,CP3,DB3,DN3,DZ3,EL3)</f>
        <v>3894772.700000003</v>
      </c>
      <c r="FN3" s="24">
        <f>K9+W9+AI9+AU9+BG9+BS9+CE9+CQ9+DC9+DO9+EA9+EM9</f>
        <v>50</v>
      </c>
      <c r="FO3" s="24">
        <f t="shared" ref="FO3:FP3" si="4">L9+X9+AJ9+AV9+BH9+BT9+CF9+CR9+DD9+DP9+EB9+EN9</f>
        <v>29</v>
      </c>
      <c r="FP3" s="24">
        <f t="shared" si="4"/>
        <v>28</v>
      </c>
      <c r="FQ3" s="24">
        <f>B9+N9+Z9+AL9+AX9+BJ9+BV9+CH9+CT9+DF9+DR9+ED9</f>
        <v>36</v>
      </c>
      <c r="FR3" s="24">
        <f t="shared" ref="FR3:FY3" si="5">C9+O9+AA9+AM9+AY9+BK9+BW9+CI9+CU9+DG9+DS9+EE9</f>
        <v>27</v>
      </c>
      <c r="FS3" s="24">
        <f t="shared" si="5"/>
        <v>33</v>
      </c>
      <c r="FT3" s="24">
        <f t="shared" si="5"/>
        <v>28</v>
      </c>
      <c r="FU3" s="24">
        <f t="shared" si="5"/>
        <v>40</v>
      </c>
      <c r="FV3" s="24">
        <f t="shared" si="5"/>
        <v>38</v>
      </c>
      <c r="FW3" s="24">
        <f t="shared" si="5"/>
        <v>36</v>
      </c>
      <c r="FX3" s="24">
        <f t="shared" si="5"/>
        <v>45</v>
      </c>
      <c r="FY3" s="24">
        <f t="shared" si="5"/>
        <v>45</v>
      </c>
    </row>
    <row r="4" spans="1:181" x14ac:dyDescent="0.25">
      <c r="A4" s="5" t="s">
        <v>2</v>
      </c>
      <c r="B4">
        <v>-9639166.4000000209</v>
      </c>
      <c r="C4">
        <v>-14345168.699999988</v>
      </c>
      <c r="D4">
        <v>-6770345.8999999762</v>
      </c>
      <c r="E4">
        <v>-1743550</v>
      </c>
      <c r="F4">
        <v>16665433.299999982</v>
      </c>
      <c r="G4">
        <v>14573009.799999997</v>
      </c>
      <c r="H4">
        <v>20079854.5</v>
      </c>
      <c r="I4">
        <v>5839144.3000000119</v>
      </c>
      <c r="J4">
        <v>-15753109.700000003</v>
      </c>
      <c r="K4">
        <v>34576515.699999988</v>
      </c>
      <c r="L4">
        <v>10822585.799999997</v>
      </c>
      <c r="M4">
        <v>-442569.69999998808</v>
      </c>
      <c r="N4">
        <v>15743840.100000024</v>
      </c>
      <c r="O4">
        <v>29976557.799999982</v>
      </c>
      <c r="P4">
        <v>-1864972.599999994</v>
      </c>
      <c r="Q4">
        <v>-27283364.699999988</v>
      </c>
      <c r="R4">
        <v>-26589937.5</v>
      </c>
      <c r="S4">
        <v>-23688365.300000012</v>
      </c>
      <c r="T4">
        <v>-10468314.099999994</v>
      </c>
      <c r="U4">
        <v>-2257012.6000000089</v>
      </c>
      <c r="V4">
        <v>391306.09999997914</v>
      </c>
      <c r="W4">
        <v>8863644.8000000417</v>
      </c>
      <c r="X4">
        <v>-3755380.599999994</v>
      </c>
      <c r="Y4">
        <v>-11881628.499999985</v>
      </c>
      <c r="Z4">
        <v>-15898676.200000018</v>
      </c>
      <c r="AA4">
        <v>-13309869.699999988</v>
      </c>
      <c r="AB4">
        <v>-1407504.2000000179</v>
      </c>
      <c r="AC4">
        <v>-4474248.200000003</v>
      </c>
      <c r="AD4">
        <v>5997706.5</v>
      </c>
      <c r="AE4">
        <v>21486925.899999991</v>
      </c>
      <c r="AF4">
        <v>433331.30000004172</v>
      </c>
      <c r="AG4">
        <v>3556724.2000000179</v>
      </c>
      <c r="AH4">
        <v>-137373.59999999404</v>
      </c>
      <c r="AI4">
        <v>15557997.400000006</v>
      </c>
      <c r="AJ4">
        <v>14537723.299999982</v>
      </c>
      <c r="AK4">
        <v>39788990.49999997</v>
      </c>
      <c r="AL4">
        <v>9889330.8000000119</v>
      </c>
      <c r="AM4">
        <v>9676536</v>
      </c>
      <c r="AN4">
        <v>-10351771.400000021</v>
      </c>
      <c r="AO4">
        <v>-6936256.299999997</v>
      </c>
      <c r="AP4">
        <v>-1185849</v>
      </c>
      <c r="AQ4">
        <v>7941394.1000000238</v>
      </c>
      <c r="AR4">
        <v>23299486.200000018</v>
      </c>
      <c r="AS4">
        <v>12168545.599999994</v>
      </c>
      <c r="AT4">
        <v>-2461005.9999999702</v>
      </c>
      <c r="AU4">
        <v>8811126.3000000119</v>
      </c>
      <c r="AV4">
        <v>5082174</v>
      </c>
      <c r="AW4">
        <v>-5674569.7000000328</v>
      </c>
      <c r="AX4">
        <v>806315.20000001788</v>
      </c>
      <c r="AY4">
        <v>-4977768.3999999762</v>
      </c>
      <c r="AZ4">
        <v>2897450.5</v>
      </c>
      <c r="BA4">
        <v>639307.0000000298</v>
      </c>
      <c r="BB4">
        <v>-1138672.9000000358</v>
      </c>
      <c r="BC4">
        <v>-8259892.1000000238</v>
      </c>
      <c r="BD4">
        <v>-10774569.299999982</v>
      </c>
      <c r="BE4">
        <v>-13820452.5</v>
      </c>
      <c r="BF4">
        <v>1104480.0000000149</v>
      </c>
      <c r="BG4">
        <v>3782170.1999999881</v>
      </c>
      <c r="BH4">
        <v>-7590150.400000006</v>
      </c>
      <c r="BI4">
        <v>-8077969.1999999881</v>
      </c>
      <c r="BJ4">
        <v>3526999.8999999762</v>
      </c>
      <c r="BK4">
        <v>13288553.200000033</v>
      </c>
      <c r="BL4">
        <v>11267642.400000036</v>
      </c>
      <c r="BM4">
        <v>-1122039.799999997</v>
      </c>
      <c r="BN4">
        <v>5452407.799999997</v>
      </c>
      <c r="BO4">
        <v>1338079.4000000209</v>
      </c>
      <c r="BP4">
        <v>-7643818.7000000179</v>
      </c>
      <c r="BQ4">
        <v>-7111152.400000006</v>
      </c>
      <c r="BR4">
        <v>4924438.099999994</v>
      </c>
      <c r="BS4">
        <v>3817294.8999999911</v>
      </c>
      <c r="BT4">
        <v>-6559580.400000006</v>
      </c>
      <c r="BU4">
        <v>4171548.299999997</v>
      </c>
      <c r="BV4">
        <v>-2830916.099999994</v>
      </c>
      <c r="BW4">
        <v>3475666.9999999851</v>
      </c>
      <c r="BX4">
        <v>-428002.10000000894</v>
      </c>
      <c r="BY4">
        <v>-5645520.900000006</v>
      </c>
      <c r="BZ4">
        <v>-1548485.400000006</v>
      </c>
      <c r="CA4">
        <v>-1585014.5000000149</v>
      </c>
      <c r="CB4">
        <v>-4755392.9999999851</v>
      </c>
      <c r="CC4">
        <v>15856764.99999997</v>
      </c>
      <c r="CD4">
        <v>5541518.1000000238</v>
      </c>
      <c r="CE4">
        <v>16528370.700000018</v>
      </c>
      <c r="CF4">
        <v>-139887.10000002384</v>
      </c>
      <c r="CG4">
        <v>15836393.599999994</v>
      </c>
      <c r="CH4">
        <v>24174632.200000003</v>
      </c>
      <c r="CI4">
        <v>-744128.29999999702</v>
      </c>
      <c r="CJ4">
        <v>8117859.7000000179</v>
      </c>
      <c r="CK4">
        <v>-523748.90000000596</v>
      </c>
      <c r="CL4">
        <v>3802721.3000000119</v>
      </c>
      <c r="CM4">
        <v>946621.79999999702</v>
      </c>
      <c r="CN4">
        <v>-2497297.200000003</v>
      </c>
      <c r="CO4">
        <v>6560868.200000003</v>
      </c>
      <c r="CP4">
        <v>13406514.899999991</v>
      </c>
      <c r="CQ4">
        <v>18929965.899999976</v>
      </c>
      <c r="CR4">
        <v>-11610264.700000003</v>
      </c>
      <c r="CS4">
        <v>7353848.6999999881</v>
      </c>
      <c r="CT4">
        <v>15581291.599999994</v>
      </c>
      <c r="CU4">
        <v>-828329.70000000298</v>
      </c>
      <c r="CV4">
        <v>-18431829.400000021</v>
      </c>
      <c r="CW4">
        <v>3950423.0000000298</v>
      </c>
      <c r="CX4">
        <v>-4450545.2000000328</v>
      </c>
      <c r="CY4">
        <v>-17749217.699999988</v>
      </c>
      <c r="CZ4">
        <v>4351029.8000000119</v>
      </c>
      <c r="DA4">
        <v>23166100.800000042</v>
      </c>
      <c r="DB4">
        <v>350064.79999999702</v>
      </c>
      <c r="DC4">
        <v>12883553.700000003</v>
      </c>
      <c r="DD4">
        <v>10123992.800000012</v>
      </c>
      <c r="DE4">
        <v>4203149.5</v>
      </c>
      <c r="DF4">
        <v>-3114011.1999999881</v>
      </c>
      <c r="DG4">
        <v>-4530085.6999999732</v>
      </c>
      <c r="DH4">
        <v>-3125126.799999997</v>
      </c>
      <c r="DI4">
        <v>9566260.9000000209</v>
      </c>
      <c r="DJ4">
        <v>3239120.2999999672</v>
      </c>
      <c r="DK4">
        <v>-2149887.099999994</v>
      </c>
      <c r="DL4">
        <v>6003642.700000003</v>
      </c>
      <c r="DM4">
        <v>2179563.400000006</v>
      </c>
      <c r="DN4">
        <v>7283604.2000000179</v>
      </c>
      <c r="DO4">
        <v>-8125213.599999994</v>
      </c>
      <c r="DP4">
        <v>-12355250.49999997</v>
      </c>
      <c r="DQ4">
        <v>-5530136.599999994</v>
      </c>
      <c r="DR4">
        <v>-3309107.7999999821</v>
      </c>
      <c r="DS4">
        <v>194608.5</v>
      </c>
      <c r="DT4">
        <v>-6999966.299999997</v>
      </c>
      <c r="DU4">
        <v>-7432027.7000000179</v>
      </c>
      <c r="DV4">
        <v>-13891782.499999985</v>
      </c>
      <c r="DW4">
        <v>5927365.8999999911</v>
      </c>
      <c r="DX4">
        <v>4949806.5000000298</v>
      </c>
      <c r="DY4">
        <v>175595</v>
      </c>
      <c r="DZ4">
        <v>21447648.300000012</v>
      </c>
      <c r="EA4">
        <v>23032527.000000015</v>
      </c>
      <c r="EB4">
        <v>-4837770.599999994</v>
      </c>
      <c r="EC4">
        <v>-7848201.900000006</v>
      </c>
      <c r="ED4">
        <v>-9663854.2999999821</v>
      </c>
      <c r="EE4">
        <v>-4972629.9999999851</v>
      </c>
      <c r="EF4">
        <v>15827154.899999991</v>
      </c>
      <c r="EG4">
        <v>11741476</v>
      </c>
      <c r="EH4">
        <v>9069628.599999994</v>
      </c>
      <c r="EI4">
        <v>5856147.5</v>
      </c>
      <c r="EJ4">
        <v>-5149848.8000000119</v>
      </c>
      <c r="EK4">
        <v>-9388345.2000000179</v>
      </c>
      <c r="EL4">
        <v>3191070.0000000149</v>
      </c>
      <c r="EM4">
        <v>2102550</v>
      </c>
      <c r="EN4">
        <v>1517470</v>
      </c>
      <c r="EO4">
        <v>-9037297.200000003</v>
      </c>
      <c r="EP4" s="20">
        <f t="shared" ref="EP4:EP29" si="6">COUNTA(B4:EO4)</f>
        <v>144</v>
      </c>
      <c r="EQ4" s="20">
        <f t="shared" ref="EQ4:EQ28" si="7">$EQ$2*EP4</f>
        <v>108000000</v>
      </c>
      <c r="ER4" s="22">
        <f t="shared" si="0"/>
        <v>250597963.30000019</v>
      </c>
      <c r="ES4" s="22">
        <f t="shared" ref="ES4:ES29" si="8">ER4-EQ4</f>
        <v>142597963.30000019</v>
      </c>
      <c r="ET4" s="22">
        <f>ROUNDUP(EP4/2,0)</f>
        <v>72</v>
      </c>
      <c r="EU4" s="22">
        <f>$EQ$2*ET4</f>
        <v>54000000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61771738.600000128</v>
      </c>
      <c r="EW4" s="22">
        <f t="shared" si="1"/>
        <v>7771738.6000001281</v>
      </c>
      <c r="EX4" s="20">
        <f t="shared" ref="EX4:EX29" si="9">COUNTIF(B4:EO4,"&gt;750000")</f>
        <v>70</v>
      </c>
      <c r="EY4" s="20">
        <f t="shared" ref="EY4:EY29" si="10">COUNTIF(B4:EO4,"&lt;750000")</f>
        <v>74</v>
      </c>
      <c r="EZ4" s="21">
        <f t="shared" ref="EZ4:EZ29" si="11">EX4/(EX4+EY4)</f>
        <v>0.4861111111111111</v>
      </c>
      <c r="FA4" s="24">
        <f t="shared" ref="FA4:FA8" si="12">SUM(K4,W4,AI4,AU4,BG4,BS4,CE4,CQ4,DC4,DO4,EA4,EM4)</f>
        <v>140760503.00000006</v>
      </c>
      <c r="FB4" s="24">
        <f t="shared" ref="FB4:FB8" si="13">SUM(L4,X4,AJ4,AV4,BH4,BT4,CF4,CR4,DD4,DP4,EB4,EN4)</f>
        <v>-4764338.400000006</v>
      </c>
      <c r="FC4" s="24">
        <f t="shared" ref="FC4:FC8" si="14">SUM(M4,Y4,AK4,AW4,BI4,BU4,CG4,CS4,DE4,DQ4,EC4,EO4)</f>
        <v>22861557.799999952</v>
      </c>
      <c r="FD4" s="24">
        <f t="shared" ref="FD4:FD8" si="15">SUM(B4,N4,Z4,AL4,AX4,BJ4,BV4,CH4,CT4,DF4,DR4,ED4)</f>
        <v>25266677.800000042</v>
      </c>
      <c r="FE4" s="24">
        <f t="shared" ref="FE4:FE8" si="16">SUM(C4,O4,AA4,AM4,AY4,BK4,BW4,CI4,CU4,DG4,DS4,EE4)</f>
        <v>12903942.000000089</v>
      </c>
      <c r="FF4" s="24">
        <f t="shared" ref="FF4:FF8" si="17">SUM(D4,P4,AB4,AN4,AZ4,BL4,BX4,CJ4,CV4,DH4,DT4,EF4)</f>
        <v>-11269411.199999988</v>
      </c>
      <c r="FG4" s="24">
        <f t="shared" ref="FG4:FG8" si="18">SUM(E4,Q4,AC4,AO4,BA4,BM4,BY4,CK4,CW4,DI4,DU4,EG4)</f>
        <v>-29263289.599999934</v>
      </c>
      <c r="FH4" s="24">
        <f t="shared" ref="FH4:FH8" si="19">SUM(F4,R4,AD4,AP4,BB4,BN4,BZ4,CL4,CX4,DJ4,DV4,EH4)</f>
        <v>-4578254.7000001073</v>
      </c>
      <c r="FI4" s="24">
        <f t="shared" ref="FI4:FI8" si="20">SUM(G4,S4,AE4,AQ4,BC4,BO4,CA4,CM4,CY4,DK4,DW4,EI4)</f>
        <v>4637167.6999999881</v>
      </c>
      <c r="FJ4" s="24">
        <f t="shared" ref="FJ4:FJ8" si="21">SUM(H4,T4,AF4,AR4,BD4,BP4,CB4,CN4,CZ4,DL4,DX4,EJ4)</f>
        <v>17827909.90000011</v>
      </c>
      <c r="FK4" s="24">
        <f t="shared" ref="FK4:FK8" si="22">SUM(I4,U4,AG4,AS4,BE4,BQ4,CC4,CO4,DA4,DM4,DY4,EK4)</f>
        <v>36926343.800000012</v>
      </c>
      <c r="FL4" s="24">
        <f t="shared" ref="FL4:FL8" si="23">SUM(J4,V4,AH4,AT4,BF4,BR4,CD4,CP4,DB4,DN4,DZ4,EL4)</f>
        <v>39289155.200000077</v>
      </c>
      <c r="FN4" s="24">
        <f>H16+T16+AF16+AR16+BD16+BP16+CB16+CN16+CZ16+DL16+DX16+EJ16</f>
        <v>53</v>
      </c>
      <c r="FO4" s="24">
        <f t="shared" ref="FO4:FS4" si="24">I16+U16+AG16+AS16+BE16+BQ16+CC16+CO16+DA16+DM16+DY16+EK16</f>
        <v>43</v>
      </c>
      <c r="FP4" s="24">
        <f t="shared" si="24"/>
        <v>26</v>
      </c>
      <c r="FQ4" s="24">
        <f t="shared" si="24"/>
        <v>35</v>
      </c>
      <c r="FR4" s="24">
        <f t="shared" si="24"/>
        <v>24</v>
      </c>
      <c r="FS4" s="24">
        <f t="shared" si="24"/>
        <v>29</v>
      </c>
      <c r="FT4" s="24">
        <f>B16+N16+Z16+AL16+AX16+BJ16+BV16+CH16+CT16+DF16+DR16+ED16</f>
        <v>28</v>
      </c>
      <c r="FU4" s="24">
        <f t="shared" ref="FU4:FY4" si="25">C16+O16+AA16+AM16+AY16+BK16+BW16+CI16+CU16+DG16+DS16+EE16</f>
        <v>26</v>
      </c>
      <c r="FV4" s="24">
        <f t="shared" si="25"/>
        <v>45</v>
      </c>
      <c r="FW4" s="24">
        <f t="shared" si="25"/>
        <v>47</v>
      </c>
      <c r="FX4" s="24">
        <f t="shared" si="25"/>
        <v>41</v>
      </c>
      <c r="FY4" s="24">
        <f t="shared" si="25"/>
        <v>44</v>
      </c>
    </row>
    <row r="5" spans="1:181" x14ac:dyDescent="0.25">
      <c r="A5" s="5" t="s">
        <v>1</v>
      </c>
      <c r="B5">
        <v>-3611227.3000000268</v>
      </c>
      <c r="C5">
        <v>-22049049.199999988</v>
      </c>
      <c r="D5">
        <v>7704552.9999999553</v>
      </c>
      <c r="E5">
        <v>12663037.300000042</v>
      </c>
      <c r="F5">
        <v>49285294.700000018</v>
      </c>
      <c r="G5">
        <v>35449393</v>
      </c>
      <c r="H5">
        <v>18427629.700000003</v>
      </c>
      <c r="I5">
        <v>8208135.1999999881</v>
      </c>
      <c r="J5">
        <v>-8714560.2000000179</v>
      </c>
      <c r="K5">
        <v>29590219.899999961</v>
      </c>
      <c r="L5">
        <v>17364196.699999958</v>
      </c>
      <c r="M5">
        <v>14534620.299999982</v>
      </c>
      <c r="N5">
        <v>57634431.200000018</v>
      </c>
      <c r="O5">
        <v>-2266426.1000000238</v>
      </c>
      <c r="P5">
        <v>-4187468.8999999762</v>
      </c>
      <c r="Q5">
        <v>-46947414.399999991</v>
      </c>
      <c r="R5">
        <v>-32252595.599999994</v>
      </c>
      <c r="S5">
        <v>-27391668.400000006</v>
      </c>
      <c r="T5">
        <v>-14911248.200000003</v>
      </c>
      <c r="U5">
        <v>2285394.0000000149</v>
      </c>
      <c r="V5">
        <v>-2517632.2000000179</v>
      </c>
      <c r="W5">
        <v>1544639.900000006</v>
      </c>
      <c r="X5">
        <v>2056723.700000003</v>
      </c>
      <c r="Y5">
        <v>-22535714.700000018</v>
      </c>
      <c r="Z5">
        <v>-18710640.099999979</v>
      </c>
      <c r="AA5">
        <v>-19131705.300000042</v>
      </c>
      <c r="AB5">
        <v>-5917922.599999994</v>
      </c>
      <c r="AC5">
        <v>4396148.3000000268</v>
      </c>
      <c r="AD5">
        <v>13471679.800000012</v>
      </c>
      <c r="AE5">
        <v>16639351.399999991</v>
      </c>
      <c r="AF5">
        <v>4950423.400000006</v>
      </c>
      <c r="AG5">
        <v>-3183135.5000000149</v>
      </c>
      <c r="AH5">
        <v>8217497.5000000149</v>
      </c>
      <c r="AI5">
        <v>15060994.799999952</v>
      </c>
      <c r="AJ5">
        <v>34619969.099999964</v>
      </c>
      <c r="AK5">
        <v>18966227.099999964</v>
      </c>
      <c r="AL5">
        <v>32657208.300000012</v>
      </c>
      <c r="AM5">
        <v>4557046.400000006</v>
      </c>
      <c r="AN5">
        <v>-2309110.6999999881</v>
      </c>
      <c r="AO5">
        <v>-7988393.4000000209</v>
      </c>
      <c r="AP5">
        <v>10347744.800000012</v>
      </c>
      <c r="AQ5">
        <v>20755221.800000012</v>
      </c>
      <c r="AR5">
        <v>12500602.400000006</v>
      </c>
      <c r="AS5">
        <v>12912206.50000003</v>
      </c>
      <c r="AT5">
        <v>6015883.799999997</v>
      </c>
      <c r="AU5">
        <v>5682443.6999999881</v>
      </c>
      <c r="AV5">
        <v>4161137.799999997</v>
      </c>
      <c r="AW5">
        <v>-4002059.599999994</v>
      </c>
      <c r="AX5">
        <v>-713356.59999997914</v>
      </c>
      <c r="AY5">
        <v>-4581578.799999997</v>
      </c>
      <c r="AZ5">
        <v>-334848.09999999404</v>
      </c>
      <c r="BA5">
        <v>-6268244.6999999881</v>
      </c>
      <c r="BB5">
        <v>-4685109.8999999911</v>
      </c>
      <c r="BC5">
        <v>-13595241.000000015</v>
      </c>
      <c r="BD5">
        <v>-19716019.799999997</v>
      </c>
      <c r="BE5">
        <v>-8448402.3999999911</v>
      </c>
      <c r="BF5">
        <v>-705765.90000000596</v>
      </c>
      <c r="BG5">
        <v>222543</v>
      </c>
      <c r="BH5">
        <v>-10652744.000000015</v>
      </c>
      <c r="BI5">
        <v>-9339342.400000006</v>
      </c>
      <c r="BJ5">
        <v>7375554.6999999881</v>
      </c>
      <c r="BK5">
        <v>9726033.0999999791</v>
      </c>
      <c r="BL5">
        <v>5712622.1999999881</v>
      </c>
      <c r="BM5">
        <v>-4130694.400000006</v>
      </c>
      <c r="BN5">
        <v>3275815.8999999911</v>
      </c>
      <c r="BO5">
        <v>-7231761.8999999762</v>
      </c>
      <c r="BP5">
        <v>-7995075.700000003</v>
      </c>
      <c r="BQ5">
        <v>-8986141.4999999851</v>
      </c>
      <c r="BR5">
        <v>16020331.099999994</v>
      </c>
      <c r="BS5">
        <v>-1451539.9999999702</v>
      </c>
      <c r="BT5">
        <v>-2280872.099999994</v>
      </c>
      <c r="BU5">
        <v>4728839.0000000298</v>
      </c>
      <c r="BV5">
        <v>-1576164.3000000268</v>
      </c>
      <c r="BW5">
        <v>3565313.8999999911</v>
      </c>
      <c r="BX5">
        <v>-279848.5000000298</v>
      </c>
      <c r="BY5">
        <v>-9259533.2000000328</v>
      </c>
      <c r="BZ5">
        <v>-4094694.9000000209</v>
      </c>
      <c r="CA5">
        <v>7309524.299999997</v>
      </c>
      <c r="CB5">
        <v>2790371.8999999762</v>
      </c>
      <c r="CC5">
        <v>19217607.099999964</v>
      </c>
      <c r="CD5">
        <v>14762486.599999979</v>
      </c>
      <c r="CE5">
        <v>18794712.300000042</v>
      </c>
      <c r="CF5">
        <v>194572.39999999106</v>
      </c>
      <c r="CG5">
        <v>14015100.200000018</v>
      </c>
      <c r="CH5">
        <v>20686450.5</v>
      </c>
      <c r="CI5">
        <v>-6332822.5</v>
      </c>
      <c r="CJ5">
        <v>5663556.4000000358</v>
      </c>
      <c r="CK5">
        <v>-3519734.6000000089</v>
      </c>
      <c r="CL5">
        <v>4834783.5</v>
      </c>
      <c r="CM5">
        <v>7643311.7999999821</v>
      </c>
      <c r="CN5">
        <v>-6579913.7000000328</v>
      </c>
      <c r="CO5">
        <v>21248763.100000009</v>
      </c>
      <c r="CP5">
        <v>17539859.699999973</v>
      </c>
      <c r="CQ5">
        <v>16989570.5</v>
      </c>
      <c r="CR5">
        <v>-3755718.3999999911</v>
      </c>
      <c r="CS5">
        <v>10216682.200000018</v>
      </c>
      <c r="CT5">
        <v>10903487.99999997</v>
      </c>
      <c r="CU5">
        <v>-8001810.299999997</v>
      </c>
      <c r="CV5">
        <v>-11314964.099999994</v>
      </c>
      <c r="CW5">
        <v>-8711256.1999999881</v>
      </c>
      <c r="CX5">
        <v>-2243762.799999997</v>
      </c>
      <c r="CY5">
        <v>-12340213.400000006</v>
      </c>
      <c r="CZ5">
        <v>3407842.400000006</v>
      </c>
      <c r="DA5">
        <v>24911593.699999988</v>
      </c>
      <c r="DB5">
        <v>21206264.899999961</v>
      </c>
      <c r="DC5">
        <v>15179039.400000006</v>
      </c>
      <c r="DD5">
        <v>9572936.8999999911</v>
      </c>
      <c r="DE5">
        <v>8694449.7000000179</v>
      </c>
      <c r="DF5">
        <v>-12206997.100000009</v>
      </c>
      <c r="DG5">
        <v>-3065370.1000000089</v>
      </c>
      <c r="DH5">
        <v>7203471.3000000119</v>
      </c>
      <c r="DI5">
        <v>7757504.900000006</v>
      </c>
      <c r="DJ5">
        <v>9094922.5</v>
      </c>
      <c r="DK5">
        <v>-6075106.6000000089</v>
      </c>
      <c r="DL5">
        <v>12837783.900000021</v>
      </c>
      <c r="DM5">
        <v>7544644.6000000089</v>
      </c>
      <c r="DN5">
        <v>4043812.0999999642</v>
      </c>
      <c r="DO5">
        <v>-8383675.099999994</v>
      </c>
      <c r="DP5">
        <v>-14121115.999999985</v>
      </c>
      <c r="DQ5">
        <v>-13143088.899999976</v>
      </c>
      <c r="DR5">
        <v>-9882514.200000003</v>
      </c>
      <c r="DS5">
        <v>-882907.70000001788</v>
      </c>
      <c r="DT5">
        <v>-13665897</v>
      </c>
      <c r="DU5">
        <v>-12777016.200000003</v>
      </c>
      <c r="DV5">
        <v>-15854813.5</v>
      </c>
      <c r="DW5">
        <v>6015723.900000006</v>
      </c>
      <c r="DX5">
        <v>8442845.799999997</v>
      </c>
      <c r="DY5">
        <v>6683059.1000000238</v>
      </c>
      <c r="DZ5">
        <v>29304701.299999982</v>
      </c>
      <c r="EA5">
        <v>15105576.399999991</v>
      </c>
      <c r="EB5">
        <v>-11652628.800000012</v>
      </c>
      <c r="EC5">
        <v>-16137010.799999997</v>
      </c>
      <c r="ED5">
        <v>-4347276.8999999762</v>
      </c>
      <c r="EE5">
        <v>-4275295.900000006</v>
      </c>
      <c r="EF5">
        <v>22468481.300000012</v>
      </c>
      <c r="EG5">
        <v>18070994.099999994</v>
      </c>
      <c r="EH5">
        <v>15207512.800000012</v>
      </c>
      <c r="EI5">
        <v>-2347185.2000000179</v>
      </c>
      <c r="EJ5">
        <v>-2706023.4000000209</v>
      </c>
      <c r="EK5">
        <v>-2629360.3999999911</v>
      </c>
      <c r="EL5">
        <v>15667190</v>
      </c>
      <c r="EM5">
        <v>-353250</v>
      </c>
      <c r="EN5">
        <v>-183950</v>
      </c>
      <c r="EP5" s="20">
        <f t="shared" si="6"/>
        <v>143</v>
      </c>
      <c r="EQ5" s="20">
        <f t="shared" si="7"/>
        <v>107250000</v>
      </c>
      <c r="ER5" s="22">
        <f t="shared" si="0"/>
        <v>402072667.59999996</v>
      </c>
      <c r="ES5" s="22">
        <f t="shared" si="8"/>
        <v>294822667.59999996</v>
      </c>
      <c r="ET5" s="22">
        <f>ROUNDUP(EP5/3,0)</f>
        <v>48</v>
      </c>
      <c r="EU5" s="22">
        <f t="shared" ref="EU5:EU8" si="26">$EQ$2*ET5</f>
        <v>36000000</v>
      </c>
      <c r="EV5" s="22">
        <f>SUM(B5,E5,H5,K5,N5,Q5,T5,W5,Z5,AC5,AF5,AI5,AL5,AO5,AR5,AU5,AX5,BA5,BD5,BG5,BJ5,BM5,BP5,BS5,BV5,BY5,CB5,CE5,CH5,CK5,CN5,CQ5,CT5,CW5,CZ5,DC5,DF5,DI5,DL5,DO5,DR5,DU5,DX5,EA5,ED5,EG5,EJ5,EM5)</f>
        <v>140924847.19999999</v>
      </c>
      <c r="EW5" s="22">
        <f t="shared" si="1"/>
        <v>104924847.19999999</v>
      </c>
      <c r="EX5" s="20">
        <f t="shared" si="9"/>
        <v>73</v>
      </c>
      <c r="EY5" s="20">
        <f t="shared" si="10"/>
        <v>70</v>
      </c>
      <c r="EZ5" s="21">
        <f t="shared" si="11"/>
        <v>0.51048951048951052</v>
      </c>
      <c r="FA5" s="24">
        <f t="shared" si="12"/>
        <v>107981274.79999998</v>
      </c>
      <c r="FB5" s="24">
        <f t="shared" si="13"/>
        <v>25322507.299999908</v>
      </c>
      <c r="FC5" s="24">
        <f t="shared" si="14"/>
        <v>5998702.1000000387</v>
      </c>
      <c r="FD5" s="24">
        <f t="shared" si="15"/>
        <v>78208956.199999988</v>
      </c>
      <c r="FE5" s="24">
        <f t="shared" si="16"/>
        <v>-52738572.500000104</v>
      </c>
      <c r="FF5" s="24">
        <f t="shared" si="17"/>
        <v>10742624.300000027</v>
      </c>
      <c r="FG5" s="24">
        <f t="shared" si="18"/>
        <v>-56714602.49999997</v>
      </c>
      <c r="FH5" s="24">
        <f t="shared" si="19"/>
        <v>46386777.300000042</v>
      </c>
      <c r="FI5" s="24">
        <f t="shared" si="20"/>
        <v>24831349.699999958</v>
      </c>
      <c r="FJ5" s="24">
        <f t="shared" si="21"/>
        <v>11449218.699999958</v>
      </c>
      <c r="FK5" s="24">
        <f t="shared" si="22"/>
        <v>79764363.500000045</v>
      </c>
      <c r="FL5" s="24">
        <f t="shared" si="23"/>
        <v>120840068.69999982</v>
      </c>
      <c r="FN5" s="24">
        <f>E23+Q23+AC23+AO23+BA23+BM23+BY23+CK23+CW23+DI23+DU23+EG23</f>
        <v>51</v>
      </c>
      <c r="FO5" s="24">
        <f t="shared" ref="FO5:FV5" si="27">F23+R23+AD23+AP23+BB23+BN23+BZ23+CL23+CX23+DJ23+DV23+EH23</f>
        <v>34</v>
      </c>
      <c r="FP5" s="24">
        <f t="shared" si="27"/>
        <v>24</v>
      </c>
      <c r="FQ5" s="24">
        <f t="shared" si="27"/>
        <v>25</v>
      </c>
      <c r="FR5" s="24">
        <f t="shared" si="27"/>
        <v>20</v>
      </c>
      <c r="FS5" s="24">
        <f t="shared" si="27"/>
        <v>30</v>
      </c>
      <c r="FT5" s="24">
        <f t="shared" si="27"/>
        <v>25</v>
      </c>
      <c r="FU5" s="24">
        <f t="shared" si="27"/>
        <v>22</v>
      </c>
      <c r="FV5" s="24">
        <f t="shared" si="27"/>
        <v>37</v>
      </c>
      <c r="FW5" s="24">
        <f>B23+N23+Z23+AL23+AX23+BJ23+BV23+CH23+CT23+DF23+DR23+ED23</f>
        <v>49</v>
      </c>
      <c r="FX5" s="24">
        <f t="shared" ref="FX5:FY5" si="28">C23+O23+AA23+AM23+AY23+BK23+BW23+CI23+CU23+DG23+DS23+EE23</f>
        <v>41</v>
      </c>
      <c r="FY5" s="24">
        <f t="shared" si="28"/>
        <v>52</v>
      </c>
    </row>
    <row r="6" spans="1:181" x14ac:dyDescent="0.25">
      <c r="A6" s="5" t="s">
        <v>3</v>
      </c>
      <c r="B6">
        <v>-6038403.200000003</v>
      </c>
      <c r="C6">
        <v>-21316489</v>
      </c>
      <c r="D6">
        <v>18284094.100000024</v>
      </c>
      <c r="E6">
        <v>44158568.400000006</v>
      </c>
      <c r="F6">
        <v>73834244.099999994</v>
      </c>
      <c r="G6">
        <v>27169443.300000012</v>
      </c>
      <c r="H6">
        <v>19239660.99999997</v>
      </c>
      <c r="I6">
        <v>15072098.199999988</v>
      </c>
      <c r="J6">
        <v>-14953014.600000009</v>
      </c>
      <c r="K6">
        <v>32707451.699999958</v>
      </c>
      <c r="L6">
        <v>42441695.399999976</v>
      </c>
      <c r="M6">
        <v>39145025.299999952</v>
      </c>
      <c r="N6">
        <v>27086273.899999976</v>
      </c>
      <c r="O6">
        <v>-4303115</v>
      </c>
      <c r="P6">
        <v>-23394298.799999997</v>
      </c>
      <c r="Q6">
        <v>-45592528.5</v>
      </c>
      <c r="R6">
        <v>-35816571.799999982</v>
      </c>
      <c r="S6">
        <v>-29602065.499999985</v>
      </c>
      <c r="T6">
        <v>-9123345.3000000119</v>
      </c>
      <c r="U6">
        <v>5178439.9999999851</v>
      </c>
      <c r="V6">
        <v>-4527159.7999999821</v>
      </c>
      <c r="W6">
        <v>-2052679.9999999702</v>
      </c>
      <c r="X6">
        <v>-5112572.7000000179</v>
      </c>
      <c r="Y6">
        <v>-24629004.100000024</v>
      </c>
      <c r="Z6">
        <v>-22861283.000000015</v>
      </c>
      <c r="AA6">
        <v>-29788518.600000001</v>
      </c>
      <c r="AB6">
        <v>790208.89999997616</v>
      </c>
      <c r="AC6">
        <v>10326690.500000015</v>
      </c>
      <c r="AD6">
        <v>12497875.399999976</v>
      </c>
      <c r="AE6">
        <v>19652807.599999994</v>
      </c>
      <c r="AF6">
        <v>1509900.1000000089</v>
      </c>
      <c r="AG6">
        <v>2277205.3000000119</v>
      </c>
      <c r="AH6">
        <v>3303927.6000000238</v>
      </c>
      <c r="AI6">
        <v>55732339.100000024</v>
      </c>
      <c r="AJ6">
        <v>14878804.099999994</v>
      </c>
      <c r="AK6">
        <v>47335007.899999946</v>
      </c>
      <c r="AL6">
        <v>19265226.900000006</v>
      </c>
      <c r="AM6">
        <v>12105920.900000006</v>
      </c>
      <c r="AN6">
        <v>-3168558.5999999642</v>
      </c>
      <c r="AO6">
        <v>-8954718.599999994</v>
      </c>
      <c r="AP6">
        <v>25093253.199999988</v>
      </c>
      <c r="AQ6">
        <v>12396051.600000009</v>
      </c>
      <c r="AR6">
        <v>17323142.200000018</v>
      </c>
      <c r="AS6">
        <v>23414612.199999988</v>
      </c>
      <c r="AT6">
        <v>8259923.700000003</v>
      </c>
      <c r="AU6">
        <v>3016372.8999999762</v>
      </c>
      <c r="AV6">
        <v>6695949.200000003</v>
      </c>
      <c r="AW6">
        <v>-7062072.4999999702</v>
      </c>
      <c r="AX6">
        <v>2073653.099999994</v>
      </c>
      <c r="AY6">
        <v>-3661957.9999999702</v>
      </c>
      <c r="AZ6">
        <v>-2354602.7999999821</v>
      </c>
      <c r="BA6">
        <v>-18092793.200000003</v>
      </c>
      <c r="BB6">
        <v>-10609768.400000006</v>
      </c>
      <c r="BC6">
        <v>-21990541.299999997</v>
      </c>
      <c r="BD6">
        <v>-16636290.699999988</v>
      </c>
      <c r="BE6">
        <v>-10647011.599999994</v>
      </c>
      <c r="BF6">
        <v>-3411693.900000006</v>
      </c>
      <c r="BG6">
        <v>1843914.8000000119</v>
      </c>
      <c r="BH6">
        <v>-10567169.700000003</v>
      </c>
      <c r="BI6">
        <v>-2512845.7999999821</v>
      </c>
      <c r="BJ6">
        <v>7114774.200000003</v>
      </c>
      <c r="BK6">
        <v>5770143.5000000149</v>
      </c>
      <c r="BL6">
        <v>7960196.099999994</v>
      </c>
      <c r="BM6">
        <v>-8131497.2000000179</v>
      </c>
      <c r="BN6">
        <v>-6640427.9999999851</v>
      </c>
      <c r="BO6">
        <v>-8331960.3000000268</v>
      </c>
      <c r="BP6">
        <v>-6747883.3000000119</v>
      </c>
      <c r="BQ6">
        <v>-5782631.6000000089</v>
      </c>
      <c r="BR6">
        <v>17603144.799999997</v>
      </c>
      <c r="BS6">
        <v>5678994.0999999791</v>
      </c>
      <c r="BT6">
        <v>3114157.9000000209</v>
      </c>
      <c r="BU6">
        <v>6328047.1999999732</v>
      </c>
      <c r="BV6">
        <v>391633.40000005066</v>
      </c>
      <c r="BW6">
        <v>3722819.0999999642</v>
      </c>
      <c r="BX6">
        <v>-2512327.9999999851</v>
      </c>
      <c r="BY6">
        <v>-10718551.200000018</v>
      </c>
      <c r="BZ6">
        <v>-513476.19999998808</v>
      </c>
      <c r="CA6">
        <v>23013605.400000006</v>
      </c>
      <c r="CB6">
        <v>4805135.900000006</v>
      </c>
      <c r="CC6">
        <v>26037522.899999991</v>
      </c>
      <c r="CD6">
        <v>16064626.200000003</v>
      </c>
      <c r="CE6">
        <v>30717782.100000024</v>
      </c>
      <c r="CF6">
        <v>-4713569.1999999732</v>
      </c>
      <c r="CG6">
        <v>9777823.400000006</v>
      </c>
      <c r="CH6">
        <v>16278834.399999991</v>
      </c>
      <c r="CI6">
        <v>-10188624.50000003</v>
      </c>
      <c r="CJ6">
        <v>6230775.6999999881</v>
      </c>
      <c r="CK6">
        <v>2888897.9999999851</v>
      </c>
      <c r="CL6">
        <v>4674303.1999999881</v>
      </c>
      <c r="CM6">
        <v>6830827.7999999672</v>
      </c>
      <c r="CN6">
        <v>7190598.4999999851</v>
      </c>
      <c r="CO6">
        <v>24223001.400000021</v>
      </c>
      <c r="CP6">
        <v>8644492.3000000119</v>
      </c>
      <c r="CQ6">
        <v>28417752</v>
      </c>
      <c r="CR6">
        <v>-3827560</v>
      </c>
      <c r="CS6">
        <v>3612325.7999999821</v>
      </c>
      <c r="CT6">
        <v>131989.19999995828</v>
      </c>
      <c r="CU6">
        <v>6989953.5999999791</v>
      </c>
      <c r="CV6">
        <v>-27894494.299999997</v>
      </c>
      <c r="CW6">
        <v>-8867523.6000000089</v>
      </c>
      <c r="CX6">
        <v>-2512007.1000000238</v>
      </c>
      <c r="CY6">
        <v>-17155784.499999985</v>
      </c>
      <c r="CZ6">
        <v>-1147401.5</v>
      </c>
      <c r="DA6">
        <v>60587441</v>
      </c>
      <c r="DB6">
        <v>17301704.899999976</v>
      </c>
      <c r="DC6">
        <v>20342203.100000009</v>
      </c>
      <c r="DD6">
        <v>7001338.5000000149</v>
      </c>
      <c r="DE6">
        <v>-8687179.400000006</v>
      </c>
      <c r="DF6">
        <v>-9744098.2999999821</v>
      </c>
      <c r="DG6">
        <v>13341715.099999994</v>
      </c>
      <c r="DH6">
        <v>10569378.799999997</v>
      </c>
      <c r="DI6">
        <v>16540929.300000012</v>
      </c>
      <c r="DJ6">
        <v>11286098.49999997</v>
      </c>
      <c r="DK6">
        <v>-3688628.1999999881</v>
      </c>
      <c r="DL6">
        <v>17309653.500000015</v>
      </c>
      <c r="DM6">
        <v>10591810.799999982</v>
      </c>
      <c r="DN6">
        <v>-5525610.6000000089</v>
      </c>
      <c r="DO6">
        <v>-2120679.200000003</v>
      </c>
      <c r="DP6">
        <v>-17668163.400000006</v>
      </c>
      <c r="DQ6">
        <v>-19531650</v>
      </c>
      <c r="DR6">
        <v>-5656466.8000000119</v>
      </c>
      <c r="DS6">
        <v>-9911123.4999999851</v>
      </c>
      <c r="DT6">
        <v>-19035814.399999991</v>
      </c>
      <c r="DU6">
        <v>-13012439.199999988</v>
      </c>
      <c r="DV6">
        <v>-14426450.599999994</v>
      </c>
      <c r="DW6">
        <v>9460509.0999999642</v>
      </c>
      <c r="DX6">
        <v>17437223.900000006</v>
      </c>
      <c r="DY6">
        <v>3263938.7000000179</v>
      </c>
      <c r="DZ6">
        <v>27161543.300000012</v>
      </c>
      <c r="EA6">
        <v>7290496.599999994</v>
      </c>
      <c r="EB6">
        <v>-15060851.5</v>
      </c>
      <c r="EC6">
        <v>-13782362.99999997</v>
      </c>
      <c r="ED6">
        <v>8568024.400000006</v>
      </c>
      <c r="EE6">
        <v>4041924.2999999821</v>
      </c>
      <c r="EF6">
        <v>27005904.899999991</v>
      </c>
      <c r="EG6">
        <v>20211848</v>
      </c>
      <c r="EH6">
        <v>813309.39999999106</v>
      </c>
      <c r="EI6">
        <v>-1080247.6000000089</v>
      </c>
      <c r="EJ6">
        <v>-4107753.5999999791</v>
      </c>
      <c r="EK6">
        <v>741868.40000000596</v>
      </c>
      <c r="EL6">
        <v>14894980</v>
      </c>
      <c r="EM6">
        <v>14171200</v>
      </c>
      <c r="EP6" s="20">
        <f t="shared" si="6"/>
        <v>142</v>
      </c>
      <c r="EQ6" s="20">
        <f t="shared" si="7"/>
        <v>106500000</v>
      </c>
      <c r="ER6" s="22">
        <f t="shared" si="0"/>
        <v>580752670.39999974</v>
      </c>
      <c r="ES6" s="22">
        <f t="shared" si="8"/>
        <v>474252670.39999974</v>
      </c>
      <c r="ET6" s="22">
        <f>ROUNDUP(EP6/4,0)</f>
        <v>36</v>
      </c>
      <c r="EU6" s="22">
        <f t="shared" si="26"/>
        <v>27000000</v>
      </c>
      <c r="EV6" s="22">
        <f>SUM(B6,F6,J6,N6,R6,V6,Z6,AD6,AH6,AL6,AP6,AT6,AX6,BB6,BF6,BJ6,BN6,BR6,BV6,BZ6,CD6,CH6,CL6,CP6,CT6,CX6,DB6,DF6,DJ6,DN6,DR6,DV6,DZ6,ED6,EH6,EL6)</f>
        <v>179107403.79999989</v>
      </c>
      <c r="EW6" s="22">
        <f t="shared" si="1"/>
        <v>152107403.79999989</v>
      </c>
      <c r="EX6" s="20">
        <f t="shared" si="9"/>
        <v>79</v>
      </c>
      <c r="EY6" s="20">
        <f t="shared" si="10"/>
        <v>63</v>
      </c>
      <c r="EZ6" s="21">
        <f t="shared" si="11"/>
        <v>0.55633802816901412</v>
      </c>
      <c r="FA6" s="24">
        <f t="shared" si="12"/>
        <v>195745147.20000002</v>
      </c>
      <c r="FB6" s="24">
        <f t="shared" si="13"/>
        <v>17182058.600000009</v>
      </c>
      <c r="FC6" s="24">
        <f t="shared" si="14"/>
        <v>29993114.799999908</v>
      </c>
      <c r="FD6" s="24">
        <f t="shared" si="15"/>
        <v>36610158.199999973</v>
      </c>
      <c r="FE6" s="24">
        <f t="shared" si="16"/>
        <v>-33197352.100000046</v>
      </c>
      <c r="FF6" s="24">
        <f t="shared" si="17"/>
        <v>-7519538.3999999464</v>
      </c>
      <c r="FG6" s="24">
        <f t="shared" si="18"/>
        <v>-19243117.300000012</v>
      </c>
      <c r="FH6" s="24">
        <f t="shared" si="19"/>
        <v>57680381.699999928</v>
      </c>
      <c r="FI6" s="24">
        <f t="shared" si="20"/>
        <v>16674017.399999961</v>
      </c>
      <c r="FJ6" s="24">
        <f t="shared" si="21"/>
        <v>47052640.700000018</v>
      </c>
      <c r="FK6" s="24">
        <f t="shared" si="22"/>
        <v>154958295.69999999</v>
      </c>
      <c r="FL6" s="24">
        <f t="shared" si="23"/>
        <v>84816863.900000021</v>
      </c>
      <c r="FN6" s="24">
        <f>B30+N30+Z30+AL30+AX30+BJ30+BV30+CH30+CT30+DF30+DR30+ED30</f>
        <v>44</v>
      </c>
      <c r="FO6" s="24">
        <f t="shared" ref="FO6:FY6" si="29">C30+O30+AA30+AM30+AY30+BK30+BW30+CI30+CU30+DG30+DS30+EE30</f>
        <v>33</v>
      </c>
      <c r="FP6" s="24">
        <f t="shared" si="29"/>
        <v>25</v>
      </c>
      <c r="FQ6" s="24">
        <f t="shared" si="29"/>
        <v>30</v>
      </c>
      <c r="FR6" s="24">
        <f t="shared" si="29"/>
        <v>21</v>
      </c>
      <c r="FS6" s="24">
        <f t="shared" si="29"/>
        <v>32</v>
      </c>
      <c r="FT6" s="24">
        <f t="shared" si="29"/>
        <v>20</v>
      </c>
      <c r="FU6" s="24">
        <f t="shared" si="29"/>
        <v>15</v>
      </c>
      <c r="FV6" s="24">
        <f t="shared" si="29"/>
        <v>23</v>
      </c>
      <c r="FW6" s="24">
        <f t="shared" si="29"/>
        <v>35</v>
      </c>
      <c r="FX6" s="24">
        <f t="shared" si="29"/>
        <v>38</v>
      </c>
      <c r="FY6" s="24">
        <f t="shared" si="29"/>
        <v>48</v>
      </c>
    </row>
    <row r="7" spans="1:181" x14ac:dyDescent="0.25">
      <c r="A7" s="5" t="s">
        <v>4</v>
      </c>
      <c r="B7">
        <v>-113978.09999999404</v>
      </c>
      <c r="C7">
        <v>-22235957.299999997</v>
      </c>
      <c r="D7">
        <v>39577834.49999997</v>
      </c>
      <c r="E7">
        <v>74179871.100000024</v>
      </c>
      <c r="F7">
        <v>55320562.800000012</v>
      </c>
      <c r="G7">
        <v>29716331.49999997</v>
      </c>
      <c r="H7">
        <v>28401763.200000018</v>
      </c>
      <c r="I7">
        <v>11829332.600000009</v>
      </c>
      <c r="J7">
        <v>-14792072.099999994</v>
      </c>
      <c r="K7">
        <v>55345569.900000006</v>
      </c>
      <c r="L7">
        <v>71503541.400000006</v>
      </c>
      <c r="M7">
        <v>12298403.5</v>
      </c>
      <c r="N7">
        <v>26748211.600000024</v>
      </c>
      <c r="O7">
        <v>-26046235.099999979</v>
      </c>
      <c r="P7">
        <v>-24958334.300000012</v>
      </c>
      <c r="Q7">
        <v>-48304820.099999994</v>
      </c>
      <c r="R7">
        <v>-38754827.200000003</v>
      </c>
      <c r="S7">
        <v>-18968541.099999979</v>
      </c>
      <c r="T7">
        <v>-3376391.9999999851</v>
      </c>
      <c r="U7">
        <v>6777859.0000000149</v>
      </c>
      <c r="V7">
        <v>-7663412.2000000179</v>
      </c>
      <c r="W7">
        <v>-7923211.9000000209</v>
      </c>
      <c r="X7">
        <v>-13184911.400000021</v>
      </c>
      <c r="Y7">
        <v>-30208148.100000024</v>
      </c>
      <c r="Z7">
        <v>-31973981.099999994</v>
      </c>
      <c r="AA7">
        <v>-25003181.399999999</v>
      </c>
      <c r="AB7">
        <v>5512267.1000000089</v>
      </c>
      <c r="AC7">
        <v>10182919.899999991</v>
      </c>
      <c r="AD7">
        <v>17167776.100000009</v>
      </c>
      <c r="AE7">
        <v>18817389.200000003</v>
      </c>
      <c r="AF7">
        <v>5062897.5999999791</v>
      </c>
      <c r="AG7">
        <v>-5709952.9000000358</v>
      </c>
      <c r="AH7">
        <v>19042089.5</v>
      </c>
      <c r="AI7">
        <v>40084453.300000012</v>
      </c>
      <c r="AJ7">
        <v>39253392.300000012</v>
      </c>
      <c r="AK7">
        <v>32733117.200000018</v>
      </c>
      <c r="AL7">
        <v>26588041.400000036</v>
      </c>
      <c r="AM7">
        <v>10036897.099999964</v>
      </c>
      <c r="AN7">
        <v>-2280715.2999999821</v>
      </c>
      <c r="AO7">
        <v>-8180389</v>
      </c>
      <c r="AP7">
        <v>12362805.99999997</v>
      </c>
      <c r="AQ7">
        <v>18299882.500000045</v>
      </c>
      <c r="AR7">
        <v>30446119.699999988</v>
      </c>
      <c r="AS7">
        <v>27077927.700000003</v>
      </c>
      <c r="AT7">
        <v>5520.0999999791384</v>
      </c>
      <c r="AU7">
        <v>2847781.200000003</v>
      </c>
      <c r="AV7">
        <v>4685952.9999999851</v>
      </c>
      <c r="AW7">
        <v>-12133898.100000009</v>
      </c>
      <c r="AX7">
        <v>-6526260.2999999821</v>
      </c>
      <c r="AY7">
        <v>-281113.40000000596</v>
      </c>
      <c r="AZ7">
        <v>-5529334.5</v>
      </c>
      <c r="BA7">
        <v>-16705974.700000003</v>
      </c>
      <c r="BB7">
        <v>-14418550.5</v>
      </c>
      <c r="BC7">
        <v>-21389260.300000012</v>
      </c>
      <c r="BD7">
        <v>-17866704.400000021</v>
      </c>
      <c r="BE7">
        <v>-16394290.599999994</v>
      </c>
      <c r="BF7">
        <v>1906996.5</v>
      </c>
      <c r="BG7">
        <v>-403881.10000002384</v>
      </c>
      <c r="BH7">
        <v>-5355047.1999999881</v>
      </c>
      <c r="BI7">
        <v>-10814280.999999985</v>
      </c>
      <c r="BJ7">
        <v>10851090.700000003</v>
      </c>
      <c r="BK7">
        <v>10393208.199999988</v>
      </c>
      <c r="BL7">
        <v>7095278.299999997</v>
      </c>
      <c r="BM7">
        <v>-14772359.600000009</v>
      </c>
      <c r="BN7">
        <v>-3777222.0000000149</v>
      </c>
      <c r="BO7">
        <v>-10929403.299999982</v>
      </c>
      <c r="BP7">
        <v>303400.70000001788</v>
      </c>
      <c r="BQ7">
        <v>-2466043.900000006</v>
      </c>
      <c r="BR7">
        <v>29096579.100000009</v>
      </c>
      <c r="BS7">
        <v>5841896.5</v>
      </c>
      <c r="BT7">
        <v>-4520513.3999999911</v>
      </c>
      <c r="BU7">
        <v>4772352.6999999732</v>
      </c>
      <c r="BV7">
        <v>3931416.299999997</v>
      </c>
      <c r="BW7">
        <v>699480.69999995828</v>
      </c>
      <c r="BX7">
        <v>-6316695.0000000298</v>
      </c>
      <c r="BY7">
        <v>-5942220.3000000119</v>
      </c>
      <c r="BZ7">
        <v>-462628.09999999404</v>
      </c>
      <c r="CA7">
        <v>18226960.700000003</v>
      </c>
      <c r="CB7">
        <v>12036187.299999982</v>
      </c>
      <c r="CC7">
        <v>21553475.899999961</v>
      </c>
      <c r="CD7">
        <v>24621201.599999994</v>
      </c>
      <c r="CE7">
        <v>35681681.399999976</v>
      </c>
      <c r="CF7">
        <v>-7338510.1999999881</v>
      </c>
      <c r="CG7">
        <v>6406111.3999999911</v>
      </c>
      <c r="CH7">
        <v>10193959.999999985</v>
      </c>
      <c r="CI7">
        <v>-11752025.199999988</v>
      </c>
      <c r="CJ7">
        <v>10121641.799999982</v>
      </c>
      <c r="CK7">
        <v>2992982.2000000179</v>
      </c>
      <c r="CL7">
        <v>6023832.6999999881</v>
      </c>
      <c r="CM7">
        <v>28869464.300000057</v>
      </c>
      <c r="CN7">
        <v>15038352.299999982</v>
      </c>
      <c r="CO7">
        <v>14475349.100000039</v>
      </c>
      <c r="CP7">
        <v>8070446.9000000358</v>
      </c>
      <c r="CQ7">
        <v>30160756.399999976</v>
      </c>
      <c r="CR7">
        <v>-15043820.700000018</v>
      </c>
      <c r="CS7">
        <v>-3413725.7000000179</v>
      </c>
      <c r="CT7">
        <v>20712240.700000003</v>
      </c>
      <c r="CU7">
        <v>-13461912.5</v>
      </c>
      <c r="CV7">
        <v>-27498287.400000006</v>
      </c>
      <c r="CW7">
        <v>2883277.200000003</v>
      </c>
      <c r="CX7">
        <v>-7230231.5999999791</v>
      </c>
      <c r="CY7">
        <v>-21340434.100000009</v>
      </c>
      <c r="CZ7">
        <v>259288.09999999404</v>
      </c>
      <c r="DA7">
        <v>53594323.300000042</v>
      </c>
      <c r="DB7">
        <v>11820168.200000033</v>
      </c>
      <c r="DC7">
        <v>26592679.200000018</v>
      </c>
      <c r="DD7">
        <v>2026166.0000000149</v>
      </c>
      <c r="DE7">
        <v>-3168659.700000003</v>
      </c>
      <c r="DF7">
        <v>621876.60000000894</v>
      </c>
      <c r="DG7">
        <v>9603151.3999999911</v>
      </c>
      <c r="DH7">
        <v>18280402.400000006</v>
      </c>
      <c r="DI7">
        <v>23480189.300000012</v>
      </c>
      <c r="DJ7">
        <v>7806163.700000003</v>
      </c>
      <c r="DK7">
        <v>-5431326.400000006</v>
      </c>
      <c r="DL7">
        <v>17539538.699999988</v>
      </c>
      <c r="DM7">
        <v>4090260.900000006</v>
      </c>
      <c r="DN7">
        <v>4104515.299999997</v>
      </c>
      <c r="DO7">
        <v>-7790718.6000000387</v>
      </c>
      <c r="DP7">
        <v>-24118879.500000015</v>
      </c>
      <c r="DQ7">
        <v>-19559366.100000024</v>
      </c>
      <c r="DR7">
        <v>-16480989.700000003</v>
      </c>
      <c r="DS7">
        <v>-23704354.700000018</v>
      </c>
      <c r="DT7">
        <v>-15648559.599999979</v>
      </c>
      <c r="DU7">
        <v>-9422666.099999994</v>
      </c>
      <c r="DV7">
        <v>-14271199.699999988</v>
      </c>
      <c r="DW7">
        <v>22256557.099999964</v>
      </c>
      <c r="DX7">
        <v>19383066.00000003</v>
      </c>
      <c r="DY7">
        <v>-564133.5</v>
      </c>
      <c r="DZ7">
        <v>20019592.5</v>
      </c>
      <c r="EA7">
        <v>-4874226.5</v>
      </c>
      <c r="EB7">
        <v>-13149354.799999967</v>
      </c>
      <c r="EC7">
        <v>-6200479.1999999881</v>
      </c>
      <c r="ED7">
        <v>13430868.400000006</v>
      </c>
      <c r="EE7">
        <v>3476319.099999994</v>
      </c>
      <c r="EF7">
        <v>20215342</v>
      </c>
      <c r="EG7">
        <v>9721095.4999999851</v>
      </c>
      <c r="EH7">
        <v>5708413.9999999851</v>
      </c>
      <c r="EI7">
        <v>-3583574.7999999821</v>
      </c>
      <c r="EJ7">
        <v>-2794913.299999997</v>
      </c>
      <c r="EK7">
        <v>-10196947.599999994</v>
      </c>
      <c r="EL7">
        <v>35831870</v>
      </c>
      <c r="EP7" s="20">
        <f t="shared" si="6"/>
        <v>141</v>
      </c>
      <c r="EQ7" s="20">
        <f t="shared" si="7"/>
        <v>105750000</v>
      </c>
      <c r="ER7" s="22">
        <f t="shared" si="0"/>
        <v>610003941.80000031</v>
      </c>
      <c r="ES7" s="22">
        <f t="shared" si="8"/>
        <v>504253941.80000031</v>
      </c>
      <c r="ET7" s="22">
        <f>ROUNDUP(EP7/5,0)</f>
        <v>29</v>
      </c>
      <c r="EU7" s="22">
        <f t="shared" si="26"/>
        <v>21750000</v>
      </c>
      <c r="EV7" s="22">
        <f>SUM(B7,G7,L7,Q7,V7,AA7,AF7,AK7,AP7,AU7,AZ7,BE7,BJ7,BO7,BT7,BY7,CD7,CI7,CN7,CS7,CX7,DC7,DH7,DM7,DR7,DW7,EB7,EG7,EL7)</f>
        <v>145082503.69999999</v>
      </c>
      <c r="EW7" s="22">
        <f t="shared" si="1"/>
        <v>123332503.69999999</v>
      </c>
      <c r="EX7" s="20">
        <f t="shared" si="9"/>
        <v>73</v>
      </c>
      <c r="EY7" s="20">
        <f t="shared" si="10"/>
        <v>68</v>
      </c>
      <c r="EZ7" s="21">
        <f t="shared" si="11"/>
        <v>0.51773049645390068</v>
      </c>
      <c r="FA7" s="24">
        <f t="shared" si="12"/>
        <v>175562779.79999989</v>
      </c>
      <c r="FB7" s="24">
        <f t="shared" si="13"/>
        <v>34758015.50000003</v>
      </c>
      <c r="FC7" s="24">
        <f t="shared" si="14"/>
        <v>-29288573.100000069</v>
      </c>
      <c r="FD7" s="24">
        <f t="shared" si="15"/>
        <v>57982496.500000089</v>
      </c>
      <c r="FE7" s="24">
        <f t="shared" si="16"/>
        <v>-88275723.100000098</v>
      </c>
      <c r="FF7" s="24">
        <f t="shared" si="17"/>
        <v>18570839.999999955</v>
      </c>
      <c r="FG7" s="24">
        <f t="shared" si="18"/>
        <v>20111905.400000021</v>
      </c>
      <c r="FH7" s="24">
        <f t="shared" si="19"/>
        <v>25474896.199999988</v>
      </c>
      <c r="FI7" s="24">
        <f t="shared" si="20"/>
        <v>54544045.300000072</v>
      </c>
      <c r="FJ7" s="24">
        <f t="shared" si="21"/>
        <v>104432603.89999998</v>
      </c>
      <c r="FK7" s="24">
        <f t="shared" si="22"/>
        <v>104067160.00000004</v>
      </c>
      <c r="FL7" s="24">
        <f t="shared" si="23"/>
        <v>132063495.40000004</v>
      </c>
      <c r="FN7" s="21">
        <f>SUM(FN3:FN6)/(FA1+FA9+FA16+FA23)</f>
        <v>0.71739130434782605</v>
      </c>
      <c r="FO7" s="21">
        <f t="shared" ref="FO7:FY7" si="30">SUM(FO3:FO6)/(FB1+FB9+FB16+FB23)</f>
        <v>0.51481481481481484</v>
      </c>
      <c r="FP7" s="21">
        <f t="shared" si="30"/>
        <v>0.38721804511278196</v>
      </c>
      <c r="FQ7" s="21">
        <f t="shared" si="30"/>
        <v>0.46666666666666667</v>
      </c>
      <c r="FR7" s="21">
        <f t="shared" si="30"/>
        <v>0.34074074074074073</v>
      </c>
      <c r="FS7" s="21">
        <f t="shared" si="30"/>
        <v>0.45925925925925926</v>
      </c>
      <c r="FT7" s="21">
        <f t="shared" si="30"/>
        <v>0.36594202898550726</v>
      </c>
      <c r="FU7" s="21">
        <f t="shared" si="30"/>
        <v>0.37318840579710144</v>
      </c>
      <c r="FV7" s="21">
        <f t="shared" si="30"/>
        <v>0.50709219858156029</v>
      </c>
      <c r="FW7" s="21">
        <f t="shared" si="30"/>
        <v>0.59219858156028371</v>
      </c>
      <c r="FX7" s="21">
        <f t="shared" si="30"/>
        <v>0.58510638297872342</v>
      </c>
      <c r="FY7" s="21">
        <f t="shared" si="30"/>
        <v>0.67985611510791366</v>
      </c>
    </row>
    <row r="8" spans="1:181" x14ac:dyDescent="0.25">
      <c r="A8" s="5" t="s">
        <v>5</v>
      </c>
      <c r="B8">
        <v>1506215.0999999791</v>
      </c>
      <c r="C8">
        <v>-6998496.1000000238</v>
      </c>
      <c r="D8">
        <v>54809779.300000042</v>
      </c>
      <c r="E8">
        <v>47583988.400000036</v>
      </c>
      <c r="F8">
        <v>62014117.900000006</v>
      </c>
      <c r="G8">
        <v>35583711.099999994</v>
      </c>
      <c r="H8">
        <v>21995228.399999961</v>
      </c>
      <c r="I8">
        <v>13482345.900000006</v>
      </c>
      <c r="J8">
        <v>-13882967.299999997</v>
      </c>
      <c r="K8">
        <v>69810249.99999997</v>
      </c>
      <c r="L8">
        <v>37398845.299999982</v>
      </c>
      <c r="M8">
        <v>13308660.899999976</v>
      </c>
      <c r="N8">
        <v>735077.30000004172</v>
      </c>
      <c r="O8">
        <v>-26132283.200000018</v>
      </c>
      <c r="P8">
        <v>-31641504.699999973</v>
      </c>
      <c r="Q8">
        <v>-53688776.099999987</v>
      </c>
      <c r="R8">
        <v>-30055620.499999985</v>
      </c>
      <c r="S8">
        <v>-11265695.099999994</v>
      </c>
      <c r="T8">
        <v>-2465689.200000003</v>
      </c>
      <c r="U8">
        <v>1962000.3999999911</v>
      </c>
      <c r="V8">
        <v>-15203107.800000012</v>
      </c>
      <c r="W8">
        <v>-17798375.599999994</v>
      </c>
      <c r="X8">
        <v>-17792143.900000006</v>
      </c>
      <c r="Y8">
        <v>-34550351.100000001</v>
      </c>
      <c r="Z8">
        <v>-30849419.799999997</v>
      </c>
      <c r="AA8">
        <v>-18680568.399999991</v>
      </c>
      <c r="AB8">
        <v>7613601.299999997</v>
      </c>
      <c r="AC8">
        <v>13755860.400000021</v>
      </c>
      <c r="AD8">
        <v>14539693.299999997</v>
      </c>
      <c r="AE8">
        <v>22375938.199999988</v>
      </c>
      <c r="AF8">
        <v>-7439736.1999999881</v>
      </c>
      <c r="AG8">
        <v>-5698402</v>
      </c>
      <c r="AH8">
        <v>21139554.299999982</v>
      </c>
      <c r="AI8">
        <v>63909457.00000003</v>
      </c>
      <c r="AJ8">
        <v>23848142.199999928</v>
      </c>
      <c r="AK8">
        <v>51267451.200000018</v>
      </c>
      <c r="AL8">
        <v>20310800.100000024</v>
      </c>
      <c r="AM8">
        <v>13559735.99999997</v>
      </c>
      <c r="AN8">
        <v>4217145.1999999881</v>
      </c>
      <c r="AO8">
        <v>-4283995.1000000238</v>
      </c>
      <c r="AP8">
        <v>18800944.00000006</v>
      </c>
      <c r="AQ8">
        <v>33051474</v>
      </c>
      <c r="AR8">
        <v>39059882.599999964</v>
      </c>
      <c r="AS8">
        <v>19405906.099999979</v>
      </c>
      <c r="AT8">
        <v>-375215.5000000149</v>
      </c>
      <c r="AU8">
        <v>1785754.700000003</v>
      </c>
      <c r="AV8">
        <v>-1642919.1999999881</v>
      </c>
      <c r="AW8">
        <v>-14379216.799999967</v>
      </c>
      <c r="AX8">
        <v>-14097371.900000006</v>
      </c>
      <c r="AY8">
        <v>-5150938</v>
      </c>
      <c r="AZ8">
        <v>-5251400.7000000179</v>
      </c>
      <c r="BA8">
        <v>-20357721.100000009</v>
      </c>
      <c r="BB8">
        <v>-6579850.4000000358</v>
      </c>
      <c r="BC8">
        <v>-19625670.600000009</v>
      </c>
      <c r="BD8">
        <v>-22001336.600000024</v>
      </c>
      <c r="BE8">
        <v>-15070978.799999982</v>
      </c>
      <c r="BF8">
        <v>1817840.799999997</v>
      </c>
      <c r="BG8">
        <v>3413059.7000000179</v>
      </c>
      <c r="BH8">
        <v>-13811107.899999991</v>
      </c>
      <c r="BI8">
        <v>-18112828.200000003</v>
      </c>
      <c r="BJ8">
        <v>5388471.200000003</v>
      </c>
      <c r="BK8">
        <v>9551551.1000000089</v>
      </c>
      <c r="BL8">
        <v>-1077969.4000000209</v>
      </c>
      <c r="BM8">
        <v>-10341746.300000027</v>
      </c>
      <c r="BN8">
        <v>-2818443.099999994</v>
      </c>
      <c r="BO8">
        <v>1300503.400000006</v>
      </c>
      <c r="BP8">
        <v>-2508805.900000006</v>
      </c>
      <c r="BQ8">
        <v>3001820.1999999881</v>
      </c>
      <c r="BR8">
        <v>30674057.799999997</v>
      </c>
      <c r="BS8">
        <v>1463837.099999994</v>
      </c>
      <c r="BT8">
        <v>-3150227.7999999672</v>
      </c>
      <c r="BU8">
        <v>7757042.2999999821</v>
      </c>
      <c r="BV8">
        <v>-7932007.3999999762</v>
      </c>
      <c r="BW8">
        <v>-5342057.6000000238</v>
      </c>
      <c r="BX8">
        <v>-5528385</v>
      </c>
      <c r="BY8">
        <v>-3871760.7000000179</v>
      </c>
      <c r="BZ8">
        <v>3834125.7000000179</v>
      </c>
      <c r="CA8">
        <v>15788241.400000066</v>
      </c>
      <c r="CB8">
        <v>7687345</v>
      </c>
      <c r="CC8">
        <v>37315436.200000033</v>
      </c>
      <c r="CD8">
        <v>21173985.899999991</v>
      </c>
      <c r="CE8">
        <v>28629179.900000006</v>
      </c>
      <c r="CF8">
        <v>-6729143.5</v>
      </c>
      <c r="CG8">
        <v>4911043.0000000298</v>
      </c>
      <c r="CH8">
        <v>6384251.5</v>
      </c>
      <c r="CI8">
        <v>-3481648.8000000119</v>
      </c>
      <c r="CJ8">
        <v>15905391.100000024</v>
      </c>
      <c r="CK8">
        <v>5050362.200000003</v>
      </c>
      <c r="CL8">
        <v>20522388.599999994</v>
      </c>
      <c r="CM8">
        <v>35612695.700000018</v>
      </c>
      <c r="CN8">
        <v>90454.500000014901</v>
      </c>
      <c r="CO8">
        <v>16707784.599999994</v>
      </c>
      <c r="CP8">
        <v>442031.09999999404</v>
      </c>
      <c r="CQ8">
        <v>19965543.799999982</v>
      </c>
      <c r="CR8">
        <v>-27001388.799999997</v>
      </c>
      <c r="CS8">
        <v>13470377.099999994</v>
      </c>
      <c r="CT8">
        <v>1948031.2000000179</v>
      </c>
      <c r="CU8">
        <v>-13601729.900000006</v>
      </c>
      <c r="CV8">
        <v>-19287904.799999997</v>
      </c>
      <c r="CW8">
        <v>-335667.19999998808</v>
      </c>
      <c r="CX8">
        <v>-9816423.5000000149</v>
      </c>
      <c r="CY8">
        <v>-22735560.699999988</v>
      </c>
      <c r="CZ8">
        <v>-4568765</v>
      </c>
      <c r="DA8">
        <v>48756321.900000051</v>
      </c>
      <c r="DB8">
        <v>12102919.800000012</v>
      </c>
      <c r="DC8">
        <v>16325104.400000036</v>
      </c>
      <c r="DD8">
        <v>12927449.500000015</v>
      </c>
      <c r="DE8">
        <v>7190353.9999999702</v>
      </c>
      <c r="DF8">
        <v>186256.19999998808</v>
      </c>
      <c r="DG8">
        <v>16268076.699999988</v>
      </c>
      <c r="DH8">
        <v>16006909.699999973</v>
      </c>
      <c r="DI8">
        <v>33728686.400000006</v>
      </c>
      <c r="DJ8">
        <v>12987909.799999997</v>
      </c>
      <c r="DK8">
        <v>-16687633.400000006</v>
      </c>
      <c r="DL8">
        <v>21937551.099999994</v>
      </c>
      <c r="DM8">
        <v>5229381.7000000328</v>
      </c>
      <c r="DN8">
        <v>-1291763</v>
      </c>
      <c r="DO8">
        <v>-13928502.900000006</v>
      </c>
      <c r="DP8">
        <v>-21599197.799999997</v>
      </c>
      <c r="DQ8">
        <v>-24640194.800000012</v>
      </c>
      <c r="DR8">
        <v>-29822739.200000003</v>
      </c>
      <c r="DS8">
        <v>-21321479.900000006</v>
      </c>
      <c r="DT8">
        <v>-15172374.799999982</v>
      </c>
      <c r="DU8">
        <v>-8976259.5000000149</v>
      </c>
      <c r="DV8">
        <v>-6615707.200000003</v>
      </c>
      <c r="DW8">
        <v>27036915.600000009</v>
      </c>
      <c r="DX8">
        <v>18506179.900000006</v>
      </c>
      <c r="DY8">
        <v>-1503037.4000000358</v>
      </c>
      <c r="DZ8">
        <v>18521501</v>
      </c>
      <c r="EA8">
        <v>-2301127.4999999702</v>
      </c>
      <c r="EB8">
        <v>-6415016.099999994</v>
      </c>
      <c r="EC8">
        <v>735564.80000001192</v>
      </c>
      <c r="ED8">
        <v>12080310.400000006</v>
      </c>
      <c r="EE8">
        <v>2854288</v>
      </c>
      <c r="EF8">
        <v>16077709.499999985</v>
      </c>
      <c r="EG8">
        <v>21524349.999999985</v>
      </c>
      <c r="EH8">
        <v>27154758.400000021</v>
      </c>
      <c r="EI8">
        <v>-3821580</v>
      </c>
      <c r="EJ8">
        <v>-1810345</v>
      </c>
      <c r="EK8">
        <v>1241700</v>
      </c>
      <c r="EP8" s="20">
        <f t="shared" si="6"/>
        <v>140</v>
      </c>
      <c r="EQ8" s="20">
        <f t="shared" si="7"/>
        <v>105000000</v>
      </c>
      <c r="ER8" s="22">
        <f t="shared" si="0"/>
        <v>587098329.80000007</v>
      </c>
      <c r="ES8" s="22">
        <f t="shared" si="8"/>
        <v>482098329.80000007</v>
      </c>
      <c r="ET8" s="22">
        <f>ROUNDUP(EP8/6,0)</f>
        <v>24</v>
      </c>
      <c r="EU8" s="22">
        <f t="shared" si="26"/>
        <v>18000000</v>
      </c>
      <c r="EV8" s="22">
        <f>SUM(B8,H8,N8,T8,Z8,AF8,AL8,AR8,AX8,BD8,BJ8,BP8,BV8,CB8,CH8,CN8,CT8,CZ8,DF8,DL8,DR8,DX8,ED8,EJ8)</f>
        <v>34319838.299999997</v>
      </c>
      <c r="EW8" s="22">
        <f>EV8-EU8</f>
        <v>16319838.299999997</v>
      </c>
      <c r="EX8" s="20">
        <f t="shared" si="9"/>
        <v>72</v>
      </c>
      <c r="EY8" s="20">
        <f t="shared" si="10"/>
        <v>68</v>
      </c>
      <c r="EZ8" s="21">
        <f>EX8/(EX8+EY8)</f>
        <v>0.51428571428571423</v>
      </c>
      <c r="FA8" s="24">
        <f t="shared" si="12"/>
        <v>171274180.60000005</v>
      </c>
      <c r="FB8" s="24">
        <f t="shared" si="13"/>
        <v>-23966708.000000015</v>
      </c>
      <c r="FC8" s="24">
        <f t="shared" si="14"/>
        <v>6957902.3999999985</v>
      </c>
      <c r="FD8" s="24">
        <f t="shared" si="15"/>
        <v>-34162125.299999923</v>
      </c>
      <c r="FE8" s="24">
        <f t="shared" si="16"/>
        <v>-58475550.100000113</v>
      </c>
      <c r="FF8" s="24">
        <f t="shared" si="17"/>
        <v>36670996.700000018</v>
      </c>
      <c r="FG8" s="24">
        <f t="shared" si="18"/>
        <v>19787321.399999984</v>
      </c>
      <c r="FH8" s="24">
        <f t="shared" si="19"/>
        <v>103967893.00000006</v>
      </c>
      <c r="FI8" s="24">
        <f t="shared" si="20"/>
        <v>96613339.600000083</v>
      </c>
      <c r="FJ8" s="24">
        <f t="shared" si="21"/>
        <v>68481963.59999992</v>
      </c>
      <c r="FK8" s="24">
        <f t="shared" si="22"/>
        <v>124830278.80000006</v>
      </c>
      <c r="FL8" s="24">
        <f t="shared" si="23"/>
        <v>75118837.099999949</v>
      </c>
    </row>
    <row r="9" spans="1:181" x14ac:dyDescent="0.25">
      <c r="A9" s="25">
        <v>6</v>
      </c>
      <c r="B9" s="6">
        <f>COUNTIF(B3:B8,"&gt;750000")</f>
        <v>2</v>
      </c>
      <c r="C9" s="6">
        <f t="shared" ref="C9:BN9" si="31">COUNTIF(C3:C8,"&gt;750000")</f>
        <v>0</v>
      </c>
      <c r="D9" s="6">
        <f t="shared" si="31"/>
        <v>4</v>
      </c>
      <c r="E9" s="6">
        <f t="shared" si="31"/>
        <v>4</v>
      </c>
      <c r="F9" s="6">
        <f t="shared" si="31"/>
        <v>6</v>
      </c>
      <c r="G9" s="6">
        <f t="shared" si="31"/>
        <v>6</v>
      </c>
      <c r="H9" s="6">
        <f t="shared" si="31"/>
        <v>6</v>
      </c>
      <c r="I9" s="6">
        <f t="shared" si="31"/>
        <v>6</v>
      </c>
      <c r="J9" s="6">
        <f t="shared" si="31"/>
        <v>0</v>
      </c>
      <c r="K9" s="6">
        <f t="shared" si="31"/>
        <v>6</v>
      </c>
      <c r="L9" s="6">
        <f t="shared" si="31"/>
        <v>6</v>
      </c>
      <c r="M9" s="6">
        <f t="shared" si="31"/>
        <v>4</v>
      </c>
      <c r="N9" s="6">
        <f t="shared" si="31"/>
        <v>5</v>
      </c>
      <c r="O9" s="6">
        <f t="shared" si="31"/>
        <v>2</v>
      </c>
      <c r="P9" s="6">
        <f t="shared" si="31"/>
        <v>1</v>
      </c>
      <c r="Q9" s="6">
        <f t="shared" si="31"/>
        <v>0</v>
      </c>
      <c r="R9" s="6">
        <f t="shared" si="31"/>
        <v>0</v>
      </c>
      <c r="S9" s="6">
        <f t="shared" si="31"/>
        <v>0</v>
      </c>
      <c r="T9" s="6">
        <f t="shared" si="31"/>
        <v>0</v>
      </c>
      <c r="U9" s="6">
        <f t="shared" si="31"/>
        <v>4</v>
      </c>
      <c r="V9" s="6">
        <f t="shared" si="31"/>
        <v>0</v>
      </c>
      <c r="W9" s="6">
        <f t="shared" si="31"/>
        <v>2</v>
      </c>
      <c r="X9" s="6">
        <f t="shared" si="31"/>
        <v>2</v>
      </c>
      <c r="Y9" s="6">
        <f t="shared" si="31"/>
        <v>0</v>
      </c>
      <c r="Z9" s="6">
        <f t="shared" si="31"/>
        <v>0</v>
      </c>
      <c r="AA9" s="6">
        <f t="shared" si="31"/>
        <v>0</v>
      </c>
      <c r="AB9" s="6">
        <f t="shared" si="31"/>
        <v>4</v>
      </c>
      <c r="AC9" s="6">
        <f t="shared" si="31"/>
        <v>5</v>
      </c>
      <c r="AD9" s="6">
        <f t="shared" si="31"/>
        <v>5</v>
      </c>
      <c r="AE9" s="6">
        <f t="shared" si="31"/>
        <v>6</v>
      </c>
      <c r="AF9" s="6">
        <f t="shared" si="31"/>
        <v>4</v>
      </c>
      <c r="AG9" s="6">
        <f t="shared" si="31"/>
        <v>2</v>
      </c>
      <c r="AH9" s="6">
        <f t="shared" si="31"/>
        <v>5</v>
      </c>
      <c r="AI9" s="6">
        <f t="shared" si="31"/>
        <v>5</v>
      </c>
      <c r="AJ9" s="6">
        <f t="shared" si="31"/>
        <v>6</v>
      </c>
      <c r="AK9" s="6">
        <f t="shared" si="31"/>
        <v>6</v>
      </c>
      <c r="AL9" s="6">
        <f t="shared" si="31"/>
        <v>6</v>
      </c>
      <c r="AM9" s="6">
        <f t="shared" si="31"/>
        <v>5</v>
      </c>
      <c r="AN9" s="6">
        <f t="shared" si="31"/>
        <v>2</v>
      </c>
      <c r="AO9" s="6">
        <f t="shared" si="31"/>
        <v>0</v>
      </c>
      <c r="AP9" s="6">
        <f t="shared" si="31"/>
        <v>5</v>
      </c>
      <c r="AQ9" s="6">
        <f t="shared" si="31"/>
        <v>6</v>
      </c>
      <c r="AR9" s="6">
        <f t="shared" si="31"/>
        <v>6</v>
      </c>
      <c r="AS9" s="6">
        <f t="shared" si="31"/>
        <v>6</v>
      </c>
      <c r="AT9" s="6">
        <f t="shared" si="31"/>
        <v>2</v>
      </c>
      <c r="AU9" s="6">
        <f t="shared" si="31"/>
        <v>6</v>
      </c>
      <c r="AV9" s="6">
        <f t="shared" si="31"/>
        <v>5</v>
      </c>
      <c r="AW9" s="6">
        <f t="shared" si="31"/>
        <v>0</v>
      </c>
      <c r="AX9" s="6">
        <f t="shared" si="31"/>
        <v>2</v>
      </c>
      <c r="AY9" s="6">
        <f t="shared" si="31"/>
        <v>0</v>
      </c>
      <c r="AZ9" s="6">
        <f t="shared" si="31"/>
        <v>1</v>
      </c>
      <c r="BA9" s="6">
        <f t="shared" si="31"/>
        <v>1</v>
      </c>
      <c r="BB9" s="6">
        <f t="shared" si="31"/>
        <v>1</v>
      </c>
      <c r="BC9" s="6">
        <f t="shared" si="31"/>
        <v>0</v>
      </c>
      <c r="BD9" s="6">
        <f t="shared" si="31"/>
        <v>0</v>
      </c>
      <c r="BE9" s="6">
        <f t="shared" si="31"/>
        <v>0</v>
      </c>
      <c r="BF9" s="6">
        <f t="shared" si="31"/>
        <v>3</v>
      </c>
      <c r="BG9" s="6">
        <f t="shared" si="31"/>
        <v>3</v>
      </c>
      <c r="BH9" s="6">
        <f t="shared" si="31"/>
        <v>0</v>
      </c>
      <c r="BI9" s="6">
        <f t="shared" si="31"/>
        <v>0</v>
      </c>
      <c r="BJ9" s="6">
        <f t="shared" si="31"/>
        <v>6</v>
      </c>
      <c r="BK9" s="6">
        <f t="shared" si="31"/>
        <v>6</v>
      </c>
      <c r="BL9" s="6">
        <f t="shared" si="31"/>
        <v>5</v>
      </c>
      <c r="BM9" s="6">
        <f t="shared" si="31"/>
        <v>1</v>
      </c>
      <c r="BN9" s="6">
        <f t="shared" si="31"/>
        <v>3</v>
      </c>
      <c r="BO9" s="6">
        <f t="shared" ref="BO9:DZ9" si="32">COUNTIF(BO3:BO8,"&gt;750000")</f>
        <v>2</v>
      </c>
      <c r="BP9" s="6">
        <f t="shared" si="32"/>
        <v>0</v>
      </c>
      <c r="BQ9" s="6">
        <f t="shared" si="32"/>
        <v>1</v>
      </c>
      <c r="BR9" s="6">
        <f t="shared" si="32"/>
        <v>5</v>
      </c>
      <c r="BS9" s="6">
        <f t="shared" si="32"/>
        <v>5</v>
      </c>
      <c r="BT9" s="6">
        <f t="shared" si="32"/>
        <v>1</v>
      </c>
      <c r="BU9" s="6">
        <f t="shared" si="32"/>
        <v>5</v>
      </c>
      <c r="BV9" s="6">
        <f t="shared" si="32"/>
        <v>1</v>
      </c>
      <c r="BW9" s="6">
        <f t="shared" si="32"/>
        <v>4</v>
      </c>
      <c r="BX9" s="6">
        <f t="shared" si="32"/>
        <v>0</v>
      </c>
      <c r="BY9" s="6">
        <f t="shared" si="32"/>
        <v>0</v>
      </c>
      <c r="BZ9" s="6">
        <f t="shared" si="32"/>
        <v>1</v>
      </c>
      <c r="CA9" s="6">
        <f t="shared" si="32"/>
        <v>5</v>
      </c>
      <c r="CB9" s="6">
        <f t="shared" si="32"/>
        <v>4</v>
      </c>
      <c r="CC9" s="6">
        <f t="shared" si="32"/>
        <v>6</v>
      </c>
      <c r="CD9" s="6">
        <f t="shared" si="32"/>
        <v>5</v>
      </c>
      <c r="CE9" s="6">
        <f t="shared" si="32"/>
        <v>6</v>
      </c>
      <c r="CF9" s="6">
        <f t="shared" si="32"/>
        <v>0</v>
      </c>
      <c r="CG9" s="6">
        <f t="shared" si="32"/>
        <v>6</v>
      </c>
      <c r="CH9" s="6">
        <f t="shared" si="32"/>
        <v>6</v>
      </c>
      <c r="CI9" s="6">
        <f t="shared" si="32"/>
        <v>0</v>
      </c>
      <c r="CJ9" s="6">
        <f t="shared" si="32"/>
        <v>6</v>
      </c>
      <c r="CK9" s="6">
        <f t="shared" si="32"/>
        <v>3</v>
      </c>
      <c r="CL9" s="6">
        <f t="shared" si="32"/>
        <v>6</v>
      </c>
      <c r="CM9" s="6">
        <f t="shared" si="32"/>
        <v>5</v>
      </c>
      <c r="CN9" s="6">
        <f t="shared" si="32"/>
        <v>2</v>
      </c>
      <c r="CO9" s="6">
        <f t="shared" si="32"/>
        <v>6</v>
      </c>
      <c r="CP9" s="6">
        <f t="shared" si="32"/>
        <v>5</v>
      </c>
      <c r="CQ9" s="6">
        <f t="shared" si="32"/>
        <v>6</v>
      </c>
      <c r="CR9" s="6">
        <f t="shared" si="32"/>
        <v>0</v>
      </c>
      <c r="CS9" s="6">
        <f t="shared" si="32"/>
        <v>4</v>
      </c>
      <c r="CT9" s="6">
        <f t="shared" si="32"/>
        <v>5</v>
      </c>
      <c r="CU9" s="6">
        <f t="shared" si="32"/>
        <v>2</v>
      </c>
      <c r="CV9" s="6">
        <f t="shared" si="32"/>
        <v>0</v>
      </c>
      <c r="CW9" s="6">
        <f t="shared" si="32"/>
        <v>2</v>
      </c>
      <c r="CX9" s="6">
        <f t="shared" si="32"/>
        <v>1</v>
      </c>
      <c r="CY9" s="6">
        <f t="shared" si="32"/>
        <v>0</v>
      </c>
      <c r="CZ9" s="6">
        <f t="shared" si="32"/>
        <v>2</v>
      </c>
      <c r="DA9" s="6">
        <f t="shared" si="32"/>
        <v>6</v>
      </c>
      <c r="DB9" s="6">
        <f t="shared" si="32"/>
        <v>5</v>
      </c>
      <c r="DC9" s="6">
        <f t="shared" si="32"/>
        <v>5</v>
      </c>
      <c r="DD9" s="6">
        <f t="shared" si="32"/>
        <v>6</v>
      </c>
      <c r="DE9" s="6">
        <f t="shared" si="32"/>
        <v>3</v>
      </c>
      <c r="DF9" s="6">
        <f t="shared" si="32"/>
        <v>0</v>
      </c>
      <c r="DG9" s="6">
        <f t="shared" si="32"/>
        <v>4</v>
      </c>
      <c r="DH9" s="6">
        <f t="shared" si="32"/>
        <v>4</v>
      </c>
      <c r="DI9" s="6">
        <f t="shared" si="32"/>
        <v>5</v>
      </c>
      <c r="DJ9" s="6">
        <f t="shared" si="32"/>
        <v>6</v>
      </c>
      <c r="DK9" s="6">
        <f t="shared" si="32"/>
        <v>0</v>
      </c>
      <c r="DL9" s="6">
        <f t="shared" si="32"/>
        <v>6</v>
      </c>
      <c r="DM9" s="6">
        <f t="shared" si="32"/>
        <v>5</v>
      </c>
      <c r="DN9" s="6">
        <f t="shared" si="32"/>
        <v>4</v>
      </c>
      <c r="DO9" s="6">
        <f t="shared" si="32"/>
        <v>0</v>
      </c>
      <c r="DP9" s="6">
        <f t="shared" si="32"/>
        <v>0</v>
      </c>
      <c r="DQ9" s="6">
        <f t="shared" si="32"/>
        <v>0</v>
      </c>
      <c r="DR9" s="6">
        <f t="shared" si="32"/>
        <v>0</v>
      </c>
      <c r="DS9" s="6">
        <f t="shared" si="32"/>
        <v>1</v>
      </c>
      <c r="DT9" s="6">
        <f t="shared" si="32"/>
        <v>0</v>
      </c>
      <c r="DU9" s="6">
        <f t="shared" si="32"/>
        <v>1</v>
      </c>
      <c r="DV9" s="6">
        <f t="shared" si="32"/>
        <v>0</v>
      </c>
      <c r="DW9" s="6">
        <f t="shared" si="32"/>
        <v>6</v>
      </c>
      <c r="DX9" s="6">
        <f t="shared" si="32"/>
        <v>6</v>
      </c>
      <c r="DY9" s="6">
        <f t="shared" si="32"/>
        <v>2</v>
      </c>
      <c r="DZ9" s="6">
        <f t="shared" si="32"/>
        <v>6</v>
      </c>
      <c r="EA9" s="6">
        <f t="shared" ref="EA9:EN9" si="33">COUNTIF(EA3:EA8,"&gt;750000")</f>
        <v>4</v>
      </c>
      <c r="EB9" s="6">
        <f t="shared" si="33"/>
        <v>1</v>
      </c>
      <c r="EC9" s="6">
        <f t="shared" si="33"/>
        <v>0</v>
      </c>
      <c r="ED9" s="6">
        <f t="shared" si="33"/>
        <v>3</v>
      </c>
      <c r="EE9" s="6">
        <f t="shared" si="33"/>
        <v>3</v>
      </c>
      <c r="EF9" s="6">
        <f t="shared" si="33"/>
        <v>6</v>
      </c>
      <c r="EG9" s="6">
        <f t="shared" si="33"/>
        <v>6</v>
      </c>
      <c r="EH9" s="6">
        <f t="shared" si="33"/>
        <v>6</v>
      </c>
      <c r="EI9" s="6">
        <f t="shared" si="33"/>
        <v>2</v>
      </c>
      <c r="EJ9" s="6">
        <f t="shared" si="33"/>
        <v>0</v>
      </c>
      <c r="EK9" s="6">
        <f t="shared" si="33"/>
        <v>1</v>
      </c>
      <c r="EL9" s="6">
        <f t="shared" si="33"/>
        <v>5</v>
      </c>
      <c r="EM9" s="6">
        <f t="shared" si="33"/>
        <v>2</v>
      </c>
      <c r="EN9" s="6">
        <f t="shared" si="33"/>
        <v>2</v>
      </c>
      <c r="EO9" s="6">
        <f>COUNTIF(EO3:EO8,"&gt;750000")</f>
        <v>0</v>
      </c>
      <c r="EP9" s="6"/>
      <c r="EQ9" s="6"/>
      <c r="ER9" s="6"/>
      <c r="ES9" s="6"/>
      <c r="ET9" s="6"/>
      <c r="EU9" s="6"/>
      <c r="EV9" s="6"/>
      <c r="EW9" s="6"/>
      <c r="EX9" s="20"/>
      <c r="EY9" s="20"/>
      <c r="FA9">
        <v>66</v>
      </c>
      <c r="FB9" s="20">
        <v>66</v>
      </c>
      <c r="FC9" s="20">
        <v>66</v>
      </c>
      <c r="FD9" s="20">
        <v>66</v>
      </c>
      <c r="FE9" s="20">
        <v>66</v>
      </c>
      <c r="FF9" s="20">
        <v>66</v>
      </c>
      <c r="FG9" s="20">
        <v>72</v>
      </c>
      <c r="FH9" s="20">
        <v>72</v>
      </c>
      <c r="FI9" s="20">
        <v>72</v>
      </c>
      <c r="FJ9" s="20">
        <v>72</v>
      </c>
      <c r="FK9" s="20">
        <v>72</v>
      </c>
      <c r="FL9" s="20">
        <v>71</v>
      </c>
    </row>
    <row r="10" spans="1:181" x14ac:dyDescent="0.25">
      <c r="A10" s="5" t="s">
        <v>7</v>
      </c>
      <c r="B10" s="8">
        <v>-6238854.200000003</v>
      </c>
      <c r="C10" s="8">
        <v>7936430.6000000089</v>
      </c>
      <c r="D10" s="8">
        <v>9780456.5</v>
      </c>
      <c r="E10" s="8">
        <v>12075778.199999973</v>
      </c>
      <c r="F10" s="8">
        <v>11930670.49999997</v>
      </c>
      <c r="G10" s="8">
        <v>-13280149.900000006</v>
      </c>
      <c r="H10" s="8">
        <v>5859783.8999999911</v>
      </c>
      <c r="I10" s="8">
        <v>16826409.200000018</v>
      </c>
      <c r="J10" s="8">
        <v>-9724989.900000006</v>
      </c>
      <c r="K10" s="8">
        <v>3578183.8000000119</v>
      </c>
      <c r="L10" s="8">
        <v>14402382.699999958</v>
      </c>
      <c r="M10" s="8">
        <v>28498911.399999961</v>
      </c>
      <c r="N10" s="8">
        <v>-27630047.599999994</v>
      </c>
      <c r="O10" s="8">
        <v>-3911768.900000006</v>
      </c>
      <c r="P10" s="8">
        <v>-20157988.399999991</v>
      </c>
      <c r="Q10" s="8">
        <v>-6801948.6999999881</v>
      </c>
      <c r="R10" s="8">
        <v>-5989381.299999997</v>
      </c>
      <c r="S10" s="8">
        <v>-3580840.8999999911</v>
      </c>
      <c r="T10" s="8">
        <v>4545862.3000000119</v>
      </c>
      <c r="U10" s="8">
        <v>3939970.0000000298</v>
      </c>
      <c r="V10" s="8">
        <v>-3391701.6999999881</v>
      </c>
      <c r="W10" s="8">
        <v>-2368241.099999994</v>
      </c>
      <c r="X10" s="8">
        <v>-7816414</v>
      </c>
      <c r="Y10" s="8">
        <v>-3293571.6000000089</v>
      </c>
      <c r="Z10" s="8">
        <v>-3481332.9000000209</v>
      </c>
      <c r="AA10" s="8">
        <v>-6931997.700000003</v>
      </c>
      <c r="AB10" s="8">
        <v>16331916.499999985</v>
      </c>
      <c r="AC10" s="8">
        <v>4502992.099999994</v>
      </c>
      <c r="AD10" s="8">
        <v>-2877816</v>
      </c>
      <c r="AE10" s="8">
        <v>8220354.5</v>
      </c>
      <c r="AF10" s="8">
        <v>-6360378.8000000119</v>
      </c>
      <c r="AG10" s="8">
        <v>15690126.699999988</v>
      </c>
      <c r="AH10" s="8">
        <v>3385568.8999999762</v>
      </c>
      <c r="AI10" s="8">
        <v>20427124.900000006</v>
      </c>
      <c r="AJ10" s="8">
        <v>-13013716</v>
      </c>
      <c r="AK10" s="8">
        <v>3123491.3999999762</v>
      </c>
      <c r="AL10" s="8">
        <v>-5176231.1999999881</v>
      </c>
      <c r="AM10" s="8">
        <v>-4050245.8999999762</v>
      </c>
      <c r="AN10" s="8">
        <v>-5120725.7000000328</v>
      </c>
      <c r="AO10" s="8">
        <v>2996870.2999999821</v>
      </c>
      <c r="AP10" s="8">
        <v>12721723.599999979</v>
      </c>
      <c r="AQ10" s="8">
        <v>-11984382.800000012</v>
      </c>
      <c r="AR10" s="8">
        <v>6523194.799999997</v>
      </c>
      <c r="AS10" s="8">
        <v>5252464.3999999762</v>
      </c>
      <c r="AT10" s="8">
        <v>-2706665.299999997</v>
      </c>
      <c r="AU10" s="8">
        <v>-1892887.0999999791</v>
      </c>
      <c r="AV10" s="8">
        <v>-3065542.3999999911</v>
      </c>
      <c r="AW10" s="8">
        <v>-312160.59999999404</v>
      </c>
      <c r="AX10" s="8">
        <v>11012800.699999988</v>
      </c>
      <c r="AY10" s="8">
        <v>-4542527.0000000149</v>
      </c>
      <c r="AZ10" s="8">
        <v>-2160111.0000000149</v>
      </c>
      <c r="BA10" s="8">
        <v>-1581760.3000000119</v>
      </c>
      <c r="BB10" s="8">
        <v>-3652451.700000003</v>
      </c>
      <c r="BC10" s="8">
        <v>-5008440.4999999851</v>
      </c>
      <c r="BD10" s="8">
        <v>352665.60000003874</v>
      </c>
      <c r="BE10" s="8">
        <v>2037741.3000000119</v>
      </c>
      <c r="BF10" s="8">
        <v>-5473744.1000000089</v>
      </c>
      <c r="BG10" s="8">
        <v>2945397.299999997</v>
      </c>
      <c r="BH10" s="8">
        <v>4691074.7999999821</v>
      </c>
      <c r="BI10" s="8">
        <v>12758087.000000015</v>
      </c>
      <c r="BJ10" s="8">
        <v>885684.70000000298</v>
      </c>
      <c r="BK10" s="8">
        <v>898785.4999999851</v>
      </c>
      <c r="BL10" s="8">
        <v>-4358143.200000003</v>
      </c>
      <c r="BM10" s="8">
        <v>-1548963.0000000149</v>
      </c>
      <c r="BN10" s="8">
        <v>-8915499.900000006</v>
      </c>
      <c r="BO10" s="8">
        <v>-2737823.6000000089</v>
      </c>
      <c r="BP10" s="8">
        <v>3563141.4000000209</v>
      </c>
      <c r="BQ10" s="8">
        <v>7375833.6999999881</v>
      </c>
      <c r="BR10" s="8">
        <v>-851669.09999997914</v>
      </c>
      <c r="BS10" s="8">
        <v>1059949.599999994</v>
      </c>
      <c r="BT10" s="8">
        <v>1640350.7000000179</v>
      </c>
      <c r="BU10" s="8">
        <v>-2009589.8000000119</v>
      </c>
      <c r="BV10" s="8">
        <v>-4082129.5</v>
      </c>
      <c r="BW10" s="8">
        <v>-3554648.200000003</v>
      </c>
      <c r="BX10" s="8">
        <v>2405335.799999997</v>
      </c>
      <c r="BY10" s="8">
        <v>-4083298</v>
      </c>
      <c r="BZ10" s="8">
        <v>4812294.0000000298</v>
      </c>
      <c r="CA10" s="8">
        <v>9075851.799999997</v>
      </c>
      <c r="CB10" s="8">
        <v>8504195.6999999881</v>
      </c>
      <c r="CC10" s="8">
        <v>5693482.8000000119</v>
      </c>
      <c r="CD10" s="8">
        <v>-3326472.0000000149</v>
      </c>
      <c r="CE10" s="8">
        <v>18092719.599999979</v>
      </c>
      <c r="CF10" s="8">
        <v>-2301207.3999999911</v>
      </c>
      <c r="CG10" s="8">
        <v>-6121199.5000000149</v>
      </c>
      <c r="CH10" s="8">
        <v>1298685.1000000089</v>
      </c>
      <c r="CI10" s="8">
        <v>2297661.799999997</v>
      </c>
      <c r="CJ10" s="8">
        <v>-65584.999999985099</v>
      </c>
      <c r="CK10" s="8">
        <v>1151034.0000000298</v>
      </c>
      <c r="CL10" s="8">
        <v>7606877.2999999821</v>
      </c>
      <c r="CM10" s="8">
        <v>3429339.200000003</v>
      </c>
      <c r="CN10" s="8">
        <v>20402124.5</v>
      </c>
      <c r="CO10" s="8">
        <v>1392654.6999999881</v>
      </c>
      <c r="CP10" s="8">
        <v>-4096056.2999999821</v>
      </c>
      <c r="CQ10" s="8">
        <v>12480869.100000009</v>
      </c>
      <c r="CR10" s="8">
        <v>8642434.2000000179</v>
      </c>
      <c r="CS10" s="8">
        <v>-11451353.499999985</v>
      </c>
      <c r="CT10" s="8">
        <v>-8128290.8999999911</v>
      </c>
      <c r="CU10" s="8">
        <v>9176604.200000003</v>
      </c>
      <c r="CV10" s="8">
        <v>-16517668.499999985</v>
      </c>
      <c r="CW10" s="8">
        <v>-1167122.200000003</v>
      </c>
      <c r="CX10" s="8">
        <v>16731176.699999988</v>
      </c>
      <c r="CY10" s="8">
        <v>3915991.3999999911</v>
      </c>
      <c r="CZ10" s="8">
        <v>-906571.5</v>
      </c>
      <c r="DA10" s="8">
        <v>13708030.5</v>
      </c>
      <c r="DB10" s="8">
        <v>5410668.099999994</v>
      </c>
      <c r="DC10" s="8">
        <v>2063299.200000003</v>
      </c>
      <c r="DD10" s="8">
        <v>3884929.400000006</v>
      </c>
      <c r="DE10" s="8">
        <v>-11425885.599999964</v>
      </c>
      <c r="DF10" s="8">
        <v>564529.59999999404</v>
      </c>
      <c r="DG10" s="8">
        <v>9888691.6000000238</v>
      </c>
      <c r="DH10" s="8">
        <v>-156181</v>
      </c>
      <c r="DI10" s="8">
        <v>6307612.8000000119</v>
      </c>
      <c r="DJ10" s="8">
        <v>-3268314.700000003</v>
      </c>
      <c r="DK10" s="8">
        <v>7941447.900000006</v>
      </c>
      <c r="DL10" s="8">
        <v>1134110.6000000238</v>
      </c>
      <c r="DM10" s="8">
        <v>-8457435.900000006</v>
      </c>
      <c r="DN10" s="8">
        <v>-7880697.8000000119</v>
      </c>
      <c r="DO10" s="8">
        <v>1962530.6000000238</v>
      </c>
      <c r="DP10" s="8">
        <v>-1441974.799999997</v>
      </c>
      <c r="DQ10" s="8">
        <v>2348118.799999997</v>
      </c>
      <c r="DR10" s="8">
        <v>6691711.0000000149</v>
      </c>
      <c r="DS10" s="8">
        <v>-8835486.8000000268</v>
      </c>
      <c r="DT10" s="8">
        <v>-3001843.1000000089</v>
      </c>
      <c r="DU10" s="8">
        <v>3625824.5</v>
      </c>
      <c r="DV10" s="8">
        <v>-3721514.0999999791</v>
      </c>
      <c r="DW10" s="8">
        <v>10652906.199999973</v>
      </c>
      <c r="DX10" s="8">
        <v>8098441.0999999791</v>
      </c>
      <c r="DY10" s="8">
        <v>3377729.2000000179</v>
      </c>
      <c r="DZ10" s="8">
        <v>-5697051.8999999762</v>
      </c>
      <c r="EA10" s="8">
        <v>-1943037.6000000089</v>
      </c>
      <c r="EB10" s="8">
        <v>-7602474.200000003</v>
      </c>
      <c r="EC10" s="8">
        <v>14955828.600000009</v>
      </c>
      <c r="ED10" s="8">
        <v>15353453</v>
      </c>
      <c r="EE10" s="8">
        <v>-321204.20000001788</v>
      </c>
      <c r="EF10" s="8">
        <v>4029669.4999999851</v>
      </c>
      <c r="EG10" s="8">
        <v>1289769.1000000089</v>
      </c>
      <c r="EH10" s="8">
        <v>-8135506.9000000209</v>
      </c>
      <c r="EI10" s="8">
        <v>1078651.9999999851</v>
      </c>
      <c r="EP10" s="20">
        <f t="shared" si="6"/>
        <v>138</v>
      </c>
      <c r="EQ10" s="20">
        <f t="shared" si="7"/>
        <v>103500000</v>
      </c>
      <c r="ER10" s="22">
        <f t="shared" ref="ER10:ER15" si="34">SUM(B10:EO10)</f>
        <v>167558549.79999995</v>
      </c>
      <c r="ES10" s="22">
        <f t="shared" si="8"/>
        <v>64058549.799999952</v>
      </c>
      <c r="ET10" s="22">
        <f>ROUNDUP(EP10/1,0)</f>
        <v>138</v>
      </c>
      <c r="EU10" s="22">
        <f>$EQ$2*ET10</f>
        <v>103500000</v>
      </c>
      <c r="EV10" s="22">
        <f>SUM(B10:EO10)</f>
        <v>167558549.79999995</v>
      </c>
      <c r="EW10" s="22">
        <f t="shared" ref="EW10:EW14" si="35">EV10-EU10</f>
        <v>64058549.799999952</v>
      </c>
      <c r="EX10" s="20">
        <f t="shared" si="9"/>
        <v>71</v>
      </c>
      <c r="EY10" s="20">
        <f t="shared" si="10"/>
        <v>67</v>
      </c>
      <c r="EZ10" s="21">
        <f t="shared" si="11"/>
        <v>0.51449275362318836</v>
      </c>
      <c r="FA10" s="24">
        <f>SUM(H10,T10,AF10,AR10,BD10,BP10,CB10,CN10,CZ10,DL10,DX10)</f>
        <v>51716569.600000039</v>
      </c>
      <c r="FB10" s="24">
        <f t="shared" ref="FB10:FF10" si="36">SUM(I10,U10,AG10,AS10,BE10,BQ10,CC10,CO10,DA10,DM10,DY10)</f>
        <v>66837006.600000024</v>
      </c>
      <c r="FC10" s="24">
        <f t="shared" si="36"/>
        <v>-34352811.099999994</v>
      </c>
      <c r="FD10" s="24">
        <f t="shared" si="36"/>
        <v>56405908.300000042</v>
      </c>
      <c r="FE10" s="24">
        <f t="shared" si="36"/>
        <v>-1980157</v>
      </c>
      <c r="FF10" s="24">
        <f t="shared" si="36"/>
        <v>27070676.599999979</v>
      </c>
      <c r="FG10" s="24">
        <f>SUM(B10,N10,Z10,AL10,AX10,BJ10,BV10,CH10,CT10,DF10,DR10,ED10)</f>
        <v>-18930022.199999988</v>
      </c>
      <c r="FH10" s="24">
        <f t="shared" ref="FH10:FK10" si="37">SUM(C10,O10,AA10,AM10,AY10,BK10,BW10,CI10,CU10,DG10,DS10,EE10)</f>
        <v>-1949705.0000000298</v>
      </c>
      <c r="FI10" s="24">
        <f t="shared" si="37"/>
        <v>-18990867.600000054</v>
      </c>
      <c r="FJ10" s="24">
        <f t="shared" si="37"/>
        <v>16766788.799999982</v>
      </c>
      <c r="FK10" s="24">
        <f t="shared" si="37"/>
        <v>17242257.49999994</v>
      </c>
      <c r="FL10" s="24">
        <f>SUM(G10,S10,AE10,AQ10,BC10,BO10,CA10,CM10,CY10,DK10,DW10,EI10)</f>
        <v>7722905.2999999523</v>
      </c>
      <c r="FM10" s="24"/>
      <c r="FN10" s="24"/>
    </row>
    <row r="11" spans="1:181" x14ac:dyDescent="0.25">
      <c r="A11" s="5" t="s">
        <v>2</v>
      </c>
      <c r="B11" s="9">
        <v>5298911.8000000119</v>
      </c>
      <c r="C11" s="9">
        <v>15826477.5</v>
      </c>
      <c r="D11" s="9">
        <v>31973493.199999973</v>
      </c>
      <c r="E11" s="9">
        <v>18500566.200000018</v>
      </c>
      <c r="F11" s="9">
        <v>-5097971.3999999911</v>
      </c>
      <c r="G11" s="9">
        <v>-15840656.100000039</v>
      </c>
      <c r="H11" s="9">
        <v>22868793.700000048</v>
      </c>
      <c r="I11" s="9">
        <v>4981700.099999994</v>
      </c>
      <c r="J11" s="9">
        <v>-6935893.400000006</v>
      </c>
      <c r="K11" s="9">
        <v>19340553.399999976</v>
      </c>
      <c r="L11" s="9">
        <v>36355005.700000048</v>
      </c>
      <c r="M11" s="9">
        <v>-570210.19999998808</v>
      </c>
      <c r="N11" s="9">
        <v>-25610267.799999997</v>
      </c>
      <c r="O11" s="9">
        <v>-27025882.100000009</v>
      </c>
      <c r="P11" s="9">
        <v>-26184591.600000009</v>
      </c>
      <c r="Q11" s="9">
        <v>-10244957.700000003</v>
      </c>
      <c r="R11" s="9">
        <v>-13078860.999999985</v>
      </c>
      <c r="S11" s="9">
        <v>8604616.8999999762</v>
      </c>
      <c r="T11" s="9">
        <v>13890001.699999988</v>
      </c>
      <c r="U11" s="9">
        <v>2644072.099999994</v>
      </c>
      <c r="V11" s="9">
        <v>-3919182.1999999732</v>
      </c>
      <c r="W11" s="9">
        <v>-10844748</v>
      </c>
      <c r="X11" s="9">
        <v>-11095862.900000006</v>
      </c>
      <c r="Y11" s="9">
        <v>-7236347.4000000209</v>
      </c>
      <c r="Z11" s="9">
        <v>-13094217.600000009</v>
      </c>
      <c r="AA11" s="9">
        <v>4754905.9999999851</v>
      </c>
      <c r="AB11" s="9">
        <v>20429588.899999976</v>
      </c>
      <c r="AC11" s="9">
        <v>2656134.0000000149</v>
      </c>
      <c r="AD11" s="9">
        <v>6506260.400000006</v>
      </c>
      <c r="AE11" s="9">
        <v>-1661604.2999999821</v>
      </c>
      <c r="AF11" s="9">
        <v>-3273911.3999999762</v>
      </c>
      <c r="AG11" s="9">
        <v>14326365.399999946</v>
      </c>
      <c r="AH11" s="9">
        <v>24390338.599999994</v>
      </c>
      <c r="AI11" s="9">
        <v>14003029</v>
      </c>
      <c r="AJ11" s="9">
        <v>-1097664.5999999791</v>
      </c>
      <c r="AK11" s="9">
        <v>-5350544.1000000387</v>
      </c>
      <c r="AL11" s="9">
        <v>-5798266.799999997</v>
      </c>
      <c r="AM11" s="9">
        <v>-9620363.7999999821</v>
      </c>
      <c r="AN11" s="9">
        <v>2993530.400000006</v>
      </c>
      <c r="AO11" s="9">
        <v>13476242.700000018</v>
      </c>
      <c r="AP11" s="9">
        <v>-1337947.200000003</v>
      </c>
      <c r="AQ11" s="9">
        <v>-4856010.2999999821</v>
      </c>
      <c r="AR11" s="9">
        <v>22813318.49999997</v>
      </c>
      <c r="AS11" s="9">
        <v>9223437.0999999642</v>
      </c>
      <c r="AT11" s="9">
        <v>-3251917.3000000268</v>
      </c>
      <c r="AU11" s="9">
        <v>-1828133.0999999791</v>
      </c>
      <c r="AV11" s="9">
        <v>-7602124.299999997</v>
      </c>
      <c r="AW11" s="9">
        <v>-77985.09999999404</v>
      </c>
      <c r="AX11" s="9">
        <v>-2647898.799999997</v>
      </c>
      <c r="AY11" s="9">
        <v>-7803769.799999997</v>
      </c>
      <c r="AZ11" s="9">
        <v>1148926.4999999851</v>
      </c>
      <c r="BA11" s="9">
        <v>-6867310.7000000179</v>
      </c>
      <c r="BB11" s="9">
        <v>-6669550.1999999881</v>
      </c>
      <c r="BC11" s="9">
        <v>-3856736.799999997</v>
      </c>
      <c r="BD11" s="9">
        <v>1661749.900000006</v>
      </c>
      <c r="BE11" s="9">
        <v>-4435909.700000003</v>
      </c>
      <c r="BF11" s="9">
        <v>-2671796.3000000119</v>
      </c>
      <c r="BG11" s="9">
        <v>576113.79999996722</v>
      </c>
      <c r="BH11" s="9">
        <v>14955140.900000021</v>
      </c>
      <c r="BI11" s="9">
        <v>12540062.800000042</v>
      </c>
      <c r="BJ11" s="9">
        <v>-4049379.0000000149</v>
      </c>
      <c r="BK11" s="9">
        <v>-1236160.7999999821</v>
      </c>
      <c r="BL11" s="9">
        <v>3192659.3999999762</v>
      </c>
      <c r="BM11" s="9">
        <v>-9128103.8000000119</v>
      </c>
      <c r="BN11" s="9">
        <v>-5660379.6000000089</v>
      </c>
      <c r="BO11" s="9">
        <v>-5535933.7000000179</v>
      </c>
      <c r="BP11" s="9">
        <v>7671340.0999999791</v>
      </c>
      <c r="BQ11" s="9">
        <v>3557276.5</v>
      </c>
      <c r="BR11" s="9">
        <v>6468975.799999997</v>
      </c>
      <c r="BS11" s="9">
        <v>-916528.39999997616</v>
      </c>
      <c r="BT11" s="9">
        <v>4359712.599999994</v>
      </c>
      <c r="BU11" s="9">
        <v>-6859679.5</v>
      </c>
      <c r="BV11" s="9">
        <v>-3520457.4000000209</v>
      </c>
      <c r="BW11" s="9">
        <v>-7900170.5000000149</v>
      </c>
      <c r="BX11" s="9">
        <v>2666556.6999999732</v>
      </c>
      <c r="BY11" s="9">
        <v>-6280680.799999997</v>
      </c>
      <c r="BZ11" s="9">
        <v>15774510.900000006</v>
      </c>
      <c r="CA11" s="9">
        <v>13431120.300000042</v>
      </c>
      <c r="CB11" s="9">
        <v>16082798.400000006</v>
      </c>
      <c r="CC11" s="9">
        <v>-761952.4999999851</v>
      </c>
      <c r="CD11" s="9">
        <v>4522245.0999999791</v>
      </c>
      <c r="CE11" s="9">
        <v>23046255.100000009</v>
      </c>
      <c r="CF11" s="9">
        <v>-9885026.6000000089</v>
      </c>
      <c r="CG11" s="9">
        <v>-203177.60000000894</v>
      </c>
      <c r="CH11" s="9">
        <v>981872.0000000149</v>
      </c>
      <c r="CI11" s="9">
        <v>-2262300.700000003</v>
      </c>
      <c r="CJ11" s="9">
        <v>1087590.0000000149</v>
      </c>
      <c r="CK11" s="9">
        <v>6340505</v>
      </c>
      <c r="CL11" s="9">
        <v>7326608.5000000149</v>
      </c>
      <c r="CM11" s="9">
        <v>18771096.399999991</v>
      </c>
      <c r="CN11" s="9">
        <v>21125678.099999994</v>
      </c>
      <c r="CO11" s="9">
        <v>-4119901.799999997</v>
      </c>
      <c r="CP11" s="9">
        <v>7298306.599999994</v>
      </c>
      <c r="CQ11" s="9">
        <v>13129725.199999988</v>
      </c>
      <c r="CR11" s="9">
        <v>-2530107.099999994</v>
      </c>
      <c r="CS11" s="9">
        <v>-20868173.100000009</v>
      </c>
      <c r="CT11" s="9">
        <v>4794758.3999999911</v>
      </c>
      <c r="CU11" s="9">
        <v>-5278180.9000000358</v>
      </c>
      <c r="CV11" s="9">
        <v>-15662709.599999994</v>
      </c>
      <c r="CW11" s="9">
        <v>7759305.7999999821</v>
      </c>
      <c r="CX11" s="9">
        <v>13402232.900000006</v>
      </c>
      <c r="CY11" s="9">
        <v>2841018.5</v>
      </c>
      <c r="CZ11" s="9">
        <v>14439881.100000009</v>
      </c>
      <c r="DA11" s="9">
        <v>8563296.5</v>
      </c>
      <c r="DB11" s="9">
        <v>13070223.700000003</v>
      </c>
      <c r="DC11" s="9">
        <v>7109119.4999999851</v>
      </c>
      <c r="DD11" s="9">
        <v>-12048951.49999997</v>
      </c>
      <c r="DE11" s="9">
        <v>-4975967.799999997</v>
      </c>
      <c r="DF11" s="9">
        <v>13224539.700000018</v>
      </c>
      <c r="DG11" s="9">
        <v>9853899.4999999851</v>
      </c>
      <c r="DH11" s="9">
        <v>6538995.5000000149</v>
      </c>
      <c r="DI11" s="9">
        <v>1317156.2999999672</v>
      </c>
      <c r="DJ11" s="9">
        <v>3393618.5</v>
      </c>
      <c r="DK11" s="9">
        <v>13271248.800000027</v>
      </c>
      <c r="DL11" s="9">
        <v>-256902</v>
      </c>
      <c r="DM11" s="9">
        <v>-10809858.699999988</v>
      </c>
      <c r="DN11" s="9">
        <v>-3867169.799999997</v>
      </c>
      <c r="DO11" s="9">
        <v>-5585309.200000003</v>
      </c>
      <c r="DP11" s="9">
        <v>-6931473.9999999851</v>
      </c>
      <c r="DQ11" s="9">
        <v>8205239.799999997</v>
      </c>
      <c r="DR11" s="9">
        <v>-1790118.900000006</v>
      </c>
      <c r="DS11" s="9">
        <v>-15725990.999999985</v>
      </c>
      <c r="DT11" s="9">
        <v>-2349435.700000003</v>
      </c>
      <c r="DU11" s="9">
        <v>4836079.7000000179</v>
      </c>
      <c r="DV11" s="9">
        <v>506989.90000002086</v>
      </c>
      <c r="DW11" s="9">
        <v>26424560.49999997</v>
      </c>
      <c r="DX11" s="9">
        <v>15000285.900000021</v>
      </c>
      <c r="DY11" s="9">
        <v>-3466877.799999997</v>
      </c>
      <c r="DZ11" s="9">
        <v>-10014417.800000012</v>
      </c>
      <c r="EA11" s="9">
        <v>-6971470.299999997</v>
      </c>
      <c r="EB11" s="9">
        <v>-2418671.9999999851</v>
      </c>
      <c r="EC11" s="9">
        <v>26013906.899999991</v>
      </c>
      <c r="ED11" s="9">
        <v>13263554</v>
      </c>
      <c r="EE11" s="9">
        <v>3464298.599999994</v>
      </c>
      <c r="EF11" s="9">
        <v>6721863.099999994</v>
      </c>
      <c r="EG11" s="9">
        <v>3219951.1999999881</v>
      </c>
      <c r="EH11" s="9">
        <v>-347995.20000001788</v>
      </c>
      <c r="EI11" s="9">
        <v>-4675053.9999999851</v>
      </c>
      <c r="EP11" s="20">
        <f t="shared" si="6"/>
        <v>138</v>
      </c>
      <c r="EQ11" s="20">
        <f t="shared" si="7"/>
        <v>103500000</v>
      </c>
      <c r="ER11" s="22">
        <f t="shared" si="34"/>
        <v>288426431.09999979</v>
      </c>
      <c r="ES11" s="22">
        <f t="shared" si="8"/>
        <v>184926431.09999979</v>
      </c>
      <c r="ET11" s="22">
        <f>ROUNDUP(EP11/2,0)</f>
        <v>69</v>
      </c>
      <c r="EU11" s="22">
        <f>$EQ$2*ET11</f>
        <v>51750000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187499736.10000002</v>
      </c>
      <c r="EW11" s="22">
        <f t="shared" si="35"/>
        <v>135749736.10000002</v>
      </c>
      <c r="EX11" s="20">
        <f t="shared" si="9"/>
        <v>68</v>
      </c>
      <c r="EY11" s="20">
        <f t="shared" si="10"/>
        <v>70</v>
      </c>
      <c r="EZ11" s="21">
        <f t="shared" si="11"/>
        <v>0.49275362318840582</v>
      </c>
      <c r="FA11" s="24">
        <f t="shared" ref="FA11:FA15" si="38">SUM(H11,T11,AF11,AR11,BD11,BP11,CB11,CN11,CZ11,DL11,DX11)</f>
        <v>132023034.00000004</v>
      </c>
      <c r="FB11" s="24">
        <f t="shared" ref="FB11:FB15" si="39">SUM(I11,U11,AG11,AS11,BE11,BQ11,CC11,CO11,DA11,DM11,DY11)</f>
        <v>19701647.199999928</v>
      </c>
      <c r="FC11" s="24">
        <f t="shared" ref="FC11:FC15" si="40">SUM(J11,V11,AH11,AT11,BF11,BR11,CD11,CP11,DB11,DN11,DZ11)</f>
        <v>25089712.99999994</v>
      </c>
      <c r="FD11" s="24">
        <f t="shared" ref="FD11:FD15" si="41">SUM(K11,W11,AI11,AU11,BG11,BS11,CE11,CQ11,DC11,DO11,EA11)</f>
        <v>51058606.99999997</v>
      </c>
      <c r="FE11" s="24">
        <f t="shared" ref="FE11:FE15" si="42">SUM(L11,X11,AJ11,AV11,BH11,BT11,CF11,CR11,DD11,DP11,EB11)</f>
        <v>2059976.2000001371</v>
      </c>
      <c r="FF11" s="24">
        <f t="shared" ref="FF11:FF15" si="43">SUM(M11,Y11,AK11,AW11,BI11,BU11,CG11,CS11,DE11,DQ11,EC11)</f>
        <v>617124.69999997318</v>
      </c>
      <c r="FG11" s="24">
        <f t="shared" ref="FG11:FG15" si="44">SUM(B11,N11,Z11,AL11,AX11,BJ11,BV11,CH11,CT11,DF11,DR11,ED11)</f>
        <v>-18946970.400000006</v>
      </c>
      <c r="FH11" s="24">
        <f t="shared" ref="FH11:FH15" si="45">SUM(C11,O11,AA11,AM11,AY11,BK11,BW11,CI11,CU11,DG11,DS11,EE11)</f>
        <v>-42953238.000000045</v>
      </c>
      <c r="FI11" s="24">
        <f t="shared" ref="FI11:FI15" si="46">SUM(D11,P11,AB11,AN11,AZ11,BL11,BX11,CJ11,CV11,DH11,DT11,EF11)</f>
        <v>32556466.799999908</v>
      </c>
      <c r="FJ11" s="24">
        <f t="shared" ref="FJ11:FJ15" si="47">SUM(E11,Q11,AC11,AO11,BA11,BM11,BY11,CK11,CW11,DI11,DU11,EG11)</f>
        <v>25584887.899999976</v>
      </c>
      <c r="FK11" s="24">
        <f t="shared" ref="FK11:FK15" si="48">SUM(F11,R11,AD11,AP11,BB11,BN11,BZ11,CL11,CX11,DJ11,DV11,EH11)</f>
        <v>14717516.50000006</v>
      </c>
      <c r="FL11" s="24">
        <f t="shared" ref="FL11:FL14" si="49">SUM(G11,S11,AE11,AQ11,BC11,BO11,CA11,CM11,CY11,DK11,DW11,EI11)</f>
        <v>46917666.200000003</v>
      </c>
    </row>
    <row r="12" spans="1:181" x14ac:dyDescent="0.25">
      <c r="A12" s="5" t="s">
        <v>1</v>
      </c>
      <c r="B12" s="10">
        <v>13728190.200000018</v>
      </c>
      <c r="C12" s="10">
        <v>43086629.099999994</v>
      </c>
      <c r="D12" s="10">
        <v>49788426.299999982</v>
      </c>
      <c r="E12" s="10">
        <v>10174906.299999997</v>
      </c>
      <c r="F12" s="10">
        <v>-795201.80000001192</v>
      </c>
      <c r="G12" s="10">
        <v>-10983008.699999988</v>
      </c>
      <c r="H12" s="10">
        <v>20587043.599999979</v>
      </c>
      <c r="I12" s="10">
        <v>8515840.2999999821</v>
      </c>
      <c r="J12" s="10">
        <v>1192858.3999999762</v>
      </c>
      <c r="K12" s="10">
        <v>40071161.49999997</v>
      </c>
      <c r="L12" s="10">
        <v>-3272474.4000000209</v>
      </c>
      <c r="M12" s="10">
        <v>3019416.5000000149</v>
      </c>
      <c r="N12" s="10">
        <v>-45676703.700000003</v>
      </c>
      <c r="O12" s="10">
        <v>-31877188.699999988</v>
      </c>
      <c r="P12" s="10">
        <v>-28082359.300000012</v>
      </c>
      <c r="Q12" s="10">
        <v>-18554121.999999985</v>
      </c>
      <c r="R12" s="10">
        <v>-69890.79999999702</v>
      </c>
      <c r="S12" s="10">
        <v>7797771.299999997</v>
      </c>
      <c r="T12" s="10">
        <v>15986796.800000012</v>
      </c>
      <c r="U12" s="10">
        <v>699544.70000003278</v>
      </c>
      <c r="V12" s="10">
        <v>-10117748.200000003</v>
      </c>
      <c r="W12" s="10">
        <v>-14988035.099999994</v>
      </c>
      <c r="X12" s="10">
        <v>-15389791.400000021</v>
      </c>
      <c r="Y12" s="10">
        <v>-13762605.100000009</v>
      </c>
      <c r="Z12" s="10">
        <v>-5124690.7000000179</v>
      </c>
      <c r="AA12" s="10">
        <v>8443620.8000000119</v>
      </c>
      <c r="AB12" s="10">
        <v>14112053.800000012</v>
      </c>
      <c r="AC12" s="10">
        <v>6901031.5999999791</v>
      </c>
      <c r="AD12" s="10">
        <v>-1617208.1000000238</v>
      </c>
      <c r="AE12" s="10">
        <v>-2363095.4999999702</v>
      </c>
      <c r="AF12" s="10">
        <v>-3039891.7999999821</v>
      </c>
      <c r="AG12" s="10">
        <v>19903863.00000003</v>
      </c>
      <c r="AH12" s="10">
        <v>15389107.299999982</v>
      </c>
      <c r="AI12" s="10">
        <v>40599666.00000003</v>
      </c>
      <c r="AJ12" s="10">
        <v>-10688820.799999997</v>
      </c>
      <c r="AK12" s="10">
        <v>942884.39999997616</v>
      </c>
      <c r="AL12" s="10">
        <v>-7860023.400000006</v>
      </c>
      <c r="AM12" s="10">
        <v>-5819490.3999999911</v>
      </c>
      <c r="AN12" s="10">
        <v>11529636.50000003</v>
      </c>
      <c r="AO12" s="10">
        <v>11107148.5</v>
      </c>
      <c r="AP12" s="10">
        <v>4692684.6000000238</v>
      </c>
      <c r="AQ12" s="10">
        <v>7182655.0000000298</v>
      </c>
      <c r="AR12" s="10">
        <v>28671957.699999988</v>
      </c>
      <c r="AS12" s="10">
        <v>1780482.5</v>
      </c>
      <c r="AT12" s="10">
        <v>-2105662.9999999851</v>
      </c>
      <c r="AU12" s="10">
        <v>-2506816.3999999613</v>
      </c>
      <c r="AV12" s="10">
        <v>-7023462.099999994</v>
      </c>
      <c r="AW12" s="10">
        <v>-2027865.2999999821</v>
      </c>
      <c r="AX12" s="10">
        <v>-6058692.3999999911</v>
      </c>
      <c r="AY12" s="10">
        <v>-10546776.799999997</v>
      </c>
      <c r="AZ12" s="10">
        <v>445928.39999997616</v>
      </c>
      <c r="BA12" s="10">
        <v>-10422101.199999988</v>
      </c>
      <c r="BB12" s="10">
        <v>-987867.19999997318</v>
      </c>
      <c r="BC12" s="10">
        <v>-4864278.5</v>
      </c>
      <c r="BD12" s="10">
        <v>-1642026.0000000298</v>
      </c>
      <c r="BE12" s="10">
        <v>-5070293.1000000089</v>
      </c>
      <c r="BF12" s="10">
        <v>-1622751.5</v>
      </c>
      <c r="BG12" s="10">
        <v>11272200.200000018</v>
      </c>
      <c r="BH12" s="10">
        <v>10058988.599999994</v>
      </c>
      <c r="BI12" s="10">
        <v>13258330.899999976</v>
      </c>
      <c r="BJ12" s="10">
        <v>-9234508.1000000238</v>
      </c>
      <c r="BK12" s="10">
        <v>3881679.1999999881</v>
      </c>
      <c r="BL12" s="10">
        <v>-6692169.1999999881</v>
      </c>
      <c r="BM12" s="10">
        <v>-5775635.6999999881</v>
      </c>
      <c r="BN12" s="10">
        <v>-6557694.1999999881</v>
      </c>
      <c r="BO12" s="10">
        <v>7645092.400000006</v>
      </c>
      <c r="BP12" s="10">
        <v>-231271.69999997318</v>
      </c>
      <c r="BQ12" s="10">
        <v>3944906.099999994</v>
      </c>
      <c r="BR12" s="10">
        <v>5380253.3000000268</v>
      </c>
      <c r="BS12" s="10">
        <v>-422098.09999999404</v>
      </c>
      <c r="BT12" s="10">
        <v>6060850.1000000089</v>
      </c>
      <c r="BU12" s="10">
        <v>-3397576.8000000119</v>
      </c>
      <c r="BV12" s="10">
        <v>-5639810.8000000119</v>
      </c>
      <c r="BW12" s="10">
        <v>-10420909</v>
      </c>
      <c r="BX12" s="10">
        <v>7171072.3000000119</v>
      </c>
      <c r="BY12" s="10">
        <v>-5620596.900000006</v>
      </c>
      <c r="BZ12" s="10">
        <v>19823531.300000012</v>
      </c>
      <c r="CA12" s="10">
        <v>20912488.600000039</v>
      </c>
      <c r="CB12" s="10">
        <v>8343503.8000000119</v>
      </c>
      <c r="CC12" s="10">
        <v>15909970.699999988</v>
      </c>
      <c r="CD12" s="10">
        <v>2689820.0999999791</v>
      </c>
      <c r="CE12" s="10">
        <v>19821853.199999988</v>
      </c>
      <c r="CF12" s="10">
        <v>-11142313.100000009</v>
      </c>
      <c r="CG12" s="10">
        <v>-2142727.5000000149</v>
      </c>
      <c r="CH12" s="10">
        <v>-2407337.400000006</v>
      </c>
      <c r="CI12" s="10">
        <v>2045424.2000000179</v>
      </c>
      <c r="CJ12" s="10">
        <v>3000699.7999999821</v>
      </c>
      <c r="CK12" s="10">
        <v>3775332.3999999762</v>
      </c>
      <c r="CL12" s="10">
        <v>23766634.800000027</v>
      </c>
      <c r="CM12" s="10">
        <v>23275602.100000009</v>
      </c>
      <c r="CN12" s="10">
        <v>11247865.400000006</v>
      </c>
      <c r="CO12" s="10">
        <v>4588670.8000000119</v>
      </c>
      <c r="CP12" s="10">
        <v>7707297.2999999821</v>
      </c>
      <c r="CQ12" s="10">
        <v>1078734.900000006</v>
      </c>
      <c r="CR12" s="10">
        <v>-11500732.900000006</v>
      </c>
      <c r="CS12" s="10">
        <v>-9005406.5</v>
      </c>
      <c r="CT12" s="10">
        <v>-12727611.299999982</v>
      </c>
      <c r="CU12" s="10">
        <v>-2811144.5000000149</v>
      </c>
      <c r="CV12" s="10">
        <v>-9660817.6000000387</v>
      </c>
      <c r="CW12" s="10">
        <v>6959833.6999999732</v>
      </c>
      <c r="CX12" s="10">
        <v>8444442.8999999762</v>
      </c>
      <c r="CY12" s="10">
        <v>21714398.799999997</v>
      </c>
      <c r="CZ12" s="10">
        <v>12035203.900000006</v>
      </c>
      <c r="DA12" s="10">
        <v>8573478.7000000626</v>
      </c>
      <c r="DB12" s="10">
        <v>14632380.599999994</v>
      </c>
      <c r="DC12" s="10">
        <v>-3723117.200000003</v>
      </c>
      <c r="DD12" s="10">
        <v>-10469608.700000003</v>
      </c>
      <c r="DE12" s="10">
        <v>6017464.700000003</v>
      </c>
      <c r="DF12" s="10">
        <v>13320344.599999979</v>
      </c>
      <c r="DG12" s="10">
        <v>11461233.800000012</v>
      </c>
      <c r="DH12" s="10">
        <v>3549503.8999999762</v>
      </c>
      <c r="DI12" s="10">
        <v>11760973.900000006</v>
      </c>
      <c r="DJ12" s="10">
        <v>5847657.5</v>
      </c>
      <c r="DK12" s="10">
        <v>11427326.400000006</v>
      </c>
      <c r="DL12" s="10">
        <v>1016483</v>
      </c>
      <c r="DM12" s="10">
        <v>-12937802.600000009</v>
      </c>
      <c r="DN12" s="10">
        <v>-9184226.099999994</v>
      </c>
      <c r="DO12" s="10">
        <v>-10455146.100000009</v>
      </c>
      <c r="DP12" s="10">
        <v>-4869201.900000006</v>
      </c>
      <c r="DQ12" s="10">
        <v>-1406799.1000000238</v>
      </c>
      <c r="DR12" s="10">
        <v>-9059998.1999999881</v>
      </c>
      <c r="DS12" s="10">
        <v>-15993160.699999988</v>
      </c>
      <c r="DT12" s="10">
        <v>-1230794.7999999821</v>
      </c>
      <c r="DU12" s="10">
        <v>7309996.900000006</v>
      </c>
      <c r="DV12" s="10">
        <v>10924345.800000012</v>
      </c>
      <c r="DW12" s="10">
        <v>29041972.599999994</v>
      </c>
      <c r="DX12" s="10">
        <v>11422955.700000003</v>
      </c>
      <c r="DY12" s="10">
        <v>-10325468</v>
      </c>
      <c r="DZ12" s="10">
        <v>-15963547.200000003</v>
      </c>
      <c r="EA12" s="10">
        <v>-4903419.7999999821</v>
      </c>
      <c r="EB12" s="10">
        <v>5986203.099999994</v>
      </c>
      <c r="EC12" s="10">
        <v>26855341.300000012</v>
      </c>
      <c r="ED12" s="10">
        <v>17620780.900000006</v>
      </c>
      <c r="EE12" s="10">
        <v>-2621537.1999999881</v>
      </c>
      <c r="EF12" s="10">
        <v>5707934.7999999821</v>
      </c>
      <c r="EG12" s="10">
        <v>10465426.599999979</v>
      </c>
      <c r="EH12" s="10">
        <v>9021589.6000000089</v>
      </c>
      <c r="EI12" s="10">
        <v>-1292450</v>
      </c>
      <c r="EP12" s="20">
        <f t="shared" si="6"/>
        <v>138</v>
      </c>
      <c r="EQ12" s="20">
        <f t="shared" si="7"/>
        <v>103500000</v>
      </c>
      <c r="ER12" s="22">
        <f t="shared" si="34"/>
        <v>379341799.00000018</v>
      </c>
      <c r="ES12" s="22">
        <f t="shared" si="8"/>
        <v>275841799.00000018</v>
      </c>
      <c r="ET12" s="22">
        <f>ROUNDUP(EP12/3,0)</f>
        <v>46</v>
      </c>
      <c r="EU12" s="22">
        <f t="shared" ref="EU12:EU15" si="50">$EQ$2*ET12</f>
        <v>34500000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149205737.30000001</v>
      </c>
      <c r="EW12" s="22">
        <f t="shared" si="35"/>
        <v>114705737.30000001</v>
      </c>
      <c r="EX12" s="20">
        <f t="shared" si="9"/>
        <v>72</v>
      </c>
      <c r="EY12" s="20">
        <f t="shared" si="10"/>
        <v>66</v>
      </c>
      <c r="EZ12" s="21">
        <f t="shared" si="11"/>
        <v>0.52173913043478259</v>
      </c>
      <c r="FA12" s="24">
        <f t="shared" si="38"/>
        <v>104398620.40000002</v>
      </c>
      <c r="FB12" s="24">
        <f t="shared" si="39"/>
        <v>35583193.100000083</v>
      </c>
      <c r="FC12" s="24">
        <f t="shared" si="40"/>
        <v>7997780.9999999553</v>
      </c>
      <c r="FD12" s="24">
        <f t="shared" si="41"/>
        <v>75844983.100000069</v>
      </c>
      <c r="FE12" s="24">
        <f t="shared" si="42"/>
        <v>-52250363.50000006</v>
      </c>
      <c r="FF12" s="24">
        <f t="shared" si="43"/>
        <v>18350457.49999994</v>
      </c>
      <c r="FG12" s="24">
        <f t="shared" si="44"/>
        <v>-59120060.300000027</v>
      </c>
      <c r="FH12" s="24">
        <f t="shared" si="45"/>
        <v>-11171620.199999943</v>
      </c>
      <c r="FI12" s="24">
        <f t="shared" si="46"/>
        <v>49639114.899999931</v>
      </c>
      <c r="FJ12" s="24">
        <f t="shared" si="47"/>
        <v>28082194.099999949</v>
      </c>
      <c r="FK12" s="24">
        <f t="shared" si="48"/>
        <v>72493024.400000066</v>
      </c>
      <c r="FL12" s="24">
        <f t="shared" si="49"/>
        <v>109494474.50000012</v>
      </c>
    </row>
    <row r="13" spans="1:181" x14ac:dyDescent="0.25">
      <c r="A13" s="5" t="s">
        <v>3</v>
      </c>
      <c r="B13" s="11">
        <v>30774194.5</v>
      </c>
      <c r="C13" s="11">
        <v>64313816.400000006</v>
      </c>
      <c r="D13" s="11">
        <v>30649109.799999982</v>
      </c>
      <c r="E13" s="11">
        <v>16346873.599999964</v>
      </c>
      <c r="F13" s="11">
        <v>4747431.700000003</v>
      </c>
      <c r="G13" s="11">
        <v>-11920931.600000009</v>
      </c>
      <c r="H13" s="11">
        <v>28690776.799999982</v>
      </c>
      <c r="I13" s="11">
        <v>24721928.899999976</v>
      </c>
      <c r="J13" s="11">
        <v>17722239.299999952</v>
      </c>
      <c r="K13" s="11">
        <v>7722627.099999994</v>
      </c>
      <c r="L13" s="11">
        <v>-4725130.6999999881</v>
      </c>
      <c r="M13" s="11">
        <v>-24115859.700000003</v>
      </c>
      <c r="N13" s="11">
        <v>-46427169.599999994</v>
      </c>
      <c r="O13" s="11">
        <v>-33943635.799999997</v>
      </c>
      <c r="P13" s="11">
        <v>-37720991.899999999</v>
      </c>
      <c r="Q13" s="11">
        <v>-5732980.1999999881</v>
      </c>
      <c r="R13" s="11">
        <v>4503772.8999999911</v>
      </c>
      <c r="S13" s="11">
        <v>6484320</v>
      </c>
      <c r="T13" s="11">
        <v>11869488.50000003</v>
      </c>
      <c r="U13" s="11">
        <v>-8751891.900000006</v>
      </c>
      <c r="V13" s="11">
        <v>-13629320.100000009</v>
      </c>
      <c r="W13" s="11">
        <v>-19283759.700000033</v>
      </c>
      <c r="X13" s="11">
        <v>-23299100.800000004</v>
      </c>
      <c r="Y13" s="11">
        <v>-9495323.700000003</v>
      </c>
      <c r="Z13" s="11">
        <v>7401219.200000003</v>
      </c>
      <c r="AA13" s="11">
        <v>8653642.1999999881</v>
      </c>
      <c r="AB13" s="11">
        <v>18751649.799999997</v>
      </c>
      <c r="AC13" s="11">
        <v>-929537.10000000894</v>
      </c>
      <c r="AD13" s="11">
        <v>-4536028.8999999762</v>
      </c>
      <c r="AE13" s="11">
        <v>-13108342</v>
      </c>
      <c r="AF13" s="11">
        <v>821757</v>
      </c>
      <c r="AG13" s="11">
        <v>25090171.300000012</v>
      </c>
      <c r="AH13" s="11">
        <v>37573409.700000018</v>
      </c>
      <c r="AI13" s="11">
        <v>24782011.599999994</v>
      </c>
      <c r="AJ13" s="11">
        <v>-14509510.500000015</v>
      </c>
      <c r="AK13" s="11">
        <v>1510031.3000000119</v>
      </c>
      <c r="AL13" s="11">
        <v>-7264788.3999999762</v>
      </c>
      <c r="AM13" s="11">
        <v>-35130.100000023842</v>
      </c>
      <c r="AN13" s="11">
        <v>3050784.299999997</v>
      </c>
      <c r="AO13" s="11">
        <v>19204179.50000003</v>
      </c>
      <c r="AP13" s="11">
        <v>16821710.100000024</v>
      </c>
      <c r="AQ13" s="11">
        <v>15461806.299999997</v>
      </c>
      <c r="AR13" s="11">
        <v>22053878.799999997</v>
      </c>
      <c r="AS13" s="11">
        <v>3646683.299999997</v>
      </c>
      <c r="AT13" s="11">
        <v>-4847312.3999999762</v>
      </c>
      <c r="AU13" s="11">
        <v>-9349203.6000000238</v>
      </c>
      <c r="AV13" s="11">
        <v>-15714519.5</v>
      </c>
      <c r="AW13" s="11">
        <v>-2493327.4999999702</v>
      </c>
      <c r="AX13" s="11">
        <v>-13369731.300000012</v>
      </c>
      <c r="AY13" s="11">
        <v>-7919354.9000000358</v>
      </c>
      <c r="AZ13" s="11">
        <v>-2263490.8000000119</v>
      </c>
      <c r="BA13" s="11">
        <v>-8277946.799999997</v>
      </c>
      <c r="BB13" s="11">
        <v>-4808568.099999994</v>
      </c>
      <c r="BC13" s="11">
        <v>-4592246.5000000149</v>
      </c>
      <c r="BD13" s="11">
        <v>600361.29999999702</v>
      </c>
      <c r="BE13" s="11">
        <v>-4377899.400000006</v>
      </c>
      <c r="BF13" s="11">
        <v>12130988.700000033</v>
      </c>
      <c r="BG13" s="11">
        <v>3137236.5999999791</v>
      </c>
      <c r="BH13" s="11">
        <v>3951441.6000000238</v>
      </c>
      <c r="BI13" s="11">
        <v>15267174.700000018</v>
      </c>
      <c r="BJ13" s="11">
        <v>-10470446.300000012</v>
      </c>
      <c r="BK13" s="11">
        <v>-6376004</v>
      </c>
      <c r="BL13" s="11">
        <v>-3931655.0000000149</v>
      </c>
      <c r="BM13" s="11">
        <v>-3459098.2999999821</v>
      </c>
      <c r="BN13" s="11">
        <v>-1198045.6999999881</v>
      </c>
      <c r="BO13" s="11">
        <v>3668519.799999997</v>
      </c>
      <c r="BP13" s="11">
        <v>8208452.5000000298</v>
      </c>
      <c r="BQ13" s="11">
        <v>6393763.599999994</v>
      </c>
      <c r="BR13" s="11">
        <v>7063219.9999999851</v>
      </c>
      <c r="BS13" s="11">
        <v>3170951.0000000298</v>
      </c>
      <c r="BT13" s="11">
        <v>9410955.599999994</v>
      </c>
      <c r="BU13" s="11">
        <v>-8884841.400000006</v>
      </c>
      <c r="BV13" s="11">
        <v>-6795208.1000000089</v>
      </c>
      <c r="BW13" s="11">
        <v>-6264816.5999999791</v>
      </c>
      <c r="BX13" s="11">
        <v>12588056.199999988</v>
      </c>
      <c r="BY13" s="11">
        <v>-2242985.3000000119</v>
      </c>
      <c r="BZ13" s="11">
        <v>20083377.700000003</v>
      </c>
      <c r="CA13" s="11">
        <v>29680406.700000003</v>
      </c>
      <c r="CB13" s="11">
        <v>17375535.00000003</v>
      </c>
      <c r="CC13" s="11">
        <v>7518790.3000000119</v>
      </c>
      <c r="CD13" s="11">
        <v>-362799.4999999702</v>
      </c>
      <c r="CE13" s="11">
        <v>19812492.900000021</v>
      </c>
      <c r="CF13" s="11">
        <v>-10098766.500000015</v>
      </c>
      <c r="CG13" s="11">
        <v>-2721689.3999999911</v>
      </c>
      <c r="CH13" s="11">
        <v>4295210.6999999881</v>
      </c>
      <c r="CI13" s="11">
        <v>-919046.70000000298</v>
      </c>
      <c r="CJ13" s="11">
        <v>2978381.200000003</v>
      </c>
      <c r="CK13" s="11">
        <v>14138621.599999994</v>
      </c>
      <c r="CL13" s="11">
        <v>27047529.299999997</v>
      </c>
      <c r="CM13" s="11">
        <v>4458876.3000000119</v>
      </c>
      <c r="CN13" s="11">
        <v>13049764.099999994</v>
      </c>
      <c r="CO13" s="11">
        <v>1583368.7999999821</v>
      </c>
      <c r="CP13" s="11">
        <v>-3722.8000000119209</v>
      </c>
      <c r="CQ13" s="11">
        <v>-7947644.5</v>
      </c>
      <c r="CR13" s="11">
        <v>3252949.1999999732</v>
      </c>
      <c r="CS13" s="11">
        <v>-24974103.399999991</v>
      </c>
      <c r="CT13" s="11">
        <v>-12265224.100000009</v>
      </c>
      <c r="CU13" s="11">
        <v>-3458378.700000003</v>
      </c>
      <c r="CV13" s="11">
        <v>-16410673.799999997</v>
      </c>
      <c r="CW13" s="11">
        <v>3459683.5</v>
      </c>
      <c r="CX13" s="11">
        <v>6558604.5</v>
      </c>
      <c r="CY13" s="11">
        <v>12312536.599999994</v>
      </c>
      <c r="CZ13" s="11">
        <v>14625589.200000033</v>
      </c>
      <c r="DA13" s="11">
        <v>10581130.100000009</v>
      </c>
      <c r="DB13" s="11">
        <v>2637319.6000000089</v>
      </c>
      <c r="DC13" s="11">
        <v>-3579589.1000000089</v>
      </c>
      <c r="DD13" s="11">
        <v>9194793.9999999702</v>
      </c>
      <c r="DE13" s="11">
        <v>10323962.500000015</v>
      </c>
      <c r="DF13" s="11">
        <v>18480591.899999976</v>
      </c>
      <c r="DG13" s="11">
        <v>16695176.099999994</v>
      </c>
      <c r="DH13" s="11">
        <v>13393643.300000012</v>
      </c>
      <c r="DI13" s="11">
        <v>14066870.200000033</v>
      </c>
      <c r="DJ13" s="11">
        <v>2625075.2999999821</v>
      </c>
      <c r="DK13" s="11">
        <v>9857006.6999999881</v>
      </c>
      <c r="DL13" s="11">
        <v>5959331.5999999791</v>
      </c>
      <c r="DM13" s="11">
        <v>-13711603.600000009</v>
      </c>
      <c r="DN13" s="11">
        <v>-12759164.899999991</v>
      </c>
      <c r="DO13" s="11">
        <v>-1144819.2000000179</v>
      </c>
      <c r="DP13" s="11">
        <v>-9108728.3999999911</v>
      </c>
      <c r="DQ13" s="11">
        <v>-8909590.4999999851</v>
      </c>
      <c r="DR13" s="11">
        <v>-8375781.1999999881</v>
      </c>
      <c r="DS13" s="11">
        <v>-13168091.699999988</v>
      </c>
      <c r="DT13" s="11">
        <v>2270597.9999999702</v>
      </c>
      <c r="DU13" s="11">
        <v>16401785.99999997</v>
      </c>
      <c r="DV13" s="11">
        <v>11152221.900000006</v>
      </c>
      <c r="DW13" s="11">
        <v>29304975.300000042</v>
      </c>
      <c r="DX13" s="11">
        <v>3251919.4999999702</v>
      </c>
      <c r="DY13" s="11">
        <v>-13830605.900000036</v>
      </c>
      <c r="DZ13" s="11">
        <v>-22032666.599999964</v>
      </c>
      <c r="EA13" s="11">
        <v>1865543.400000006</v>
      </c>
      <c r="EB13" s="11">
        <v>15100480.299999982</v>
      </c>
      <c r="EC13" s="11">
        <v>39101924.899999991</v>
      </c>
      <c r="ED13" s="11">
        <v>27108236.599999994</v>
      </c>
      <c r="EE13" s="11">
        <v>-12299690.600000009</v>
      </c>
      <c r="EF13" s="11">
        <v>5338748.3999999911</v>
      </c>
      <c r="EG13" s="11">
        <v>6878396.4000000209</v>
      </c>
      <c r="EH13" s="11">
        <v>15474118.400000006</v>
      </c>
      <c r="EI13" s="11">
        <v>-1334372</v>
      </c>
      <c r="EP13" s="20">
        <f t="shared" si="6"/>
        <v>138</v>
      </c>
      <c r="EQ13" s="20">
        <f t="shared" si="7"/>
        <v>103500000</v>
      </c>
      <c r="ER13" s="22">
        <f t="shared" si="34"/>
        <v>421773316.19999993</v>
      </c>
      <c r="ES13" s="22">
        <f t="shared" si="8"/>
        <v>318273316.19999993</v>
      </c>
      <c r="ET13" s="22">
        <f>ROUNDUP(EP13/4,0)</f>
        <v>35</v>
      </c>
      <c r="EU13" s="22">
        <f t="shared" si="50"/>
        <v>26250000</v>
      </c>
      <c r="EV13" s="22">
        <f>SUM(B13,F13,J13,N13,R13,V13,Z13,AD13,AH13,AL13,AP13,AT13,AX13,BB13,BF13,BJ13,BN13,BR13,BV13,BZ13,CD13,CH13,CL13,CP13,CT13,CX13,DB13,DF13,DJ13,DN13,DR13,DV13,DZ13,ED13,EH13,EL13)</f>
        <v>105054494.00000009</v>
      </c>
      <c r="EW13" s="22">
        <f t="shared" si="35"/>
        <v>78804494.000000089</v>
      </c>
      <c r="EX13" s="20">
        <f t="shared" si="9"/>
        <v>77</v>
      </c>
      <c r="EY13" s="20">
        <f t="shared" si="10"/>
        <v>61</v>
      </c>
      <c r="EZ13" s="21">
        <f t="shared" si="11"/>
        <v>0.55797101449275366</v>
      </c>
      <c r="FA13" s="24">
        <f t="shared" si="38"/>
        <v>126506854.30000004</v>
      </c>
      <c r="FB13" s="24">
        <f t="shared" si="39"/>
        <v>38863835.499999925</v>
      </c>
      <c r="FC13" s="24">
        <f t="shared" si="40"/>
        <v>23492191.000000075</v>
      </c>
      <c r="FD13" s="24">
        <f t="shared" si="41"/>
        <v>19185846.49999994</v>
      </c>
      <c r="FE13" s="24">
        <f t="shared" si="42"/>
        <v>-36545135.70000007</v>
      </c>
      <c r="FF13" s="24">
        <f t="shared" si="43"/>
        <v>-15391642.199999914</v>
      </c>
      <c r="FG13" s="24">
        <f t="shared" si="44"/>
        <v>-16908896.100000039</v>
      </c>
      <c r="FH13" s="24">
        <f t="shared" si="45"/>
        <v>5278485.5999999493</v>
      </c>
      <c r="FI13" s="24">
        <f t="shared" si="46"/>
        <v>28694159.499999918</v>
      </c>
      <c r="FJ13" s="24">
        <f t="shared" si="47"/>
        <v>69853863.100000024</v>
      </c>
      <c r="FK13" s="24">
        <f t="shared" si="48"/>
        <v>98471199.100000054</v>
      </c>
      <c r="FL13" s="24">
        <f t="shared" si="49"/>
        <v>80272555.600000009</v>
      </c>
    </row>
    <row r="14" spans="1:181" x14ac:dyDescent="0.25">
      <c r="A14" s="5" t="s">
        <v>4</v>
      </c>
      <c r="B14" s="12">
        <v>67724883.700000018</v>
      </c>
      <c r="C14" s="12">
        <v>47194950.900000036</v>
      </c>
      <c r="D14" s="12">
        <v>30706399.900000006</v>
      </c>
      <c r="E14" s="12">
        <v>18078362.700000018</v>
      </c>
      <c r="F14" s="12">
        <v>753827.4999999702</v>
      </c>
      <c r="G14" s="12">
        <v>-11854447.200000003</v>
      </c>
      <c r="H14" s="12">
        <v>47398171.99999997</v>
      </c>
      <c r="I14" s="12">
        <v>43761175.800000012</v>
      </c>
      <c r="J14" s="12">
        <v>-328338.10000002384</v>
      </c>
      <c r="K14" s="12">
        <v>5111093.1000000238</v>
      </c>
      <c r="L14" s="12">
        <v>-28730280.299999982</v>
      </c>
      <c r="M14" s="12">
        <v>-28334831</v>
      </c>
      <c r="N14" s="12">
        <v>-49659095.199999988</v>
      </c>
      <c r="O14" s="12">
        <v>-42697716.999999993</v>
      </c>
      <c r="P14" s="12">
        <v>-29314596</v>
      </c>
      <c r="Q14" s="12">
        <v>-1211349.8999999911</v>
      </c>
      <c r="R14" s="12">
        <v>12252450.899999991</v>
      </c>
      <c r="S14" s="12">
        <v>-536842.09999999404</v>
      </c>
      <c r="T14" s="12">
        <v>4333617.8999999762</v>
      </c>
      <c r="U14" s="12">
        <v>-12688817.700000003</v>
      </c>
      <c r="V14" s="12">
        <v>-20169020.100000009</v>
      </c>
      <c r="W14" s="12">
        <v>-27762347.300000004</v>
      </c>
      <c r="X14" s="12">
        <v>-21202465.099999994</v>
      </c>
      <c r="Y14" s="12">
        <v>4467471.5000000149</v>
      </c>
      <c r="Z14" s="12">
        <v>10840991.299999997</v>
      </c>
      <c r="AA14" s="12">
        <v>11296624.100000009</v>
      </c>
      <c r="AB14" s="12">
        <v>16098532</v>
      </c>
      <c r="AC14" s="12">
        <v>1122943.6999999881</v>
      </c>
      <c r="AD14" s="12">
        <v>-18555033.699999988</v>
      </c>
      <c r="AE14" s="12">
        <v>-15505754.600000024</v>
      </c>
      <c r="AF14" s="12">
        <v>21881019.899999946</v>
      </c>
      <c r="AG14" s="12">
        <v>38833684.00000003</v>
      </c>
      <c r="AH14" s="12">
        <v>32814419.299999982</v>
      </c>
      <c r="AI14" s="12">
        <v>17852844.400000006</v>
      </c>
      <c r="AJ14" s="12">
        <v>-17411817.199999988</v>
      </c>
      <c r="AK14" s="12">
        <v>7975790</v>
      </c>
      <c r="AL14" s="12">
        <v>-2768127.1999999881</v>
      </c>
      <c r="AM14" s="12">
        <v>-7442497.900000006</v>
      </c>
      <c r="AN14" s="12">
        <v>7937114.3999999911</v>
      </c>
      <c r="AO14" s="12">
        <v>34715894.49999997</v>
      </c>
      <c r="AP14" s="12">
        <v>16534777.599999979</v>
      </c>
      <c r="AQ14" s="12">
        <v>11582671.199999973</v>
      </c>
      <c r="AR14" s="12">
        <v>23019972.799999982</v>
      </c>
      <c r="AS14" s="12">
        <v>1246462.3000000119</v>
      </c>
      <c r="AT14" s="12">
        <v>-5902347.6999999881</v>
      </c>
      <c r="AU14" s="12">
        <v>-12790062.899999991</v>
      </c>
      <c r="AV14" s="12">
        <v>-18846078.200000003</v>
      </c>
      <c r="AW14" s="12">
        <v>-5865661</v>
      </c>
      <c r="AX14" s="12">
        <v>-3734225.6999999881</v>
      </c>
      <c r="AY14" s="12">
        <v>-7509531.599999994</v>
      </c>
      <c r="AZ14" s="12">
        <v>-16407.200000017881</v>
      </c>
      <c r="BA14" s="12">
        <v>-13212680.300000042</v>
      </c>
      <c r="BB14" s="12">
        <v>-13366176.799999997</v>
      </c>
      <c r="BC14" s="12">
        <v>-385582.19999997318</v>
      </c>
      <c r="BD14" s="12">
        <v>2053732</v>
      </c>
      <c r="BE14" s="12">
        <v>6059963.0999999791</v>
      </c>
      <c r="BF14" s="12">
        <v>2832704.2999999821</v>
      </c>
      <c r="BG14" s="12">
        <v>-9189387.1000000089</v>
      </c>
      <c r="BH14" s="12">
        <v>8946657.8999999911</v>
      </c>
      <c r="BI14" s="12">
        <v>14895110.00000003</v>
      </c>
      <c r="BJ14" s="12">
        <v>-16522635.199999988</v>
      </c>
      <c r="BK14" s="12">
        <v>-620836.89999999106</v>
      </c>
      <c r="BL14" s="12">
        <v>-4289338.5</v>
      </c>
      <c r="BM14" s="12">
        <v>652316.59999999404</v>
      </c>
      <c r="BN14" s="12">
        <v>-4605958.9000000209</v>
      </c>
      <c r="BO14" s="12">
        <v>13213566.000000015</v>
      </c>
      <c r="BP14" s="12">
        <v>4954361.2000000179</v>
      </c>
      <c r="BQ14" s="12">
        <v>6713609.0999999791</v>
      </c>
      <c r="BR14" s="12">
        <v>9299326.1999999881</v>
      </c>
      <c r="BS14" s="12">
        <v>1582453.900000006</v>
      </c>
      <c r="BT14" s="12">
        <v>9053404.700000003</v>
      </c>
      <c r="BU14" s="12">
        <v>-8543301.6000000238</v>
      </c>
      <c r="BV14" s="12">
        <v>-3871239.8000000119</v>
      </c>
      <c r="BW14" s="12">
        <v>-1094025.400000006</v>
      </c>
      <c r="BX14" s="12">
        <v>14035796.100000009</v>
      </c>
      <c r="BY14" s="12">
        <v>4036806.9999999702</v>
      </c>
      <c r="BZ14" s="12">
        <v>16950135.099999979</v>
      </c>
      <c r="CA14" s="12">
        <v>40235035.399999976</v>
      </c>
      <c r="CB14" s="12">
        <v>19963765.100000024</v>
      </c>
      <c r="CC14" s="12">
        <v>4090351.0000000149</v>
      </c>
      <c r="CD14" s="12">
        <v>-1363127.400000006</v>
      </c>
      <c r="CE14" s="12">
        <v>14229550.799999997</v>
      </c>
      <c r="CF14" s="12">
        <v>-13578849.599999994</v>
      </c>
      <c r="CG14" s="12">
        <v>671038.69999998808</v>
      </c>
      <c r="CH14" s="12">
        <v>3819482.2000000179</v>
      </c>
      <c r="CI14" s="12">
        <v>285543.89999999106</v>
      </c>
      <c r="CJ14" s="12">
        <v>18424556.000000015</v>
      </c>
      <c r="CK14" s="12">
        <v>18793078.200000018</v>
      </c>
      <c r="CL14" s="12">
        <v>16803480.900000021</v>
      </c>
      <c r="CM14" s="12">
        <v>7137528.1000000238</v>
      </c>
      <c r="CN14" s="12">
        <v>12860267.199999958</v>
      </c>
      <c r="CO14" s="12">
        <v>-7447048.599999994</v>
      </c>
      <c r="CP14" s="12">
        <v>-10906619.699999988</v>
      </c>
      <c r="CQ14" s="12">
        <v>4671122.299999997</v>
      </c>
      <c r="CR14" s="12">
        <v>-12466779.400000021</v>
      </c>
      <c r="CS14" s="12">
        <v>-26203068.5</v>
      </c>
      <c r="CT14" s="12">
        <v>-621549.90000000596</v>
      </c>
      <c r="CU14" s="12">
        <v>-7448493.6999999732</v>
      </c>
      <c r="CV14" s="12">
        <v>-21921836.599999994</v>
      </c>
      <c r="CW14" s="12">
        <v>5401637.1000000089</v>
      </c>
      <c r="CX14" s="12">
        <v>-6668217.2999999672</v>
      </c>
      <c r="CY14" s="12">
        <v>8594025.299999997</v>
      </c>
      <c r="CZ14" s="12">
        <v>19560200.50000003</v>
      </c>
      <c r="DA14" s="12">
        <v>1222553</v>
      </c>
      <c r="DB14" s="12">
        <v>7830089.299999997</v>
      </c>
      <c r="DC14" s="12">
        <v>12848230.799999997</v>
      </c>
      <c r="DD14" s="12">
        <v>13737909.899999991</v>
      </c>
      <c r="DE14" s="12">
        <v>17338483.600000009</v>
      </c>
      <c r="DF14" s="12">
        <v>25418037</v>
      </c>
      <c r="DG14" s="12">
        <v>25136629.5</v>
      </c>
      <c r="DH14" s="12">
        <v>19419979.599999979</v>
      </c>
      <c r="DI14" s="12">
        <v>11994312.400000006</v>
      </c>
      <c r="DJ14" s="12">
        <v>530462.90000000596</v>
      </c>
      <c r="DK14" s="12">
        <v>14518631.699999973</v>
      </c>
      <c r="DL14" s="12">
        <v>-2091044.8000000119</v>
      </c>
      <c r="DM14" s="12">
        <v>-21080366.900000006</v>
      </c>
      <c r="DN14" s="12">
        <v>-13621718.099999994</v>
      </c>
      <c r="DO14" s="12">
        <v>-2717911.400000006</v>
      </c>
      <c r="DP14" s="12">
        <v>-13790720.900000006</v>
      </c>
      <c r="DQ14" s="12">
        <v>-8625952.099999994</v>
      </c>
      <c r="DR14" s="12">
        <v>-3236551.299999997</v>
      </c>
      <c r="DS14" s="12">
        <v>-15205951.100000009</v>
      </c>
      <c r="DT14" s="12">
        <v>15413529.5</v>
      </c>
      <c r="DU14" s="12">
        <v>13328094.800000012</v>
      </c>
      <c r="DV14" s="12">
        <v>13409254.900000006</v>
      </c>
      <c r="DW14" s="12">
        <v>21501865.099999994</v>
      </c>
      <c r="DX14" s="12">
        <v>-8230478.799999997</v>
      </c>
      <c r="DY14" s="12">
        <v>-16696413.199999988</v>
      </c>
      <c r="DZ14" s="12">
        <v>-16419161.099999979</v>
      </c>
      <c r="EA14" s="12">
        <v>3943510.900000006</v>
      </c>
      <c r="EB14" s="12">
        <v>19791249.099999994</v>
      </c>
      <c r="EC14" s="12">
        <v>40885612</v>
      </c>
      <c r="ED14" s="12">
        <v>16201513.099999979</v>
      </c>
      <c r="EE14" s="12">
        <v>-16897936.000000015</v>
      </c>
      <c r="EF14" s="12">
        <v>4196936.8000000119</v>
      </c>
      <c r="EG14" s="12">
        <v>11651036.700000018</v>
      </c>
      <c r="EH14" s="12">
        <v>4063552.400000006</v>
      </c>
      <c r="EI14" s="12">
        <v>13259050</v>
      </c>
      <c r="EP14" s="20">
        <f t="shared" si="6"/>
        <v>138</v>
      </c>
      <c r="EQ14" s="20">
        <f t="shared" si="7"/>
        <v>103500000</v>
      </c>
      <c r="ER14" s="22">
        <f t="shared" si="34"/>
        <v>460218627.29999995</v>
      </c>
      <c r="ES14" s="22">
        <f t="shared" si="8"/>
        <v>356718627.29999995</v>
      </c>
      <c r="ET14" s="22">
        <f>ROUNDUP(EP14/5,0)</f>
        <v>28</v>
      </c>
      <c r="EU14" s="22">
        <f t="shared" si="50"/>
        <v>21000000</v>
      </c>
      <c r="EV14" s="22">
        <f>SUM(B14,G14,L14,Q14,V14,AA14,AF14,AK14,AP14,AU14,AZ14,BE14,BJ14,BO14,BT14,BY14,CD14,CI14,CN14,CS14,CX14,DC14,DH14,DM14,DR14,DW14,EB14,EG14,EL14)</f>
        <v>106289474.29999989</v>
      </c>
      <c r="EW14" s="22">
        <f t="shared" si="35"/>
        <v>85289474.299999893</v>
      </c>
      <c r="EX14" s="20">
        <f t="shared" si="9"/>
        <v>76</v>
      </c>
      <c r="EY14" s="20">
        <f t="shared" si="10"/>
        <v>62</v>
      </c>
      <c r="EZ14" s="21">
        <f t="shared" si="11"/>
        <v>0.55072463768115942</v>
      </c>
      <c r="FA14" s="24">
        <f t="shared" si="38"/>
        <v>145703584.99999988</v>
      </c>
      <c r="FB14" s="24">
        <f t="shared" si="39"/>
        <v>44015151.900000036</v>
      </c>
      <c r="FC14" s="24">
        <f t="shared" si="40"/>
        <v>-15933793.100000039</v>
      </c>
      <c r="FD14" s="24">
        <f t="shared" si="41"/>
        <v>7779097.5000000224</v>
      </c>
      <c r="FE14" s="24">
        <f t="shared" si="42"/>
        <v>-74497769.100000009</v>
      </c>
      <c r="FF14" s="24">
        <f t="shared" si="43"/>
        <v>8660691.6000000238</v>
      </c>
      <c r="FG14" s="24">
        <f t="shared" si="44"/>
        <v>43591483.000000045</v>
      </c>
      <c r="FH14" s="24">
        <f t="shared" si="45"/>
        <v>-15003241.199999951</v>
      </c>
      <c r="FI14" s="24">
        <f t="shared" si="46"/>
        <v>70690666</v>
      </c>
      <c r="FJ14" s="24">
        <f t="shared" si="47"/>
        <v>105350453.49999997</v>
      </c>
      <c r="FK14" s="24">
        <f t="shared" si="48"/>
        <v>38102555.499999985</v>
      </c>
      <c r="FL14" s="24">
        <f t="shared" si="49"/>
        <v>101759746.69999996</v>
      </c>
    </row>
    <row r="15" spans="1:181" x14ac:dyDescent="0.25">
      <c r="A15" s="5" t="s">
        <v>5</v>
      </c>
      <c r="B15" s="13">
        <v>40086432.00000003</v>
      </c>
      <c r="C15" s="13">
        <v>48511327.700000018</v>
      </c>
      <c r="D15" s="13">
        <v>28957928.400000006</v>
      </c>
      <c r="E15" s="13">
        <v>19351967.499999985</v>
      </c>
      <c r="F15" s="13">
        <v>10028655.199999988</v>
      </c>
      <c r="G15" s="13">
        <v>-5746800.4000000358</v>
      </c>
      <c r="H15" s="13">
        <v>68757939.799999923</v>
      </c>
      <c r="I15" s="13">
        <v>15076701.699999988</v>
      </c>
      <c r="J15" s="13">
        <v>-5185989.8000000119</v>
      </c>
      <c r="K15" s="13">
        <v>-21133797.699999988</v>
      </c>
      <c r="L15" s="13">
        <v>-30487555.699999988</v>
      </c>
      <c r="M15" s="13">
        <v>-32675806.599999979</v>
      </c>
      <c r="N15" s="13">
        <v>-57578082.399999991</v>
      </c>
      <c r="O15" s="13">
        <v>-35302701.399999991</v>
      </c>
      <c r="P15" s="13">
        <v>-28068283.199999988</v>
      </c>
      <c r="Q15" s="13">
        <v>2282272.9999999851</v>
      </c>
      <c r="R15" s="13">
        <v>871663.79999999702</v>
      </c>
      <c r="S15" s="13">
        <v>-9463612.200000003</v>
      </c>
      <c r="T15" s="13">
        <v>8369484.7000000179</v>
      </c>
      <c r="U15" s="13">
        <v>-21981368.100000009</v>
      </c>
      <c r="V15" s="13">
        <v>-26265267.300000004</v>
      </c>
      <c r="W15" s="13">
        <v>-28764427.400000006</v>
      </c>
      <c r="X15" s="13">
        <v>-10351025.399999999</v>
      </c>
      <c r="Y15" s="13">
        <v>6863775.099999994</v>
      </c>
      <c r="Z15" s="13">
        <v>14395118.200000003</v>
      </c>
      <c r="AA15" s="13">
        <v>12145769.099999994</v>
      </c>
      <c r="AB15" s="13">
        <v>19209133.799999997</v>
      </c>
      <c r="AC15" s="13">
        <v>-17085915.599999979</v>
      </c>
      <c r="AD15" s="13">
        <v>-23282787.50000003</v>
      </c>
      <c r="AE15" s="13">
        <v>-8870493.7999999821</v>
      </c>
      <c r="AF15" s="13">
        <v>35293505.299999982</v>
      </c>
      <c r="AG15" s="13">
        <v>33846979</v>
      </c>
      <c r="AH15" s="13">
        <v>27134800.800000012</v>
      </c>
      <c r="AI15" s="13">
        <v>14341877.599999994</v>
      </c>
      <c r="AJ15" s="13">
        <v>-13505749</v>
      </c>
      <c r="AK15" s="13">
        <v>21490301.899999946</v>
      </c>
      <c r="AL15" s="13">
        <v>-6892807.1000000238</v>
      </c>
      <c r="AM15" s="13">
        <v>-4517656.1999999732</v>
      </c>
      <c r="AN15" s="13">
        <v>26180832.800000012</v>
      </c>
      <c r="AO15" s="13">
        <v>40129262.400000006</v>
      </c>
      <c r="AP15" s="13">
        <v>15865045.500000015</v>
      </c>
      <c r="AQ15" s="13">
        <v>10745753.49999997</v>
      </c>
      <c r="AR15" s="13">
        <v>20824290.00000003</v>
      </c>
      <c r="AS15" s="13">
        <v>-9853850.700000003</v>
      </c>
      <c r="AT15" s="13">
        <v>-7838345.1999999732</v>
      </c>
      <c r="AU15" s="13">
        <v>-18959509.799999982</v>
      </c>
      <c r="AV15" s="13">
        <v>-20923276.499999985</v>
      </c>
      <c r="AW15" s="13">
        <v>5379027.1999999881</v>
      </c>
      <c r="AX15" s="13">
        <v>-7873551.6000000238</v>
      </c>
      <c r="AY15" s="13">
        <v>-1740707.1000000238</v>
      </c>
      <c r="AZ15" s="13">
        <v>609558.19999998808</v>
      </c>
      <c r="BA15" s="13">
        <v>-16462012.600000024</v>
      </c>
      <c r="BB15" s="13">
        <v>-10579458.399999991</v>
      </c>
      <c r="BC15" s="13">
        <v>-267998.39999999106</v>
      </c>
      <c r="BD15" s="13">
        <v>6074385.1000000089</v>
      </c>
      <c r="BE15" s="13">
        <v>2302563.8999999911</v>
      </c>
      <c r="BF15" s="13">
        <v>-11529836.699999988</v>
      </c>
      <c r="BG15" s="13">
        <v>-10031228.799999997</v>
      </c>
      <c r="BH15" s="13">
        <v>7330275.700000003</v>
      </c>
      <c r="BI15" s="13">
        <v>9304598.9999999851</v>
      </c>
      <c r="BJ15" s="13">
        <v>-9609824.200000003</v>
      </c>
      <c r="BK15" s="13">
        <v>1780053.5</v>
      </c>
      <c r="BL15" s="13">
        <v>2894279</v>
      </c>
      <c r="BM15" s="13">
        <v>-1661687.099999994</v>
      </c>
      <c r="BN15" s="13">
        <v>5480331.4999999851</v>
      </c>
      <c r="BO15" s="13">
        <v>13804023.100000009</v>
      </c>
      <c r="BP15" s="13">
        <v>6116278.8999999613</v>
      </c>
      <c r="BQ15" s="13">
        <v>11393389</v>
      </c>
      <c r="BR15" s="13">
        <v>3159107.599999994</v>
      </c>
      <c r="BS15" s="13">
        <v>-4525421.6000000089</v>
      </c>
      <c r="BT15" s="13">
        <v>8429668.900000006</v>
      </c>
      <c r="BU15" s="13">
        <v>-7670538.5</v>
      </c>
      <c r="BV15" s="13">
        <v>586778.70000001788</v>
      </c>
      <c r="BW15" s="13">
        <v>1633032.6000000238</v>
      </c>
      <c r="BX15" s="13">
        <v>22721407.50000003</v>
      </c>
      <c r="BY15" s="13">
        <v>6820686.400000006</v>
      </c>
      <c r="BZ15" s="13">
        <v>29494326.599999979</v>
      </c>
      <c r="CA15" s="13">
        <v>44120908.400000021</v>
      </c>
      <c r="CB15" s="13">
        <v>21722542</v>
      </c>
      <c r="CC15" s="13">
        <v>4863419.3000000268</v>
      </c>
      <c r="CD15" s="13">
        <v>-812093.20000000298</v>
      </c>
      <c r="CE15" s="13">
        <v>12507855</v>
      </c>
      <c r="CF15" s="13">
        <v>-8403366.1000000238</v>
      </c>
      <c r="CG15" s="13">
        <v>6972887.1000000238</v>
      </c>
      <c r="CH15" s="13">
        <v>2711349.3999999911</v>
      </c>
      <c r="CI15" s="13">
        <v>12883856.900000006</v>
      </c>
      <c r="CJ15" s="13">
        <v>16171376.300000012</v>
      </c>
      <c r="CK15" s="13">
        <v>9597092.099999994</v>
      </c>
      <c r="CL15" s="13">
        <v>22209198.699999988</v>
      </c>
      <c r="CM15" s="13">
        <v>1039080.7999999821</v>
      </c>
      <c r="CN15" s="13">
        <v>3398604.5</v>
      </c>
      <c r="CO15" s="13">
        <v>-15441095.900000006</v>
      </c>
      <c r="CP15" s="13">
        <v>8454414.3000000119</v>
      </c>
      <c r="CQ15" s="13">
        <v>-13935955.900000006</v>
      </c>
      <c r="CR15" s="13">
        <v>-10608072.399999991</v>
      </c>
      <c r="CS15" s="13">
        <v>-16378843.700000018</v>
      </c>
      <c r="CT15" s="13">
        <v>-2265751</v>
      </c>
      <c r="CU15" s="13">
        <v>-10035521.899999991</v>
      </c>
      <c r="CV15" s="13">
        <v>-21192431.99999997</v>
      </c>
      <c r="CW15" s="13">
        <v>-4693672.099999994</v>
      </c>
      <c r="CX15" s="13">
        <v>-11725934.999999985</v>
      </c>
      <c r="CY15" s="13">
        <v>6328898.1000000238</v>
      </c>
      <c r="CZ15" s="13">
        <v>14398234.600000024</v>
      </c>
      <c r="DA15" s="13">
        <v>16736094.900000036</v>
      </c>
      <c r="DB15" s="13">
        <v>23700592.199999988</v>
      </c>
      <c r="DC15" s="13">
        <v>17941418.799999982</v>
      </c>
      <c r="DD15" s="13">
        <v>23090251.699999973</v>
      </c>
      <c r="DE15" s="13">
        <v>12850934.899999976</v>
      </c>
      <c r="DF15" s="13">
        <v>31779403.400000036</v>
      </c>
      <c r="DG15" s="13">
        <v>28860360.700000003</v>
      </c>
      <c r="DH15" s="13">
        <v>19347285.400000006</v>
      </c>
      <c r="DI15" s="13">
        <v>12988712.700000018</v>
      </c>
      <c r="DJ15" s="13">
        <v>-498787.39999997616</v>
      </c>
      <c r="DK15" s="13">
        <v>8430646.400000006</v>
      </c>
      <c r="DL15" s="13">
        <v>-6349078.8999999762</v>
      </c>
      <c r="DM15" s="13">
        <v>-20027987.600000009</v>
      </c>
      <c r="DN15" s="13">
        <v>-22179053.900000006</v>
      </c>
      <c r="DO15" s="13">
        <v>-10813240</v>
      </c>
      <c r="DP15" s="13">
        <v>-17152055.200000018</v>
      </c>
      <c r="DQ15" s="13">
        <v>-4674820.3999999762</v>
      </c>
      <c r="DR15" s="13">
        <v>-4290161.6000000089</v>
      </c>
      <c r="DS15" s="13">
        <v>-4240281.4999999851</v>
      </c>
      <c r="DT15" s="13">
        <v>17950067.200000003</v>
      </c>
      <c r="DU15" s="13">
        <v>13074871.00000003</v>
      </c>
      <c r="DV15" s="13">
        <v>8458519.5</v>
      </c>
      <c r="DW15" s="13">
        <v>18367441.300000012</v>
      </c>
      <c r="DX15" s="13">
        <v>-6533999.099999994</v>
      </c>
      <c r="DY15" s="13">
        <v>-10253777.799999997</v>
      </c>
      <c r="DZ15" s="13">
        <v>-9409383.9999999851</v>
      </c>
      <c r="EA15" s="13">
        <v>4091214.900000006</v>
      </c>
      <c r="EB15" s="13">
        <v>26965338</v>
      </c>
      <c r="EC15" s="13">
        <v>26542089.499999985</v>
      </c>
      <c r="ED15" s="13">
        <v>7381259.9999999851</v>
      </c>
      <c r="EE15" s="13">
        <v>-14572291.599999979</v>
      </c>
      <c r="EF15" s="13">
        <v>12055027.199999988</v>
      </c>
      <c r="EG15" s="13">
        <v>13379105</v>
      </c>
      <c r="EH15" s="13">
        <v>9351350</v>
      </c>
      <c r="EI15" s="13"/>
      <c r="EP15" s="20">
        <f t="shared" si="6"/>
        <v>137</v>
      </c>
      <c r="EQ15" s="20">
        <f t="shared" si="7"/>
        <v>102750000</v>
      </c>
      <c r="ER15" s="22">
        <f t="shared" si="34"/>
        <v>453621261.20000029</v>
      </c>
      <c r="ES15" s="22">
        <f t="shared" si="8"/>
        <v>350871261.20000029</v>
      </c>
      <c r="ET15" s="22">
        <f>ROUNDUP(EP15/6,0)</f>
        <v>23</v>
      </c>
      <c r="EU15" s="22">
        <f t="shared" si="50"/>
        <v>17250000</v>
      </c>
      <c r="EV15" s="22">
        <f>SUM(B15,H15,N15,T15,Z15,AF15,AL15,AR15,AX15,BD15,BJ15,BP15,BV15,CB15,CH15,CN15,CT15,CZ15,DF15,DL15,DR15,DX15,ED15,EJ15)</f>
        <v>180502350.69999993</v>
      </c>
      <c r="EW15" s="22">
        <f>EV15-EU15</f>
        <v>163252350.69999993</v>
      </c>
      <c r="EX15" s="20">
        <f t="shared" si="9"/>
        <v>77</v>
      </c>
      <c r="EY15" s="20">
        <f t="shared" si="10"/>
        <v>60</v>
      </c>
      <c r="EZ15" s="21">
        <f t="shared" si="11"/>
        <v>0.56204379562043794</v>
      </c>
      <c r="FA15" s="24">
        <f t="shared" si="38"/>
        <v>172072186.90000001</v>
      </c>
      <c r="FB15" s="24">
        <f t="shared" si="39"/>
        <v>6661067.7000000179</v>
      </c>
      <c r="FC15" s="24">
        <f t="shared" si="40"/>
        <v>-20771055.199999966</v>
      </c>
      <c r="FD15" s="24">
        <f t="shared" si="41"/>
        <v>-59281214.900000006</v>
      </c>
      <c r="FE15" s="24">
        <f t="shared" si="42"/>
        <v>-45615566.000000015</v>
      </c>
      <c r="FF15" s="24">
        <f t="shared" si="43"/>
        <v>28003605.499999925</v>
      </c>
      <c r="FG15" s="24">
        <f t="shared" si="44"/>
        <v>8430163.8000000119</v>
      </c>
      <c r="FH15" s="24">
        <f t="shared" si="45"/>
        <v>35405240.800000101</v>
      </c>
      <c r="FI15" s="24">
        <f t="shared" si="46"/>
        <v>116836180.60000008</v>
      </c>
      <c r="FJ15" s="24">
        <f t="shared" si="47"/>
        <v>77720682.700000033</v>
      </c>
      <c r="FK15" s="24">
        <f t="shared" si="48"/>
        <v>55672122.49999997</v>
      </c>
      <c r="FL15" s="24">
        <f>SUM(G15,S15,AE15,AQ15,BC15,BO15,CA15,CM15,CY15,DK15,DW15,EI15)</f>
        <v>78487846.800000012</v>
      </c>
    </row>
    <row r="16" spans="1:181" x14ac:dyDescent="0.25">
      <c r="A16" s="25">
        <v>9</v>
      </c>
      <c r="B16" s="6">
        <f>COUNTIF(B10:B15,"&gt;750000")</f>
        <v>5</v>
      </c>
      <c r="C16" s="6">
        <f t="shared" ref="C16:BN16" si="51">COUNTIF(C10:C15,"&gt;750000")</f>
        <v>6</v>
      </c>
      <c r="D16" s="6">
        <f t="shared" si="51"/>
        <v>6</v>
      </c>
      <c r="E16" s="6">
        <f t="shared" si="51"/>
        <v>6</v>
      </c>
      <c r="F16" s="6">
        <f t="shared" si="51"/>
        <v>4</v>
      </c>
      <c r="G16" s="6">
        <f t="shared" si="51"/>
        <v>0</v>
      </c>
      <c r="H16" s="6">
        <f t="shared" si="51"/>
        <v>6</v>
      </c>
      <c r="I16" s="6">
        <f t="shared" si="51"/>
        <v>6</v>
      </c>
      <c r="J16" s="6">
        <f t="shared" si="51"/>
        <v>2</v>
      </c>
      <c r="K16" s="6">
        <f t="shared" si="51"/>
        <v>5</v>
      </c>
      <c r="L16" s="6">
        <f t="shared" si="51"/>
        <v>2</v>
      </c>
      <c r="M16" s="6">
        <f t="shared" si="51"/>
        <v>2</v>
      </c>
      <c r="N16" s="6">
        <f t="shared" si="51"/>
        <v>0</v>
      </c>
      <c r="O16" s="6">
        <f t="shared" si="51"/>
        <v>0</v>
      </c>
      <c r="P16" s="6">
        <f t="shared" si="51"/>
        <v>0</v>
      </c>
      <c r="Q16" s="6">
        <f t="shared" si="51"/>
        <v>1</v>
      </c>
      <c r="R16" s="6">
        <f t="shared" si="51"/>
        <v>3</v>
      </c>
      <c r="S16" s="6">
        <f t="shared" si="51"/>
        <v>3</v>
      </c>
      <c r="T16" s="6">
        <f t="shared" si="51"/>
        <v>6</v>
      </c>
      <c r="U16" s="6">
        <f t="shared" si="51"/>
        <v>2</v>
      </c>
      <c r="V16" s="6">
        <f t="shared" si="51"/>
        <v>0</v>
      </c>
      <c r="W16" s="6">
        <f t="shared" si="51"/>
        <v>0</v>
      </c>
      <c r="X16" s="6">
        <f t="shared" si="51"/>
        <v>0</v>
      </c>
      <c r="Y16" s="6">
        <f t="shared" si="51"/>
        <v>2</v>
      </c>
      <c r="Z16" s="6">
        <f t="shared" si="51"/>
        <v>3</v>
      </c>
      <c r="AA16" s="6">
        <f t="shared" si="51"/>
        <v>5</v>
      </c>
      <c r="AB16" s="6">
        <f t="shared" si="51"/>
        <v>6</v>
      </c>
      <c r="AC16" s="6">
        <f t="shared" si="51"/>
        <v>4</v>
      </c>
      <c r="AD16" s="6">
        <f t="shared" si="51"/>
        <v>1</v>
      </c>
      <c r="AE16" s="6">
        <f t="shared" si="51"/>
        <v>1</v>
      </c>
      <c r="AF16" s="6">
        <f t="shared" si="51"/>
        <v>3</v>
      </c>
      <c r="AG16" s="6">
        <f t="shared" si="51"/>
        <v>6</v>
      </c>
      <c r="AH16" s="6">
        <f t="shared" si="51"/>
        <v>6</v>
      </c>
      <c r="AI16" s="6">
        <f t="shared" si="51"/>
        <v>6</v>
      </c>
      <c r="AJ16" s="6">
        <f t="shared" si="51"/>
        <v>0</v>
      </c>
      <c r="AK16" s="6">
        <f t="shared" si="51"/>
        <v>5</v>
      </c>
      <c r="AL16" s="6">
        <f t="shared" si="51"/>
        <v>0</v>
      </c>
      <c r="AM16" s="6">
        <f t="shared" si="51"/>
        <v>0</v>
      </c>
      <c r="AN16" s="6">
        <f t="shared" si="51"/>
        <v>5</v>
      </c>
      <c r="AO16" s="6">
        <f t="shared" si="51"/>
        <v>6</v>
      </c>
      <c r="AP16" s="6">
        <f t="shared" si="51"/>
        <v>5</v>
      </c>
      <c r="AQ16" s="6">
        <f t="shared" si="51"/>
        <v>4</v>
      </c>
      <c r="AR16" s="6">
        <f t="shared" si="51"/>
        <v>6</v>
      </c>
      <c r="AS16" s="6">
        <f t="shared" si="51"/>
        <v>5</v>
      </c>
      <c r="AT16" s="6">
        <f t="shared" si="51"/>
        <v>0</v>
      </c>
      <c r="AU16" s="6">
        <f t="shared" si="51"/>
        <v>0</v>
      </c>
      <c r="AV16" s="6">
        <f t="shared" si="51"/>
        <v>0</v>
      </c>
      <c r="AW16" s="6">
        <f t="shared" si="51"/>
        <v>1</v>
      </c>
      <c r="AX16" s="6">
        <f t="shared" si="51"/>
        <v>1</v>
      </c>
      <c r="AY16" s="6">
        <f t="shared" si="51"/>
        <v>0</v>
      </c>
      <c r="AZ16" s="6">
        <f t="shared" si="51"/>
        <v>1</v>
      </c>
      <c r="BA16" s="6">
        <f t="shared" si="51"/>
        <v>0</v>
      </c>
      <c r="BB16" s="6">
        <f t="shared" si="51"/>
        <v>0</v>
      </c>
      <c r="BC16" s="6">
        <f t="shared" si="51"/>
        <v>0</v>
      </c>
      <c r="BD16" s="6">
        <f t="shared" si="51"/>
        <v>3</v>
      </c>
      <c r="BE16" s="6">
        <f t="shared" si="51"/>
        <v>3</v>
      </c>
      <c r="BF16" s="6">
        <f t="shared" si="51"/>
        <v>2</v>
      </c>
      <c r="BG16" s="6">
        <f t="shared" si="51"/>
        <v>3</v>
      </c>
      <c r="BH16" s="6">
        <f t="shared" si="51"/>
        <v>6</v>
      </c>
      <c r="BI16" s="6">
        <f t="shared" si="51"/>
        <v>6</v>
      </c>
      <c r="BJ16" s="6">
        <f t="shared" si="51"/>
        <v>1</v>
      </c>
      <c r="BK16" s="6">
        <f t="shared" si="51"/>
        <v>3</v>
      </c>
      <c r="BL16" s="6">
        <f t="shared" si="51"/>
        <v>2</v>
      </c>
      <c r="BM16" s="6">
        <f t="shared" si="51"/>
        <v>0</v>
      </c>
      <c r="BN16" s="6">
        <f t="shared" si="51"/>
        <v>1</v>
      </c>
      <c r="BO16" s="6">
        <f t="shared" ref="BO16:DZ16" si="52">COUNTIF(BO10:BO15,"&gt;750000")</f>
        <v>4</v>
      </c>
      <c r="BP16" s="6">
        <f t="shared" si="52"/>
        <v>5</v>
      </c>
      <c r="BQ16" s="6">
        <f t="shared" si="52"/>
        <v>6</v>
      </c>
      <c r="BR16" s="6">
        <f t="shared" si="52"/>
        <v>5</v>
      </c>
      <c r="BS16" s="6">
        <f t="shared" si="52"/>
        <v>3</v>
      </c>
      <c r="BT16" s="6">
        <f t="shared" si="52"/>
        <v>6</v>
      </c>
      <c r="BU16" s="6">
        <f t="shared" si="52"/>
        <v>0</v>
      </c>
      <c r="BV16" s="6">
        <f t="shared" si="52"/>
        <v>0</v>
      </c>
      <c r="BW16" s="6">
        <f t="shared" si="52"/>
        <v>1</v>
      </c>
      <c r="BX16" s="6">
        <f t="shared" si="52"/>
        <v>6</v>
      </c>
      <c r="BY16" s="6">
        <f t="shared" si="52"/>
        <v>2</v>
      </c>
      <c r="BZ16" s="6">
        <f t="shared" si="52"/>
        <v>6</v>
      </c>
      <c r="CA16" s="6">
        <f t="shared" si="52"/>
        <v>6</v>
      </c>
      <c r="CB16" s="6">
        <f t="shared" si="52"/>
        <v>6</v>
      </c>
      <c r="CC16" s="6">
        <f t="shared" si="52"/>
        <v>5</v>
      </c>
      <c r="CD16" s="6">
        <f t="shared" si="52"/>
        <v>2</v>
      </c>
      <c r="CE16" s="6">
        <f t="shared" si="52"/>
        <v>6</v>
      </c>
      <c r="CF16" s="6">
        <f t="shared" si="52"/>
        <v>0</v>
      </c>
      <c r="CG16" s="6">
        <f t="shared" si="52"/>
        <v>1</v>
      </c>
      <c r="CH16" s="6">
        <f t="shared" si="52"/>
        <v>5</v>
      </c>
      <c r="CI16" s="6">
        <f t="shared" si="52"/>
        <v>3</v>
      </c>
      <c r="CJ16" s="6">
        <f t="shared" si="52"/>
        <v>5</v>
      </c>
      <c r="CK16" s="6">
        <f t="shared" si="52"/>
        <v>6</v>
      </c>
      <c r="CL16" s="6">
        <f t="shared" si="52"/>
        <v>6</v>
      </c>
      <c r="CM16" s="6">
        <f t="shared" si="52"/>
        <v>6</v>
      </c>
      <c r="CN16" s="6">
        <f t="shared" si="52"/>
        <v>6</v>
      </c>
      <c r="CO16" s="6">
        <f t="shared" si="52"/>
        <v>3</v>
      </c>
      <c r="CP16" s="6">
        <f t="shared" si="52"/>
        <v>3</v>
      </c>
      <c r="CQ16" s="6">
        <f t="shared" si="52"/>
        <v>4</v>
      </c>
      <c r="CR16" s="6">
        <f t="shared" si="52"/>
        <v>2</v>
      </c>
      <c r="CS16" s="6">
        <f t="shared" si="52"/>
        <v>0</v>
      </c>
      <c r="CT16" s="6">
        <f t="shared" si="52"/>
        <v>1</v>
      </c>
      <c r="CU16" s="6">
        <f t="shared" si="52"/>
        <v>1</v>
      </c>
      <c r="CV16" s="6">
        <f t="shared" si="52"/>
        <v>0</v>
      </c>
      <c r="CW16" s="6">
        <f t="shared" si="52"/>
        <v>4</v>
      </c>
      <c r="CX16" s="6">
        <f t="shared" si="52"/>
        <v>4</v>
      </c>
      <c r="CY16" s="6">
        <f t="shared" si="52"/>
        <v>6</v>
      </c>
      <c r="CZ16" s="6">
        <f t="shared" si="52"/>
        <v>5</v>
      </c>
      <c r="DA16" s="6">
        <f t="shared" si="52"/>
        <v>6</v>
      </c>
      <c r="DB16" s="6">
        <f t="shared" si="52"/>
        <v>6</v>
      </c>
      <c r="DC16" s="6">
        <f t="shared" si="52"/>
        <v>4</v>
      </c>
      <c r="DD16" s="6">
        <f t="shared" si="52"/>
        <v>4</v>
      </c>
      <c r="DE16" s="6">
        <f t="shared" si="52"/>
        <v>4</v>
      </c>
      <c r="DF16" s="6">
        <f t="shared" si="52"/>
        <v>5</v>
      </c>
      <c r="DG16" s="6">
        <f t="shared" si="52"/>
        <v>6</v>
      </c>
      <c r="DH16" s="6">
        <f t="shared" si="52"/>
        <v>5</v>
      </c>
      <c r="DI16" s="6">
        <f t="shared" si="52"/>
        <v>6</v>
      </c>
      <c r="DJ16" s="6">
        <f t="shared" si="52"/>
        <v>3</v>
      </c>
      <c r="DK16" s="6">
        <f t="shared" si="52"/>
        <v>6</v>
      </c>
      <c r="DL16" s="6">
        <f t="shared" si="52"/>
        <v>3</v>
      </c>
      <c r="DM16" s="6">
        <f t="shared" si="52"/>
        <v>0</v>
      </c>
      <c r="DN16" s="6">
        <f t="shared" si="52"/>
        <v>0</v>
      </c>
      <c r="DO16" s="6">
        <f t="shared" si="52"/>
        <v>1</v>
      </c>
      <c r="DP16" s="6">
        <f t="shared" si="52"/>
        <v>0</v>
      </c>
      <c r="DQ16" s="6">
        <f t="shared" si="52"/>
        <v>2</v>
      </c>
      <c r="DR16" s="6">
        <f t="shared" si="52"/>
        <v>1</v>
      </c>
      <c r="DS16" s="6">
        <f t="shared" si="52"/>
        <v>0</v>
      </c>
      <c r="DT16" s="6">
        <f t="shared" si="52"/>
        <v>3</v>
      </c>
      <c r="DU16" s="6">
        <f t="shared" si="52"/>
        <v>6</v>
      </c>
      <c r="DV16" s="6">
        <f t="shared" si="52"/>
        <v>4</v>
      </c>
      <c r="DW16" s="6">
        <f t="shared" si="52"/>
        <v>6</v>
      </c>
      <c r="DX16" s="6">
        <f t="shared" si="52"/>
        <v>4</v>
      </c>
      <c r="DY16" s="6">
        <f t="shared" si="52"/>
        <v>1</v>
      </c>
      <c r="DZ16" s="6">
        <f t="shared" si="52"/>
        <v>0</v>
      </c>
      <c r="EA16" s="6">
        <f t="shared" ref="EA16:EO16" si="53">COUNTIF(EA10:EA15,"&gt;750000")</f>
        <v>3</v>
      </c>
      <c r="EB16" s="6">
        <f t="shared" si="53"/>
        <v>4</v>
      </c>
      <c r="EC16" s="6">
        <f t="shared" si="53"/>
        <v>6</v>
      </c>
      <c r="ED16" s="6">
        <f t="shared" si="53"/>
        <v>6</v>
      </c>
      <c r="EE16" s="6">
        <f t="shared" si="53"/>
        <v>1</v>
      </c>
      <c r="EF16" s="6">
        <f t="shared" si="53"/>
        <v>6</v>
      </c>
      <c r="EG16" s="6">
        <f t="shared" si="53"/>
        <v>6</v>
      </c>
      <c r="EH16" s="6">
        <f t="shared" si="53"/>
        <v>4</v>
      </c>
      <c r="EI16" s="6">
        <f t="shared" si="53"/>
        <v>2</v>
      </c>
      <c r="EJ16" s="6">
        <f t="shared" si="53"/>
        <v>0</v>
      </c>
      <c r="EK16" s="6">
        <f t="shared" si="53"/>
        <v>0</v>
      </c>
      <c r="EL16" s="6">
        <f t="shared" si="53"/>
        <v>0</v>
      </c>
      <c r="EM16" s="6">
        <f t="shared" si="53"/>
        <v>0</v>
      </c>
      <c r="EN16" s="6">
        <f t="shared" si="53"/>
        <v>0</v>
      </c>
      <c r="EO16" s="6">
        <f t="shared" si="53"/>
        <v>0</v>
      </c>
      <c r="ES16" s="22"/>
      <c r="ET16" s="22"/>
      <c r="EU16" s="22"/>
      <c r="EV16" s="22"/>
      <c r="EW16" s="22"/>
      <c r="EX16" s="20"/>
      <c r="EY16" s="20"/>
      <c r="FA16">
        <v>70</v>
      </c>
      <c r="FB16" s="20">
        <v>69</v>
      </c>
      <c r="FC16" s="20">
        <v>66</v>
      </c>
      <c r="FD16" s="20">
        <v>66</v>
      </c>
      <c r="FE16" s="20">
        <v>66</v>
      </c>
      <c r="FF16" s="20">
        <v>66</v>
      </c>
      <c r="FG16" s="20">
        <v>66</v>
      </c>
      <c r="FH16" s="20">
        <v>66</v>
      </c>
      <c r="FI16" s="20">
        <v>72</v>
      </c>
      <c r="FJ16" s="20">
        <v>72</v>
      </c>
      <c r="FK16" s="20">
        <v>72</v>
      </c>
      <c r="FL16" s="20">
        <v>71</v>
      </c>
    </row>
    <row r="17" spans="1:168" x14ac:dyDescent="0.25">
      <c r="A17" s="5" t="s">
        <v>7</v>
      </c>
      <c r="B17">
        <v>9305089.6999999993</v>
      </c>
      <c r="C17">
        <v>12737283.9</v>
      </c>
      <c r="D17">
        <v>-14568209.4</v>
      </c>
      <c r="E17">
        <v>7951053.5</v>
      </c>
      <c r="F17">
        <v>13055362.5</v>
      </c>
      <c r="G17">
        <v>-6905703.5</v>
      </c>
      <c r="H17">
        <v>5738805.2000000002</v>
      </c>
      <c r="I17">
        <v>12395736.4</v>
      </c>
      <c r="J17">
        <v>13431417.199999999</v>
      </c>
      <c r="K17">
        <v>-25814411.5</v>
      </c>
      <c r="L17">
        <v>-5796919.4000000004</v>
      </c>
      <c r="M17">
        <v>-21390073.600000001</v>
      </c>
      <c r="N17">
        <v>-7316478.7000000002</v>
      </c>
      <c r="O17">
        <v>-7526321.2000000002</v>
      </c>
      <c r="P17">
        <v>-13471446.300000001</v>
      </c>
      <c r="Q17">
        <v>14471018</v>
      </c>
      <c r="R17">
        <v>6556430.2000000002</v>
      </c>
      <c r="S17">
        <v>-3894874.7</v>
      </c>
      <c r="T17">
        <v>-7076521</v>
      </c>
      <c r="U17">
        <v>-2642380</v>
      </c>
      <c r="V17">
        <v>707325.2</v>
      </c>
      <c r="W17">
        <v>-5116526</v>
      </c>
      <c r="X17">
        <v>-7275727.4000000004</v>
      </c>
      <c r="Y17">
        <v>11668546.199999999</v>
      </c>
      <c r="Z17">
        <v>9347635.5</v>
      </c>
      <c r="AA17">
        <v>-1085535.3999999999</v>
      </c>
      <c r="AB17">
        <v>8511456.5999999996</v>
      </c>
      <c r="AC17">
        <v>-6036987.4000000004</v>
      </c>
      <c r="AD17">
        <v>2905153.7</v>
      </c>
      <c r="AE17">
        <v>-1941497.4</v>
      </c>
      <c r="AF17">
        <v>19172497.699999999</v>
      </c>
      <c r="AG17">
        <v>-6557459.5999999996</v>
      </c>
      <c r="AH17">
        <v>13473716.1</v>
      </c>
      <c r="AI17">
        <v>-6195463.9000000004</v>
      </c>
      <c r="AJ17">
        <v>-3724474.9</v>
      </c>
      <c r="AK17">
        <v>-1957966.1</v>
      </c>
      <c r="AL17">
        <v>5799195.7999999998</v>
      </c>
      <c r="AM17">
        <v>15031724.199999999</v>
      </c>
      <c r="AN17">
        <v>-12445171</v>
      </c>
      <c r="AO17">
        <v>5443337.2000000002</v>
      </c>
      <c r="AP17">
        <v>12974844.9</v>
      </c>
      <c r="AQ17">
        <v>458600.4</v>
      </c>
      <c r="AR17">
        <v>-1949082.3</v>
      </c>
      <c r="AS17">
        <v>689294.1</v>
      </c>
      <c r="AT17">
        <v>-2171604.9</v>
      </c>
      <c r="AU17">
        <v>2241645.5</v>
      </c>
      <c r="AV17">
        <v>-6540045.2000000002</v>
      </c>
      <c r="AW17">
        <v>-7789526.4000000004</v>
      </c>
      <c r="AX17">
        <v>-1235025.6000000001</v>
      </c>
      <c r="AY17">
        <v>-1188653.3999999999</v>
      </c>
      <c r="AZ17">
        <v>-100467.2</v>
      </c>
      <c r="BA17">
        <v>1223964.7</v>
      </c>
      <c r="BB17">
        <v>-3153432.5</v>
      </c>
      <c r="BC17">
        <v>-8040472.2000000002</v>
      </c>
      <c r="BD17">
        <v>2704962.6</v>
      </c>
      <c r="BE17">
        <v>-326500.3</v>
      </c>
      <c r="BF17">
        <v>9263866.6999999993</v>
      </c>
      <c r="BG17">
        <v>2691656.7</v>
      </c>
      <c r="BH17">
        <v>-2629657.5</v>
      </c>
      <c r="BI17">
        <v>-4176512.7</v>
      </c>
      <c r="BJ17">
        <v>-1239972.8999999999</v>
      </c>
      <c r="BK17">
        <v>-10394951.5</v>
      </c>
      <c r="BL17">
        <v>2518094.7999999998</v>
      </c>
      <c r="BM17">
        <v>4230711.2</v>
      </c>
      <c r="BN17">
        <v>4928374.8</v>
      </c>
      <c r="BO17">
        <v>-2020238.2</v>
      </c>
      <c r="BP17">
        <v>1863812.2</v>
      </c>
      <c r="BQ17">
        <v>-1206717.8999999999</v>
      </c>
      <c r="BR17">
        <v>2107936.6</v>
      </c>
      <c r="BS17">
        <v>-1975923.9</v>
      </c>
      <c r="BT17">
        <v>-1754851.4</v>
      </c>
      <c r="BU17">
        <v>623872</v>
      </c>
      <c r="BV17">
        <v>-2422636.2000000002</v>
      </c>
      <c r="BW17">
        <v>307180.5</v>
      </c>
      <c r="BX17">
        <v>3295631</v>
      </c>
      <c r="BY17">
        <v>7033176.9000000004</v>
      </c>
      <c r="BZ17">
        <v>7660494.0999999996</v>
      </c>
      <c r="CA17">
        <v>803808.4</v>
      </c>
      <c r="CB17">
        <v>11628713.300000001</v>
      </c>
      <c r="CC17">
        <v>-2034059.9</v>
      </c>
      <c r="CD17">
        <v>-5070042.5</v>
      </c>
      <c r="CE17">
        <v>1931716</v>
      </c>
      <c r="CF17">
        <v>1191779</v>
      </c>
      <c r="CG17">
        <v>-2849413</v>
      </c>
      <c r="CH17">
        <v>1451049.4</v>
      </c>
      <c r="CI17">
        <v>5248719.4000000004</v>
      </c>
      <c r="CJ17">
        <v>1301926.8</v>
      </c>
      <c r="CK17">
        <v>14958604.6</v>
      </c>
      <c r="CL17">
        <v>3047217.1</v>
      </c>
      <c r="CM17">
        <v>-6636154.4000000004</v>
      </c>
      <c r="CN17">
        <v>10207514.9</v>
      </c>
      <c r="CO17">
        <v>4487412.3</v>
      </c>
      <c r="CP17">
        <v>-10302181.4</v>
      </c>
      <c r="CQ17">
        <v>-4717002.4000000004</v>
      </c>
      <c r="CR17">
        <v>9243712.3000000007</v>
      </c>
      <c r="CS17">
        <v>-16524511.199999999</v>
      </c>
      <c r="CT17">
        <v>2701591.5</v>
      </c>
      <c r="CU17">
        <v>11370231.699999999</v>
      </c>
      <c r="CV17">
        <v>1053264.6000000001</v>
      </c>
      <c r="CW17">
        <v>-1394467.2</v>
      </c>
      <c r="CX17">
        <v>13761380.199999999</v>
      </c>
      <c r="CY17">
        <v>-3216243.1</v>
      </c>
      <c r="CZ17">
        <v>-2576233.9</v>
      </c>
      <c r="DA17">
        <v>5242892.7</v>
      </c>
      <c r="DB17">
        <v>-8588914.5</v>
      </c>
      <c r="DC17">
        <v>988326.9</v>
      </c>
      <c r="DD17">
        <v>7461895.5999999996</v>
      </c>
      <c r="DE17">
        <v>-647258.4</v>
      </c>
      <c r="DF17">
        <v>2826719.4</v>
      </c>
      <c r="DG17">
        <v>-2284206.7999999998</v>
      </c>
      <c r="DH17">
        <v>6865728.5</v>
      </c>
      <c r="DI17">
        <v>1096909.3999999999</v>
      </c>
      <c r="DJ17">
        <v>-8073285.4000000004</v>
      </c>
      <c r="DK17">
        <v>-1259121.3</v>
      </c>
      <c r="DL17">
        <v>833283.4</v>
      </c>
      <c r="DM17">
        <v>-499356.2</v>
      </c>
      <c r="DN17">
        <v>-2181393.6</v>
      </c>
      <c r="DO17">
        <v>8070022.5999999996</v>
      </c>
      <c r="DP17">
        <v>-6666382.0999999996</v>
      </c>
      <c r="DQ17">
        <v>-2313883</v>
      </c>
      <c r="DR17">
        <v>-817463.5</v>
      </c>
      <c r="DS17">
        <v>-74283.100000000006</v>
      </c>
      <c r="DT17">
        <v>7398068.2999999998</v>
      </c>
      <c r="DU17">
        <v>8821427.6999999993</v>
      </c>
      <c r="DV17">
        <v>5721754.7999999998</v>
      </c>
      <c r="DW17">
        <v>-2015841</v>
      </c>
      <c r="DX17">
        <v>-3111167</v>
      </c>
      <c r="DY17">
        <v>-6416402.5</v>
      </c>
      <c r="DZ17">
        <v>11039073.9</v>
      </c>
      <c r="EA17">
        <v>9418932.5999999996</v>
      </c>
      <c r="EB17">
        <v>1127795.8</v>
      </c>
      <c r="EC17">
        <v>2147973.7999999998</v>
      </c>
      <c r="ED17">
        <v>2443669.1</v>
      </c>
      <c r="EE17">
        <v>-5890478.5</v>
      </c>
      <c r="EF17">
        <v>-1771170</v>
      </c>
      <c r="EG17">
        <v>2764034.4</v>
      </c>
      <c r="EH17">
        <v>341958.8</v>
      </c>
      <c r="EP17" s="20">
        <f t="shared" si="6"/>
        <v>137</v>
      </c>
      <c r="EQ17" s="20">
        <f t="shared" si="7"/>
        <v>102750000</v>
      </c>
      <c r="ER17" s="22">
        <f t="shared" ref="ER17:ER22" si="54">SUM(B17:EO17)</f>
        <v>96532677.200000003</v>
      </c>
      <c r="ES17" s="22">
        <f t="shared" si="8"/>
        <v>-6217322.799999997</v>
      </c>
      <c r="ET17" s="22">
        <f>ROUNDUP(EP17/1,0)</f>
        <v>137</v>
      </c>
      <c r="EU17" s="22">
        <f>$EQ$2*ET17</f>
        <v>102750000</v>
      </c>
      <c r="EV17" s="22">
        <f>SUM(B17:EO17)</f>
        <v>96532677.200000003</v>
      </c>
      <c r="EW17" s="22">
        <f t="shared" ref="EW17:EW21" si="55">EV17-EU17</f>
        <v>-6217322.799999997</v>
      </c>
      <c r="EX17" s="20">
        <f t="shared" si="9"/>
        <v>65</v>
      </c>
      <c r="EY17" s="20">
        <f t="shared" si="10"/>
        <v>72</v>
      </c>
      <c r="EZ17" s="21">
        <f t="shared" si="11"/>
        <v>0.47445255474452552</v>
      </c>
      <c r="FA17" s="24">
        <f>SUM(E17,Q17,AC17,AO17,BA17,BM17,BY17,CK17,CW17,DI17,DU17,EG17)</f>
        <v>60562782.999999993</v>
      </c>
      <c r="FB17" s="24">
        <f t="shared" ref="FB17:FI17" si="56">SUM(F17,R17,AD17,AP17,BB17,BN17,BZ17,CL17,CX17,DJ17,DV17,EH17)</f>
        <v>59726253.199999996</v>
      </c>
      <c r="FC17" s="24">
        <f t="shared" si="56"/>
        <v>-34667737</v>
      </c>
      <c r="FD17" s="24">
        <f t="shared" si="56"/>
        <v>37436585.100000001</v>
      </c>
      <c r="FE17" s="24">
        <f t="shared" si="56"/>
        <v>3132459.1000000015</v>
      </c>
      <c r="FF17" s="24">
        <f t="shared" si="56"/>
        <v>21709198.800000001</v>
      </c>
      <c r="FG17" s="24">
        <f t="shared" si="56"/>
        <v>-18477027.399999999</v>
      </c>
      <c r="FH17" s="24">
        <f t="shared" si="56"/>
        <v>-15362875.199999996</v>
      </c>
      <c r="FI17" s="24">
        <f t="shared" si="56"/>
        <v>-43208752.399999999</v>
      </c>
      <c r="FJ17" s="24">
        <f>SUM(B17,N17,Z17,AL17,AX17,BJ17,BV17,CH17,CT17,DF17,DR17,ED17)</f>
        <v>20843373.500000004</v>
      </c>
      <c r="FK17" s="24">
        <f t="shared" ref="FK17" si="57">SUM(C17,O17,AA17,AM17,AY17,BK17,BW17,CI17,CU17,DG17,DS17,EE17)</f>
        <v>16250709.800000001</v>
      </c>
      <c r="FL17" s="24">
        <f>SUM(D17,P17,AB17,AN17,AZ17,BL17,BX17,CJ17,CV17,DH17,DT17,EF17)</f>
        <v>-11412293.299999997</v>
      </c>
    </row>
    <row r="18" spans="1:168" x14ac:dyDescent="0.25">
      <c r="A18" s="5" t="s">
        <v>2</v>
      </c>
      <c r="B18">
        <v>19098472.199999999</v>
      </c>
      <c r="C18">
        <v>-1514428</v>
      </c>
      <c r="D18">
        <v>-10624423.6</v>
      </c>
      <c r="E18">
        <v>10806320.4</v>
      </c>
      <c r="F18">
        <v>3889533.9</v>
      </c>
      <c r="G18">
        <v>-7665081.5999999996</v>
      </c>
      <c r="H18">
        <v>22636355.600000001</v>
      </c>
      <c r="I18">
        <v>35875394.600000001</v>
      </c>
      <c r="J18">
        <v>-5135740.5</v>
      </c>
      <c r="K18">
        <v>-27635584.399999999</v>
      </c>
      <c r="L18">
        <v>-28242952.100000001</v>
      </c>
      <c r="M18">
        <v>-25221821.199999999</v>
      </c>
      <c r="N18">
        <v>-9200767.5999999996</v>
      </c>
      <c r="O18">
        <v>-22813636.800000001</v>
      </c>
      <c r="P18">
        <v>-597385.9</v>
      </c>
      <c r="Q18">
        <v>21531827</v>
      </c>
      <c r="R18">
        <v>1898405.2</v>
      </c>
      <c r="S18">
        <v>-10872968.699999999</v>
      </c>
      <c r="T18">
        <v>-12515416.800000001</v>
      </c>
      <c r="U18">
        <v>-4736791.0999999996</v>
      </c>
      <c r="V18">
        <v>-4125223.1</v>
      </c>
      <c r="W18">
        <v>-16727907.4</v>
      </c>
      <c r="X18">
        <v>1182815.8999999999</v>
      </c>
      <c r="Y18">
        <v>21505046.300000001</v>
      </c>
      <c r="Z18">
        <v>5428942.2000000002</v>
      </c>
      <c r="AA18">
        <v>5779012.5</v>
      </c>
      <c r="AB18">
        <v>618328.1</v>
      </c>
      <c r="AC18">
        <v>-8989786</v>
      </c>
      <c r="AD18">
        <v>-2048832.5</v>
      </c>
      <c r="AE18">
        <v>3950116</v>
      </c>
      <c r="AF18">
        <v>20521571.100000001</v>
      </c>
      <c r="AG18">
        <v>3728482.7</v>
      </c>
      <c r="AH18">
        <v>6746885.7000000002</v>
      </c>
      <c r="AI18">
        <v>-7089307.7999999998</v>
      </c>
      <c r="AJ18">
        <v>-7369319.4000000004</v>
      </c>
      <c r="AK18">
        <v>3962564.6</v>
      </c>
      <c r="AL18">
        <v>23517424.899999999</v>
      </c>
      <c r="AM18">
        <v>398729.9</v>
      </c>
      <c r="AN18">
        <v>-6123123.0999999996</v>
      </c>
      <c r="AO18">
        <v>23997495.5</v>
      </c>
      <c r="AP18">
        <v>16415482.4</v>
      </c>
      <c r="AQ18">
        <v>609386</v>
      </c>
      <c r="AR18">
        <v>131789.9</v>
      </c>
      <c r="AS18">
        <v>-2362778.2999999998</v>
      </c>
      <c r="AT18">
        <v>-3537071.6</v>
      </c>
      <c r="AU18">
        <v>-783811.6</v>
      </c>
      <c r="AV18">
        <v>-9019488.6999999993</v>
      </c>
      <c r="AW18">
        <v>-9869168.1999999993</v>
      </c>
      <c r="AX18">
        <v>-5388171.5</v>
      </c>
      <c r="AY18">
        <v>-8771832.0999999996</v>
      </c>
      <c r="AZ18">
        <v>2860729.8</v>
      </c>
      <c r="BA18">
        <v>3154090</v>
      </c>
      <c r="BB18">
        <v>-10937779.4</v>
      </c>
      <c r="BC18">
        <v>-10084607.300000001</v>
      </c>
      <c r="BD18">
        <v>-166964</v>
      </c>
      <c r="BE18">
        <v>5858246.7999999998</v>
      </c>
      <c r="BF18">
        <v>7891516</v>
      </c>
      <c r="BG18">
        <v>-9441677.0999999996</v>
      </c>
      <c r="BH18">
        <v>-3361339.1</v>
      </c>
      <c r="BI18">
        <v>-847467.3</v>
      </c>
      <c r="BJ18">
        <v>-8971309.4000000004</v>
      </c>
      <c r="BK18">
        <v>-5817830.5999999996</v>
      </c>
      <c r="BL18">
        <v>1787957.7</v>
      </c>
      <c r="BM18">
        <v>5137213.9000000004</v>
      </c>
      <c r="BN18">
        <v>-1247792.6000000001</v>
      </c>
      <c r="BO18">
        <v>2555997</v>
      </c>
      <c r="BP18">
        <v>2026946.6</v>
      </c>
      <c r="BQ18">
        <v>5187105.4000000004</v>
      </c>
      <c r="BR18">
        <v>3705999.5</v>
      </c>
      <c r="BS18">
        <v>-1907066.8</v>
      </c>
      <c r="BT18">
        <v>-3692583.4</v>
      </c>
      <c r="BU18">
        <v>1783839.1</v>
      </c>
      <c r="BV18">
        <v>-1609907.7</v>
      </c>
      <c r="BW18">
        <v>5837586.0999999996</v>
      </c>
      <c r="BX18">
        <v>12403071.4</v>
      </c>
      <c r="BY18">
        <v>15555027.800000001</v>
      </c>
      <c r="BZ18">
        <v>1577504.8</v>
      </c>
      <c r="CA18">
        <v>9499328.0999999996</v>
      </c>
      <c r="CB18">
        <v>8940565.1999999993</v>
      </c>
      <c r="CC18">
        <v>-10463202.199999999</v>
      </c>
      <c r="CD18">
        <v>2010704.6</v>
      </c>
      <c r="CE18">
        <v>2396679.7999999998</v>
      </c>
      <c r="CF18">
        <v>-2682899.1</v>
      </c>
      <c r="CG18">
        <v>-1854863.1</v>
      </c>
      <c r="CH18">
        <v>7658702.5999999996</v>
      </c>
      <c r="CI18">
        <v>1961122.8</v>
      </c>
      <c r="CJ18">
        <v>13013885.5</v>
      </c>
      <c r="CK18">
        <v>10193284.800000001</v>
      </c>
      <c r="CL18">
        <v>-7366607.7999999998</v>
      </c>
      <c r="CM18">
        <v>-57611.3</v>
      </c>
      <c r="CN18">
        <v>8295514.2999999998</v>
      </c>
      <c r="CO18">
        <v>-4227514.3</v>
      </c>
      <c r="CP18">
        <v>-18262509.300000001</v>
      </c>
      <c r="CQ18">
        <v>3119983.5</v>
      </c>
      <c r="CR18">
        <v>-4296876.5</v>
      </c>
      <c r="CS18">
        <v>-20498077.699999999</v>
      </c>
      <c r="CT18">
        <v>11213705.699999999</v>
      </c>
      <c r="CU18">
        <v>4939606</v>
      </c>
      <c r="CV18">
        <v>-1598449.7</v>
      </c>
      <c r="CW18">
        <v>12342334.4</v>
      </c>
      <c r="CX18">
        <v>5604341.7000000002</v>
      </c>
      <c r="CY18">
        <v>376560.3</v>
      </c>
      <c r="CZ18">
        <v>-2461096.2000000002</v>
      </c>
      <c r="DA18">
        <v>-8758860.1999999993</v>
      </c>
      <c r="DB18">
        <v>1173320.3</v>
      </c>
      <c r="DC18">
        <v>17800704.399999999</v>
      </c>
      <c r="DD18">
        <v>7498292</v>
      </c>
      <c r="DE18">
        <v>4962457.8</v>
      </c>
      <c r="DF18">
        <v>-1486951.3</v>
      </c>
      <c r="DG18">
        <v>2586476.2000000002</v>
      </c>
      <c r="DH18">
        <v>10714758</v>
      </c>
      <c r="DI18">
        <v>-2006077.1</v>
      </c>
      <c r="DJ18">
        <v>-9259972.8000000007</v>
      </c>
      <c r="DK18">
        <v>1798847.7</v>
      </c>
      <c r="DL18">
        <v>-3937743.3</v>
      </c>
      <c r="DM18">
        <v>830900</v>
      </c>
      <c r="DN18">
        <v>-226366.1</v>
      </c>
      <c r="DO18">
        <v>874517.1</v>
      </c>
      <c r="DP18">
        <v>-14059560.199999999</v>
      </c>
      <c r="DQ18">
        <v>-1557222.1</v>
      </c>
      <c r="DR18">
        <v>4935420.8</v>
      </c>
      <c r="DS18">
        <v>5559177.4000000004</v>
      </c>
      <c r="DT18">
        <v>26627522.100000001</v>
      </c>
      <c r="DU18">
        <v>10599362.5</v>
      </c>
      <c r="DV18">
        <v>6448812.0999999996</v>
      </c>
      <c r="DW18">
        <v>-6044912.4000000004</v>
      </c>
      <c r="DX18">
        <v>-7960376.0999999996</v>
      </c>
      <c r="DY18">
        <v>-7049857.5</v>
      </c>
      <c r="DZ18">
        <v>17014802.100000001</v>
      </c>
      <c r="EA18">
        <v>10161950</v>
      </c>
      <c r="EB18">
        <v>5943898.5999999996</v>
      </c>
      <c r="EC18">
        <v>4060544</v>
      </c>
      <c r="ED18">
        <v>-2702598.8</v>
      </c>
      <c r="EE18">
        <v>-1384555.2</v>
      </c>
      <c r="EF18">
        <v>-5892220</v>
      </c>
      <c r="EG18">
        <v>8483833.8000000007</v>
      </c>
      <c r="EH18">
        <v>-2303453.2000000002</v>
      </c>
      <c r="EP18" s="20">
        <f t="shared" si="6"/>
        <v>137</v>
      </c>
      <c r="EQ18" s="20">
        <f t="shared" si="7"/>
        <v>102750000</v>
      </c>
      <c r="ER18" s="22">
        <f t="shared" si="54"/>
        <v>115725552.90000001</v>
      </c>
      <c r="ES18" s="22">
        <f t="shared" si="8"/>
        <v>12975552.900000006</v>
      </c>
      <c r="ET18" s="22">
        <f>ROUNDUP(EP18/2,0)</f>
        <v>69</v>
      </c>
      <c r="EU18" s="22">
        <f>$EQ$2*ET18</f>
        <v>51750000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73020706.099999979</v>
      </c>
      <c r="EW18" s="22">
        <f t="shared" si="55"/>
        <v>21270706.099999979</v>
      </c>
      <c r="EX18" s="20">
        <f t="shared" si="9"/>
        <v>67</v>
      </c>
      <c r="EY18" s="20">
        <f t="shared" si="10"/>
        <v>70</v>
      </c>
      <c r="EZ18" s="21">
        <f t="shared" si="11"/>
        <v>0.48905109489051096</v>
      </c>
      <c r="FA18" s="24">
        <f t="shared" ref="FA18:FA22" si="58">SUM(E18,Q18,AC18,AO18,BA18,BM18,BY18,CK18,CW18,DI18,DU18,EG18)</f>
        <v>110804927</v>
      </c>
      <c r="FB18" s="24">
        <f t="shared" ref="FB18:FB22" si="59">SUM(F18,R18,AD18,AP18,BB18,BN18,BZ18,CL18,CX18,DJ18,DV18,EH18)</f>
        <v>2669641.7999999998</v>
      </c>
      <c r="FC18" s="24">
        <f t="shared" ref="FC18:FC22" si="60">SUM(G18,S18,AE18,AQ18,BC18,BO18,CA18,CM18,CY18,DK18,DW18,EI18)</f>
        <v>-15934946.199999999</v>
      </c>
      <c r="FD18" s="24">
        <f t="shared" ref="FD18:FD22" si="61">SUM(H18,T18,AF18,AR18,BD18,BP18,CB18,CN18,CZ18,DL18,DX18,EJ18)</f>
        <v>35511146.299999997</v>
      </c>
      <c r="FE18" s="24">
        <f t="shared" ref="FE18:FE22" si="62">SUM(I18,U18,AG18,AS18,BE18,BQ18,CC18,CO18,DA18,DM18,DY18,EK18)</f>
        <v>13881125.900000002</v>
      </c>
      <c r="FF18" s="24">
        <f t="shared" ref="FF18:FF22" si="63">SUM(J18,V18,AH18,AT18,BF18,BR18,CD18,CP18,DB18,DN18,DZ18,EL18)</f>
        <v>7256317.6000000015</v>
      </c>
      <c r="FG18" s="24">
        <f t="shared" ref="FG18:FG22" si="64">SUM(K18,W18,AI18,AU18,BG18,BS18,CE18,CQ18,DC18,DO18,EA18,EM18)</f>
        <v>-29231520.299999997</v>
      </c>
      <c r="FH18" s="24">
        <f t="shared" ref="FH18:FH22" si="65">SUM(L18,X18,AJ18,AV18,BH18,BT18,CF18,CR18,DD18,DP18,EB18,EN18)</f>
        <v>-58100011.999999993</v>
      </c>
      <c r="FI18" s="24">
        <f t="shared" ref="FI18:FI22" si="66">SUM(M18,Y18,AK18,AW18,BI18,BU18,CG18,CS18,DE18,DQ18,EC18,EO18)</f>
        <v>-23574167.800000001</v>
      </c>
      <c r="FJ18" s="24">
        <f t="shared" ref="FJ18:FJ22" si="67">SUM(B18,N18,Z18,AL18,AX18,BJ18,BV18,CH18,CT18,DF18,DR18,ED18)</f>
        <v>42492962.100000009</v>
      </c>
      <c r="FK18" s="24">
        <f t="shared" ref="FK18:FK22" si="68">SUM(C18,O18,AA18,AM18,AY18,BK18,BW18,CI18,CU18,DG18,DS18,EE18)</f>
        <v>-13240571.799999999</v>
      </c>
      <c r="FL18" s="24">
        <f t="shared" ref="FL18:FL21" si="69">SUM(D18,P18,AB18,AN18,AZ18,BL18,BX18,CJ18,CV18,DH18,DT18,EF18)</f>
        <v>43190650.300000004</v>
      </c>
    </row>
    <row r="19" spans="1:168" x14ac:dyDescent="0.25">
      <c r="A19" s="5" t="s">
        <v>1</v>
      </c>
      <c r="B19">
        <v>11171492.5</v>
      </c>
      <c r="C19">
        <v>4822048.2</v>
      </c>
      <c r="D19">
        <v>2517389.1</v>
      </c>
      <c r="E19">
        <v>9466522.0999999996</v>
      </c>
      <c r="F19">
        <v>5021515.3</v>
      </c>
      <c r="G19">
        <v>-478053.8</v>
      </c>
      <c r="H19">
        <v>46464667</v>
      </c>
      <c r="I19">
        <v>7249307.2000000002</v>
      </c>
      <c r="J19">
        <v>-5893823.2999999998</v>
      </c>
      <c r="K19">
        <v>-47782826.5</v>
      </c>
      <c r="L19">
        <v>-33823335</v>
      </c>
      <c r="M19">
        <v>-29848061.800000001</v>
      </c>
      <c r="N19">
        <v>-22718817.300000001</v>
      </c>
      <c r="O19">
        <v>-11956825.800000001</v>
      </c>
      <c r="P19">
        <v>3984224.3</v>
      </c>
      <c r="Q19">
        <v>17191384.899999999</v>
      </c>
      <c r="R19">
        <v>-4282495</v>
      </c>
      <c r="S19">
        <v>-19097481.699999999</v>
      </c>
      <c r="T19">
        <v>-8660729.4000000004</v>
      </c>
      <c r="U19">
        <v>-15097885.699999999</v>
      </c>
      <c r="V19">
        <v>-11616301</v>
      </c>
      <c r="W19">
        <v>-15756623.800000001</v>
      </c>
      <c r="X19">
        <v>14469546.699999999</v>
      </c>
      <c r="Y19">
        <v>19394037.699999999</v>
      </c>
      <c r="Z19">
        <v>11577452.9</v>
      </c>
      <c r="AA19">
        <v>-102064</v>
      </c>
      <c r="AB19">
        <v>3832991.6</v>
      </c>
      <c r="AC19">
        <v>-13412998.199999999</v>
      </c>
      <c r="AD19">
        <v>-195918.5</v>
      </c>
      <c r="AE19">
        <v>5060933.0999999996</v>
      </c>
      <c r="AF19">
        <v>43085936.799999997</v>
      </c>
      <c r="AG19">
        <v>2235415.7999999998</v>
      </c>
      <c r="AH19">
        <v>12563631.1</v>
      </c>
      <c r="AI19">
        <v>-10260614</v>
      </c>
      <c r="AJ19">
        <v>-155701</v>
      </c>
      <c r="AK19">
        <v>14596571.9</v>
      </c>
      <c r="AL19">
        <v>11078129.4</v>
      </c>
      <c r="AM19">
        <v>5492817.7000000002</v>
      </c>
      <c r="AN19">
        <v>11210555.6</v>
      </c>
      <c r="AO19">
        <v>28403859.699999999</v>
      </c>
      <c r="AP19">
        <v>11902511.4</v>
      </c>
      <c r="AQ19">
        <v>1740406.5</v>
      </c>
      <c r="AR19">
        <v>-2569938.7000000002</v>
      </c>
      <c r="AS19">
        <v>-2741049.2</v>
      </c>
      <c r="AT19">
        <v>-5003340.3</v>
      </c>
      <c r="AU19">
        <v>-6672081.2999999998</v>
      </c>
      <c r="AV19">
        <v>-11696564</v>
      </c>
      <c r="AW19">
        <v>-7627125.4000000004</v>
      </c>
      <c r="AX19">
        <v>-8616465.5999999996</v>
      </c>
      <c r="AY19">
        <v>1199970</v>
      </c>
      <c r="AZ19">
        <v>5765952.0999999996</v>
      </c>
      <c r="BA19">
        <v>-2542603.6</v>
      </c>
      <c r="BB19">
        <v>-11899927.1</v>
      </c>
      <c r="BC19">
        <v>-7545942.2000000002</v>
      </c>
      <c r="BD19">
        <v>8541304.1999999993</v>
      </c>
      <c r="BE19">
        <v>-1448425.4</v>
      </c>
      <c r="BF19">
        <v>-2168087.2999999998</v>
      </c>
      <c r="BG19">
        <v>-9621979.5999999996</v>
      </c>
      <c r="BH19">
        <v>-1459968.9</v>
      </c>
      <c r="BI19">
        <v>-9284939.9000000004</v>
      </c>
      <c r="BJ19">
        <v>-5456483.7999999998</v>
      </c>
      <c r="BK19">
        <v>-5974791.7000000002</v>
      </c>
      <c r="BL19">
        <v>8459763.5</v>
      </c>
      <c r="BM19">
        <v>-2891594.5</v>
      </c>
      <c r="BN19">
        <v>3285463.6</v>
      </c>
      <c r="BO19">
        <v>1355261.6</v>
      </c>
      <c r="BP19">
        <v>115115.3</v>
      </c>
      <c r="BQ19">
        <v>4934172.5999999996</v>
      </c>
      <c r="BR19">
        <v>4953561.7</v>
      </c>
      <c r="BS19">
        <v>-3821608.6</v>
      </c>
      <c r="BT19">
        <v>-1778696.5</v>
      </c>
      <c r="BU19">
        <v>5924537.2000000002</v>
      </c>
      <c r="BV19">
        <v>4382678.5</v>
      </c>
      <c r="BW19">
        <v>12103993.1</v>
      </c>
      <c r="BX19">
        <v>24555003</v>
      </c>
      <c r="BY19">
        <v>14123219.1</v>
      </c>
      <c r="BZ19">
        <v>14237139.699999999</v>
      </c>
      <c r="CA19">
        <v>8838213.5999999996</v>
      </c>
      <c r="CB19">
        <v>7641779.5</v>
      </c>
      <c r="CC19">
        <v>-5192068.4000000004</v>
      </c>
      <c r="CD19">
        <v>179319.6</v>
      </c>
      <c r="CE19">
        <v>1404680.2</v>
      </c>
      <c r="CF19">
        <v>-2752516.2</v>
      </c>
      <c r="CG19">
        <v>2764291.6</v>
      </c>
      <c r="CH19">
        <v>5047553.3</v>
      </c>
      <c r="CI19">
        <v>13655899.6</v>
      </c>
      <c r="CJ19">
        <v>10847623.699999999</v>
      </c>
      <c r="CK19">
        <v>2245813.5</v>
      </c>
      <c r="CL19">
        <v>-697491.8</v>
      </c>
      <c r="CM19">
        <v>1731695.6</v>
      </c>
      <c r="CN19">
        <v>589378.69999999995</v>
      </c>
      <c r="CO19">
        <v>-10492020.5</v>
      </c>
      <c r="CP19">
        <v>-7349556</v>
      </c>
      <c r="CQ19">
        <v>-12828656.800000001</v>
      </c>
      <c r="CR19">
        <v>-3690928.4</v>
      </c>
      <c r="CS19">
        <v>-14305355.199999999</v>
      </c>
      <c r="CT19">
        <v>8102059.7000000002</v>
      </c>
      <c r="CU19">
        <v>-796523</v>
      </c>
      <c r="CV19">
        <v>24329443.699999999</v>
      </c>
      <c r="CW19">
        <v>7522446.0999999996</v>
      </c>
      <c r="CX19">
        <v>-292736.09999999998</v>
      </c>
      <c r="CY19">
        <v>2045593.2</v>
      </c>
      <c r="CZ19">
        <v>-13036014.6</v>
      </c>
      <c r="DA19">
        <v>-6129768.9000000004</v>
      </c>
      <c r="DB19">
        <v>15283051.199999999</v>
      </c>
      <c r="DC19">
        <v>19344441.699999999</v>
      </c>
      <c r="DD19">
        <v>10619115</v>
      </c>
      <c r="DE19">
        <v>5871114</v>
      </c>
      <c r="DF19">
        <v>3626211.4</v>
      </c>
      <c r="DG19">
        <v>7070525.0999999996</v>
      </c>
      <c r="DH19">
        <v>8882505.8000000007</v>
      </c>
      <c r="DI19">
        <v>-2326383.7000000002</v>
      </c>
      <c r="DJ19">
        <v>-12686285.699999999</v>
      </c>
      <c r="DK19">
        <v>-1972749.2</v>
      </c>
      <c r="DL19">
        <v>-11864508.9</v>
      </c>
      <c r="DM19">
        <v>82931.600000000006</v>
      </c>
      <c r="DN19">
        <v>-10475379.800000001</v>
      </c>
      <c r="DO19">
        <v>-8922535.1999999993</v>
      </c>
      <c r="DP19">
        <v>-16026705.1</v>
      </c>
      <c r="DQ19">
        <v>1488217.1</v>
      </c>
      <c r="DR19">
        <v>8697411.4000000004</v>
      </c>
      <c r="DS19">
        <v>17317946.199999999</v>
      </c>
      <c r="DT19">
        <v>22387556.600000001</v>
      </c>
      <c r="DU19">
        <v>7363185.0999999996</v>
      </c>
      <c r="DV19">
        <v>-3680792.1</v>
      </c>
      <c r="DW19">
        <v>-11215367.5</v>
      </c>
      <c r="DX19">
        <v>-9004966.1999999993</v>
      </c>
      <c r="DY19">
        <v>-906885</v>
      </c>
      <c r="DZ19">
        <v>12337061.4</v>
      </c>
      <c r="EA19">
        <v>11981594.1</v>
      </c>
      <c r="EB19">
        <v>-1233567.2</v>
      </c>
      <c r="EC19">
        <v>712759</v>
      </c>
      <c r="ED19">
        <v>4629876.5999999996</v>
      </c>
      <c r="EE19">
        <v>5068229.5999999996</v>
      </c>
      <c r="EF19">
        <v>-1772500</v>
      </c>
      <c r="EG19">
        <v>4198446.4000000004</v>
      </c>
      <c r="EH19">
        <v>-4706950</v>
      </c>
      <c r="EP19" s="20">
        <f t="shared" si="6"/>
        <v>137</v>
      </c>
      <c r="EQ19" s="20">
        <f t="shared" si="7"/>
        <v>102750000</v>
      </c>
      <c r="ER19" s="22">
        <f t="shared" si="54"/>
        <v>146057073.70000005</v>
      </c>
      <c r="ES19" s="22">
        <f t="shared" si="8"/>
        <v>43307073.700000048</v>
      </c>
      <c r="ET19" s="22">
        <f>ROUNDUP(EP19/3,0)</f>
        <v>46</v>
      </c>
      <c r="EU19" s="22">
        <f t="shared" ref="EU19:EU22" si="70">$EQ$2*ET19</f>
        <v>34500000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79228209.799999997</v>
      </c>
      <c r="EW19" s="22">
        <f t="shared" si="55"/>
        <v>44728209.799999997</v>
      </c>
      <c r="EX19" s="20">
        <f t="shared" si="9"/>
        <v>68</v>
      </c>
      <c r="EY19" s="20">
        <f t="shared" si="10"/>
        <v>69</v>
      </c>
      <c r="EZ19" s="21">
        <f t="shared" si="11"/>
        <v>0.49635036496350365</v>
      </c>
      <c r="FA19" s="24">
        <f t="shared" si="58"/>
        <v>69341296.900000006</v>
      </c>
      <c r="FB19" s="24">
        <f t="shared" si="59"/>
        <v>-3995966.3000000031</v>
      </c>
      <c r="FC19" s="24">
        <f t="shared" si="60"/>
        <v>-19537490.800000001</v>
      </c>
      <c r="FD19" s="24">
        <f t="shared" si="61"/>
        <v>61302023.700000003</v>
      </c>
      <c r="FE19" s="24">
        <f t="shared" si="62"/>
        <v>-27506275.899999999</v>
      </c>
      <c r="FF19" s="24">
        <f t="shared" si="63"/>
        <v>2810137.2999999989</v>
      </c>
      <c r="FG19" s="24">
        <f t="shared" si="64"/>
        <v>-82936209.799999982</v>
      </c>
      <c r="FH19" s="24">
        <f t="shared" si="65"/>
        <v>-47529320.600000009</v>
      </c>
      <c r="FI19" s="24">
        <f t="shared" si="66"/>
        <v>-10313953.800000003</v>
      </c>
      <c r="FJ19" s="24">
        <f t="shared" si="67"/>
        <v>31521099</v>
      </c>
      <c r="FK19" s="24">
        <f t="shared" si="68"/>
        <v>47901224.999999993</v>
      </c>
      <c r="FL19" s="24">
        <f t="shared" si="69"/>
        <v>125000509</v>
      </c>
    </row>
    <row r="20" spans="1:168" x14ac:dyDescent="0.25">
      <c r="A20" s="5" t="s">
        <v>3</v>
      </c>
      <c r="B20">
        <v>16020678</v>
      </c>
      <c r="C20">
        <v>6731331.0999999996</v>
      </c>
      <c r="D20">
        <v>-4938623.5</v>
      </c>
      <c r="E20">
        <v>3784174.7</v>
      </c>
      <c r="F20">
        <v>15087220.199999999</v>
      </c>
      <c r="G20">
        <v>24464884.399999999</v>
      </c>
      <c r="H20">
        <v>21850727.399999999</v>
      </c>
      <c r="I20">
        <v>-1192956.2</v>
      </c>
      <c r="J20">
        <v>-28938427.800000001</v>
      </c>
      <c r="K20">
        <v>-46887027</v>
      </c>
      <c r="L20">
        <v>-37204828.899999999</v>
      </c>
      <c r="M20">
        <v>-39320664.100000001</v>
      </c>
      <c r="N20">
        <v>-15285399.800000001</v>
      </c>
      <c r="O20">
        <v>-9995065</v>
      </c>
      <c r="P20">
        <v>7212157.4000000004</v>
      </c>
      <c r="Q20">
        <v>5965154.2999999998</v>
      </c>
      <c r="R20">
        <v>-14538177.5</v>
      </c>
      <c r="S20">
        <v>-12107561.199999999</v>
      </c>
      <c r="T20">
        <v>-15858760.4</v>
      </c>
      <c r="U20">
        <v>-21084299.800000001</v>
      </c>
      <c r="V20">
        <v>-7072984.5999999996</v>
      </c>
      <c r="W20">
        <v>-2833617.7</v>
      </c>
      <c r="X20">
        <v>15829865.4</v>
      </c>
      <c r="Y20">
        <v>23470670.800000001</v>
      </c>
      <c r="Z20">
        <v>3305496.7</v>
      </c>
      <c r="AA20">
        <v>3118658.5</v>
      </c>
      <c r="AB20">
        <v>-1502608.3</v>
      </c>
      <c r="AC20">
        <v>-8811474.1999999993</v>
      </c>
      <c r="AD20">
        <v>12333703</v>
      </c>
      <c r="AE20">
        <v>20887242.800000001</v>
      </c>
      <c r="AF20">
        <v>37606205.600000001</v>
      </c>
      <c r="AG20">
        <v>614672.69999999995</v>
      </c>
      <c r="AH20">
        <v>11675064.800000001</v>
      </c>
      <c r="AI20">
        <v>-11197851.199999999</v>
      </c>
      <c r="AJ20">
        <v>5641083</v>
      </c>
      <c r="AK20">
        <v>2651757.2999999998</v>
      </c>
      <c r="AL20">
        <v>15214791.199999999</v>
      </c>
      <c r="AM20">
        <v>20387583.199999999</v>
      </c>
      <c r="AN20">
        <v>14000720</v>
      </c>
      <c r="AO20">
        <v>24287968</v>
      </c>
      <c r="AP20">
        <v>12399753.1</v>
      </c>
      <c r="AQ20">
        <v>-3395318.2</v>
      </c>
      <c r="AR20">
        <v>-7562384.2000000002</v>
      </c>
      <c r="AS20">
        <v>-6544103.5999999996</v>
      </c>
      <c r="AT20">
        <v>-6914119.5999999996</v>
      </c>
      <c r="AU20">
        <v>-15197777.199999999</v>
      </c>
      <c r="AV20">
        <v>-5657925.2999999998</v>
      </c>
      <c r="AW20">
        <v>-5710059.7000000002</v>
      </c>
      <c r="AX20">
        <v>-4191145</v>
      </c>
      <c r="AY20">
        <v>-481561.3</v>
      </c>
      <c r="AZ20">
        <v>2180821.2000000002</v>
      </c>
      <c r="BA20">
        <v>-3168574.9</v>
      </c>
      <c r="BB20">
        <v>-12222311</v>
      </c>
      <c r="BC20">
        <v>-1477055.8</v>
      </c>
      <c r="BD20">
        <v>252874.2</v>
      </c>
      <c r="BE20">
        <v>-14059256.9</v>
      </c>
      <c r="BF20">
        <v>1929690.3</v>
      </c>
      <c r="BG20">
        <v>-12717721.6</v>
      </c>
      <c r="BH20">
        <v>-10438463.699999999</v>
      </c>
      <c r="BI20">
        <v>-4738319</v>
      </c>
      <c r="BJ20">
        <v>-1006026.9</v>
      </c>
      <c r="BK20">
        <v>3485252.3</v>
      </c>
      <c r="BL20">
        <v>6122319.0999999996</v>
      </c>
      <c r="BM20">
        <v>8416188.0999999996</v>
      </c>
      <c r="BN20">
        <v>3118593.7</v>
      </c>
      <c r="BO20">
        <v>1845657.7</v>
      </c>
      <c r="BP20">
        <v>146284.79999999999</v>
      </c>
      <c r="BQ20">
        <v>7472668.4000000004</v>
      </c>
      <c r="BR20">
        <v>3304779.4</v>
      </c>
      <c r="BS20">
        <v>-5307141.4000000004</v>
      </c>
      <c r="BT20">
        <v>1376156.1</v>
      </c>
      <c r="BU20">
        <v>12276008.199999999</v>
      </c>
      <c r="BV20">
        <v>8953141.9000000004</v>
      </c>
      <c r="BW20">
        <v>18260105.600000001</v>
      </c>
      <c r="BX20">
        <v>30633187.600000001</v>
      </c>
      <c r="BY20">
        <v>30856694.800000001</v>
      </c>
      <c r="BZ20">
        <v>9940272.0999999996</v>
      </c>
      <c r="CA20">
        <v>15272390.6</v>
      </c>
      <c r="CB20">
        <v>12279059.1</v>
      </c>
      <c r="CC20">
        <v>-8116658</v>
      </c>
      <c r="CD20">
        <v>-5914477.2000000002</v>
      </c>
      <c r="CE20">
        <v>8971649.0999999996</v>
      </c>
      <c r="CF20">
        <v>-899310.2</v>
      </c>
      <c r="CG20">
        <v>3459215</v>
      </c>
      <c r="CH20">
        <v>14427086.9</v>
      </c>
      <c r="CI20">
        <v>9770346.8000000007</v>
      </c>
      <c r="CJ20">
        <v>627776.30000000005</v>
      </c>
      <c r="CK20">
        <v>4765581.5</v>
      </c>
      <c r="CL20">
        <v>-8802378</v>
      </c>
      <c r="CM20">
        <v>-3489664.4</v>
      </c>
      <c r="CN20">
        <v>-9019038.0999999996</v>
      </c>
      <c r="CO20">
        <v>5061158.5999999996</v>
      </c>
      <c r="CP20">
        <v>-23768431</v>
      </c>
      <c r="CQ20">
        <v>-11712363.1</v>
      </c>
      <c r="CR20">
        <v>-3073489.3</v>
      </c>
      <c r="CS20">
        <v>-18951985.800000001</v>
      </c>
      <c r="CT20">
        <v>3929369.6</v>
      </c>
      <c r="CU20">
        <v>96445.7</v>
      </c>
      <c r="CV20">
        <v>14636714.4</v>
      </c>
      <c r="CW20">
        <v>12290132.5</v>
      </c>
      <c r="CX20">
        <v>3227737.7</v>
      </c>
      <c r="CY20">
        <v>-13948635.9</v>
      </c>
      <c r="CZ20">
        <v>-13120093.6</v>
      </c>
      <c r="DA20">
        <v>8635118.5</v>
      </c>
      <c r="DB20">
        <v>17618994</v>
      </c>
      <c r="DC20">
        <v>24518100</v>
      </c>
      <c r="DD20">
        <v>17253021.899999999</v>
      </c>
      <c r="DE20">
        <v>16931386.300000001</v>
      </c>
      <c r="DF20">
        <v>6659876</v>
      </c>
      <c r="DG20">
        <v>8354245</v>
      </c>
      <c r="DH20">
        <v>4801485.3</v>
      </c>
      <c r="DI20">
        <v>929804.80000000005</v>
      </c>
      <c r="DJ20">
        <v>-14737380.199999999</v>
      </c>
      <c r="DK20">
        <v>-6285732.2999999998</v>
      </c>
      <c r="DL20">
        <v>-9293349.8000000007</v>
      </c>
      <c r="DM20">
        <v>-7399445.7000000002</v>
      </c>
      <c r="DN20">
        <v>-23118864.399999999</v>
      </c>
      <c r="DO20">
        <v>-11349063.1</v>
      </c>
      <c r="DP20">
        <v>-12427448.5</v>
      </c>
      <c r="DQ20">
        <v>4884396.0999999996</v>
      </c>
      <c r="DR20">
        <v>19800245.800000001</v>
      </c>
      <c r="DS20">
        <v>15602740.800000001</v>
      </c>
      <c r="DT20">
        <v>19076052.199999999</v>
      </c>
      <c r="DU20">
        <v>-602177</v>
      </c>
      <c r="DV20">
        <v>-6502643.5999999996</v>
      </c>
      <c r="DW20">
        <v>-14991224.800000001</v>
      </c>
      <c r="DX20">
        <v>-7426891.5</v>
      </c>
      <c r="DY20">
        <v>7353550.5999999996</v>
      </c>
      <c r="DZ20">
        <v>17411188.899999999</v>
      </c>
      <c r="EA20">
        <v>12607198</v>
      </c>
      <c r="EB20">
        <v>-9293190.5999999996</v>
      </c>
      <c r="EC20">
        <v>1486980</v>
      </c>
      <c r="ED20">
        <v>1033646.4</v>
      </c>
      <c r="EE20">
        <v>13171318.4</v>
      </c>
      <c r="EF20">
        <v>2426330</v>
      </c>
      <c r="EG20">
        <v>10370850</v>
      </c>
      <c r="EP20" s="20">
        <f t="shared" si="6"/>
        <v>136</v>
      </c>
      <c r="EQ20" s="20">
        <f t="shared" si="7"/>
        <v>102000000</v>
      </c>
      <c r="ER20" s="22">
        <f t="shared" si="54"/>
        <v>171049923.30000001</v>
      </c>
      <c r="ES20" s="22">
        <f t="shared" si="8"/>
        <v>69049923.300000012</v>
      </c>
      <c r="ET20" s="22">
        <f>ROUNDUP(EP20/4,0)</f>
        <v>34</v>
      </c>
      <c r="EU20" s="22">
        <f t="shared" si="70"/>
        <v>25500000</v>
      </c>
      <c r="EV20" s="22">
        <f>SUM(B20,F20,J20,N20,R20,V20,Z20,AD20,AH20,AL20,AP20,AT20,AX20,BB20,BF20,BJ20,BN20,BR20,BV20,BZ20,CD20,CH20,CL20,CP20,CT20,CX20,DB20,DF20,DJ20,DN20,DR20,DV20,DZ20,ED20,EH20,EL20)</f>
        <v>24378563.100000001</v>
      </c>
      <c r="EW20" s="22">
        <f t="shared" si="55"/>
        <v>-1121436.8999999985</v>
      </c>
      <c r="EX20" s="20">
        <f t="shared" si="9"/>
        <v>72</v>
      </c>
      <c r="EY20" s="20">
        <f t="shared" si="10"/>
        <v>64</v>
      </c>
      <c r="EZ20" s="21">
        <f t="shared" si="11"/>
        <v>0.52941176470588236</v>
      </c>
      <c r="FA20" s="24">
        <f t="shared" si="58"/>
        <v>89084322.599999994</v>
      </c>
      <c r="FB20" s="24">
        <f t="shared" si="59"/>
        <v>-695610.50000000559</v>
      </c>
      <c r="FC20" s="24">
        <f t="shared" si="60"/>
        <v>6774982.8999999985</v>
      </c>
      <c r="FD20" s="24">
        <f t="shared" si="61"/>
        <v>9854633.4999999963</v>
      </c>
      <c r="FE20" s="24">
        <f t="shared" si="62"/>
        <v>-29259551.399999999</v>
      </c>
      <c r="FF20" s="24">
        <f t="shared" si="63"/>
        <v>-43787587.199999996</v>
      </c>
      <c r="FG20" s="24">
        <f t="shared" si="64"/>
        <v>-71105615.200000003</v>
      </c>
      <c r="FH20" s="24">
        <f t="shared" si="65"/>
        <v>-38894530.100000001</v>
      </c>
      <c r="FI20" s="24">
        <f t="shared" si="66"/>
        <v>-3560614.9000000004</v>
      </c>
      <c r="FJ20" s="24">
        <f t="shared" si="67"/>
        <v>68861760.800000012</v>
      </c>
      <c r="FK20" s="24">
        <f t="shared" si="68"/>
        <v>88501401.100000009</v>
      </c>
      <c r="FL20" s="24">
        <f t="shared" si="69"/>
        <v>95276331.700000003</v>
      </c>
    </row>
    <row r="21" spans="1:168" x14ac:dyDescent="0.25">
      <c r="A21" s="5" t="s">
        <v>4</v>
      </c>
      <c r="B21">
        <v>16442213.9</v>
      </c>
      <c r="C21">
        <v>2626706.7000000002</v>
      </c>
      <c r="D21">
        <v>-7515593.9000000004</v>
      </c>
      <c r="E21">
        <v>3327878.3</v>
      </c>
      <c r="F21">
        <v>34129097.200000003</v>
      </c>
      <c r="G21">
        <v>12403149.199999999</v>
      </c>
      <c r="H21">
        <v>11925146.6</v>
      </c>
      <c r="I21">
        <v>-24164049.199999999</v>
      </c>
      <c r="J21">
        <v>-30626390.199999999</v>
      </c>
      <c r="K21">
        <v>-52108034.799999997</v>
      </c>
      <c r="L21">
        <v>-44878243.899999999</v>
      </c>
      <c r="M21">
        <v>-36941453.100000001</v>
      </c>
      <c r="N21">
        <v>-15005203.199999999</v>
      </c>
      <c r="O21">
        <v>109358.3</v>
      </c>
      <c r="P21">
        <v>-5631205.5999999996</v>
      </c>
      <c r="Q21">
        <v>-5581925.5999999996</v>
      </c>
      <c r="R21">
        <v>-11822266.5</v>
      </c>
      <c r="S21">
        <v>-18262945.5</v>
      </c>
      <c r="T21">
        <v>-23203883.800000001</v>
      </c>
      <c r="U21">
        <v>-20682189.5</v>
      </c>
      <c r="V21">
        <v>4841083.8</v>
      </c>
      <c r="W21">
        <v>-49672.6</v>
      </c>
      <c r="X21">
        <v>16645552.5</v>
      </c>
      <c r="Y21">
        <v>18361553.5</v>
      </c>
      <c r="Z21">
        <v>2234906.9</v>
      </c>
      <c r="AA21">
        <v>-8588638.6999999993</v>
      </c>
      <c r="AB21">
        <v>12229203.300000001</v>
      </c>
      <c r="AC21">
        <v>8750893.5</v>
      </c>
      <c r="AD21">
        <v>11426998</v>
      </c>
      <c r="AE21">
        <v>17836559.300000001</v>
      </c>
      <c r="AF21">
        <v>35752125.600000001</v>
      </c>
      <c r="AG21">
        <v>-2537694.7000000002</v>
      </c>
      <c r="AH21">
        <v>11386883.9</v>
      </c>
      <c r="AI21">
        <v>-5041124</v>
      </c>
      <c r="AJ21">
        <v>-2769453.6</v>
      </c>
      <c r="AK21">
        <v>2998187.9</v>
      </c>
      <c r="AL21">
        <v>35982166.899999999</v>
      </c>
      <c r="AM21">
        <v>27005279.899999999</v>
      </c>
      <c r="AN21">
        <v>7927154.9000000004</v>
      </c>
      <c r="AO21">
        <v>25547146</v>
      </c>
      <c r="AP21">
        <v>9794421.1999999993</v>
      </c>
      <c r="AQ21">
        <v>-9244479.4000000004</v>
      </c>
      <c r="AR21">
        <v>-12693601.6</v>
      </c>
      <c r="AS21">
        <v>-3951389.9</v>
      </c>
      <c r="AT21">
        <v>-7918226</v>
      </c>
      <c r="AU21">
        <v>-8966588.6999999993</v>
      </c>
      <c r="AV21">
        <v>-183444</v>
      </c>
      <c r="AW21">
        <v>-2137141.7000000002</v>
      </c>
      <c r="AX21">
        <v>-7650699.5999999996</v>
      </c>
      <c r="AY21">
        <v>-2018173.8</v>
      </c>
      <c r="AZ21">
        <v>1851827</v>
      </c>
      <c r="BA21">
        <v>-1568004</v>
      </c>
      <c r="BB21">
        <v>-7469253.0999999996</v>
      </c>
      <c r="BC21">
        <v>-4845717.2</v>
      </c>
      <c r="BD21">
        <v>-11983638</v>
      </c>
      <c r="BE21">
        <v>-11774486.800000001</v>
      </c>
      <c r="BF21">
        <v>-395116.6</v>
      </c>
      <c r="BG21">
        <v>-18319689.300000001</v>
      </c>
      <c r="BH21">
        <v>-5711687.7999999998</v>
      </c>
      <c r="BI21">
        <v>1193533.8999999999</v>
      </c>
      <c r="BJ21">
        <v>6425571.4000000004</v>
      </c>
      <c r="BK21">
        <v>5846564.2000000002</v>
      </c>
      <c r="BL21">
        <v>17438317.800000001</v>
      </c>
      <c r="BM21">
        <v>6885436.4000000004</v>
      </c>
      <c r="BN21">
        <v>-753954</v>
      </c>
      <c r="BO21">
        <v>3465610</v>
      </c>
      <c r="BP21">
        <v>-1465526.6</v>
      </c>
      <c r="BQ21">
        <v>2266831.9</v>
      </c>
      <c r="BR21">
        <v>-1790334</v>
      </c>
      <c r="BS21">
        <v>-3101156.9</v>
      </c>
      <c r="BT21">
        <v>7387716</v>
      </c>
      <c r="BU21">
        <v>22055818.699999999</v>
      </c>
      <c r="BV21">
        <v>15290917.199999999</v>
      </c>
      <c r="BW21">
        <v>14465812</v>
      </c>
      <c r="BX21">
        <v>36180521.5</v>
      </c>
      <c r="BY21">
        <v>24250980.199999999</v>
      </c>
      <c r="BZ21">
        <v>8695103.5999999996</v>
      </c>
      <c r="CA21">
        <v>8112785.7000000002</v>
      </c>
      <c r="CB21">
        <v>8124524.0999999996</v>
      </c>
      <c r="CC21">
        <v>-12700426</v>
      </c>
      <c r="CD21">
        <v>-231677</v>
      </c>
      <c r="CE21">
        <v>12319212.4</v>
      </c>
      <c r="CF21">
        <v>931083.9</v>
      </c>
      <c r="CG21">
        <v>18999484.399999999</v>
      </c>
      <c r="CH21">
        <v>14348340</v>
      </c>
      <c r="CI21">
        <v>-271436.59999999998</v>
      </c>
      <c r="CJ21">
        <v>3326491.7</v>
      </c>
      <c r="CK21">
        <v>2411042</v>
      </c>
      <c r="CL21">
        <v>-21845240.100000001</v>
      </c>
      <c r="CM21">
        <v>-13885714.199999999</v>
      </c>
      <c r="CN21">
        <v>3202658.4</v>
      </c>
      <c r="CO21">
        <v>-13470618.6</v>
      </c>
      <c r="CP21">
        <v>-25588412.699999999</v>
      </c>
      <c r="CQ21">
        <v>-5357506.0999999996</v>
      </c>
      <c r="CR21">
        <v>-6658845.7999999998</v>
      </c>
      <c r="CS21">
        <v>-25117440.899999999</v>
      </c>
      <c r="CT21">
        <v>5097206.0999999996</v>
      </c>
      <c r="CU21">
        <v>-9139401.6999999993</v>
      </c>
      <c r="CV21">
        <v>17994422.300000001</v>
      </c>
      <c r="CW21">
        <v>14524583.800000001</v>
      </c>
      <c r="CX21">
        <v>-2399333.1</v>
      </c>
      <c r="CY21">
        <v>-5816997.9000000004</v>
      </c>
      <c r="CZ21">
        <v>-2232917.6</v>
      </c>
      <c r="DA21">
        <v>10192752.4</v>
      </c>
      <c r="DB21">
        <v>27364101.300000001</v>
      </c>
      <c r="DC21">
        <v>27198888.399999999</v>
      </c>
      <c r="DD21">
        <v>24324973</v>
      </c>
      <c r="DE21">
        <v>22766651.5</v>
      </c>
      <c r="DF21">
        <v>5552418.2000000002</v>
      </c>
      <c r="DG21">
        <v>5920967.2999999998</v>
      </c>
      <c r="DH21">
        <v>5628783.5</v>
      </c>
      <c r="DI21">
        <v>-4322018.4000000004</v>
      </c>
      <c r="DJ21">
        <v>-22105985.600000001</v>
      </c>
      <c r="DK21">
        <v>-5432697.9000000004</v>
      </c>
      <c r="DL21">
        <v>-14696912.5</v>
      </c>
      <c r="DM21">
        <v>-15080206.300000001</v>
      </c>
      <c r="DN21">
        <v>-27176254.600000001</v>
      </c>
      <c r="DO21">
        <v>-7529344.4000000004</v>
      </c>
      <c r="DP21">
        <v>-14867166.6</v>
      </c>
      <c r="DQ21">
        <v>17492793.300000001</v>
      </c>
      <c r="DR21">
        <v>17753106.699999999</v>
      </c>
      <c r="DS21">
        <v>12061756.4</v>
      </c>
      <c r="DT21">
        <v>11555308</v>
      </c>
      <c r="DU21">
        <v>-8588603.3000000007</v>
      </c>
      <c r="DV21">
        <v>-3833351.8</v>
      </c>
      <c r="DW21">
        <v>-9738718.9000000004</v>
      </c>
      <c r="DX21">
        <v>-5862019.5999999996</v>
      </c>
      <c r="DY21">
        <v>7997311.0999999996</v>
      </c>
      <c r="DZ21">
        <v>12137712</v>
      </c>
      <c r="EA21">
        <v>7296895.5</v>
      </c>
      <c r="EB21">
        <v>-22021246</v>
      </c>
      <c r="EC21">
        <v>889850</v>
      </c>
      <c r="ED21">
        <v>9002086.6999999993</v>
      </c>
      <c r="EE21">
        <v>3329792.4</v>
      </c>
      <c r="EF21">
        <v>23642150</v>
      </c>
      <c r="EP21" s="20">
        <f t="shared" si="6"/>
        <v>135</v>
      </c>
      <c r="EQ21" s="20">
        <f t="shared" si="7"/>
        <v>101250000</v>
      </c>
      <c r="ER21" s="22">
        <f t="shared" si="54"/>
        <v>119561590.0000001</v>
      </c>
      <c r="ES21" s="22">
        <f t="shared" si="8"/>
        <v>18311590.000000104</v>
      </c>
      <c r="ET21" s="22">
        <f>ROUNDUP(EP21/5,0)</f>
        <v>27</v>
      </c>
      <c r="EU21" s="22">
        <f t="shared" si="70"/>
        <v>20250000</v>
      </c>
      <c r="EV21" s="22">
        <f>SUM(B21,G21,L21,Q21,V21,AA21,AF21,AK21,AP21,AU21,AZ21,BE21,BJ21,BO21,BT21,BY21,CD21,CI21,CN21,CS21,CX21,DC21,DH21,DM21,DR21,DW21,EB21,EG21,EL21)</f>
        <v>24746380.699999996</v>
      </c>
      <c r="EW21" s="22">
        <f t="shared" si="55"/>
        <v>4496380.6999999955</v>
      </c>
      <c r="EX21" s="20">
        <f t="shared" si="9"/>
        <v>68</v>
      </c>
      <c r="EY21" s="20">
        <f t="shared" si="10"/>
        <v>67</v>
      </c>
      <c r="EZ21" s="21">
        <f t="shared" si="11"/>
        <v>0.50370370370370365</v>
      </c>
      <c r="FA21" s="24">
        <f t="shared" si="58"/>
        <v>65637408.899999991</v>
      </c>
      <c r="FB21" s="24">
        <f t="shared" si="59"/>
        <v>-6183764.1999999983</v>
      </c>
      <c r="FC21" s="24">
        <f t="shared" si="60"/>
        <v>-25409166.800000001</v>
      </c>
      <c r="FD21" s="24">
        <f t="shared" si="61"/>
        <v>-13134045</v>
      </c>
      <c r="FE21" s="24">
        <f t="shared" si="62"/>
        <v>-83904165.600000009</v>
      </c>
      <c r="FF21" s="24">
        <f t="shared" si="63"/>
        <v>-37996630.099999994</v>
      </c>
      <c r="FG21" s="24">
        <f t="shared" si="64"/>
        <v>-53658120.499999985</v>
      </c>
      <c r="FH21" s="24">
        <f t="shared" si="65"/>
        <v>-47800762.299999997</v>
      </c>
      <c r="FI21" s="24">
        <f t="shared" si="66"/>
        <v>40561837.5</v>
      </c>
      <c r="FJ21" s="24">
        <f t="shared" si="67"/>
        <v>105473031.2</v>
      </c>
      <c r="FK21" s="24">
        <f t="shared" si="68"/>
        <v>51348586.399999991</v>
      </c>
      <c r="FL21" s="24">
        <f t="shared" si="69"/>
        <v>124627380.5</v>
      </c>
    </row>
    <row r="22" spans="1:168" x14ac:dyDescent="0.25">
      <c r="A22" s="5" t="s">
        <v>5</v>
      </c>
      <c r="B22">
        <v>16826554.399999999</v>
      </c>
      <c r="C22">
        <v>3990885.1</v>
      </c>
      <c r="D22">
        <v>-8907890.3000000007</v>
      </c>
      <c r="E22">
        <v>19913321.399999999</v>
      </c>
      <c r="F22">
        <v>9855116</v>
      </c>
      <c r="G22">
        <v>2172588.7999999998</v>
      </c>
      <c r="H22">
        <v>-13270047.5</v>
      </c>
      <c r="I22">
        <v>-24972493.600000001</v>
      </c>
      <c r="J22">
        <v>-37532044.299999997</v>
      </c>
      <c r="K22">
        <v>-54986168.799999997</v>
      </c>
      <c r="L22">
        <v>-45900017.700000003</v>
      </c>
      <c r="M22">
        <v>-35297209.100000001</v>
      </c>
      <c r="N22">
        <v>-9997974.9000000004</v>
      </c>
      <c r="O22">
        <v>-8940090.3000000007</v>
      </c>
      <c r="P22">
        <v>-13308402.5</v>
      </c>
      <c r="Q22">
        <v>-2487753.1</v>
      </c>
      <c r="R22">
        <v>-18447939.899999999</v>
      </c>
      <c r="S22">
        <v>-24648366.100000001</v>
      </c>
      <c r="T22">
        <v>-22607466.699999999</v>
      </c>
      <c r="U22">
        <v>-8544118.5</v>
      </c>
      <c r="V22">
        <v>7773963.2999999998</v>
      </c>
      <c r="W22">
        <v>4447154.7</v>
      </c>
      <c r="X22">
        <v>12539126.4</v>
      </c>
      <c r="Y22">
        <v>19245721.199999999</v>
      </c>
      <c r="Z22">
        <v>-15043501</v>
      </c>
      <c r="AA22">
        <v>-15746011.699999999</v>
      </c>
      <c r="AB22">
        <v>16387490.800000001</v>
      </c>
      <c r="AC22">
        <v>18260662.399999999</v>
      </c>
      <c r="AD22">
        <v>3850200.3</v>
      </c>
      <c r="AE22">
        <v>11844077.4</v>
      </c>
      <c r="AF22">
        <v>31838673.199999999</v>
      </c>
      <c r="AG22">
        <v>-1146462.8</v>
      </c>
      <c r="AH22">
        <v>22815340.300000001</v>
      </c>
      <c r="AI22">
        <v>-10564095.199999999</v>
      </c>
      <c r="AJ22">
        <v>-690158.1</v>
      </c>
      <c r="AK22">
        <v>10724795.199999999</v>
      </c>
      <c r="AL22">
        <v>39303873</v>
      </c>
      <c r="AM22">
        <v>18498104.699999999</v>
      </c>
      <c r="AN22">
        <v>7953239.7999999998</v>
      </c>
      <c r="AO22">
        <v>21386460.199999999</v>
      </c>
      <c r="AP22">
        <v>-1478500.2</v>
      </c>
      <c r="AQ22">
        <v>-12605174</v>
      </c>
      <c r="AR22">
        <v>-22164465.100000001</v>
      </c>
      <c r="AS22">
        <v>-10115878.6</v>
      </c>
      <c r="AT22">
        <v>-848950.7</v>
      </c>
      <c r="AU22">
        <v>-11829626.9</v>
      </c>
      <c r="AV22">
        <v>9264171.4000000004</v>
      </c>
      <c r="AW22">
        <v>3523256.9</v>
      </c>
      <c r="AX22">
        <v>-11613569.6</v>
      </c>
      <c r="AY22">
        <v>745954.5</v>
      </c>
      <c r="AZ22">
        <v>846209.4</v>
      </c>
      <c r="BA22">
        <v>3290551.7</v>
      </c>
      <c r="BB22">
        <v>-10291765.800000001</v>
      </c>
      <c r="BC22">
        <v>-14911824.5</v>
      </c>
      <c r="BD22">
        <v>-12523298</v>
      </c>
      <c r="BE22">
        <v>-16175167.300000001</v>
      </c>
      <c r="BF22">
        <v>-8920028.1999999993</v>
      </c>
      <c r="BG22">
        <v>-13165685.9</v>
      </c>
      <c r="BH22">
        <v>-2857200.2</v>
      </c>
      <c r="BI22">
        <v>5640947.9000000004</v>
      </c>
      <c r="BJ22">
        <v>2042369.6</v>
      </c>
      <c r="BK22">
        <v>16418124.699999999</v>
      </c>
      <c r="BL22">
        <v>16459223.6</v>
      </c>
      <c r="BM22">
        <v>6329524.4000000004</v>
      </c>
      <c r="BN22">
        <v>218534.2</v>
      </c>
      <c r="BO22">
        <v>-986389.6</v>
      </c>
      <c r="BP22">
        <v>-6478685</v>
      </c>
      <c r="BQ22">
        <v>-2175400.2999999998</v>
      </c>
      <c r="BR22">
        <v>1257946.1000000001</v>
      </c>
      <c r="BS22">
        <v>2189187.9</v>
      </c>
      <c r="BT22">
        <v>12392189.199999999</v>
      </c>
      <c r="BU22">
        <v>26200550</v>
      </c>
      <c r="BV22">
        <v>9667139.8000000007</v>
      </c>
      <c r="BW22">
        <v>29616998.199999999</v>
      </c>
      <c r="BX22">
        <v>30836774</v>
      </c>
      <c r="BY22">
        <v>27279179.699999999</v>
      </c>
      <c r="BZ22">
        <v>1528071.9</v>
      </c>
      <c r="CA22">
        <v>6914434.7999999998</v>
      </c>
      <c r="CB22">
        <v>5230519.8</v>
      </c>
      <c r="CC22">
        <v>-8489347.4000000004</v>
      </c>
      <c r="CD22">
        <v>9452794.9000000004</v>
      </c>
      <c r="CE22">
        <v>9055078.9000000004</v>
      </c>
      <c r="CF22">
        <v>14726617</v>
      </c>
      <c r="CG22">
        <v>13748602.300000001</v>
      </c>
      <c r="CH22">
        <v>1639360.2</v>
      </c>
      <c r="CI22">
        <v>871514.9</v>
      </c>
      <c r="CJ22">
        <v>990087.2</v>
      </c>
      <c r="CK22">
        <v>-5652134.2999999998</v>
      </c>
      <c r="CL22">
        <v>-29179174.800000001</v>
      </c>
      <c r="CM22">
        <v>5173956.8</v>
      </c>
      <c r="CN22">
        <v>-12206002.1</v>
      </c>
      <c r="CO22">
        <v>-10905686.5</v>
      </c>
      <c r="CP22">
        <v>-16991228.899999999</v>
      </c>
      <c r="CQ22">
        <v>-3022533.5</v>
      </c>
      <c r="CR22">
        <v>-9131853.5999999996</v>
      </c>
      <c r="CS22">
        <v>-22362094.300000001</v>
      </c>
      <c r="CT22">
        <v>-1928900.9</v>
      </c>
      <c r="CU22">
        <v>-5597608</v>
      </c>
      <c r="CV22">
        <v>18016131.100000001</v>
      </c>
      <c r="CW22">
        <v>10550287.800000001</v>
      </c>
      <c r="CX22">
        <v>8730180.4000000004</v>
      </c>
      <c r="CY22">
        <v>7997437.0999999996</v>
      </c>
      <c r="CZ22">
        <v>-2792409.5</v>
      </c>
      <c r="DA22">
        <v>12473759.6</v>
      </c>
      <c r="DB22">
        <v>24313481.600000001</v>
      </c>
      <c r="DC22">
        <v>36125760.100000001</v>
      </c>
      <c r="DD22">
        <v>27509183.899999999</v>
      </c>
      <c r="DE22">
        <v>24929768.5</v>
      </c>
      <c r="DF22">
        <v>1680918.6</v>
      </c>
      <c r="DG22">
        <v>-835535.6</v>
      </c>
      <c r="DH22">
        <v>3110689.2</v>
      </c>
      <c r="DI22">
        <v>-8324026.0999999996</v>
      </c>
      <c r="DJ22">
        <v>-21194849.399999999</v>
      </c>
      <c r="DK22">
        <v>-13010744.9</v>
      </c>
      <c r="DL22">
        <v>-24733995.5</v>
      </c>
      <c r="DM22">
        <v>-20567465</v>
      </c>
      <c r="DN22">
        <v>-26534840</v>
      </c>
      <c r="DO22">
        <v>-8494164.6999999993</v>
      </c>
      <c r="DP22">
        <v>-10970499.699999999</v>
      </c>
      <c r="DQ22">
        <v>18977249.100000001</v>
      </c>
      <c r="DR22">
        <v>14226927.800000001</v>
      </c>
      <c r="DS22">
        <v>9200262</v>
      </c>
      <c r="DT22">
        <v>9070085.3000000007</v>
      </c>
      <c r="DU22">
        <v>-6633280.2000000002</v>
      </c>
      <c r="DV22">
        <v>5578492.2000000002</v>
      </c>
      <c r="DW22">
        <v>-7793201.5999999996</v>
      </c>
      <c r="DX22">
        <v>-6571525.0999999996</v>
      </c>
      <c r="DY22">
        <v>11633738</v>
      </c>
      <c r="DZ22">
        <v>8480039.5</v>
      </c>
      <c r="EA22">
        <v>3971000</v>
      </c>
      <c r="EB22">
        <v>-19564091.600000001</v>
      </c>
      <c r="EC22">
        <v>10955800</v>
      </c>
      <c r="ED22">
        <v>13624805</v>
      </c>
      <c r="EE22">
        <v>17905100</v>
      </c>
      <c r="EP22" s="20">
        <f t="shared" si="6"/>
        <v>134</v>
      </c>
      <c r="EQ22" s="20">
        <f t="shared" si="7"/>
        <v>100500000</v>
      </c>
      <c r="ER22" s="22">
        <f t="shared" si="54"/>
        <v>36571302.099999994</v>
      </c>
      <c r="ES22" s="22">
        <f t="shared" si="8"/>
        <v>-63928697.900000006</v>
      </c>
      <c r="ET22" s="22">
        <f>ROUNDUP(EP22/6,0)</f>
        <v>23</v>
      </c>
      <c r="EU22" s="22">
        <f t="shared" si="70"/>
        <v>17250000</v>
      </c>
      <c r="EV22" s="22">
        <f>SUM(B22,H22,N22,T22,Z22,AF22,AL22,AR22,AX22,BD22,BJ22,BP22,BV22,CB22,CH22,CN22,CT22,CZ22,DF22,DL22,DR22,DX22,ED22,EJ22)</f>
        <v>-25850699.499999993</v>
      </c>
      <c r="EW22" s="22">
        <f>EV22-EU22</f>
        <v>-43100699.499999993</v>
      </c>
      <c r="EX22" s="20">
        <f t="shared" si="9"/>
        <v>70</v>
      </c>
      <c r="EY22" s="20">
        <f t="shared" si="10"/>
        <v>64</v>
      </c>
      <c r="EZ22" s="21">
        <f t="shared" si="11"/>
        <v>0.52238805970149249</v>
      </c>
      <c r="FA22" s="24">
        <f t="shared" si="58"/>
        <v>83912793.899999991</v>
      </c>
      <c r="FB22" s="24">
        <f t="shared" si="59"/>
        <v>-50831635.099999994</v>
      </c>
      <c r="FC22" s="24">
        <f t="shared" si="60"/>
        <v>-39853205.799999997</v>
      </c>
      <c r="FD22" s="24">
        <f t="shared" si="61"/>
        <v>-86278701.5</v>
      </c>
      <c r="FE22" s="24">
        <f t="shared" si="62"/>
        <v>-78984522.400000006</v>
      </c>
      <c r="FF22" s="24">
        <f t="shared" si="63"/>
        <v>-16733526.399999991</v>
      </c>
      <c r="FG22" s="24">
        <f t="shared" si="64"/>
        <v>-46274093.399999991</v>
      </c>
      <c r="FH22" s="24">
        <f t="shared" si="65"/>
        <v>-12682533.000000011</v>
      </c>
      <c r="FI22" s="24">
        <f t="shared" si="66"/>
        <v>76287387.699999988</v>
      </c>
      <c r="FJ22" s="24">
        <f t="shared" si="67"/>
        <v>60428002</v>
      </c>
      <c r="FK22" s="24">
        <f t="shared" si="68"/>
        <v>66127698.5</v>
      </c>
      <c r="FL22" s="24">
        <f>SUM(D22,P22,AB22,AN22,AZ22,BL22,BX22,CJ22,CV22,DH22,DT22,EF22)</f>
        <v>81453637.599999994</v>
      </c>
    </row>
    <row r="23" spans="1:168" x14ac:dyDescent="0.25">
      <c r="A23" s="25">
        <v>12</v>
      </c>
      <c r="B23" s="6">
        <f>COUNTIF(B17:B22,"&gt;750000")</f>
        <v>6</v>
      </c>
      <c r="C23" s="6">
        <f t="shared" ref="C23:BN23" si="71">COUNTIF(C17:C22,"&gt;750000")</f>
        <v>5</v>
      </c>
      <c r="D23" s="6">
        <f t="shared" si="71"/>
        <v>1</v>
      </c>
      <c r="E23" s="6">
        <f t="shared" si="71"/>
        <v>6</v>
      </c>
      <c r="F23" s="6">
        <f t="shared" si="71"/>
        <v>6</v>
      </c>
      <c r="G23" s="6">
        <f t="shared" si="71"/>
        <v>3</v>
      </c>
      <c r="H23" s="6">
        <f t="shared" si="71"/>
        <v>5</v>
      </c>
      <c r="I23" s="6">
        <f t="shared" si="71"/>
        <v>3</v>
      </c>
      <c r="J23" s="6">
        <f t="shared" si="71"/>
        <v>1</v>
      </c>
      <c r="K23" s="6">
        <f t="shared" si="71"/>
        <v>0</v>
      </c>
      <c r="L23" s="6">
        <f t="shared" si="71"/>
        <v>0</v>
      </c>
      <c r="M23" s="6">
        <f t="shared" si="71"/>
        <v>0</v>
      </c>
      <c r="N23" s="6">
        <f t="shared" si="71"/>
        <v>0</v>
      </c>
      <c r="O23" s="6">
        <f t="shared" si="71"/>
        <v>0</v>
      </c>
      <c r="P23" s="6">
        <f t="shared" si="71"/>
        <v>2</v>
      </c>
      <c r="Q23" s="6">
        <f t="shared" si="71"/>
        <v>4</v>
      </c>
      <c r="R23" s="6">
        <f t="shared" si="71"/>
        <v>2</v>
      </c>
      <c r="S23" s="6">
        <f t="shared" si="71"/>
        <v>0</v>
      </c>
      <c r="T23" s="6">
        <f t="shared" si="71"/>
        <v>0</v>
      </c>
      <c r="U23" s="6">
        <f t="shared" si="71"/>
        <v>0</v>
      </c>
      <c r="V23" s="6">
        <f t="shared" si="71"/>
        <v>2</v>
      </c>
      <c r="W23" s="6">
        <f t="shared" si="71"/>
        <v>1</v>
      </c>
      <c r="X23" s="6">
        <f t="shared" si="71"/>
        <v>5</v>
      </c>
      <c r="Y23" s="6">
        <f t="shared" si="71"/>
        <v>6</v>
      </c>
      <c r="Z23" s="6">
        <f t="shared" si="71"/>
        <v>5</v>
      </c>
      <c r="AA23" s="6">
        <f t="shared" si="71"/>
        <v>2</v>
      </c>
      <c r="AB23" s="6">
        <f t="shared" si="71"/>
        <v>4</v>
      </c>
      <c r="AC23" s="6">
        <f t="shared" si="71"/>
        <v>2</v>
      </c>
      <c r="AD23" s="6">
        <f t="shared" si="71"/>
        <v>4</v>
      </c>
      <c r="AE23" s="6">
        <f t="shared" si="71"/>
        <v>5</v>
      </c>
      <c r="AF23" s="6">
        <f t="shared" si="71"/>
        <v>6</v>
      </c>
      <c r="AG23" s="6">
        <f t="shared" si="71"/>
        <v>2</v>
      </c>
      <c r="AH23" s="6">
        <f t="shared" si="71"/>
        <v>6</v>
      </c>
      <c r="AI23" s="6">
        <f t="shared" si="71"/>
        <v>0</v>
      </c>
      <c r="AJ23" s="6">
        <f t="shared" si="71"/>
        <v>1</v>
      </c>
      <c r="AK23" s="6">
        <f t="shared" si="71"/>
        <v>5</v>
      </c>
      <c r="AL23" s="6">
        <f t="shared" si="71"/>
        <v>6</v>
      </c>
      <c r="AM23" s="6">
        <f t="shared" si="71"/>
        <v>5</v>
      </c>
      <c r="AN23" s="6">
        <f t="shared" si="71"/>
        <v>4</v>
      </c>
      <c r="AO23" s="6">
        <f t="shared" si="71"/>
        <v>6</v>
      </c>
      <c r="AP23" s="6">
        <f t="shared" si="71"/>
        <v>5</v>
      </c>
      <c r="AQ23" s="6">
        <f t="shared" si="71"/>
        <v>1</v>
      </c>
      <c r="AR23" s="6">
        <f t="shared" si="71"/>
        <v>0</v>
      </c>
      <c r="AS23" s="6">
        <f t="shared" si="71"/>
        <v>0</v>
      </c>
      <c r="AT23" s="6">
        <f t="shared" si="71"/>
        <v>0</v>
      </c>
      <c r="AU23" s="6">
        <f t="shared" si="71"/>
        <v>1</v>
      </c>
      <c r="AV23" s="6">
        <f t="shared" si="71"/>
        <v>1</v>
      </c>
      <c r="AW23" s="6">
        <f t="shared" si="71"/>
        <v>1</v>
      </c>
      <c r="AX23" s="6">
        <f t="shared" si="71"/>
        <v>0</v>
      </c>
      <c r="AY23" s="6">
        <f t="shared" si="71"/>
        <v>1</v>
      </c>
      <c r="AZ23" s="6">
        <f t="shared" si="71"/>
        <v>5</v>
      </c>
      <c r="BA23" s="6">
        <f t="shared" si="71"/>
        <v>3</v>
      </c>
      <c r="BB23" s="6">
        <f t="shared" si="71"/>
        <v>0</v>
      </c>
      <c r="BC23" s="6">
        <f t="shared" si="71"/>
        <v>0</v>
      </c>
      <c r="BD23" s="6">
        <f t="shared" si="71"/>
        <v>2</v>
      </c>
      <c r="BE23" s="6">
        <f t="shared" si="71"/>
        <v>1</v>
      </c>
      <c r="BF23" s="6">
        <f t="shared" si="71"/>
        <v>3</v>
      </c>
      <c r="BG23" s="6">
        <f t="shared" si="71"/>
        <v>1</v>
      </c>
      <c r="BH23" s="6">
        <f t="shared" si="71"/>
        <v>0</v>
      </c>
      <c r="BI23" s="6">
        <f t="shared" si="71"/>
        <v>2</v>
      </c>
      <c r="BJ23" s="6">
        <f t="shared" si="71"/>
        <v>2</v>
      </c>
      <c r="BK23" s="6">
        <f t="shared" si="71"/>
        <v>3</v>
      </c>
      <c r="BL23" s="6">
        <f t="shared" si="71"/>
        <v>6</v>
      </c>
      <c r="BM23" s="6">
        <f t="shared" si="71"/>
        <v>5</v>
      </c>
      <c r="BN23" s="6">
        <f t="shared" si="71"/>
        <v>3</v>
      </c>
      <c r="BO23" s="6">
        <f t="shared" ref="BO23:DZ23" si="72">COUNTIF(BO17:BO22,"&gt;750000")</f>
        <v>4</v>
      </c>
      <c r="BP23" s="6">
        <f t="shared" si="72"/>
        <v>2</v>
      </c>
      <c r="BQ23" s="6">
        <f t="shared" si="72"/>
        <v>4</v>
      </c>
      <c r="BR23" s="6">
        <f t="shared" si="72"/>
        <v>5</v>
      </c>
      <c r="BS23" s="6">
        <f t="shared" si="72"/>
        <v>1</v>
      </c>
      <c r="BT23" s="6">
        <f t="shared" si="72"/>
        <v>3</v>
      </c>
      <c r="BU23" s="6">
        <f t="shared" si="72"/>
        <v>5</v>
      </c>
      <c r="BV23" s="6">
        <f t="shared" si="72"/>
        <v>4</v>
      </c>
      <c r="BW23" s="6">
        <f t="shared" si="72"/>
        <v>5</v>
      </c>
      <c r="BX23" s="6">
        <f t="shared" si="72"/>
        <v>6</v>
      </c>
      <c r="BY23" s="6">
        <f t="shared" si="72"/>
        <v>6</v>
      </c>
      <c r="BZ23" s="6">
        <f t="shared" si="72"/>
        <v>6</v>
      </c>
      <c r="CA23" s="6">
        <f t="shared" si="72"/>
        <v>6</v>
      </c>
      <c r="CB23" s="6">
        <f t="shared" si="72"/>
        <v>6</v>
      </c>
      <c r="CC23" s="6">
        <f t="shared" si="72"/>
        <v>0</v>
      </c>
      <c r="CD23" s="6">
        <f t="shared" si="72"/>
        <v>2</v>
      </c>
      <c r="CE23" s="6">
        <f t="shared" si="72"/>
        <v>6</v>
      </c>
      <c r="CF23" s="6">
        <f t="shared" si="72"/>
        <v>3</v>
      </c>
      <c r="CG23" s="6">
        <f t="shared" si="72"/>
        <v>4</v>
      </c>
      <c r="CH23" s="6">
        <f t="shared" si="72"/>
        <v>6</v>
      </c>
      <c r="CI23" s="6">
        <f t="shared" si="72"/>
        <v>5</v>
      </c>
      <c r="CJ23" s="6">
        <f t="shared" si="72"/>
        <v>5</v>
      </c>
      <c r="CK23" s="6">
        <f t="shared" si="72"/>
        <v>5</v>
      </c>
      <c r="CL23" s="6">
        <f t="shared" si="72"/>
        <v>1</v>
      </c>
      <c r="CM23" s="6">
        <f t="shared" si="72"/>
        <v>2</v>
      </c>
      <c r="CN23" s="6">
        <f t="shared" si="72"/>
        <v>3</v>
      </c>
      <c r="CO23" s="6">
        <f t="shared" si="72"/>
        <v>2</v>
      </c>
      <c r="CP23" s="6">
        <f t="shared" si="72"/>
        <v>0</v>
      </c>
      <c r="CQ23" s="6">
        <f t="shared" si="72"/>
        <v>1</v>
      </c>
      <c r="CR23" s="6">
        <f t="shared" si="72"/>
        <v>1</v>
      </c>
      <c r="CS23" s="6">
        <f t="shared" si="72"/>
        <v>0</v>
      </c>
      <c r="CT23" s="6">
        <f t="shared" si="72"/>
        <v>5</v>
      </c>
      <c r="CU23" s="6">
        <f t="shared" si="72"/>
        <v>2</v>
      </c>
      <c r="CV23" s="6">
        <f t="shared" si="72"/>
        <v>5</v>
      </c>
      <c r="CW23" s="6">
        <f t="shared" si="72"/>
        <v>5</v>
      </c>
      <c r="CX23" s="6">
        <f t="shared" si="72"/>
        <v>4</v>
      </c>
      <c r="CY23" s="6">
        <f t="shared" si="72"/>
        <v>2</v>
      </c>
      <c r="CZ23" s="6">
        <f t="shared" si="72"/>
        <v>0</v>
      </c>
      <c r="DA23" s="6">
        <f t="shared" si="72"/>
        <v>4</v>
      </c>
      <c r="DB23" s="6">
        <f t="shared" si="72"/>
        <v>5</v>
      </c>
      <c r="DC23" s="6">
        <f t="shared" si="72"/>
        <v>6</v>
      </c>
      <c r="DD23" s="6">
        <f t="shared" si="72"/>
        <v>6</v>
      </c>
      <c r="DE23" s="6">
        <f t="shared" si="72"/>
        <v>5</v>
      </c>
      <c r="DF23" s="6">
        <f t="shared" si="72"/>
        <v>5</v>
      </c>
      <c r="DG23" s="6">
        <f t="shared" si="72"/>
        <v>4</v>
      </c>
      <c r="DH23" s="6">
        <f t="shared" si="72"/>
        <v>6</v>
      </c>
      <c r="DI23" s="6">
        <f t="shared" si="72"/>
        <v>2</v>
      </c>
      <c r="DJ23" s="6">
        <f t="shared" si="72"/>
        <v>0</v>
      </c>
      <c r="DK23" s="6">
        <f t="shared" si="72"/>
        <v>1</v>
      </c>
      <c r="DL23" s="6">
        <f t="shared" si="72"/>
        <v>1</v>
      </c>
      <c r="DM23" s="6">
        <f t="shared" si="72"/>
        <v>1</v>
      </c>
      <c r="DN23" s="6">
        <f t="shared" si="72"/>
        <v>0</v>
      </c>
      <c r="DO23" s="6">
        <f t="shared" si="72"/>
        <v>2</v>
      </c>
      <c r="DP23" s="6">
        <f t="shared" si="72"/>
        <v>0</v>
      </c>
      <c r="DQ23" s="6">
        <f t="shared" si="72"/>
        <v>4</v>
      </c>
      <c r="DR23" s="6">
        <f t="shared" si="72"/>
        <v>5</v>
      </c>
      <c r="DS23" s="6">
        <f t="shared" si="72"/>
        <v>5</v>
      </c>
      <c r="DT23" s="6">
        <f t="shared" si="72"/>
        <v>6</v>
      </c>
      <c r="DU23" s="6">
        <f t="shared" si="72"/>
        <v>3</v>
      </c>
      <c r="DV23" s="6">
        <f t="shared" si="72"/>
        <v>3</v>
      </c>
      <c r="DW23" s="6">
        <f t="shared" si="72"/>
        <v>0</v>
      </c>
      <c r="DX23" s="6">
        <f t="shared" si="72"/>
        <v>0</v>
      </c>
      <c r="DY23" s="6">
        <f t="shared" si="72"/>
        <v>3</v>
      </c>
      <c r="DZ23" s="6">
        <f t="shared" si="72"/>
        <v>6</v>
      </c>
      <c r="EA23" s="6">
        <f t="shared" ref="EA23:EO23" si="73">COUNTIF(EA17:EA22,"&gt;750000")</f>
        <v>6</v>
      </c>
      <c r="EB23" s="6">
        <f t="shared" si="73"/>
        <v>2</v>
      </c>
      <c r="EC23" s="6">
        <f t="shared" si="73"/>
        <v>5</v>
      </c>
      <c r="ED23" s="6">
        <f t="shared" si="73"/>
        <v>5</v>
      </c>
      <c r="EE23" s="6">
        <f t="shared" si="73"/>
        <v>4</v>
      </c>
      <c r="EF23" s="6">
        <f t="shared" si="73"/>
        <v>2</v>
      </c>
      <c r="EG23" s="6">
        <f t="shared" si="73"/>
        <v>4</v>
      </c>
      <c r="EH23" s="6">
        <f t="shared" si="73"/>
        <v>0</v>
      </c>
      <c r="EI23" s="6">
        <f t="shared" si="73"/>
        <v>0</v>
      </c>
      <c r="EJ23" s="6">
        <f t="shared" si="73"/>
        <v>0</v>
      </c>
      <c r="EK23" s="6">
        <f t="shared" si="73"/>
        <v>0</v>
      </c>
      <c r="EL23" s="6">
        <f t="shared" si="73"/>
        <v>0</v>
      </c>
      <c r="EM23" s="6">
        <f t="shared" si="73"/>
        <v>0</v>
      </c>
      <c r="EN23" s="6">
        <f t="shared" si="73"/>
        <v>0</v>
      </c>
      <c r="EO23" s="6">
        <f t="shared" si="73"/>
        <v>0</v>
      </c>
      <c r="ES23" s="22"/>
      <c r="ET23" s="22"/>
      <c r="EU23" s="22"/>
      <c r="EV23" s="22"/>
      <c r="EW23" s="22"/>
      <c r="EX23" s="20"/>
      <c r="EY23" s="20"/>
      <c r="FA23" s="20">
        <v>70</v>
      </c>
      <c r="FB23" s="20">
        <v>66</v>
      </c>
      <c r="FC23" s="20">
        <v>66</v>
      </c>
      <c r="FD23" s="20">
        <v>66</v>
      </c>
      <c r="FE23" s="20">
        <v>66</v>
      </c>
      <c r="FF23" s="20">
        <v>66</v>
      </c>
      <c r="FG23" s="20">
        <v>66</v>
      </c>
      <c r="FH23" s="20">
        <v>66</v>
      </c>
      <c r="FI23" s="20">
        <v>66</v>
      </c>
      <c r="FJ23" s="20">
        <v>66</v>
      </c>
      <c r="FK23" s="20">
        <v>66</v>
      </c>
      <c r="FL23" s="20">
        <v>65</v>
      </c>
    </row>
    <row r="24" spans="1:168" x14ac:dyDescent="0.25">
      <c r="A24" s="5" t="s">
        <v>7</v>
      </c>
      <c r="B24">
        <v>9220170.6999999993</v>
      </c>
      <c r="C24">
        <v>12309303.699999999</v>
      </c>
      <c r="D24">
        <v>-13256524.1</v>
      </c>
      <c r="E24">
        <v>-5540791.0999999996</v>
      </c>
      <c r="F24">
        <v>9188452.1999999993</v>
      </c>
      <c r="G24">
        <v>19409455.399999999</v>
      </c>
      <c r="H24">
        <v>-16755015.699999999</v>
      </c>
      <c r="I24">
        <v>-7353606.5999999996</v>
      </c>
      <c r="J24">
        <v>-21976498.600000001</v>
      </c>
      <c r="K24">
        <v>-8362501.0999999996</v>
      </c>
      <c r="L24">
        <v>-4451754.9000000004</v>
      </c>
      <c r="M24">
        <v>-11124354.300000001</v>
      </c>
      <c r="N24">
        <v>7819108.7000000002</v>
      </c>
      <c r="O24">
        <v>3431748.1</v>
      </c>
      <c r="P24">
        <v>-1498086.3</v>
      </c>
      <c r="Q24">
        <v>-10087375.5</v>
      </c>
      <c r="R24">
        <v>-7657396.4000000004</v>
      </c>
      <c r="S24">
        <v>4465869.7</v>
      </c>
      <c r="T24">
        <v>-6976120.5999999996</v>
      </c>
      <c r="U24">
        <v>-6819509.5</v>
      </c>
      <c r="V24">
        <v>7453882.7999999998</v>
      </c>
      <c r="W24">
        <v>9085915.4000000004</v>
      </c>
      <c r="X24">
        <v>-76725.600000000006</v>
      </c>
      <c r="Y24">
        <v>11628778.699999999</v>
      </c>
      <c r="Z24">
        <v>-9424591.5999999996</v>
      </c>
      <c r="AA24">
        <v>4660787.7</v>
      </c>
      <c r="AB24">
        <v>-1575953.1</v>
      </c>
      <c r="AC24">
        <v>19324903.300000001</v>
      </c>
      <c r="AD24">
        <v>-2604315.4</v>
      </c>
      <c r="AE24">
        <v>11921450.5</v>
      </c>
      <c r="AF24">
        <v>1886875.2</v>
      </c>
      <c r="AG24">
        <v>-2441826.7999999998</v>
      </c>
      <c r="AH24">
        <v>-1831875.9</v>
      </c>
      <c r="AI24">
        <v>551633.80000000005</v>
      </c>
      <c r="AJ24">
        <v>11905504.1</v>
      </c>
      <c r="AK24">
        <v>-15994073.4</v>
      </c>
      <c r="AL24">
        <v>3677488.3</v>
      </c>
      <c r="AM24">
        <v>9154600.9000000004</v>
      </c>
      <c r="AN24">
        <v>-210373.9</v>
      </c>
      <c r="AO24">
        <v>-1588407.5</v>
      </c>
      <c r="AP24">
        <v>870713.6</v>
      </c>
      <c r="AQ24">
        <v>-3036778.3</v>
      </c>
      <c r="AR24">
        <v>-4545485.7</v>
      </c>
      <c r="AS24">
        <v>-4203084.4000000004</v>
      </c>
      <c r="AT24">
        <v>-8280286.2999999998</v>
      </c>
      <c r="AU24">
        <v>-1113776.1000000001</v>
      </c>
      <c r="AV24">
        <v>76318.899999999994</v>
      </c>
      <c r="AW24">
        <v>394629.1</v>
      </c>
      <c r="AX24">
        <v>3187639.4</v>
      </c>
      <c r="AY24">
        <v>2569683.9</v>
      </c>
      <c r="AZ24">
        <v>-6787932.4000000004</v>
      </c>
      <c r="BA24">
        <v>-1033108.8</v>
      </c>
      <c r="BB24">
        <v>-71629.399999999994</v>
      </c>
      <c r="BC24">
        <v>50994.9</v>
      </c>
      <c r="BD24">
        <v>-899149.9</v>
      </c>
      <c r="BE24">
        <v>-7668174.0999999996</v>
      </c>
      <c r="BF24">
        <v>-1326186.8</v>
      </c>
      <c r="BG24">
        <v>-4277221.2</v>
      </c>
      <c r="BH24">
        <v>-9262260.6999999993</v>
      </c>
      <c r="BI24">
        <v>1939868</v>
      </c>
      <c r="BJ24">
        <v>2411579.2999999998</v>
      </c>
      <c r="BK24">
        <v>6192019.2000000002</v>
      </c>
      <c r="BL24">
        <v>1514512.3</v>
      </c>
      <c r="BM24">
        <v>2510177</v>
      </c>
      <c r="BN24">
        <v>-358344.9</v>
      </c>
      <c r="BO24">
        <v>787691.2</v>
      </c>
      <c r="BP24">
        <v>-1476698.5</v>
      </c>
      <c r="BQ24">
        <v>-6858247.2000000002</v>
      </c>
      <c r="BR24">
        <v>-1995805.2</v>
      </c>
      <c r="BS24">
        <v>-4776717.9000000004</v>
      </c>
      <c r="BT24">
        <v>1365883.2</v>
      </c>
      <c r="BU24">
        <v>5517204</v>
      </c>
      <c r="BV24">
        <v>6913205.2000000002</v>
      </c>
      <c r="BW24">
        <v>9093810.1999999993</v>
      </c>
      <c r="BX24">
        <v>4952269.7</v>
      </c>
      <c r="BY24">
        <v>19318395</v>
      </c>
      <c r="BZ24">
        <v>-2763411</v>
      </c>
      <c r="CA24">
        <v>-4476799.7</v>
      </c>
      <c r="CB24">
        <v>2784115.5</v>
      </c>
      <c r="CC24">
        <v>2812462.9</v>
      </c>
      <c r="CD24">
        <v>-5645064.4000000004</v>
      </c>
      <c r="CE24">
        <v>-905185.5</v>
      </c>
      <c r="CF24">
        <v>5529262</v>
      </c>
      <c r="CG24">
        <v>-630574.9</v>
      </c>
      <c r="CH24">
        <v>13777505.699999999</v>
      </c>
      <c r="CI24">
        <v>-3536898.7</v>
      </c>
      <c r="CJ24">
        <v>-8289135.2999999998</v>
      </c>
      <c r="CK24">
        <v>7863379.0999999996</v>
      </c>
      <c r="CL24">
        <v>5849146.7999999998</v>
      </c>
      <c r="CM24">
        <v>-10427024.800000001</v>
      </c>
      <c r="CN24">
        <v>-9949141.5</v>
      </c>
      <c r="CO24">
        <v>6723431</v>
      </c>
      <c r="CP24">
        <v>-16540916.300000001</v>
      </c>
      <c r="CQ24">
        <v>-159108.79999999999</v>
      </c>
      <c r="CR24">
        <v>7945570.7000000002</v>
      </c>
      <c r="CS24">
        <v>3920424.3</v>
      </c>
      <c r="CT24">
        <v>-1117597.5</v>
      </c>
      <c r="CU24">
        <v>13834790.800000001</v>
      </c>
      <c r="CV24">
        <v>-4042302.1</v>
      </c>
      <c r="CW24">
        <v>2234892.4</v>
      </c>
      <c r="CX24">
        <v>1802558</v>
      </c>
      <c r="CY24">
        <v>-9076370.1999999993</v>
      </c>
      <c r="CZ24">
        <v>2634050.4</v>
      </c>
      <c r="DA24">
        <v>11735455.800000001</v>
      </c>
      <c r="DB24">
        <v>-2503611.5</v>
      </c>
      <c r="DC24">
        <v>1629315.4</v>
      </c>
      <c r="DD24">
        <v>-1371443.2</v>
      </c>
      <c r="DE24">
        <v>6469764</v>
      </c>
      <c r="DF24">
        <v>-1853001.7</v>
      </c>
      <c r="DG24">
        <v>-7794799</v>
      </c>
      <c r="DH24">
        <v>-1240780.6000000001</v>
      </c>
      <c r="DI24">
        <v>-1524044.3</v>
      </c>
      <c r="DJ24">
        <v>-4362416.3</v>
      </c>
      <c r="DK24">
        <v>-5532673.0999999996</v>
      </c>
      <c r="DL24">
        <v>104632.9</v>
      </c>
      <c r="DM24">
        <v>-7307423.5999999996</v>
      </c>
      <c r="DN24">
        <v>-2604494.6</v>
      </c>
      <c r="DO24">
        <v>-5177188.0999999996</v>
      </c>
      <c r="DP24">
        <v>-900114.5</v>
      </c>
      <c r="DQ24">
        <v>7275910.2999999998</v>
      </c>
      <c r="DR24">
        <v>6794743</v>
      </c>
      <c r="DS24">
        <v>1389489.3</v>
      </c>
      <c r="DT24">
        <v>70574.600000000006</v>
      </c>
      <c r="DU24">
        <v>-4731416</v>
      </c>
      <c r="DV24">
        <v>-3275868.8</v>
      </c>
      <c r="DW24">
        <v>9924696.1999999993</v>
      </c>
      <c r="DX24">
        <v>10795654.800000001</v>
      </c>
      <c r="DY24">
        <v>-4884776</v>
      </c>
      <c r="DZ24">
        <v>1415374.6</v>
      </c>
      <c r="EA24">
        <v>977496.2</v>
      </c>
      <c r="EB24">
        <v>-3881526.1</v>
      </c>
      <c r="EC24">
        <v>3053380</v>
      </c>
      <c r="ED24">
        <v>561434.4</v>
      </c>
      <c r="EP24" s="20">
        <f t="shared" si="6"/>
        <v>133</v>
      </c>
      <c r="EQ24" s="20">
        <f t="shared" si="7"/>
        <v>99750000</v>
      </c>
      <c r="ER24" s="22">
        <f t="shared" ref="ER24:ER29" si="74">SUM(B24:EO24)</f>
        <v>4588360.5999999922</v>
      </c>
      <c r="ES24" s="22">
        <f t="shared" si="8"/>
        <v>-95161639.400000006</v>
      </c>
      <c r="ET24" s="22">
        <f>ROUNDUP(EP24/1,0)</f>
        <v>133</v>
      </c>
      <c r="EU24" s="22">
        <f>$EQ$2*ET24</f>
        <v>99750000</v>
      </c>
      <c r="EV24" s="22">
        <f>SUM(B24:EO24)</f>
        <v>4588360.5999999922</v>
      </c>
      <c r="EW24" s="22">
        <f t="shared" ref="EW24:EW28" si="75">EV24-EU24</f>
        <v>-95161639.400000006</v>
      </c>
      <c r="EX24" s="20">
        <f t="shared" si="9"/>
        <v>56</v>
      </c>
      <c r="EY24" s="20">
        <f t="shared" si="10"/>
        <v>77</v>
      </c>
      <c r="EZ24" s="21">
        <f t="shared" si="11"/>
        <v>0.42105263157894735</v>
      </c>
      <c r="FA24" s="24">
        <f>SUM(B24,N24,Z24,AL24,AX24,BJ24,BV24,CH24,CT24,DF24,DR24,ED24)</f>
        <v>41967683.899999991</v>
      </c>
      <c r="FB24" s="24">
        <f t="shared" ref="FB24:FK24" si="76">SUM(C24,O24,AA24,AM24,AY24,BK24,BW24,CI24,CU24,DG24,DS24,EE24)</f>
        <v>51304536.099999994</v>
      </c>
      <c r="FC24" s="24">
        <f t="shared" si="76"/>
        <v>-30363731.200000003</v>
      </c>
      <c r="FD24" s="24">
        <f t="shared" si="76"/>
        <v>26746603.599999998</v>
      </c>
      <c r="FE24" s="24">
        <f t="shared" si="76"/>
        <v>-3382511.6000000015</v>
      </c>
      <c r="FF24" s="24">
        <f t="shared" si="76"/>
        <v>14010511.799999991</v>
      </c>
      <c r="FG24" s="24">
        <f t="shared" si="76"/>
        <v>-22396283.099999998</v>
      </c>
      <c r="FH24" s="24">
        <f t="shared" si="76"/>
        <v>-26265298.5</v>
      </c>
      <c r="FI24" s="24">
        <f t="shared" si="76"/>
        <v>-53835482.200000003</v>
      </c>
      <c r="FJ24" s="24">
        <f t="shared" si="76"/>
        <v>-12527337.9</v>
      </c>
      <c r="FK24" s="24">
        <f t="shared" si="76"/>
        <v>6878713.9000000022</v>
      </c>
      <c r="FL24" s="24">
        <f>SUM(M24,Y24,AK24,AW24,BI24,BU24,CG24,CS24,DE24,DQ24,EC24,EO24)</f>
        <v>12450955.799999997</v>
      </c>
    </row>
    <row r="25" spans="1:168" x14ac:dyDescent="0.25">
      <c r="A25" s="5" t="s">
        <v>2</v>
      </c>
      <c r="B25">
        <v>16073370.199999999</v>
      </c>
      <c r="C25">
        <v>2936329.3</v>
      </c>
      <c r="D25">
        <v>-11381653.199999999</v>
      </c>
      <c r="E25">
        <v>1758849.5</v>
      </c>
      <c r="F25">
        <v>25368749.199999999</v>
      </c>
      <c r="G25">
        <v>8544389.5</v>
      </c>
      <c r="H25">
        <v>-20759425.800000001</v>
      </c>
      <c r="I25">
        <v>-29108745.300000001</v>
      </c>
      <c r="J25">
        <v>-26342139.600000001</v>
      </c>
      <c r="K25">
        <v>-11541147.300000001</v>
      </c>
      <c r="L25">
        <v>-20206056.800000001</v>
      </c>
      <c r="M25">
        <v>-4289021.3</v>
      </c>
      <c r="N25">
        <v>14205457.300000001</v>
      </c>
      <c r="O25">
        <v>6746276</v>
      </c>
      <c r="P25">
        <v>-11056412.699999999</v>
      </c>
      <c r="Q25">
        <v>-16326032.5</v>
      </c>
      <c r="R25">
        <v>-5287176.8</v>
      </c>
      <c r="S25">
        <v>-2979271.3</v>
      </c>
      <c r="T25">
        <v>-16442077.199999999</v>
      </c>
      <c r="U25">
        <v>-3113232.6</v>
      </c>
      <c r="V25">
        <v>10010806.300000001</v>
      </c>
      <c r="W25">
        <v>6181953</v>
      </c>
      <c r="X25">
        <v>5639076.2999999998</v>
      </c>
      <c r="Y25">
        <v>1774836.9</v>
      </c>
      <c r="Z25">
        <v>-16494579.5</v>
      </c>
      <c r="AA25">
        <v>-607110.19999999995</v>
      </c>
      <c r="AB25">
        <v>10491160.5</v>
      </c>
      <c r="AC25">
        <v>25759942.300000001</v>
      </c>
      <c r="AD25">
        <v>9751627.5</v>
      </c>
      <c r="AE25">
        <v>6756513.2000000002</v>
      </c>
      <c r="AF25">
        <v>-2144779</v>
      </c>
      <c r="AG25">
        <v>-3170305.6</v>
      </c>
      <c r="AH25">
        <v>-932593.7</v>
      </c>
      <c r="AI25">
        <v>12457178.6</v>
      </c>
      <c r="AJ25">
        <v>-4995058.4000000004</v>
      </c>
      <c r="AK25">
        <v>-10766872.300000001</v>
      </c>
      <c r="AL25">
        <v>17310202.199999999</v>
      </c>
      <c r="AM25">
        <v>10477748.9</v>
      </c>
      <c r="AN25">
        <v>-416472.2</v>
      </c>
      <c r="AO25">
        <v>-834689.9</v>
      </c>
      <c r="AP25">
        <v>-4162398.2</v>
      </c>
      <c r="AQ25">
        <v>-4124669.2</v>
      </c>
      <c r="AR25">
        <v>-7579684.9000000004</v>
      </c>
      <c r="AS25">
        <v>-4111196.2</v>
      </c>
      <c r="AT25">
        <v>-13065262.1</v>
      </c>
      <c r="AU25">
        <v>2302445.5</v>
      </c>
      <c r="AV25">
        <v>-6669210.7000000002</v>
      </c>
      <c r="AW25">
        <v>8106507.2000000002</v>
      </c>
      <c r="AX25">
        <v>5192283.3</v>
      </c>
      <c r="AY25">
        <v>-7836438.5</v>
      </c>
      <c r="AZ25">
        <v>-10682611.9</v>
      </c>
      <c r="BA25">
        <v>-1719102.4</v>
      </c>
      <c r="BB25">
        <v>7188410.5</v>
      </c>
      <c r="BC25">
        <v>-3406069.2</v>
      </c>
      <c r="BD25">
        <v>-15492928.9</v>
      </c>
      <c r="BE25">
        <v>-6290091.4000000004</v>
      </c>
      <c r="BF25">
        <v>-1482174.2</v>
      </c>
      <c r="BG25">
        <v>-10443721.800000001</v>
      </c>
      <c r="BH25">
        <v>-3226509.9</v>
      </c>
      <c r="BI25">
        <v>3271220.7</v>
      </c>
      <c r="BJ25">
        <v>9805946.0999999996</v>
      </c>
      <c r="BK25">
        <v>2964180.7</v>
      </c>
      <c r="BL25">
        <v>4654968.7</v>
      </c>
      <c r="BM25">
        <v>3751172.8</v>
      </c>
      <c r="BN25">
        <v>-369257.9</v>
      </c>
      <c r="BO25">
        <v>5145739.5</v>
      </c>
      <c r="BP25">
        <v>-1071863.2</v>
      </c>
      <c r="BQ25">
        <v>-7709368.0999999996</v>
      </c>
      <c r="BR25">
        <v>-3697732.1</v>
      </c>
      <c r="BS25">
        <v>-4939791.3</v>
      </c>
      <c r="BT25">
        <v>8746143.4000000004</v>
      </c>
      <c r="BU25">
        <v>13516849.300000001</v>
      </c>
      <c r="BV25">
        <v>16292632.699999999</v>
      </c>
      <c r="BW25">
        <v>-1300265.1000000001</v>
      </c>
      <c r="BX25">
        <v>16203017.4</v>
      </c>
      <c r="BY25">
        <v>13710312.5</v>
      </c>
      <c r="BZ25">
        <v>-7554675.5999999996</v>
      </c>
      <c r="CA25">
        <v>2698019</v>
      </c>
      <c r="CB25">
        <v>5859310.5999999996</v>
      </c>
      <c r="CC25">
        <v>-5410666.2999999998</v>
      </c>
      <c r="CD25">
        <v>-5445226.7999999998</v>
      </c>
      <c r="CE25">
        <v>1214049.3999999999</v>
      </c>
      <c r="CF25">
        <v>3491003</v>
      </c>
      <c r="CG25">
        <v>16683264.800000001</v>
      </c>
      <c r="CH25">
        <v>8243776.2000000002</v>
      </c>
      <c r="CI25">
        <v>-14136160.4</v>
      </c>
      <c r="CJ25">
        <v>-3052952.1</v>
      </c>
      <c r="CK25">
        <v>5359241.8</v>
      </c>
      <c r="CL25">
        <v>-2949424.6</v>
      </c>
      <c r="CM25">
        <v>-18685037.899999999</v>
      </c>
      <c r="CN25">
        <v>-1108987.3999999999</v>
      </c>
      <c r="CO25">
        <v>-9978499.4000000004</v>
      </c>
      <c r="CP25">
        <v>-19153750.399999999</v>
      </c>
      <c r="CQ25">
        <v>3382317.5</v>
      </c>
      <c r="CR25">
        <v>2503796.4</v>
      </c>
      <c r="CS25">
        <v>1338374.1000000001</v>
      </c>
      <c r="CT25">
        <v>13271210.800000001</v>
      </c>
      <c r="CU25">
        <v>5795787.2999999998</v>
      </c>
      <c r="CV25">
        <v>2252632</v>
      </c>
      <c r="CW25">
        <v>8706338.3000000007</v>
      </c>
      <c r="CX25">
        <v>-10005779.199999999</v>
      </c>
      <c r="CY25">
        <v>-2412493.6</v>
      </c>
      <c r="CZ25">
        <v>17104648</v>
      </c>
      <c r="DA25">
        <v>12036255</v>
      </c>
      <c r="DB25">
        <v>1441146.1</v>
      </c>
      <c r="DC25">
        <v>-3028982.2</v>
      </c>
      <c r="DD25">
        <v>2096686.6</v>
      </c>
      <c r="DE25">
        <v>11297928.800000001</v>
      </c>
      <c r="DF25">
        <v>-3777718.7</v>
      </c>
      <c r="DG25">
        <v>-11746041.9</v>
      </c>
      <c r="DH25">
        <v>1073041.7</v>
      </c>
      <c r="DI25">
        <v>-8117585.5999999996</v>
      </c>
      <c r="DJ25">
        <v>-4496427.4000000004</v>
      </c>
      <c r="DK25">
        <v>-5411353</v>
      </c>
      <c r="DL25">
        <v>-6319742.5</v>
      </c>
      <c r="DM25">
        <v>-17114211</v>
      </c>
      <c r="DN25">
        <v>-3198893.6</v>
      </c>
      <c r="DO25">
        <v>-1018283.4</v>
      </c>
      <c r="DP25">
        <v>1315743.5</v>
      </c>
      <c r="DQ25">
        <v>19782919.100000001</v>
      </c>
      <c r="DR25">
        <v>7717550</v>
      </c>
      <c r="DS25">
        <v>-3222033</v>
      </c>
      <c r="DT25">
        <v>-6344105.5999999996</v>
      </c>
      <c r="DU25">
        <v>-7467187.4000000004</v>
      </c>
      <c r="DV25">
        <v>-4139171.9</v>
      </c>
      <c r="DW25">
        <v>19026362.399999999</v>
      </c>
      <c r="DX25">
        <v>10283600</v>
      </c>
      <c r="DY25">
        <v>-5396163.4000000004</v>
      </c>
      <c r="DZ25">
        <v>-6986481.5999999996</v>
      </c>
      <c r="EA25">
        <v>-1344059</v>
      </c>
      <c r="EB25">
        <v>1661790</v>
      </c>
      <c r="EC25">
        <v>842480</v>
      </c>
      <c r="ED25">
        <v>5565533.7999999998</v>
      </c>
      <c r="EP25" s="20">
        <f t="shared" si="6"/>
        <v>133</v>
      </c>
      <c r="EQ25" s="20">
        <f t="shared" si="7"/>
        <v>99750000</v>
      </c>
      <c r="ER25" s="22">
        <f t="shared" si="74"/>
        <v>-32456192.100000035</v>
      </c>
      <c r="ES25" s="22">
        <f t="shared" si="8"/>
        <v>-132206192.10000004</v>
      </c>
      <c r="ET25" s="22">
        <f>ROUNDUP(EP25/2,0)</f>
        <v>67</v>
      </c>
      <c r="EU25" s="22">
        <f>$EQ$2*ET25</f>
        <v>50250000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-27676076.000000034</v>
      </c>
      <c r="EW25" s="22">
        <f t="shared" si="75"/>
        <v>-77926076.00000003</v>
      </c>
      <c r="EX25" s="20">
        <f t="shared" si="9"/>
        <v>61</v>
      </c>
      <c r="EY25" s="20">
        <f t="shared" si="10"/>
        <v>72</v>
      </c>
      <c r="EZ25" s="21">
        <f t="shared" si="11"/>
        <v>0.45864661654135336</v>
      </c>
      <c r="FA25" s="24">
        <f t="shared" ref="FA25:FA29" si="77">SUM(B25,N25,Z25,AL25,AX25,BJ25,BV25,CH25,CT25,DF25,DR25,ED25)</f>
        <v>93405664.399999991</v>
      </c>
      <c r="FB25" s="24">
        <f t="shared" ref="FB25:FB29" si="78">SUM(C25,O25,AA25,AM25,AY25,BK25,BW25,CI25,CU25,DG25,DS25,EE25)</f>
        <v>-9927726.9000000022</v>
      </c>
      <c r="FC25" s="24">
        <f t="shared" ref="FC25:FC29" si="79">SUM(D25,P25,AB25,AN25,AZ25,BL25,BX25,CJ25,CV25,DH25,DT25,EF25)</f>
        <v>-8259387.3999999994</v>
      </c>
      <c r="FD25" s="24">
        <f t="shared" ref="FD25:FD29" si="80">SUM(E25,Q25,AC25,AO25,BA25,BM25,BY25,CK25,CW25,DI25,DU25,EG25)</f>
        <v>24581259.400000006</v>
      </c>
      <c r="FE25" s="24">
        <f t="shared" ref="FE25:FE29" si="81">SUM(F25,R25,AD25,AP25,BB25,BN25,BZ25,CL25,CX25,DJ25,DV25,EH25)</f>
        <v>3344475.600000002</v>
      </c>
      <c r="FF25" s="24">
        <f t="shared" ref="FF25:FF29" si="82">SUM(G25,S25,AE25,AQ25,BC25,BO25,CA25,CM25,CY25,DK25,DW25,EI25)</f>
        <v>5152129.4000000004</v>
      </c>
      <c r="FG25" s="24">
        <f t="shared" ref="FG25:FG29" si="83">SUM(H25,T25,AF25,AR25,BD25,BP25,CB25,CN25,CZ25,DL25,DX25,EJ25)</f>
        <v>-37671930.299999997</v>
      </c>
      <c r="FH25" s="24">
        <f t="shared" ref="FH25:FH29" si="84">SUM(I25,U25,AG25,AS25,BE25,BQ25,CC25,CO25,DA25,DM25,DY25,EK25)</f>
        <v>-79366224.300000012</v>
      </c>
      <c r="FI25" s="24">
        <f t="shared" ref="FI25:FI29" si="85">SUM(J25,V25,AH25,AT25,BF25,BR25,CD25,CP25,DB25,DN25,DZ25,EL25)</f>
        <v>-68852301.699999988</v>
      </c>
      <c r="FJ25" s="24">
        <f t="shared" ref="FJ25:FJ29" si="86">SUM(K25,W25,AI25,AU25,BG25,BS25,CE25,CQ25,DC25,DO25,EA25,EM25)</f>
        <v>-6778041.0000000028</v>
      </c>
      <c r="FK25" s="24">
        <f t="shared" ref="FK25:FK29" si="87">SUM(L25,X25,AJ25,AV25,BH25,BT25,CF25,CR25,DD25,DP25,EB25,EN25)</f>
        <v>-9642596.599999994</v>
      </c>
      <c r="FL25" s="24">
        <f t="shared" ref="FL25:FL29" si="88">SUM(M25,Y25,AK25,AW25,BI25,BU25,CG25,CS25,DE25,DQ25,EC25,EO25)</f>
        <v>61558487.300000004</v>
      </c>
    </row>
    <row r="26" spans="1:168" x14ac:dyDescent="0.25">
      <c r="A26" s="5" t="s">
        <v>1</v>
      </c>
      <c r="B26">
        <v>14705980.199999999</v>
      </c>
      <c r="C26">
        <v>206353.7</v>
      </c>
      <c r="D26">
        <v>-12346994.1</v>
      </c>
      <c r="E26">
        <v>18754158.600000001</v>
      </c>
      <c r="F26">
        <v>12011851</v>
      </c>
      <c r="G26">
        <v>4833169.0999999996</v>
      </c>
      <c r="H26">
        <v>-42945341.700000003</v>
      </c>
      <c r="I26">
        <v>-33139092.699999999</v>
      </c>
      <c r="J26">
        <v>-29738837.899999999</v>
      </c>
      <c r="K26">
        <v>-24378156.300000001</v>
      </c>
      <c r="L26">
        <v>-13731033.300000001</v>
      </c>
      <c r="M26">
        <v>-331321.3</v>
      </c>
      <c r="N26">
        <v>17817989.699999999</v>
      </c>
      <c r="O26">
        <v>-881831.3</v>
      </c>
      <c r="P26">
        <v>-18580422.399999999</v>
      </c>
      <c r="Q26">
        <v>-11899977.9</v>
      </c>
      <c r="R26">
        <v>-13200754.199999999</v>
      </c>
      <c r="S26">
        <v>-12613371.800000001</v>
      </c>
      <c r="T26">
        <v>-10536383.1</v>
      </c>
      <c r="U26">
        <v>9464286.3000000007</v>
      </c>
      <c r="V26">
        <v>9025867.9000000004</v>
      </c>
      <c r="W26">
        <v>12827947.9</v>
      </c>
      <c r="X26">
        <v>-2893132.3</v>
      </c>
      <c r="Y26">
        <v>1171177.1000000001</v>
      </c>
      <c r="Z26">
        <v>-27531314</v>
      </c>
      <c r="AA26">
        <v>-2933488.2</v>
      </c>
      <c r="AB26">
        <v>6478501</v>
      </c>
      <c r="AC26">
        <v>49775439.899999999</v>
      </c>
      <c r="AD26">
        <v>13269677.9</v>
      </c>
      <c r="AE26">
        <v>7100394.5</v>
      </c>
      <c r="AF26">
        <v>-5080656.3</v>
      </c>
      <c r="AG26">
        <v>-3324509.1</v>
      </c>
      <c r="AH26">
        <v>2382211</v>
      </c>
      <c r="AI26">
        <v>10553340.699999999</v>
      </c>
      <c r="AJ26">
        <v>-174569.2</v>
      </c>
      <c r="AK26">
        <v>-2278771.2999999998</v>
      </c>
      <c r="AL26">
        <v>19420471.399999999</v>
      </c>
      <c r="AM26">
        <v>7711283.7999999998</v>
      </c>
      <c r="AN26">
        <v>3369949.4</v>
      </c>
      <c r="AO26">
        <v>-7253469.2999999998</v>
      </c>
      <c r="AP26">
        <v>-4955907.0999999996</v>
      </c>
      <c r="AQ26">
        <v>-2760163</v>
      </c>
      <c r="AR26">
        <v>-13033762.699999999</v>
      </c>
      <c r="AS26">
        <v>-11032291.300000001</v>
      </c>
      <c r="AT26">
        <v>-12964090.9</v>
      </c>
      <c r="AU26">
        <v>8658048.5999999996</v>
      </c>
      <c r="AV26">
        <v>1781430.7</v>
      </c>
      <c r="AW26">
        <v>10697811.800000001</v>
      </c>
      <c r="AX26">
        <v>-1417517.3</v>
      </c>
      <c r="AY26">
        <v>-9306088.6999999993</v>
      </c>
      <c r="AZ26">
        <v>-8951104.3000000007</v>
      </c>
      <c r="BA26">
        <v>6492886.7999999998</v>
      </c>
      <c r="BB26">
        <v>-919850.1</v>
      </c>
      <c r="BC26">
        <v>-11462786.199999999</v>
      </c>
      <c r="BD26">
        <v>-14357021.300000001</v>
      </c>
      <c r="BE26">
        <v>-11277664.300000001</v>
      </c>
      <c r="BF26">
        <v>-8695815.1999999993</v>
      </c>
      <c r="BG26">
        <v>-4643334.2</v>
      </c>
      <c r="BH26">
        <v>-1153937.8999999999</v>
      </c>
      <c r="BI26">
        <v>3155735.4</v>
      </c>
      <c r="BJ26">
        <v>4866007</v>
      </c>
      <c r="BK26">
        <v>8206926.5999999996</v>
      </c>
      <c r="BL26">
        <v>6923818.2000000002</v>
      </c>
      <c r="BM26">
        <v>3877736.3</v>
      </c>
      <c r="BN26">
        <v>3412239.5</v>
      </c>
      <c r="BO26">
        <v>5373164</v>
      </c>
      <c r="BP26">
        <v>-1750521.1</v>
      </c>
      <c r="BQ26">
        <v>-8754148.5999999996</v>
      </c>
      <c r="BR26">
        <v>300875.8</v>
      </c>
      <c r="BS26">
        <v>-1501584.9</v>
      </c>
      <c r="BT26">
        <v>13440911.1</v>
      </c>
      <c r="BU26">
        <v>24630450.699999999</v>
      </c>
      <c r="BV26">
        <v>14196497.6</v>
      </c>
      <c r="BW26">
        <v>6294710.7000000002</v>
      </c>
      <c r="BX26">
        <v>16305884.800000001</v>
      </c>
      <c r="BY26">
        <v>16394784.699999999</v>
      </c>
      <c r="BZ26">
        <v>-2177602.5</v>
      </c>
      <c r="CA26">
        <v>1210710.5</v>
      </c>
      <c r="CB26">
        <v>231395.8</v>
      </c>
      <c r="CC26">
        <v>-412461.5</v>
      </c>
      <c r="CD26">
        <v>-3186637.3</v>
      </c>
      <c r="CE26">
        <v>-2255460</v>
      </c>
      <c r="CF26">
        <v>17302619.5</v>
      </c>
      <c r="CG26">
        <v>17542182.300000001</v>
      </c>
      <c r="CH26">
        <v>-2759927.2</v>
      </c>
      <c r="CI26">
        <v>-9098933.8000000007</v>
      </c>
      <c r="CJ26">
        <v>-4263589.0999999996</v>
      </c>
      <c r="CK26">
        <v>-3884097.2</v>
      </c>
      <c r="CL26">
        <v>-10639329.199999999</v>
      </c>
      <c r="CM26">
        <v>-8982844.4000000004</v>
      </c>
      <c r="CN26">
        <v>-17310825.899999999</v>
      </c>
      <c r="CO26">
        <v>-8423817.8000000007</v>
      </c>
      <c r="CP26">
        <v>-12778359</v>
      </c>
      <c r="CQ26">
        <v>4606688.5</v>
      </c>
      <c r="CR26">
        <v>-3836670.2</v>
      </c>
      <c r="CS26">
        <v>26300020.300000001</v>
      </c>
      <c r="CT26">
        <v>9543986</v>
      </c>
      <c r="CU26">
        <v>2157514.9</v>
      </c>
      <c r="CV26">
        <v>5971272.5999999996</v>
      </c>
      <c r="CW26">
        <v>-6079241.7999999998</v>
      </c>
      <c r="CX26">
        <v>-6566605.5999999996</v>
      </c>
      <c r="CY26">
        <v>10577901.199999999</v>
      </c>
      <c r="CZ26">
        <v>19724267.899999999</v>
      </c>
      <c r="DA26">
        <v>19128473.199999999</v>
      </c>
      <c r="DB26">
        <v>-758587.1</v>
      </c>
      <c r="DC26">
        <v>2687147.1</v>
      </c>
      <c r="DD26">
        <v>7592956.5999999996</v>
      </c>
      <c r="DE26">
        <v>14671633.300000001</v>
      </c>
      <c r="DF26">
        <v>-6709186.5999999996</v>
      </c>
      <c r="DG26">
        <v>-16861956.800000001</v>
      </c>
      <c r="DH26">
        <v>-4748259.8</v>
      </c>
      <c r="DI26">
        <v>-16420075.6</v>
      </c>
      <c r="DJ26">
        <v>-4766993.9000000004</v>
      </c>
      <c r="DK26">
        <v>-14910020.9</v>
      </c>
      <c r="DL26">
        <v>-16622400</v>
      </c>
      <c r="DM26">
        <v>-23138653.899999999</v>
      </c>
      <c r="DN26">
        <v>296803.40000000002</v>
      </c>
      <c r="DO26">
        <v>-2349983.4</v>
      </c>
      <c r="DP26">
        <v>11081389</v>
      </c>
      <c r="DQ26">
        <v>15999333.300000001</v>
      </c>
      <c r="DR26">
        <v>2631094.4</v>
      </c>
      <c r="DS26">
        <v>-9928176.5999999996</v>
      </c>
      <c r="DT26">
        <v>-11196883</v>
      </c>
      <c r="DU26">
        <v>-8741555.9000000004</v>
      </c>
      <c r="DV26">
        <v>-593305</v>
      </c>
      <c r="DW26">
        <v>16467321.4</v>
      </c>
      <c r="DX26">
        <v>9443644.0999999996</v>
      </c>
      <c r="DY26">
        <v>-3711067.2</v>
      </c>
      <c r="DZ26">
        <v>-11120551</v>
      </c>
      <c r="EA26">
        <v>5263367</v>
      </c>
      <c r="EB26">
        <v>8200790</v>
      </c>
      <c r="EC26">
        <v>10830400</v>
      </c>
      <c r="ED26">
        <v>2695896.4</v>
      </c>
      <c r="EP26" s="20">
        <f t="shared" si="6"/>
        <v>133</v>
      </c>
      <c r="EQ26" s="20">
        <f t="shared" si="7"/>
        <v>99750000</v>
      </c>
      <c r="ER26" s="22">
        <f t="shared" si="74"/>
        <v>-41916295.899999924</v>
      </c>
      <c r="ES26" s="22">
        <f t="shared" si="8"/>
        <v>-141666295.89999992</v>
      </c>
      <c r="ET26" s="22">
        <f>ROUNDUP(EP26/3,0)</f>
        <v>45</v>
      </c>
      <c r="EU26" s="22">
        <f t="shared" ref="EU26:EU29" si="89">$EQ$2*ET26</f>
        <v>33750000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5706982.8999999836</v>
      </c>
      <c r="EW26" s="22">
        <f t="shared" si="75"/>
        <v>-28043017.100000016</v>
      </c>
      <c r="EX26" s="20">
        <f t="shared" si="9"/>
        <v>58</v>
      </c>
      <c r="EY26" s="20">
        <f t="shared" si="10"/>
        <v>75</v>
      </c>
      <c r="EZ26" s="21">
        <f t="shared" si="11"/>
        <v>0.43609022556390975</v>
      </c>
      <c r="FA26" s="24">
        <f t="shared" si="77"/>
        <v>47459977.599999987</v>
      </c>
      <c r="FB26" s="24">
        <f t="shared" si="78"/>
        <v>-24433685.699999999</v>
      </c>
      <c r="FC26" s="24">
        <f t="shared" si="79"/>
        <v>-21037826.700000003</v>
      </c>
      <c r="FD26" s="24">
        <f t="shared" si="80"/>
        <v>41016588.599999994</v>
      </c>
      <c r="FE26" s="24">
        <f t="shared" si="81"/>
        <v>-15126579.199999997</v>
      </c>
      <c r="FF26" s="24">
        <f t="shared" si="82"/>
        <v>-5166525.5999999996</v>
      </c>
      <c r="FG26" s="24">
        <f t="shared" si="83"/>
        <v>-92237604.299999982</v>
      </c>
      <c r="FH26" s="24">
        <f t="shared" si="84"/>
        <v>-74620946.899999991</v>
      </c>
      <c r="FI26" s="24">
        <f t="shared" si="85"/>
        <v>-67237120.299999997</v>
      </c>
      <c r="FJ26" s="24">
        <f t="shared" si="86"/>
        <v>9468020.9999999981</v>
      </c>
      <c r="FK26" s="24">
        <f t="shared" si="87"/>
        <v>37610754</v>
      </c>
      <c r="FL26" s="24">
        <f t="shared" si="88"/>
        <v>122388651.59999999</v>
      </c>
    </row>
    <row r="27" spans="1:168" x14ac:dyDescent="0.25">
      <c r="A27" s="5" t="s">
        <v>3</v>
      </c>
      <c r="B27">
        <v>15349588.699999999</v>
      </c>
      <c r="C27">
        <v>-1605368</v>
      </c>
      <c r="D27">
        <v>17465780.800000001</v>
      </c>
      <c r="E27">
        <v>6831851.7000000002</v>
      </c>
      <c r="F27">
        <v>8922733.5</v>
      </c>
      <c r="G27">
        <v>-20505684.899999999</v>
      </c>
      <c r="H27">
        <v>-45835495.600000001</v>
      </c>
      <c r="I27">
        <v>-33432899.300000001</v>
      </c>
      <c r="J27">
        <v>-35988095.5</v>
      </c>
      <c r="K27">
        <v>-22638688.100000001</v>
      </c>
      <c r="L27">
        <v>-10578017.9</v>
      </c>
      <c r="M27">
        <v>4698532.4000000004</v>
      </c>
      <c r="N27">
        <v>1880661.3</v>
      </c>
      <c r="O27">
        <v>-13334366.5</v>
      </c>
      <c r="P27">
        <v>-10625371.300000001</v>
      </c>
      <c r="Q27">
        <v>-18765794.800000001</v>
      </c>
      <c r="R27">
        <v>-21093770.800000001</v>
      </c>
      <c r="S27">
        <v>-6729816</v>
      </c>
      <c r="T27">
        <v>2665674.1</v>
      </c>
      <c r="U27">
        <v>10363297.199999999</v>
      </c>
      <c r="V27">
        <v>17238632</v>
      </c>
      <c r="W27">
        <v>2344677.7999999998</v>
      </c>
      <c r="X27">
        <v>-1458295</v>
      </c>
      <c r="Y27">
        <v>-8639511.3000000007</v>
      </c>
      <c r="Z27">
        <v>-34827014.600000001</v>
      </c>
      <c r="AA27">
        <v>3793049.5</v>
      </c>
      <c r="AB27">
        <v>23222478.600000001</v>
      </c>
      <c r="AC27">
        <v>47525750.299999997</v>
      </c>
      <c r="AD27">
        <v>11654565.300000001</v>
      </c>
      <c r="AE27">
        <v>5377560.7000000002</v>
      </c>
      <c r="AF27">
        <v>-3796178</v>
      </c>
      <c r="AG27">
        <v>413198.8</v>
      </c>
      <c r="AH27">
        <v>-8037955.5</v>
      </c>
      <c r="AI27">
        <v>10290479.699999999</v>
      </c>
      <c r="AJ27">
        <v>11525272.300000001</v>
      </c>
      <c r="AK27">
        <v>-269753.09999999998</v>
      </c>
      <c r="AL27">
        <v>14246214.1</v>
      </c>
      <c r="AM27">
        <v>8907452.0999999996</v>
      </c>
      <c r="AN27">
        <v>-4116493.4</v>
      </c>
      <c r="AO27">
        <v>-10912116.300000001</v>
      </c>
      <c r="AP27">
        <v>-7241923.5</v>
      </c>
      <c r="AQ27">
        <v>-4419740.3</v>
      </c>
      <c r="AR27">
        <v>-19961185.600000001</v>
      </c>
      <c r="AS27">
        <v>-10831354.300000001</v>
      </c>
      <c r="AT27">
        <v>-15620047.1</v>
      </c>
      <c r="AU27">
        <v>17912547.600000001</v>
      </c>
      <c r="AV27">
        <v>3905823.3</v>
      </c>
      <c r="AW27">
        <v>5786625.0999999996</v>
      </c>
      <c r="AX27">
        <v>-3980291</v>
      </c>
      <c r="AY27">
        <v>-9901832.4000000004</v>
      </c>
      <c r="AZ27">
        <v>-3514254.7</v>
      </c>
      <c r="BA27">
        <v>6155448.5</v>
      </c>
      <c r="BB27">
        <v>-12735869.699999999</v>
      </c>
      <c r="BC27">
        <v>-9613112.6999999993</v>
      </c>
      <c r="BD27">
        <v>-18417049.5</v>
      </c>
      <c r="BE27">
        <v>-17359300.899999999</v>
      </c>
      <c r="BF27">
        <v>-1407597.9</v>
      </c>
      <c r="BG27">
        <v>-393952.9</v>
      </c>
      <c r="BH27">
        <v>6909192.4000000004</v>
      </c>
      <c r="BI27">
        <v>743604.1</v>
      </c>
      <c r="BJ27">
        <v>14485016.199999999</v>
      </c>
      <c r="BK27">
        <v>9649217</v>
      </c>
      <c r="BL27">
        <v>8138660.7999999998</v>
      </c>
      <c r="BM27">
        <v>7886993.7999999998</v>
      </c>
      <c r="BN27">
        <v>-1287519.5</v>
      </c>
      <c r="BO27">
        <v>7004101.5</v>
      </c>
      <c r="BP27">
        <v>-5612632.2999999998</v>
      </c>
      <c r="BQ27">
        <v>-5413913.5</v>
      </c>
      <c r="BR27">
        <v>3431861.7</v>
      </c>
      <c r="BS27">
        <v>824529.9</v>
      </c>
      <c r="BT27">
        <v>17292960.800000001</v>
      </c>
      <c r="BU27">
        <v>25518209.899999999</v>
      </c>
      <c r="BV27">
        <v>26895079.300000001</v>
      </c>
      <c r="BW27">
        <v>1911683.8</v>
      </c>
      <c r="BX27">
        <v>20418631.5</v>
      </c>
      <c r="BY27">
        <v>13103976.699999999</v>
      </c>
      <c r="BZ27">
        <v>-7113775.2000000002</v>
      </c>
      <c r="CA27">
        <v>-5263603</v>
      </c>
      <c r="CB27">
        <v>4276656.0999999996</v>
      </c>
      <c r="CC27">
        <v>3033910.2</v>
      </c>
      <c r="CD27">
        <v>-749605.7</v>
      </c>
      <c r="CE27">
        <v>9792181.8000000007</v>
      </c>
      <c r="CF27">
        <v>10610019.4</v>
      </c>
      <c r="CG27">
        <v>5651674.5999999996</v>
      </c>
      <c r="CH27">
        <v>-2016376.1</v>
      </c>
      <c r="CI27">
        <v>-11902951.9</v>
      </c>
      <c r="CJ27">
        <v>-14084313.9</v>
      </c>
      <c r="CK27">
        <v>-10883565.9</v>
      </c>
      <c r="CL27">
        <v>3252832.8</v>
      </c>
      <c r="CM27">
        <v>-22841383.5</v>
      </c>
      <c r="CN27">
        <v>-20735288.5</v>
      </c>
      <c r="CO27">
        <v>-6964502</v>
      </c>
      <c r="CP27">
        <v>-17008548.100000001</v>
      </c>
      <c r="CQ27">
        <v>-489191.8</v>
      </c>
      <c r="CR27">
        <v>-2676894.2999999998</v>
      </c>
      <c r="CS27">
        <v>16808783.800000001</v>
      </c>
      <c r="CT27">
        <v>10761648.5</v>
      </c>
      <c r="CU27">
        <v>3723418.8</v>
      </c>
      <c r="CV27">
        <v>-5572842.2000000002</v>
      </c>
      <c r="CW27">
        <v>-1791793.8</v>
      </c>
      <c r="CX27">
        <v>7899169</v>
      </c>
      <c r="CY27">
        <v>11297399</v>
      </c>
      <c r="CZ27">
        <v>29431397.899999999</v>
      </c>
      <c r="DA27">
        <v>17708040</v>
      </c>
      <c r="DB27">
        <v>11371341.1</v>
      </c>
      <c r="DC27">
        <v>7297104.4000000004</v>
      </c>
      <c r="DD27">
        <v>5307072.0999999996</v>
      </c>
      <c r="DE27">
        <v>10433245.5</v>
      </c>
      <c r="DF27">
        <v>-6106095.4000000004</v>
      </c>
      <c r="DG27">
        <v>-16875354.5</v>
      </c>
      <c r="DH27">
        <v>-11346276.4</v>
      </c>
      <c r="DI27">
        <v>-15264844.800000001</v>
      </c>
      <c r="DJ27">
        <v>-8143433.2999999998</v>
      </c>
      <c r="DK27">
        <v>-23877522.600000001</v>
      </c>
      <c r="DL27">
        <v>-22266073.699999999</v>
      </c>
      <c r="DM27">
        <v>-20244803</v>
      </c>
      <c r="DN27">
        <v>2263995.2000000002</v>
      </c>
      <c r="DO27">
        <v>2683634.4</v>
      </c>
      <c r="DP27">
        <v>9222773.1999999993</v>
      </c>
      <c r="DQ27">
        <v>15276790.800000001</v>
      </c>
      <c r="DR27">
        <v>-707536.9</v>
      </c>
      <c r="DS27">
        <v>-11725329.300000001</v>
      </c>
      <c r="DT27">
        <v>-9609052.9000000004</v>
      </c>
      <c r="DU27">
        <v>-7194851</v>
      </c>
      <c r="DV27">
        <v>9039147.5999999996</v>
      </c>
      <c r="DW27">
        <v>14989758.9</v>
      </c>
      <c r="DX27">
        <v>11603048</v>
      </c>
      <c r="DY27">
        <v>-9107400.5999999996</v>
      </c>
      <c r="DZ27">
        <v>-13593716</v>
      </c>
      <c r="EA27">
        <v>3092347.2</v>
      </c>
      <c r="EB27">
        <v>17498200</v>
      </c>
      <c r="EC27">
        <v>16790980</v>
      </c>
      <c r="ED27">
        <v>16639600</v>
      </c>
      <c r="EP27" s="20">
        <f t="shared" si="6"/>
        <v>133</v>
      </c>
      <c r="EQ27" s="20">
        <f t="shared" si="7"/>
        <v>99750000</v>
      </c>
      <c r="ER27" s="22">
        <f t="shared" si="74"/>
        <v>-56611404.900000066</v>
      </c>
      <c r="ES27" s="22">
        <f t="shared" si="8"/>
        <v>-156361404.90000007</v>
      </c>
      <c r="ET27" s="22">
        <f>ROUNDUP(EP27/4,0)</f>
        <v>34</v>
      </c>
      <c r="EU27" s="22">
        <f t="shared" si="89"/>
        <v>25500000</v>
      </c>
      <c r="EV27" s="22">
        <f>SUM(B27,F27,J27,N27,R27,V27,Z27,AD27,AH27,AL27,AP27,AT27,AX27,BB27,BF27,BJ27,BN27,BR27,BV27,BZ27,CD27,CH27,CL27,CP27,CT27,CX27,DB27,DF27,DJ27,DN27,DR27,DV27,DZ27,ED27,EH27,EL27)</f>
        <v>-22327085.500000007</v>
      </c>
      <c r="EW27" s="22">
        <f t="shared" si="75"/>
        <v>-47827085.500000007</v>
      </c>
      <c r="EX27" s="20">
        <f t="shared" si="9"/>
        <v>65</v>
      </c>
      <c r="EY27" s="20">
        <f t="shared" si="10"/>
        <v>68</v>
      </c>
      <c r="EZ27" s="21">
        <f t="shared" si="11"/>
        <v>0.48872180451127817</v>
      </c>
      <c r="FA27" s="24">
        <f>SUM(B27,N27,Z27,AL27,AX27,BJ27,BV27,CH27,CT27,DF27,DR27,ED27)</f>
        <v>52620494.100000001</v>
      </c>
      <c r="FB27" s="24">
        <f t="shared" si="78"/>
        <v>-37360381.400000006</v>
      </c>
      <c r="FC27" s="24">
        <f t="shared" si="79"/>
        <v>10376946.900000004</v>
      </c>
      <c r="FD27" s="24">
        <f t="shared" si="80"/>
        <v>16691054.399999995</v>
      </c>
      <c r="FE27" s="24">
        <f t="shared" si="81"/>
        <v>-16847843.799999997</v>
      </c>
      <c r="FF27" s="24">
        <f t="shared" si="82"/>
        <v>-54582042.900000013</v>
      </c>
      <c r="FG27" s="24">
        <f t="shared" si="83"/>
        <v>-88647127.100000009</v>
      </c>
      <c r="FH27" s="24">
        <f t="shared" si="84"/>
        <v>-71835727.399999991</v>
      </c>
      <c r="FI27" s="24">
        <f t="shared" si="85"/>
        <v>-58099735.799999997</v>
      </c>
      <c r="FJ27" s="24">
        <f t="shared" si="86"/>
        <v>30715669.999999996</v>
      </c>
      <c r="FK27" s="24">
        <f t="shared" si="87"/>
        <v>67558106.300000012</v>
      </c>
      <c r="FL27" s="24">
        <f t="shared" si="88"/>
        <v>92799181.799999997</v>
      </c>
    </row>
    <row r="28" spans="1:168" x14ac:dyDescent="0.25">
      <c r="A28" s="5" t="s">
        <v>4</v>
      </c>
      <c r="B28">
        <v>26457895.5</v>
      </c>
      <c r="C28">
        <v>18001594.800000001</v>
      </c>
      <c r="D28">
        <v>4967618.8</v>
      </c>
      <c r="E28">
        <v>2710240.5</v>
      </c>
      <c r="F28">
        <v>-17442373.800000001</v>
      </c>
      <c r="G28">
        <v>-22114807.399999999</v>
      </c>
      <c r="H28">
        <v>-46862947.100000001</v>
      </c>
      <c r="I28">
        <v>-43221376.600000001</v>
      </c>
      <c r="J28">
        <v>-34131666.100000001</v>
      </c>
      <c r="K28">
        <v>-18339261.699999999</v>
      </c>
      <c r="L28">
        <v>-519389.2</v>
      </c>
      <c r="M28">
        <v>-8658069.4000000004</v>
      </c>
      <c r="N28">
        <v>-8658816.3000000007</v>
      </c>
      <c r="O28">
        <v>-6859237.0999999996</v>
      </c>
      <c r="P28">
        <v>-14306708.4</v>
      </c>
      <c r="Q28">
        <v>-25330758.100000001</v>
      </c>
      <c r="R28">
        <v>-19741505.800000001</v>
      </c>
      <c r="S28">
        <v>5975649.4000000004</v>
      </c>
      <c r="T28">
        <v>4386087.2</v>
      </c>
      <c r="U28">
        <v>13454909.300000001</v>
      </c>
      <c r="V28">
        <v>10493336.4</v>
      </c>
      <c r="W28">
        <v>2140574.2999999998</v>
      </c>
      <c r="X28">
        <v>-11170415.6</v>
      </c>
      <c r="Y28">
        <v>-20663954.100000001</v>
      </c>
      <c r="Z28">
        <v>-19062305.600000001</v>
      </c>
      <c r="AA28">
        <v>12721970.699999999</v>
      </c>
      <c r="AB28">
        <v>28279901.600000001</v>
      </c>
      <c r="AC28">
        <v>43947476.5</v>
      </c>
      <c r="AD28">
        <v>9485901.5999999996</v>
      </c>
      <c r="AE28">
        <v>6074630</v>
      </c>
      <c r="AF28">
        <v>-71705</v>
      </c>
      <c r="AG28">
        <v>-3174585.8</v>
      </c>
      <c r="AH28">
        <v>-4870721.8</v>
      </c>
      <c r="AI28">
        <v>29615845.5</v>
      </c>
      <c r="AJ28">
        <v>16386363.699999999</v>
      </c>
      <c r="AK28">
        <v>-3167640</v>
      </c>
      <c r="AL28">
        <v>17601175.699999999</v>
      </c>
      <c r="AM28">
        <v>3119054.3</v>
      </c>
      <c r="AN28">
        <v>-7834321.4000000004</v>
      </c>
      <c r="AO28">
        <v>-13757212.800000001</v>
      </c>
      <c r="AP28">
        <v>-5983140.5</v>
      </c>
      <c r="AQ28">
        <v>-8951528.5999999996</v>
      </c>
      <c r="AR28">
        <v>-16527153.1</v>
      </c>
      <c r="AS28">
        <v>-13906912.1</v>
      </c>
      <c r="AT28">
        <v>-7790431.9000000004</v>
      </c>
      <c r="AU28">
        <v>11250300.5</v>
      </c>
      <c r="AV28">
        <v>-2222081.7999999998</v>
      </c>
      <c r="AW28">
        <v>7330060.7000000002</v>
      </c>
      <c r="AX28">
        <v>-5048903.5999999996</v>
      </c>
      <c r="AY28">
        <v>-3630276.8</v>
      </c>
      <c r="AZ28">
        <v>-2669318.9</v>
      </c>
      <c r="BA28">
        <v>-4543825.5999999996</v>
      </c>
      <c r="BB28">
        <v>-11244027.9</v>
      </c>
      <c r="BC28">
        <v>-6844379.9000000004</v>
      </c>
      <c r="BD28">
        <v>-24181664.5</v>
      </c>
      <c r="BE28">
        <v>-16002714.5</v>
      </c>
      <c r="BF28">
        <v>4455484.3</v>
      </c>
      <c r="BG28">
        <v>1096925.2</v>
      </c>
      <c r="BH28">
        <v>6976669.5</v>
      </c>
      <c r="BI28">
        <v>14259669.300000001</v>
      </c>
      <c r="BJ28">
        <v>14974573.300000001</v>
      </c>
      <c r="BK28">
        <v>8208835.5</v>
      </c>
      <c r="BL28">
        <v>7071107.5</v>
      </c>
      <c r="BM28">
        <v>6955752.2999999998</v>
      </c>
      <c r="BN28">
        <v>-4835389.3</v>
      </c>
      <c r="BO28">
        <v>1877581.6</v>
      </c>
      <c r="BP28">
        <v>-4898426.9000000004</v>
      </c>
      <c r="BQ28">
        <v>-2846853.7</v>
      </c>
      <c r="BR28">
        <v>9353495.5999999996</v>
      </c>
      <c r="BS28">
        <v>9813624.9000000004</v>
      </c>
      <c r="BT28">
        <v>18678873.300000001</v>
      </c>
      <c r="BU28">
        <v>32320899.5</v>
      </c>
      <c r="BV28">
        <v>20075258.199999999</v>
      </c>
      <c r="BW28">
        <v>6995039.0999999996</v>
      </c>
      <c r="BX28">
        <v>11741301</v>
      </c>
      <c r="BY28">
        <v>12552170.5</v>
      </c>
      <c r="BZ28">
        <v>-11723545.5</v>
      </c>
      <c r="CA28">
        <v>7991.9</v>
      </c>
      <c r="CB28">
        <v>6032298.7999999998</v>
      </c>
      <c r="CC28">
        <v>4659026.5999999996</v>
      </c>
      <c r="CD28">
        <v>13387895.199999999</v>
      </c>
      <c r="CE28">
        <v>8313521</v>
      </c>
      <c r="CF28">
        <v>-1777854.6</v>
      </c>
      <c r="CG28">
        <v>10295191.4</v>
      </c>
      <c r="CH28">
        <v>2150408.9</v>
      </c>
      <c r="CI28">
        <v>-22495643</v>
      </c>
      <c r="CJ28">
        <v>-21929778.300000001</v>
      </c>
      <c r="CK28">
        <v>-749848.9</v>
      </c>
      <c r="CL28">
        <v>-12753887</v>
      </c>
      <c r="CM28">
        <v>-24941313.399999999</v>
      </c>
      <c r="CN28">
        <v>-15762135.4</v>
      </c>
      <c r="CO28">
        <v>-10118683.6</v>
      </c>
      <c r="CP28">
        <v>-23784622.100000001</v>
      </c>
      <c r="CQ28">
        <v>-38317.800000000003</v>
      </c>
      <c r="CR28">
        <v>-9903146.0999999996</v>
      </c>
      <c r="CS28">
        <v>19046847.600000001</v>
      </c>
      <c r="CT28">
        <v>12385711</v>
      </c>
      <c r="CU28">
        <v>-1480951.6</v>
      </c>
      <c r="CV28">
        <v>3260910.9</v>
      </c>
      <c r="CW28">
        <v>11570192.6</v>
      </c>
      <c r="CX28">
        <v>6947388.7999999998</v>
      </c>
      <c r="CY28">
        <v>18757672.899999999</v>
      </c>
      <c r="CZ28">
        <v>30981470</v>
      </c>
      <c r="DA28">
        <v>28753530.100000001</v>
      </c>
      <c r="DB28">
        <v>15806752.300000001</v>
      </c>
      <c r="DC28">
        <v>4779118.0999999996</v>
      </c>
      <c r="DD28">
        <v>3775700.5</v>
      </c>
      <c r="DE28">
        <v>9468859.6999999993</v>
      </c>
      <c r="DF28">
        <v>-10171421.699999999</v>
      </c>
      <c r="DG28">
        <v>-24048486</v>
      </c>
      <c r="DH28">
        <v>-12315141.6</v>
      </c>
      <c r="DI28">
        <v>-19917934.199999999</v>
      </c>
      <c r="DJ28">
        <v>-17581693.399999999</v>
      </c>
      <c r="DK28">
        <v>-28453042</v>
      </c>
      <c r="DL28">
        <v>-17877945.600000001</v>
      </c>
      <c r="DM28">
        <v>-20344048.100000001</v>
      </c>
      <c r="DN28">
        <v>7649744.5999999996</v>
      </c>
      <c r="DO28">
        <v>2447140</v>
      </c>
      <c r="DP28">
        <v>5964431.5999999996</v>
      </c>
      <c r="DQ28">
        <v>9528804.1999999993</v>
      </c>
      <c r="DR28">
        <v>-7508380.2999999998</v>
      </c>
      <c r="DS28">
        <v>-9001779</v>
      </c>
      <c r="DT28">
        <v>-6706350.5</v>
      </c>
      <c r="DU28">
        <v>-6523212.5999999996</v>
      </c>
      <c r="DV28">
        <v>7667751.0999999996</v>
      </c>
      <c r="DW28">
        <v>17953442</v>
      </c>
      <c r="DX28">
        <v>5752345.5</v>
      </c>
      <c r="DY28">
        <v>-17850026</v>
      </c>
      <c r="DZ28">
        <v>-10125161.6</v>
      </c>
      <c r="EA28">
        <v>11763289.9</v>
      </c>
      <c r="EB28">
        <v>7635540</v>
      </c>
      <c r="EC28">
        <v>37741300</v>
      </c>
      <c r="EP28" s="20">
        <f t="shared" si="6"/>
        <v>132</v>
      </c>
      <c r="EQ28" s="20">
        <f t="shared" si="7"/>
        <v>99000000</v>
      </c>
      <c r="ER28" s="22">
        <f t="shared" si="74"/>
        <v>-71679033.800000012</v>
      </c>
      <c r="ES28" s="22">
        <f t="shared" si="8"/>
        <v>-170679033.80000001</v>
      </c>
      <c r="ET28" s="22">
        <f>ROUNDUP(EP28/5,0)</f>
        <v>27</v>
      </c>
      <c r="EU28" s="22">
        <f t="shared" si="89"/>
        <v>20250000</v>
      </c>
      <c r="EV28" s="22">
        <f>SUM(B28,G28,L28,Q28,V28,AA28,AF28,AK28,AP28,AU28,AZ28,BE28,BJ28,BO28,BT28,BY28,CD28,CI28,CN28,CS28,CX28,DC28,DH28,DM28,DR28,DW28,EB28,EG28,EL28)</f>
        <v>24472111.500000004</v>
      </c>
      <c r="EW28" s="22">
        <f t="shared" si="75"/>
        <v>4222111.5000000037</v>
      </c>
      <c r="EX28" s="20">
        <f t="shared" si="9"/>
        <v>65</v>
      </c>
      <c r="EY28" s="20">
        <f t="shared" si="10"/>
        <v>67</v>
      </c>
      <c r="EZ28" s="21">
        <f t="shared" si="11"/>
        <v>0.49242424242424243</v>
      </c>
      <c r="FA28" s="24">
        <f t="shared" si="77"/>
        <v>43195195.100000009</v>
      </c>
      <c r="FB28" s="24">
        <f t="shared" si="78"/>
        <v>-18469879.100000001</v>
      </c>
      <c r="FC28" s="24">
        <f t="shared" si="79"/>
        <v>-10440779.300000001</v>
      </c>
      <c r="FD28" s="24">
        <f t="shared" si="80"/>
        <v>6913040.2000000011</v>
      </c>
      <c r="FE28" s="24">
        <f t="shared" si="81"/>
        <v>-77204521.699999988</v>
      </c>
      <c r="FF28" s="24">
        <f t="shared" si="82"/>
        <v>-40658103.5</v>
      </c>
      <c r="FG28" s="24">
        <f t="shared" si="83"/>
        <v>-79029776.100000024</v>
      </c>
      <c r="FH28" s="24">
        <f t="shared" si="84"/>
        <v>-80597734.400000006</v>
      </c>
      <c r="FI28" s="24">
        <f t="shared" si="85"/>
        <v>-19555895.100000009</v>
      </c>
      <c r="FJ28" s="24">
        <f t="shared" si="86"/>
        <v>62842759.900000006</v>
      </c>
      <c r="FK28" s="24">
        <f t="shared" si="87"/>
        <v>33824691.300000004</v>
      </c>
      <c r="FL28" s="24">
        <f t="shared" si="88"/>
        <v>107501968.90000001</v>
      </c>
    </row>
    <row r="29" spans="1:168" x14ac:dyDescent="0.25">
      <c r="A29" s="5" t="s">
        <v>5</v>
      </c>
      <c r="B29">
        <v>35201858.299999997</v>
      </c>
      <c r="C29">
        <v>1581573.8</v>
      </c>
      <c r="D29">
        <v>-5890696.2000000002</v>
      </c>
      <c r="E29">
        <v>-14497854.800000001</v>
      </c>
      <c r="F29">
        <v>-20485880.399999999</v>
      </c>
      <c r="G29">
        <v>-26044750.899999999</v>
      </c>
      <c r="H29">
        <v>-54237811.299999997</v>
      </c>
      <c r="I29">
        <v>-43211404.100000001</v>
      </c>
      <c r="J29">
        <v>-31076829.800000001</v>
      </c>
      <c r="K29">
        <v>-13949215.4</v>
      </c>
      <c r="L29">
        <v>-13943853.800000001</v>
      </c>
      <c r="M29">
        <v>-17249971.100000001</v>
      </c>
      <c r="N29">
        <v>-3658885.1</v>
      </c>
      <c r="O29">
        <v>-13313619.5</v>
      </c>
      <c r="P29">
        <v>-20112872.5</v>
      </c>
      <c r="Q29">
        <v>-20476501.600000001</v>
      </c>
      <c r="R29">
        <v>-8644791.5</v>
      </c>
      <c r="S29">
        <v>9218236.3000000007</v>
      </c>
      <c r="T29">
        <v>8158078.5</v>
      </c>
      <c r="U29">
        <v>9766911.4000000004</v>
      </c>
      <c r="V29">
        <v>9654552.6999999993</v>
      </c>
      <c r="W29">
        <v>-13326222</v>
      </c>
      <c r="X29">
        <v>-15307750.9</v>
      </c>
      <c r="Y29">
        <v>-6371663</v>
      </c>
      <c r="Z29">
        <v>-11869893.300000001</v>
      </c>
      <c r="AA29">
        <v>4950051.9000000004</v>
      </c>
      <c r="AB29">
        <v>23638737.300000001</v>
      </c>
      <c r="AC29">
        <v>40455012.299999997</v>
      </c>
      <c r="AD29">
        <v>13037794.300000001</v>
      </c>
      <c r="AE29">
        <v>7203328.5</v>
      </c>
      <c r="AF29">
        <v>-6145968</v>
      </c>
      <c r="AG29">
        <v>-4964815.7</v>
      </c>
      <c r="AH29">
        <v>4743747.9000000004</v>
      </c>
      <c r="AI29">
        <v>37701729.100000001</v>
      </c>
      <c r="AJ29">
        <v>13494734.6</v>
      </c>
      <c r="AK29">
        <v>-5816079.2999999998</v>
      </c>
      <c r="AL29">
        <v>11358806.4</v>
      </c>
      <c r="AM29">
        <v>-7348832.0999999996</v>
      </c>
      <c r="AN29">
        <v>-8499338.4000000004</v>
      </c>
      <c r="AO29">
        <v>-16032313</v>
      </c>
      <c r="AP29">
        <v>-11904787.4</v>
      </c>
      <c r="AQ29">
        <v>6579932.5999999996</v>
      </c>
      <c r="AR29">
        <v>-18236405.199999999</v>
      </c>
      <c r="AS29">
        <v>-10704435.1</v>
      </c>
      <c r="AT29">
        <v>-5787940.0999999996</v>
      </c>
      <c r="AU29">
        <v>-3927195.7</v>
      </c>
      <c r="AV29">
        <v>1245851.1000000001</v>
      </c>
      <c r="AW29">
        <v>6601921.5</v>
      </c>
      <c r="AX29">
        <v>-2981622.5</v>
      </c>
      <c r="AY29">
        <v>-4152262.7</v>
      </c>
      <c r="AZ29">
        <v>-11808498.9</v>
      </c>
      <c r="BA29">
        <v>-3645915</v>
      </c>
      <c r="BB29">
        <v>-16117286.9</v>
      </c>
      <c r="BC29">
        <v>-15079523.1</v>
      </c>
      <c r="BD29">
        <v>-16564780</v>
      </c>
      <c r="BE29">
        <v>-12069322.4</v>
      </c>
      <c r="BF29">
        <v>4194407.2</v>
      </c>
      <c r="BG29">
        <v>-3895079.1</v>
      </c>
      <c r="BH29">
        <v>17456295.199999999</v>
      </c>
      <c r="BI29">
        <v>12489299.699999999</v>
      </c>
      <c r="BJ29">
        <v>15147141.9</v>
      </c>
      <c r="BK29">
        <v>6838094.2999999998</v>
      </c>
      <c r="BL29">
        <v>5466964.9000000004</v>
      </c>
      <c r="BM29">
        <v>3570493.5</v>
      </c>
      <c r="BN29">
        <v>-10153313.5</v>
      </c>
      <c r="BO29">
        <v>1708755.5</v>
      </c>
      <c r="BP29">
        <v>-235669.8</v>
      </c>
      <c r="BQ29">
        <v>-1791450.5</v>
      </c>
      <c r="BR29">
        <v>18190399.399999999</v>
      </c>
      <c r="BS29">
        <v>14266685.199999999</v>
      </c>
      <c r="BT29">
        <v>31450132.100000001</v>
      </c>
      <c r="BU29">
        <v>24462000.699999999</v>
      </c>
      <c r="BV29">
        <v>22614927.800000001</v>
      </c>
      <c r="BW29">
        <v>2641258.9</v>
      </c>
      <c r="BX29">
        <v>9942769.3000000007</v>
      </c>
      <c r="BY29">
        <v>6810808.5999999996</v>
      </c>
      <c r="BZ29">
        <v>-6665394.9000000004</v>
      </c>
      <c r="CA29">
        <v>8893191.5999999996</v>
      </c>
      <c r="CB29">
        <v>6186255.7000000002</v>
      </c>
      <c r="CC29">
        <v>23399146.600000001</v>
      </c>
      <c r="CD29">
        <v>16302204.300000001</v>
      </c>
      <c r="CE29">
        <v>-817517.3</v>
      </c>
      <c r="CF29">
        <v>4037287.5</v>
      </c>
      <c r="CG29">
        <v>5974796</v>
      </c>
      <c r="CH29">
        <v>-3024020</v>
      </c>
      <c r="CI29">
        <v>-29808851.399999999</v>
      </c>
      <c r="CJ29">
        <v>-11156591.4</v>
      </c>
      <c r="CK29">
        <v>-16100685.6</v>
      </c>
      <c r="CL29">
        <v>-12542184.800000001</v>
      </c>
      <c r="CM29">
        <v>-19105324.600000001</v>
      </c>
      <c r="CN29">
        <v>-17431204.199999999</v>
      </c>
      <c r="CO29">
        <v>-10243903</v>
      </c>
      <c r="CP29">
        <v>-19209081.800000001</v>
      </c>
      <c r="CQ29">
        <v>-4331533.3</v>
      </c>
      <c r="CR29">
        <v>-16977646</v>
      </c>
      <c r="CS29">
        <v>15577232.5</v>
      </c>
      <c r="CT29">
        <v>7568466.0999999996</v>
      </c>
      <c r="CU29">
        <v>9605406.5999999996</v>
      </c>
      <c r="CV29">
        <v>18083668.899999999</v>
      </c>
      <c r="CW29">
        <v>13238498.800000001</v>
      </c>
      <c r="CX29">
        <v>10252211.6</v>
      </c>
      <c r="CY29">
        <v>17866180.199999999</v>
      </c>
      <c r="CZ29">
        <v>37226566.100000001</v>
      </c>
      <c r="DA29">
        <v>30764478.399999999</v>
      </c>
      <c r="DB29">
        <v>16888019.199999999</v>
      </c>
      <c r="DC29">
        <v>487276.7</v>
      </c>
      <c r="DD29">
        <v>-1101457.6000000001</v>
      </c>
      <c r="DE29">
        <v>5027689.8</v>
      </c>
      <c r="DF29">
        <v>-11980987.6</v>
      </c>
      <c r="DG29">
        <v>-24799074.5</v>
      </c>
      <c r="DH29">
        <v>-17826080.300000001</v>
      </c>
      <c r="DI29">
        <v>-30231736.600000001</v>
      </c>
      <c r="DJ29">
        <v>-22046955.800000001</v>
      </c>
      <c r="DK29">
        <v>-26561489.800000001</v>
      </c>
      <c r="DL29">
        <v>-17479583.100000001</v>
      </c>
      <c r="DM29">
        <v>-16145114.9</v>
      </c>
      <c r="DN29">
        <v>7764175.7999999998</v>
      </c>
      <c r="DO29">
        <v>12105129.800000001</v>
      </c>
      <c r="DP29">
        <v>3609148.1</v>
      </c>
      <c r="DQ29">
        <v>8837441.9000000004</v>
      </c>
      <c r="DR29">
        <v>-4350111.4000000004</v>
      </c>
      <c r="DS29">
        <v>-5412350.4000000004</v>
      </c>
      <c r="DT29">
        <v>-7054875.2000000002</v>
      </c>
      <c r="DU29">
        <v>-6623620.0999999996</v>
      </c>
      <c r="DV29">
        <v>9911228</v>
      </c>
      <c r="DW29">
        <v>9274649.5</v>
      </c>
      <c r="DX29">
        <v>279150</v>
      </c>
      <c r="DY29">
        <v>-18405421.600000001</v>
      </c>
      <c r="DZ29">
        <v>-9286537.1999999993</v>
      </c>
      <c r="EA29">
        <v>18323700.199999999</v>
      </c>
      <c r="EB29">
        <v>13356350</v>
      </c>
      <c r="EP29" s="20">
        <f t="shared" si="6"/>
        <v>131</v>
      </c>
      <c r="EQ29" s="20">
        <f>$EQ$2*EP29</f>
        <v>98250000</v>
      </c>
      <c r="ER29" s="22">
        <f t="shared" si="74"/>
        <v>-165569793.40000001</v>
      </c>
      <c r="ES29" s="22">
        <f t="shared" si="8"/>
        <v>-263819793.40000001</v>
      </c>
      <c r="ET29" s="22">
        <f>ROUNDUP(EP29/6,0)</f>
        <v>22</v>
      </c>
      <c r="EU29" s="22">
        <f t="shared" si="89"/>
        <v>16500000</v>
      </c>
      <c r="EV29" s="22">
        <f>SUM(B29,H29,N29,T29,Z29,AF29,AL29,AR29,AX29,BD29,BJ29,BP29,BV29,CB29,CH29,CN29,CT29,CZ29,DF29,DL29,DR29,DX29,ED29,EJ29)</f>
        <v>-24455690.699999996</v>
      </c>
      <c r="EW29" s="22">
        <f>EV29-EU29</f>
        <v>-40955690.699999996</v>
      </c>
      <c r="EX29" s="20">
        <f t="shared" si="9"/>
        <v>59</v>
      </c>
      <c r="EY29" s="20">
        <f t="shared" si="10"/>
        <v>72</v>
      </c>
      <c r="EZ29" s="21">
        <f t="shared" si="11"/>
        <v>0.45038167938931295</v>
      </c>
      <c r="FA29" s="24">
        <f t="shared" si="77"/>
        <v>54025680.599999994</v>
      </c>
      <c r="FB29" s="24">
        <f t="shared" si="78"/>
        <v>-59218605.099999994</v>
      </c>
      <c r="FC29" s="24">
        <f t="shared" si="79"/>
        <v>-25216812.5</v>
      </c>
      <c r="FD29" s="24">
        <f t="shared" si="80"/>
        <v>-43533813.500000007</v>
      </c>
      <c r="FE29" s="24">
        <f t="shared" si="81"/>
        <v>-75359361.299999997</v>
      </c>
      <c r="FF29" s="24">
        <f t="shared" si="82"/>
        <v>-26046814.200000003</v>
      </c>
      <c r="FG29" s="24">
        <f t="shared" si="83"/>
        <v>-78481371.299999997</v>
      </c>
      <c r="FH29" s="24">
        <f t="shared" si="84"/>
        <v>-53605330.900000006</v>
      </c>
      <c r="FI29" s="24">
        <f t="shared" si="85"/>
        <v>12377117.599999998</v>
      </c>
      <c r="FJ29" s="24">
        <f t="shared" si="86"/>
        <v>42637758.200000003</v>
      </c>
      <c r="FK29" s="24">
        <f t="shared" si="87"/>
        <v>37319090.299999997</v>
      </c>
      <c r="FL29" s="24">
        <f t="shared" si="88"/>
        <v>49532668.699999996</v>
      </c>
    </row>
    <row r="30" spans="1:168" x14ac:dyDescent="0.25">
      <c r="B30" s="6">
        <f>COUNTIF(B24:B29,"&gt;750000")</f>
        <v>6</v>
      </c>
      <c r="C30" s="6">
        <f t="shared" ref="C30:BN30" si="90">COUNTIF(C24:C29,"&gt;750000")</f>
        <v>4</v>
      </c>
      <c r="D30" s="6">
        <f t="shared" si="90"/>
        <v>2</v>
      </c>
      <c r="E30" s="6">
        <f t="shared" si="90"/>
        <v>4</v>
      </c>
      <c r="F30" s="6">
        <f t="shared" si="90"/>
        <v>4</v>
      </c>
      <c r="G30" s="6">
        <f t="shared" si="90"/>
        <v>3</v>
      </c>
      <c r="H30" s="6">
        <f t="shared" si="90"/>
        <v>0</v>
      </c>
      <c r="I30" s="6">
        <f t="shared" si="90"/>
        <v>0</v>
      </c>
      <c r="J30" s="6">
        <f t="shared" si="90"/>
        <v>0</v>
      </c>
      <c r="K30" s="6">
        <f t="shared" si="90"/>
        <v>0</v>
      </c>
      <c r="L30" s="6">
        <f t="shared" si="90"/>
        <v>0</v>
      </c>
      <c r="M30" s="6">
        <f t="shared" si="90"/>
        <v>1</v>
      </c>
      <c r="N30" s="6">
        <f t="shared" si="90"/>
        <v>4</v>
      </c>
      <c r="O30" s="6">
        <f t="shared" si="90"/>
        <v>2</v>
      </c>
      <c r="P30" s="6">
        <f t="shared" si="90"/>
        <v>0</v>
      </c>
      <c r="Q30" s="6">
        <f t="shared" si="90"/>
        <v>0</v>
      </c>
      <c r="R30" s="6">
        <f t="shared" si="90"/>
        <v>0</v>
      </c>
      <c r="S30" s="6">
        <f t="shared" si="90"/>
        <v>3</v>
      </c>
      <c r="T30" s="6">
        <f t="shared" si="90"/>
        <v>3</v>
      </c>
      <c r="U30" s="6">
        <f t="shared" si="90"/>
        <v>4</v>
      </c>
      <c r="V30" s="6">
        <f t="shared" si="90"/>
        <v>6</v>
      </c>
      <c r="W30" s="6">
        <f t="shared" si="90"/>
        <v>5</v>
      </c>
      <c r="X30" s="6">
        <f t="shared" si="90"/>
        <v>1</v>
      </c>
      <c r="Y30" s="6">
        <f t="shared" si="90"/>
        <v>3</v>
      </c>
      <c r="Z30" s="6">
        <f t="shared" si="90"/>
        <v>0</v>
      </c>
      <c r="AA30" s="6">
        <f t="shared" si="90"/>
        <v>4</v>
      </c>
      <c r="AB30" s="6">
        <f t="shared" si="90"/>
        <v>5</v>
      </c>
      <c r="AC30" s="6">
        <f t="shared" si="90"/>
        <v>6</v>
      </c>
      <c r="AD30" s="6">
        <f t="shared" si="90"/>
        <v>5</v>
      </c>
      <c r="AE30" s="6">
        <f t="shared" si="90"/>
        <v>6</v>
      </c>
      <c r="AF30" s="6">
        <f t="shared" si="90"/>
        <v>1</v>
      </c>
      <c r="AG30" s="6">
        <f t="shared" si="90"/>
        <v>0</v>
      </c>
      <c r="AH30" s="6">
        <f t="shared" si="90"/>
        <v>2</v>
      </c>
      <c r="AI30" s="6">
        <f t="shared" si="90"/>
        <v>5</v>
      </c>
      <c r="AJ30" s="6">
        <f t="shared" si="90"/>
        <v>4</v>
      </c>
      <c r="AK30" s="6">
        <f t="shared" si="90"/>
        <v>0</v>
      </c>
      <c r="AL30" s="6">
        <f t="shared" si="90"/>
        <v>6</v>
      </c>
      <c r="AM30" s="6">
        <f t="shared" si="90"/>
        <v>5</v>
      </c>
      <c r="AN30" s="6">
        <f t="shared" si="90"/>
        <v>1</v>
      </c>
      <c r="AO30" s="6">
        <f t="shared" si="90"/>
        <v>0</v>
      </c>
      <c r="AP30" s="6">
        <f t="shared" si="90"/>
        <v>1</v>
      </c>
      <c r="AQ30" s="6">
        <f t="shared" si="90"/>
        <v>1</v>
      </c>
      <c r="AR30" s="6">
        <f t="shared" si="90"/>
        <v>0</v>
      </c>
      <c r="AS30" s="6">
        <f t="shared" si="90"/>
        <v>0</v>
      </c>
      <c r="AT30" s="6">
        <f t="shared" si="90"/>
        <v>0</v>
      </c>
      <c r="AU30" s="6">
        <f t="shared" si="90"/>
        <v>4</v>
      </c>
      <c r="AV30" s="6">
        <f t="shared" si="90"/>
        <v>3</v>
      </c>
      <c r="AW30" s="6">
        <f t="shared" si="90"/>
        <v>5</v>
      </c>
      <c r="AX30" s="6">
        <f t="shared" si="90"/>
        <v>2</v>
      </c>
      <c r="AY30" s="6">
        <f t="shared" si="90"/>
        <v>1</v>
      </c>
      <c r="AZ30" s="6">
        <f t="shared" si="90"/>
        <v>0</v>
      </c>
      <c r="BA30" s="6">
        <f t="shared" si="90"/>
        <v>2</v>
      </c>
      <c r="BB30" s="6">
        <f t="shared" si="90"/>
        <v>1</v>
      </c>
      <c r="BC30" s="6">
        <f t="shared" si="90"/>
        <v>0</v>
      </c>
      <c r="BD30" s="6">
        <f t="shared" si="90"/>
        <v>0</v>
      </c>
      <c r="BE30" s="6">
        <f t="shared" si="90"/>
        <v>0</v>
      </c>
      <c r="BF30" s="6">
        <f t="shared" si="90"/>
        <v>2</v>
      </c>
      <c r="BG30" s="6">
        <f t="shared" si="90"/>
        <v>1</v>
      </c>
      <c r="BH30" s="6">
        <f t="shared" si="90"/>
        <v>3</v>
      </c>
      <c r="BI30" s="6">
        <f t="shared" si="90"/>
        <v>5</v>
      </c>
      <c r="BJ30" s="6">
        <f t="shared" si="90"/>
        <v>6</v>
      </c>
      <c r="BK30" s="6">
        <f t="shared" si="90"/>
        <v>6</v>
      </c>
      <c r="BL30" s="6">
        <f t="shared" si="90"/>
        <v>6</v>
      </c>
      <c r="BM30" s="6">
        <f t="shared" si="90"/>
        <v>6</v>
      </c>
      <c r="BN30" s="6">
        <f t="shared" si="90"/>
        <v>1</v>
      </c>
      <c r="BO30" s="6">
        <f t="shared" ref="BO30:DZ30" si="91">COUNTIF(BO24:BO29,"&gt;750000")</f>
        <v>6</v>
      </c>
      <c r="BP30" s="6">
        <f t="shared" si="91"/>
        <v>0</v>
      </c>
      <c r="BQ30" s="6">
        <f t="shared" si="91"/>
        <v>0</v>
      </c>
      <c r="BR30" s="6">
        <f t="shared" si="91"/>
        <v>3</v>
      </c>
      <c r="BS30" s="6">
        <f t="shared" si="91"/>
        <v>3</v>
      </c>
      <c r="BT30" s="6">
        <f t="shared" si="91"/>
        <v>6</v>
      </c>
      <c r="BU30" s="6">
        <f t="shared" si="91"/>
        <v>6</v>
      </c>
      <c r="BV30" s="6">
        <f t="shared" si="91"/>
        <v>6</v>
      </c>
      <c r="BW30" s="6">
        <f t="shared" si="91"/>
        <v>5</v>
      </c>
      <c r="BX30" s="6">
        <f t="shared" si="91"/>
        <v>6</v>
      </c>
      <c r="BY30" s="6">
        <f t="shared" si="91"/>
        <v>6</v>
      </c>
      <c r="BZ30" s="6">
        <f t="shared" si="91"/>
        <v>0</v>
      </c>
      <c r="CA30" s="6">
        <f t="shared" si="91"/>
        <v>3</v>
      </c>
      <c r="CB30" s="6">
        <f t="shared" si="91"/>
        <v>5</v>
      </c>
      <c r="CC30" s="6">
        <f t="shared" si="91"/>
        <v>4</v>
      </c>
      <c r="CD30" s="6">
        <f t="shared" si="91"/>
        <v>2</v>
      </c>
      <c r="CE30" s="6">
        <f t="shared" si="91"/>
        <v>3</v>
      </c>
      <c r="CF30" s="6">
        <f t="shared" si="91"/>
        <v>5</v>
      </c>
      <c r="CG30" s="6">
        <f t="shared" si="91"/>
        <v>5</v>
      </c>
      <c r="CH30" s="6">
        <f t="shared" si="91"/>
        <v>3</v>
      </c>
      <c r="CI30" s="6">
        <f t="shared" si="91"/>
        <v>0</v>
      </c>
      <c r="CJ30" s="6">
        <f t="shared" si="91"/>
        <v>0</v>
      </c>
      <c r="CK30" s="6">
        <f t="shared" si="91"/>
        <v>2</v>
      </c>
      <c r="CL30" s="6">
        <f t="shared" si="91"/>
        <v>2</v>
      </c>
      <c r="CM30" s="6">
        <f t="shared" si="91"/>
        <v>0</v>
      </c>
      <c r="CN30" s="6">
        <f t="shared" si="91"/>
        <v>0</v>
      </c>
      <c r="CO30" s="6">
        <f t="shared" si="91"/>
        <v>1</v>
      </c>
      <c r="CP30" s="6">
        <f t="shared" si="91"/>
        <v>0</v>
      </c>
      <c r="CQ30" s="6">
        <f t="shared" si="91"/>
        <v>2</v>
      </c>
      <c r="CR30" s="6">
        <f t="shared" si="91"/>
        <v>2</v>
      </c>
      <c r="CS30" s="6">
        <f t="shared" si="91"/>
        <v>6</v>
      </c>
      <c r="CT30" s="6">
        <f t="shared" si="91"/>
        <v>5</v>
      </c>
      <c r="CU30" s="6">
        <f t="shared" si="91"/>
        <v>5</v>
      </c>
      <c r="CV30" s="6">
        <f t="shared" si="91"/>
        <v>4</v>
      </c>
      <c r="CW30" s="6">
        <f t="shared" si="91"/>
        <v>4</v>
      </c>
      <c r="CX30" s="6">
        <f t="shared" si="91"/>
        <v>4</v>
      </c>
      <c r="CY30" s="6">
        <f t="shared" si="91"/>
        <v>4</v>
      </c>
      <c r="CZ30" s="6">
        <f t="shared" si="91"/>
        <v>6</v>
      </c>
      <c r="DA30" s="6">
        <f t="shared" si="91"/>
        <v>6</v>
      </c>
      <c r="DB30" s="6">
        <f t="shared" si="91"/>
        <v>4</v>
      </c>
      <c r="DC30" s="6">
        <f t="shared" si="91"/>
        <v>4</v>
      </c>
      <c r="DD30" s="6">
        <f t="shared" si="91"/>
        <v>4</v>
      </c>
      <c r="DE30" s="6">
        <f t="shared" si="91"/>
        <v>6</v>
      </c>
      <c r="DF30" s="6">
        <f t="shared" si="91"/>
        <v>0</v>
      </c>
      <c r="DG30" s="6">
        <f t="shared" si="91"/>
        <v>0</v>
      </c>
      <c r="DH30" s="6">
        <f t="shared" si="91"/>
        <v>1</v>
      </c>
      <c r="DI30" s="6">
        <f t="shared" si="91"/>
        <v>0</v>
      </c>
      <c r="DJ30" s="6">
        <f t="shared" si="91"/>
        <v>0</v>
      </c>
      <c r="DK30" s="6">
        <f t="shared" si="91"/>
        <v>0</v>
      </c>
      <c r="DL30" s="6">
        <f t="shared" si="91"/>
        <v>0</v>
      </c>
      <c r="DM30" s="6">
        <f t="shared" si="91"/>
        <v>0</v>
      </c>
      <c r="DN30" s="6">
        <f t="shared" si="91"/>
        <v>3</v>
      </c>
      <c r="DO30" s="6">
        <f t="shared" si="91"/>
        <v>3</v>
      </c>
      <c r="DP30" s="6">
        <f t="shared" si="91"/>
        <v>5</v>
      </c>
      <c r="DQ30" s="6">
        <f t="shared" si="91"/>
        <v>6</v>
      </c>
      <c r="DR30" s="6">
        <f t="shared" si="91"/>
        <v>3</v>
      </c>
      <c r="DS30" s="6">
        <f t="shared" si="91"/>
        <v>1</v>
      </c>
      <c r="DT30" s="6">
        <f t="shared" si="91"/>
        <v>0</v>
      </c>
      <c r="DU30" s="6">
        <f t="shared" si="91"/>
        <v>0</v>
      </c>
      <c r="DV30" s="6">
        <f t="shared" si="91"/>
        <v>3</v>
      </c>
      <c r="DW30" s="6">
        <f t="shared" si="91"/>
        <v>6</v>
      </c>
      <c r="DX30" s="6">
        <f t="shared" si="91"/>
        <v>5</v>
      </c>
      <c r="DY30" s="6">
        <f t="shared" si="91"/>
        <v>0</v>
      </c>
      <c r="DZ30" s="6">
        <f t="shared" si="91"/>
        <v>1</v>
      </c>
      <c r="EA30" s="6">
        <f t="shared" ref="EA30:EO30" si="92">COUNTIF(EA24:EA29,"&gt;750000")</f>
        <v>5</v>
      </c>
      <c r="EB30" s="6">
        <f t="shared" si="92"/>
        <v>5</v>
      </c>
      <c r="EC30" s="6">
        <f t="shared" si="92"/>
        <v>5</v>
      </c>
      <c r="ED30" s="6">
        <f t="shared" si="92"/>
        <v>3</v>
      </c>
      <c r="EE30" s="6">
        <f t="shared" si="92"/>
        <v>0</v>
      </c>
      <c r="EF30" s="6">
        <f t="shared" si="92"/>
        <v>0</v>
      </c>
      <c r="EG30" s="6">
        <f t="shared" si="92"/>
        <v>0</v>
      </c>
      <c r="EH30" s="6">
        <f t="shared" si="92"/>
        <v>0</v>
      </c>
      <c r="EI30" s="6">
        <f t="shared" si="92"/>
        <v>0</v>
      </c>
      <c r="EJ30" s="6">
        <f t="shared" si="92"/>
        <v>0</v>
      </c>
      <c r="EK30" s="6">
        <f t="shared" si="92"/>
        <v>0</v>
      </c>
      <c r="EL30" s="6">
        <f t="shared" si="92"/>
        <v>0</v>
      </c>
      <c r="EM30" s="6">
        <f t="shared" si="92"/>
        <v>0</v>
      </c>
      <c r="EN30" s="6">
        <f t="shared" si="92"/>
        <v>0</v>
      </c>
      <c r="EO30" s="6">
        <f t="shared" si="92"/>
        <v>0</v>
      </c>
    </row>
    <row r="31" spans="1:168" x14ac:dyDescent="0.25">
      <c r="FA31" s="22">
        <f>SUM(FA3:FA8)+SUM(FA10:FA15)+SUM(FA17:FA22)+SUM(FA24:FA29)</f>
        <v>2369219214.0999999</v>
      </c>
      <c r="FB31" s="22">
        <f t="shared" ref="FB31:FL31" si="93">SUM(FB3:FB8)+SUM(FB10:FB15)+SUM(FB17:FB22)+SUM(FB24:FB29)</f>
        <v>201862640.39999998</v>
      </c>
      <c r="FC31" s="22">
        <f t="shared" si="93"/>
        <v>-239120755.40000015</v>
      </c>
      <c r="FD31" s="22">
        <f t="shared" si="93"/>
        <v>462763616.40000027</v>
      </c>
      <c r="FE31" s="22">
        <f t="shared" si="93"/>
        <v>-835222509.10000038</v>
      </c>
      <c r="FF31" s="22">
        <f t="shared" si="93"/>
        <v>-36278231.09999983</v>
      </c>
      <c r="FG31" s="22">
        <f t="shared" si="93"/>
        <v>-860751944.19999993</v>
      </c>
      <c r="FH31" s="22">
        <f t="shared" si="93"/>
        <v>-385973435.10000002</v>
      </c>
      <c r="FI31" s="22">
        <f t="shared" si="93"/>
        <v>241974691.1999999</v>
      </c>
      <c r="FJ31" s="22">
        <f t="shared" si="93"/>
        <v>1034810146.6999999</v>
      </c>
      <c r="FK31" s="22">
        <f t="shared" si="93"/>
        <v>1241119195.5000002</v>
      </c>
      <c r="FL31" s="22">
        <f t="shared" si="93"/>
        <v>1785046518</v>
      </c>
    </row>
    <row r="32" spans="1:168" x14ac:dyDescent="0.25">
      <c r="B32" s="5">
        <v>200601</v>
      </c>
      <c r="C32" s="5">
        <v>200602</v>
      </c>
      <c r="D32" s="5">
        <v>200603</v>
      </c>
      <c r="E32" s="5">
        <v>200604</v>
      </c>
      <c r="F32" s="5">
        <v>200605</v>
      </c>
      <c r="G32" s="5">
        <v>200606</v>
      </c>
      <c r="H32" s="5">
        <v>200607</v>
      </c>
      <c r="I32" s="5">
        <v>200608</v>
      </c>
      <c r="J32" s="5">
        <v>200609</v>
      </c>
      <c r="K32" s="5">
        <v>200610</v>
      </c>
      <c r="L32" s="5">
        <v>200611</v>
      </c>
      <c r="M32" s="5">
        <v>200612</v>
      </c>
      <c r="N32" s="5">
        <v>200701</v>
      </c>
      <c r="O32" s="5">
        <v>200702</v>
      </c>
      <c r="P32" s="5">
        <v>200703</v>
      </c>
      <c r="Q32" s="5">
        <v>200704</v>
      </c>
      <c r="R32" s="5">
        <v>200705</v>
      </c>
      <c r="S32" s="5">
        <v>200706</v>
      </c>
      <c r="T32" s="5">
        <v>200707</v>
      </c>
      <c r="U32" s="5">
        <v>200708</v>
      </c>
      <c r="V32" s="5">
        <v>200709</v>
      </c>
      <c r="W32" s="5">
        <v>200710</v>
      </c>
      <c r="X32" s="5">
        <v>200711</v>
      </c>
      <c r="Y32" s="5">
        <v>200712</v>
      </c>
      <c r="Z32" s="5">
        <v>200801</v>
      </c>
      <c r="AA32" s="5">
        <v>200802</v>
      </c>
      <c r="AB32" s="5">
        <v>200803</v>
      </c>
      <c r="AC32" s="5">
        <v>200804</v>
      </c>
      <c r="AD32" s="5">
        <v>200805</v>
      </c>
      <c r="AE32" s="5">
        <v>200806</v>
      </c>
      <c r="AF32" s="5">
        <v>200807</v>
      </c>
      <c r="AG32" s="5">
        <v>200808</v>
      </c>
      <c r="AH32" s="5">
        <v>200809</v>
      </c>
      <c r="AI32" s="5">
        <v>200810</v>
      </c>
      <c r="AJ32" s="5">
        <v>200811</v>
      </c>
      <c r="AK32" s="5">
        <v>200812</v>
      </c>
      <c r="AL32" s="5">
        <v>200901</v>
      </c>
      <c r="AM32" s="5">
        <v>200902</v>
      </c>
      <c r="AN32" s="5">
        <v>200903</v>
      </c>
      <c r="AO32" s="5">
        <v>200904</v>
      </c>
      <c r="AP32" s="5">
        <v>200905</v>
      </c>
      <c r="AQ32" s="5">
        <v>200906</v>
      </c>
      <c r="AR32" s="5">
        <v>200907</v>
      </c>
      <c r="AS32" s="5">
        <v>200908</v>
      </c>
      <c r="AT32" s="5">
        <v>200909</v>
      </c>
      <c r="AU32" s="5">
        <v>200910</v>
      </c>
      <c r="AV32" s="5">
        <v>200911</v>
      </c>
      <c r="AW32" s="5">
        <v>200912</v>
      </c>
      <c r="AX32" s="5">
        <v>201001</v>
      </c>
      <c r="AY32" s="5">
        <v>201002</v>
      </c>
      <c r="AZ32" s="5">
        <v>201003</v>
      </c>
      <c r="BA32" s="5">
        <v>201004</v>
      </c>
      <c r="BB32" s="5">
        <v>201005</v>
      </c>
      <c r="BC32" s="5">
        <v>201006</v>
      </c>
      <c r="BD32" s="5">
        <v>201007</v>
      </c>
      <c r="BE32" s="5">
        <v>201008</v>
      </c>
      <c r="BF32" s="5">
        <v>201009</v>
      </c>
      <c r="BG32" s="5">
        <v>201010</v>
      </c>
      <c r="BH32" s="5">
        <v>201011</v>
      </c>
      <c r="BI32" s="5">
        <v>201012</v>
      </c>
      <c r="BJ32" s="5">
        <v>201101</v>
      </c>
      <c r="BK32" s="5">
        <v>201102</v>
      </c>
      <c r="BL32" s="5">
        <v>201103</v>
      </c>
      <c r="BM32" s="5">
        <v>201104</v>
      </c>
      <c r="BN32" s="5">
        <v>201105</v>
      </c>
      <c r="BO32" s="5">
        <v>201106</v>
      </c>
      <c r="BP32" s="5">
        <v>201107</v>
      </c>
      <c r="BQ32" s="5">
        <v>201108</v>
      </c>
      <c r="BR32" s="5">
        <v>201109</v>
      </c>
      <c r="BS32" s="5">
        <v>201110</v>
      </c>
      <c r="BT32" s="5">
        <v>201111</v>
      </c>
      <c r="BU32" s="5">
        <v>201112</v>
      </c>
      <c r="BV32" s="5">
        <v>201201</v>
      </c>
      <c r="BW32" s="5">
        <v>201202</v>
      </c>
      <c r="BX32" s="5">
        <v>201203</v>
      </c>
      <c r="BY32" s="5">
        <v>201204</v>
      </c>
      <c r="BZ32" s="5">
        <v>201205</v>
      </c>
      <c r="CA32" s="5">
        <v>201206</v>
      </c>
      <c r="CB32" s="5">
        <v>201207</v>
      </c>
      <c r="CC32" s="5">
        <v>201208</v>
      </c>
      <c r="CD32" s="5">
        <v>201209</v>
      </c>
      <c r="CE32" s="5">
        <v>201210</v>
      </c>
      <c r="CF32" s="5">
        <v>201211</v>
      </c>
      <c r="CG32" s="5">
        <v>201212</v>
      </c>
      <c r="CH32" s="5">
        <v>201301</v>
      </c>
      <c r="CI32" s="5">
        <v>201302</v>
      </c>
      <c r="CJ32" s="5">
        <v>201303</v>
      </c>
      <c r="CK32" s="5">
        <v>201304</v>
      </c>
      <c r="CL32" s="5">
        <v>201305</v>
      </c>
      <c r="CM32" s="5">
        <v>201306</v>
      </c>
      <c r="CN32" s="5">
        <v>201307</v>
      </c>
      <c r="CO32" s="5">
        <v>201308</v>
      </c>
      <c r="CP32" s="5">
        <v>201309</v>
      </c>
      <c r="CQ32" s="5">
        <v>201310</v>
      </c>
      <c r="CR32" s="5">
        <v>201311</v>
      </c>
      <c r="CS32" s="5">
        <v>201312</v>
      </c>
      <c r="CT32" s="5">
        <v>201401</v>
      </c>
      <c r="CU32" s="5">
        <v>201402</v>
      </c>
      <c r="CV32" s="5">
        <v>201403</v>
      </c>
      <c r="CW32" s="5">
        <v>201404</v>
      </c>
      <c r="CX32" s="5">
        <v>201405</v>
      </c>
      <c r="CY32" s="5">
        <v>201406</v>
      </c>
      <c r="CZ32" s="5">
        <v>201407</v>
      </c>
      <c r="DA32" s="5">
        <v>201408</v>
      </c>
      <c r="DB32" s="5">
        <v>201409</v>
      </c>
      <c r="DC32" s="5">
        <v>201410</v>
      </c>
      <c r="DD32" s="5">
        <v>201411</v>
      </c>
      <c r="DE32" s="5">
        <v>201412</v>
      </c>
      <c r="DF32" s="5">
        <v>201501</v>
      </c>
      <c r="DG32" s="5">
        <v>201502</v>
      </c>
      <c r="DH32" s="5">
        <v>201503</v>
      </c>
      <c r="DI32" s="5">
        <v>201504</v>
      </c>
      <c r="DJ32" s="5">
        <v>201505</v>
      </c>
      <c r="DK32" s="5">
        <v>201506</v>
      </c>
      <c r="DL32" s="5">
        <v>201507</v>
      </c>
      <c r="DM32" s="5">
        <v>201508</v>
      </c>
      <c r="DN32" s="5">
        <v>201509</v>
      </c>
      <c r="DO32" s="5">
        <v>201510</v>
      </c>
      <c r="DP32" s="5">
        <v>201511</v>
      </c>
      <c r="DQ32" s="5">
        <v>201512</v>
      </c>
      <c r="DR32" s="5">
        <v>201601</v>
      </c>
      <c r="DS32" s="5">
        <v>201602</v>
      </c>
      <c r="DT32" s="5">
        <v>201603</v>
      </c>
      <c r="DU32" s="5">
        <v>201604</v>
      </c>
      <c r="DV32" s="5">
        <v>201605</v>
      </c>
      <c r="DW32" s="5">
        <v>201606</v>
      </c>
      <c r="DX32" s="5">
        <v>201607</v>
      </c>
      <c r="DY32" s="5">
        <v>201608</v>
      </c>
      <c r="DZ32" s="5">
        <v>201609</v>
      </c>
      <c r="EA32" s="5">
        <v>201610</v>
      </c>
      <c r="EB32" s="5">
        <v>201611</v>
      </c>
      <c r="EC32" s="5">
        <v>201612</v>
      </c>
      <c r="ED32" s="5">
        <v>201701</v>
      </c>
      <c r="EE32" s="5">
        <v>201702</v>
      </c>
      <c r="EF32" s="5">
        <v>201703</v>
      </c>
      <c r="EG32" s="5">
        <v>201704</v>
      </c>
      <c r="EH32" s="5">
        <v>201705</v>
      </c>
      <c r="EI32" s="5">
        <v>201706</v>
      </c>
      <c r="EJ32" s="5">
        <v>201707</v>
      </c>
      <c r="EK32" s="5">
        <v>201708</v>
      </c>
      <c r="EL32" s="5">
        <v>201709</v>
      </c>
      <c r="EM32" s="5">
        <v>201710</v>
      </c>
      <c r="EN32" s="5">
        <v>201711</v>
      </c>
      <c r="EO32" s="5">
        <v>201712</v>
      </c>
      <c r="ES32" s="22">
        <f>ES3+ES10+ES17+ES24</f>
        <v>-89190582.199999779</v>
      </c>
      <c r="EW32" s="22">
        <f>EW3+EW10+EW17+EW24</f>
        <v>-89190582.199999779</v>
      </c>
    </row>
    <row r="33" spans="2:168" x14ac:dyDescent="0.25">
      <c r="B33">
        <f>B9+B16+B23+B30</f>
        <v>19</v>
      </c>
      <c r="C33" s="20">
        <f t="shared" ref="C33:BN33" si="94">C9+C16+C23+C30</f>
        <v>15</v>
      </c>
      <c r="D33" s="20">
        <f t="shared" si="94"/>
        <v>13</v>
      </c>
      <c r="E33" s="20">
        <f t="shared" si="94"/>
        <v>20</v>
      </c>
      <c r="F33" s="20">
        <f t="shared" si="94"/>
        <v>20</v>
      </c>
      <c r="G33" s="20">
        <f t="shared" si="94"/>
        <v>12</v>
      </c>
      <c r="H33" s="20">
        <f t="shared" si="94"/>
        <v>17</v>
      </c>
      <c r="I33" s="20">
        <f t="shared" si="94"/>
        <v>15</v>
      </c>
      <c r="J33" s="20">
        <f t="shared" si="94"/>
        <v>3</v>
      </c>
      <c r="K33" s="20">
        <f t="shared" si="94"/>
        <v>11</v>
      </c>
      <c r="L33" s="20">
        <f t="shared" si="94"/>
        <v>8</v>
      </c>
      <c r="M33" s="20">
        <f t="shared" si="94"/>
        <v>7</v>
      </c>
      <c r="N33" s="20">
        <f t="shared" si="94"/>
        <v>9</v>
      </c>
      <c r="O33" s="20">
        <f t="shared" si="94"/>
        <v>4</v>
      </c>
      <c r="P33" s="20">
        <f t="shared" si="94"/>
        <v>3</v>
      </c>
      <c r="Q33" s="20">
        <f t="shared" si="94"/>
        <v>5</v>
      </c>
      <c r="R33" s="20">
        <f t="shared" si="94"/>
        <v>5</v>
      </c>
      <c r="S33" s="20">
        <f t="shared" si="94"/>
        <v>6</v>
      </c>
      <c r="T33" s="20">
        <f t="shared" si="94"/>
        <v>9</v>
      </c>
      <c r="U33" s="20">
        <f t="shared" si="94"/>
        <v>10</v>
      </c>
      <c r="V33" s="20">
        <f t="shared" si="94"/>
        <v>8</v>
      </c>
      <c r="W33" s="20">
        <f t="shared" si="94"/>
        <v>8</v>
      </c>
      <c r="X33" s="20">
        <f t="shared" si="94"/>
        <v>8</v>
      </c>
      <c r="Y33" s="20">
        <f t="shared" si="94"/>
        <v>11</v>
      </c>
      <c r="Z33" s="20">
        <f t="shared" si="94"/>
        <v>8</v>
      </c>
      <c r="AA33" s="20">
        <f t="shared" si="94"/>
        <v>11</v>
      </c>
      <c r="AB33" s="20">
        <f t="shared" si="94"/>
        <v>19</v>
      </c>
      <c r="AC33" s="20">
        <f t="shared" si="94"/>
        <v>17</v>
      </c>
      <c r="AD33" s="20">
        <f t="shared" si="94"/>
        <v>15</v>
      </c>
      <c r="AE33" s="20">
        <f t="shared" si="94"/>
        <v>18</v>
      </c>
      <c r="AF33" s="20">
        <f t="shared" si="94"/>
        <v>14</v>
      </c>
      <c r="AG33" s="20">
        <f t="shared" si="94"/>
        <v>10</v>
      </c>
      <c r="AH33" s="20">
        <f t="shared" si="94"/>
        <v>19</v>
      </c>
      <c r="AI33" s="20">
        <f t="shared" si="94"/>
        <v>16</v>
      </c>
      <c r="AJ33" s="20">
        <f t="shared" si="94"/>
        <v>11</v>
      </c>
      <c r="AK33" s="20">
        <f t="shared" si="94"/>
        <v>16</v>
      </c>
      <c r="AL33" s="20">
        <f t="shared" si="94"/>
        <v>18</v>
      </c>
      <c r="AM33" s="20">
        <f t="shared" si="94"/>
        <v>15</v>
      </c>
      <c r="AN33" s="20">
        <f t="shared" si="94"/>
        <v>12</v>
      </c>
      <c r="AO33" s="20">
        <f t="shared" si="94"/>
        <v>12</v>
      </c>
      <c r="AP33" s="20">
        <f t="shared" si="94"/>
        <v>16</v>
      </c>
      <c r="AQ33" s="20">
        <f t="shared" si="94"/>
        <v>12</v>
      </c>
      <c r="AR33" s="20">
        <f t="shared" si="94"/>
        <v>12</v>
      </c>
      <c r="AS33" s="20">
        <f t="shared" si="94"/>
        <v>11</v>
      </c>
      <c r="AT33" s="20">
        <f t="shared" si="94"/>
        <v>2</v>
      </c>
      <c r="AU33" s="20">
        <f t="shared" si="94"/>
        <v>11</v>
      </c>
      <c r="AV33" s="20">
        <f t="shared" si="94"/>
        <v>9</v>
      </c>
      <c r="AW33" s="20">
        <f t="shared" si="94"/>
        <v>7</v>
      </c>
      <c r="AX33" s="20">
        <f t="shared" si="94"/>
        <v>5</v>
      </c>
      <c r="AY33" s="20">
        <f t="shared" si="94"/>
        <v>2</v>
      </c>
      <c r="AZ33" s="20">
        <f t="shared" si="94"/>
        <v>7</v>
      </c>
      <c r="BA33" s="20">
        <f t="shared" si="94"/>
        <v>6</v>
      </c>
      <c r="BB33" s="20">
        <f t="shared" si="94"/>
        <v>2</v>
      </c>
      <c r="BC33" s="20">
        <f t="shared" si="94"/>
        <v>0</v>
      </c>
      <c r="BD33" s="20">
        <f t="shared" si="94"/>
        <v>5</v>
      </c>
      <c r="BE33" s="20">
        <f t="shared" si="94"/>
        <v>4</v>
      </c>
      <c r="BF33" s="20">
        <f t="shared" si="94"/>
        <v>10</v>
      </c>
      <c r="BG33" s="20">
        <f t="shared" si="94"/>
        <v>8</v>
      </c>
      <c r="BH33" s="20">
        <f t="shared" si="94"/>
        <v>9</v>
      </c>
      <c r="BI33" s="20">
        <f t="shared" si="94"/>
        <v>13</v>
      </c>
      <c r="BJ33" s="20">
        <f t="shared" si="94"/>
        <v>15</v>
      </c>
      <c r="BK33" s="20">
        <f t="shared" si="94"/>
        <v>18</v>
      </c>
      <c r="BL33" s="20">
        <f t="shared" si="94"/>
        <v>19</v>
      </c>
      <c r="BM33" s="20">
        <f t="shared" si="94"/>
        <v>12</v>
      </c>
      <c r="BN33" s="20">
        <f t="shared" si="94"/>
        <v>8</v>
      </c>
      <c r="BO33" s="20">
        <f t="shared" ref="BO33:DZ33" si="95">BO9+BO16+BO23+BO30</f>
        <v>16</v>
      </c>
      <c r="BP33" s="20">
        <f t="shared" si="95"/>
        <v>7</v>
      </c>
      <c r="BQ33" s="20">
        <f t="shared" si="95"/>
        <v>11</v>
      </c>
      <c r="BR33" s="20">
        <f t="shared" si="95"/>
        <v>18</v>
      </c>
      <c r="BS33" s="20">
        <f t="shared" si="95"/>
        <v>12</v>
      </c>
      <c r="BT33" s="20">
        <f t="shared" si="95"/>
        <v>16</v>
      </c>
      <c r="BU33" s="20">
        <f t="shared" si="95"/>
        <v>16</v>
      </c>
      <c r="BV33" s="20">
        <f t="shared" si="95"/>
        <v>11</v>
      </c>
      <c r="BW33" s="20">
        <f t="shared" si="95"/>
        <v>15</v>
      </c>
      <c r="BX33" s="20">
        <f t="shared" si="95"/>
        <v>18</v>
      </c>
      <c r="BY33" s="20">
        <f t="shared" si="95"/>
        <v>14</v>
      </c>
      <c r="BZ33" s="20">
        <f t="shared" si="95"/>
        <v>13</v>
      </c>
      <c r="CA33" s="20">
        <f t="shared" si="95"/>
        <v>20</v>
      </c>
      <c r="CB33" s="20">
        <f t="shared" si="95"/>
        <v>21</v>
      </c>
      <c r="CC33" s="20">
        <f t="shared" si="95"/>
        <v>15</v>
      </c>
      <c r="CD33" s="20">
        <f t="shared" si="95"/>
        <v>11</v>
      </c>
      <c r="CE33" s="20">
        <f t="shared" si="95"/>
        <v>21</v>
      </c>
      <c r="CF33" s="20">
        <f t="shared" si="95"/>
        <v>8</v>
      </c>
      <c r="CG33" s="20">
        <f t="shared" si="95"/>
        <v>16</v>
      </c>
      <c r="CH33" s="20">
        <f t="shared" si="95"/>
        <v>20</v>
      </c>
      <c r="CI33" s="20">
        <f t="shared" si="95"/>
        <v>8</v>
      </c>
      <c r="CJ33" s="20">
        <f t="shared" si="95"/>
        <v>16</v>
      </c>
      <c r="CK33" s="20">
        <f t="shared" si="95"/>
        <v>16</v>
      </c>
      <c r="CL33" s="20">
        <f t="shared" si="95"/>
        <v>15</v>
      </c>
      <c r="CM33" s="20">
        <f t="shared" si="95"/>
        <v>13</v>
      </c>
      <c r="CN33" s="20">
        <f t="shared" si="95"/>
        <v>11</v>
      </c>
      <c r="CO33" s="20">
        <f t="shared" si="95"/>
        <v>12</v>
      </c>
      <c r="CP33" s="20">
        <f t="shared" si="95"/>
        <v>8</v>
      </c>
      <c r="CQ33" s="20">
        <f t="shared" si="95"/>
        <v>13</v>
      </c>
      <c r="CR33" s="20">
        <f t="shared" si="95"/>
        <v>5</v>
      </c>
      <c r="CS33" s="20">
        <f t="shared" si="95"/>
        <v>10</v>
      </c>
      <c r="CT33" s="20">
        <f t="shared" si="95"/>
        <v>16</v>
      </c>
      <c r="CU33" s="20">
        <f t="shared" si="95"/>
        <v>10</v>
      </c>
      <c r="CV33" s="20">
        <f t="shared" si="95"/>
        <v>9</v>
      </c>
      <c r="CW33" s="20">
        <f t="shared" si="95"/>
        <v>15</v>
      </c>
      <c r="CX33" s="20">
        <f t="shared" si="95"/>
        <v>13</v>
      </c>
      <c r="CY33" s="20">
        <f t="shared" si="95"/>
        <v>12</v>
      </c>
      <c r="CZ33" s="20">
        <f t="shared" si="95"/>
        <v>13</v>
      </c>
      <c r="DA33" s="20">
        <f t="shared" si="95"/>
        <v>22</v>
      </c>
      <c r="DB33" s="20">
        <f t="shared" si="95"/>
        <v>20</v>
      </c>
      <c r="DC33" s="20">
        <f t="shared" si="95"/>
        <v>19</v>
      </c>
      <c r="DD33" s="20">
        <f t="shared" si="95"/>
        <v>20</v>
      </c>
      <c r="DE33" s="20">
        <f t="shared" si="95"/>
        <v>18</v>
      </c>
      <c r="DF33" s="20">
        <f t="shared" si="95"/>
        <v>10</v>
      </c>
      <c r="DG33" s="20">
        <f t="shared" si="95"/>
        <v>14</v>
      </c>
      <c r="DH33" s="20">
        <f t="shared" si="95"/>
        <v>16</v>
      </c>
      <c r="DI33" s="20">
        <f t="shared" si="95"/>
        <v>13</v>
      </c>
      <c r="DJ33" s="20">
        <f t="shared" si="95"/>
        <v>9</v>
      </c>
      <c r="DK33" s="20">
        <f t="shared" si="95"/>
        <v>7</v>
      </c>
      <c r="DL33" s="20">
        <f t="shared" si="95"/>
        <v>10</v>
      </c>
      <c r="DM33" s="20">
        <f t="shared" si="95"/>
        <v>6</v>
      </c>
      <c r="DN33" s="20">
        <f t="shared" si="95"/>
        <v>7</v>
      </c>
      <c r="DO33" s="20">
        <f t="shared" si="95"/>
        <v>6</v>
      </c>
      <c r="DP33" s="20">
        <f t="shared" si="95"/>
        <v>5</v>
      </c>
      <c r="DQ33" s="20">
        <f t="shared" si="95"/>
        <v>12</v>
      </c>
      <c r="DR33" s="20">
        <f t="shared" si="95"/>
        <v>9</v>
      </c>
      <c r="DS33" s="20">
        <f t="shared" si="95"/>
        <v>7</v>
      </c>
      <c r="DT33" s="20">
        <f t="shared" si="95"/>
        <v>9</v>
      </c>
      <c r="DU33" s="20">
        <f t="shared" si="95"/>
        <v>10</v>
      </c>
      <c r="DV33" s="20">
        <f t="shared" si="95"/>
        <v>10</v>
      </c>
      <c r="DW33" s="20">
        <f t="shared" si="95"/>
        <v>18</v>
      </c>
      <c r="DX33" s="20">
        <f t="shared" si="95"/>
        <v>15</v>
      </c>
      <c r="DY33" s="20">
        <f t="shared" si="95"/>
        <v>6</v>
      </c>
      <c r="DZ33" s="20">
        <f t="shared" si="95"/>
        <v>13</v>
      </c>
      <c r="EA33" s="20">
        <f t="shared" ref="EA33:EO33" si="96">EA9+EA16+EA23+EA30</f>
        <v>18</v>
      </c>
      <c r="EB33" s="20">
        <f t="shared" si="96"/>
        <v>12</v>
      </c>
      <c r="EC33" s="20">
        <f t="shared" si="96"/>
        <v>16</v>
      </c>
      <c r="ED33" s="20">
        <f t="shared" si="96"/>
        <v>17</v>
      </c>
      <c r="EE33" s="20">
        <f t="shared" si="96"/>
        <v>8</v>
      </c>
      <c r="EF33" s="20">
        <f t="shared" si="96"/>
        <v>14</v>
      </c>
      <c r="EG33" s="20">
        <f t="shared" si="96"/>
        <v>16</v>
      </c>
      <c r="EH33" s="20">
        <f t="shared" si="96"/>
        <v>10</v>
      </c>
      <c r="EI33" s="20">
        <f t="shared" si="96"/>
        <v>4</v>
      </c>
      <c r="EJ33" s="20">
        <f t="shared" si="96"/>
        <v>0</v>
      </c>
      <c r="EK33" s="20">
        <f t="shared" si="96"/>
        <v>1</v>
      </c>
      <c r="EL33" s="20">
        <f t="shared" si="96"/>
        <v>5</v>
      </c>
      <c r="EM33" s="20">
        <f t="shared" si="96"/>
        <v>2</v>
      </c>
      <c r="EN33" s="20">
        <f t="shared" si="96"/>
        <v>2</v>
      </c>
      <c r="EO33" s="20">
        <f t="shared" si="96"/>
        <v>0</v>
      </c>
      <c r="ES33" s="22">
        <f t="shared" ref="ES33:ES37" si="97">ES4+ES11+ES18+ES25</f>
        <v>208293755.19999993</v>
      </c>
      <c r="EW33" s="22">
        <f t="shared" ref="EW33:EW37" si="98">EW4+EW11+EW18+EW25</f>
        <v>86866104.800000101</v>
      </c>
      <c r="FA33" s="22">
        <f>$EU$2*(FA1+FA9+FA16+FA23)</f>
        <v>207000000</v>
      </c>
      <c r="FB33" s="22">
        <f t="shared" ref="FB33:FL33" si="99">$EU$2*(FB1+FB9+FB16+FB23)</f>
        <v>202500000</v>
      </c>
      <c r="FC33" s="22">
        <f t="shared" si="99"/>
        <v>199500000</v>
      </c>
      <c r="FD33" s="22">
        <f t="shared" si="99"/>
        <v>202500000</v>
      </c>
      <c r="FE33" s="22">
        <f t="shared" si="99"/>
        <v>202500000</v>
      </c>
      <c r="FF33" s="22">
        <f t="shared" si="99"/>
        <v>202500000</v>
      </c>
      <c r="FG33" s="22">
        <f t="shared" si="99"/>
        <v>207000000</v>
      </c>
      <c r="FH33" s="22">
        <f t="shared" si="99"/>
        <v>207000000</v>
      </c>
      <c r="FI33" s="22">
        <f t="shared" si="99"/>
        <v>211500000</v>
      </c>
      <c r="FJ33" s="22">
        <f t="shared" si="99"/>
        <v>211500000</v>
      </c>
      <c r="FK33" s="22">
        <f t="shared" si="99"/>
        <v>211500000</v>
      </c>
      <c r="FL33" s="22">
        <f t="shared" si="99"/>
        <v>208500000</v>
      </c>
    </row>
    <row r="34" spans="2:168" x14ac:dyDescent="0.25">
      <c r="ES34" s="22">
        <f t="shared" si="97"/>
        <v>472305244.40000027</v>
      </c>
      <c r="EW34" s="22">
        <f t="shared" si="98"/>
        <v>236315777.19999999</v>
      </c>
      <c r="FA34" s="26">
        <f>(FA31-FA33)/(FA1+FA9+FA16+FA23)</f>
        <v>7834127.5873188404</v>
      </c>
      <c r="FB34" s="26">
        <f t="shared" ref="FB34:FL34" si="100">(FB31-FB33)/(FB1+FB9+FB16+FB23)</f>
        <v>-2360.5911111111996</v>
      </c>
      <c r="FC34" s="26">
        <f t="shared" si="100"/>
        <v>-1648950.2082706774</v>
      </c>
      <c r="FD34" s="26">
        <f t="shared" si="100"/>
        <v>963939.320000001</v>
      </c>
      <c r="FE34" s="26">
        <f t="shared" si="100"/>
        <v>-3843416.7003703718</v>
      </c>
      <c r="FF34" s="26">
        <f t="shared" si="100"/>
        <v>-884363.81888888835</v>
      </c>
      <c r="FG34" s="26">
        <f t="shared" si="100"/>
        <v>-3868666.4644927531</v>
      </c>
      <c r="FH34" s="26">
        <f t="shared" si="100"/>
        <v>-2148454.4750000001</v>
      </c>
      <c r="FI34" s="26">
        <f t="shared" si="100"/>
        <v>108066.28085106346</v>
      </c>
      <c r="FJ34" s="26">
        <f t="shared" si="100"/>
        <v>2919539.5273049641</v>
      </c>
      <c r="FK34" s="26">
        <f t="shared" si="100"/>
        <v>3651131.8989361711</v>
      </c>
      <c r="FL34" s="26">
        <f t="shared" si="100"/>
        <v>5671030.64028777</v>
      </c>
    </row>
    <row r="35" spans="2:168" x14ac:dyDescent="0.25">
      <c r="ES35" s="22">
        <f t="shared" si="97"/>
        <v>705214504.99999952</v>
      </c>
      <c r="EW35" s="22">
        <f t="shared" si="98"/>
        <v>181963375.39999998</v>
      </c>
      <c r="FA35" s="27">
        <f>FA34*12/(250000000*3.5)</f>
        <v>0.10743946405465837</v>
      </c>
      <c r="FB35" s="27">
        <f t="shared" ref="FB35:FK35" si="101">FB34*12/(250000000*3.5)</f>
        <v>-3.2373820952382162E-5</v>
      </c>
      <c r="FC35" s="27">
        <f t="shared" si="101"/>
        <v>-2.2614174284855005E-2</v>
      </c>
      <c r="FD35" s="27">
        <f t="shared" si="101"/>
        <v>1.3219739245714299E-2</v>
      </c>
      <c r="FE35" s="27">
        <f t="shared" si="101"/>
        <v>-5.270971474793653E-2</v>
      </c>
      <c r="FF35" s="27">
        <f t="shared" si="101"/>
        <v>-1.2128418087619041E-2</v>
      </c>
      <c r="FG35" s="27">
        <f t="shared" si="101"/>
        <v>-5.3055997227329184E-2</v>
      </c>
      <c r="FH35" s="27">
        <f t="shared" si="101"/>
        <v>-2.9464518514285717E-2</v>
      </c>
      <c r="FI35" s="27">
        <f t="shared" si="101"/>
        <v>1.4820518516717276E-3</v>
      </c>
      <c r="FJ35" s="27">
        <f t="shared" si="101"/>
        <v>4.0039399231610935E-2</v>
      </c>
      <c r="FK35" s="27">
        <f t="shared" si="101"/>
        <v>5.0072666042553206E-2</v>
      </c>
      <c r="FL35" s="27">
        <f>FL34*12/(250000000*3.5)</f>
        <v>7.7774134495375125E-2</v>
      </c>
    </row>
    <row r="36" spans="2:168" ht="19.5" customHeight="1" x14ac:dyDescent="0.25">
      <c r="ES36" s="22">
        <f t="shared" si="97"/>
        <v>708605125.30000043</v>
      </c>
      <c r="EW36" s="22">
        <f t="shared" si="98"/>
        <v>217340470.19999987</v>
      </c>
    </row>
    <row r="37" spans="2:168" x14ac:dyDescent="0.25">
      <c r="ES37" s="22">
        <f t="shared" si="97"/>
        <v>505221099.70000041</v>
      </c>
      <c r="EW37" s="22">
        <f t="shared" si="98"/>
        <v>95515798.799999952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Y38"/>
  <sheetViews>
    <sheetView topLeftCell="FD1" workbookViewId="0">
      <selection activeCell="EP1" sqref="EP1:FY1048576"/>
    </sheetView>
  </sheetViews>
  <sheetFormatPr defaultRowHeight="16.5" x14ac:dyDescent="0.25"/>
  <cols>
    <col min="1" max="1" width="9" style="5"/>
    <col min="146" max="146" width="9" style="20"/>
    <col min="147" max="147" width="11.625" style="20" customWidth="1"/>
    <col min="148" max="148" width="12.875" style="22" customWidth="1"/>
    <col min="149" max="149" width="15.375" style="20" customWidth="1"/>
    <col min="150" max="153" width="13.25" style="20" customWidth="1"/>
    <col min="154" max="154" width="9" style="20"/>
    <col min="155" max="155" width="10.375" style="20" customWidth="1"/>
    <col min="156" max="156" width="9" style="21"/>
    <col min="157" max="157" width="14" customWidth="1"/>
    <col min="158" max="158" width="12.625" customWidth="1"/>
    <col min="159" max="159" width="11.625" customWidth="1"/>
    <col min="160" max="160" width="11.125" customWidth="1"/>
    <col min="161" max="161" width="13.625" customWidth="1"/>
    <col min="162" max="162" width="12.5" customWidth="1"/>
    <col min="163" max="163" width="13.75" customWidth="1"/>
    <col min="164" max="164" width="12.5" customWidth="1"/>
    <col min="165" max="165" width="11.125" customWidth="1"/>
    <col min="166" max="166" width="11.5" customWidth="1"/>
    <col min="167" max="167" width="11.875" customWidth="1"/>
    <col min="168" max="168" width="13" customWidth="1"/>
  </cols>
  <sheetData>
    <row r="1" spans="1:181" x14ac:dyDescent="0.25">
      <c r="A1" s="5" t="s">
        <v>6</v>
      </c>
      <c r="B1" s="6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FA1" s="20">
        <v>70</v>
      </c>
      <c r="FB1" s="20">
        <v>69</v>
      </c>
      <c r="FC1" s="20">
        <v>68</v>
      </c>
      <c r="FD1" s="20">
        <v>72</v>
      </c>
      <c r="FE1" s="20">
        <v>72</v>
      </c>
      <c r="FF1" s="20">
        <v>72</v>
      </c>
      <c r="FG1" s="20">
        <v>72</v>
      </c>
      <c r="FH1" s="20">
        <v>72</v>
      </c>
      <c r="FI1" s="20">
        <v>72</v>
      </c>
      <c r="FJ1" s="20">
        <v>72</v>
      </c>
      <c r="FK1" s="20">
        <v>72</v>
      </c>
      <c r="FL1" s="20">
        <v>71</v>
      </c>
    </row>
    <row r="2" spans="1:181" s="5" customFormat="1" x14ac:dyDescent="0.25">
      <c r="A2" s="25">
        <v>3</v>
      </c>
      <c r="B2" s="5">
        <v>200601</v>
      </c>
      <c r="C2" s="5">
        <v>200602</v>
      </c>
      <c r="D2" s="5">
        <v>200603</v>
      </c>
      <c r="E2" s="5">
        <v>200604</v>
      </c>
      <c r="F2" s="5">
        <v>200605</v>
      </c>
      <c r="G2" s="5">
        <v>200606</v>
      </c>
      <c r="H2" s="5">
        <v>200607</v>
      </c>
      <c r="I2" s="5">
        <v>200608</v>
      </c>
      <c r="J2" s="5">
        <v>200609</v>
      </c>
      <c r="K2" s="5">
        <v>200610</v>
      </c>
      <c r="L2" s="5">
        <v>200611</v>
      </c>
      <c r="M2" s="5">
        <v>200612</v>
      </c>
      <c r="N2" s="5">
        <v>200701</v>
      </c>
      <c r="O2" s="5">
        <v>200702</v>
      </c>
      <c r="P2" s="5">
        <v>200703</v>
      </c>
      <c r="Q2" s="5">
        <v>200704</v>
      </c>
      <c r="R2" s="5">
        <v>200705</v>
      </c>
      <c r="S2" s="5">
        <v>200706</v>
      </c>
      <c r="T2" s="5">
        <v>200707</v>
      </c>
      <c r="U2" s="5">
        <v>200708</v>
      </c>
      <c r="V2" s="5">
        <v>200709</v>
      </c>
      <c r="W2" s="5">
        <v>200710</v>
      </c>
      <c r="X2" s="5">
        <v>200711</v>
      </c>
      <c r="Y2" s="5">
        <v>200712</v>
      </c>
      <c r="Z2" s="5">
        <v>200801</v>
      </c>
      <c r="AA2" s="5">
        <v>200802</v>
      </c>
      <c r="AB2" s="5">
        <v>200803</v>
      </c>
      <c r="AC2" s="5">
        <v>200804</v>
      </c>
      <c r="AD2" s="5">
        <v>200805</v>
      </c>
      <c r="AE2" s="5">
        <v>200806</v>
      </c>
      <c r="AF2" s="5">
        <v>200807</v>
      </c>
      <c r="AG2" s="5">
        <v>200808</v>
      </c>
      <c r="AH2" s="5">
        <v>200809</v>
      </c>
      <c r="AI2" s="5">
        <v>200810</v>
      </c>
      <c r="AJ2" s="5">
        <v>200811</v>
      </c>
      <c r="AK2" s="5">
        <v>200812</v>
      </c>
      <c r="AL2" s="5">
        <v>200901</v>
      </c>
      <c r="AM2" s="5">
        <v>200902</v>
      </c>
      <c r="AN2" s="5">
        <v>200903</v>
      </c>
      <c r="AO2" s="5">
        <v>200904</v>
      </c>
      <c r="AP2" s="5">
        <v>200905</v>
      </c>
      <c r="AQ2" s="5">
        <v>200906</v>
      </c>
      <c r="AR2" s="5">
        <v>200907</v>
      </c>
      <c r="AS2" s="5">
        <v>200908</v>
      </c>
      <c r="AT2" s="5">
        <v>200909</v>
      </c>
      <c r="AU2" s="5">
        <v>200910</v>
      </c>
      <c r="AV2" s="5">
        <v>200911</v>
      </c>
      <c r="AW2" s="5">
        <v>200912</v>
      </c>
      <c r="AX2" s="5">
        <v>201001</v>
      </c>
      <c r="AY2" s="5">
        <v>201002</v>
      </c>
      <c r="AZ2" s="5">
        <v>201003</v>
      </c>
      <c r="BA2" s="5">
        <v>201004</v>
      </c>
      <c r="BB2" s="5">
        <v>201005</v>
      </c>
      <c r="BC2" s="5">
        <v>201006</v>
      </c>
      <c r="BD2" s="5">
        <v>201007</v>
      </c>
      <c r="BE2" s="5">
        <v>201008</v>
      </c>
      <c r="BF2" s="5">
        <v>201009</v>
      </c>
      <c r="BG2" s="5">
        <v>201010</v>
      </c>
      <c r="BH2" s="5">
        <v>201011</v>
      </c>
      <c r="BI2" s="5">
        <v>201012</v>
      </c>
      <c r="BJ2" s="5">
        <v>201101</v>
      </c>
      <c r="BK2" s="5">
        <v>201102</v>
      </c>
      <c r="BL2" s="5">
        <v>201103</v>
      </c>
      <c r="BM2" s="5">
        <v>201104</v>
      </c>
      <c r="BN2" s="5">
        <v>201105</v>
      </c>
      <c r="BO2" s="5">
        <v>201106</v>
      </c>
      <c r="BP2" s="5">
        <v>201107</v>
      </c>
      <c r="BQ2" s="5">
        <v>201108</v>
      </c>
      <c r="BR2" s="5">
        <v>201109</v>
      </c>
      <c r="BS2" s="5">
        <v>201110</v>
      </c>
      <c r="BT2" s="5">
        <v>201111</v>
      </c>
      <c r="BU2" s="5">
        <v>201112</v>
      </c>
      <c r="BV2" s="5">
        <v>201201</v>
      </c>
      <c r="BW2" s="5">
        <v>201202</v>
      </c>
      <c r="BX2" s="5">
        <v>201203</v>
      </c>
      <c r="BY2" s="5">
        <v>201204</v>
      </c>
      <c r="BZ2" s="5">
        <v>201205</v>
      </c>
      <c r="CA2" s="5">
        <v>201206</v>
      </c>
      <c r="CB2" s="5">
        <v>201207</v>
      </c>
      <c r="CC2" s="5">
        <v>201208</v>
      </c>
      <c r="CD2" s="5">
        <v>201209</v>
      </c>
      <c r="CE2" s="5">
        <v>201210</v>
      </c>
      <c r="CF2" s="5">
        <v>201211</v>
      </c>
      <c r="CG2" s="5">
        <v>201212</v>
      </c>
      <c r="CH2" s="5">
        <v>201301</v>
      </c>
      <c r="CI2" s="5">
        <v>201302</v>
      </c>
      <c r="CJ2" s="5">
        <v>201303</v>
      </c>
      <c r="CK2" s="5">
        <v>201304</v>
      </c>
      <c r="CL2" s="5">
        <v>201305</v>
      </c>
      <c r="CM2" s="5">
        <v>201306</v>
      </c>
      <c r="CN2" s="5">
        <v>201307</v>
      </c>
      <c r="CO2" s="5">
        <v>201308</v>
      </c>
      <c r="CP2" s="5">
        <v>201309</v>
      </c>
      <c r="CQ2" s="5">
        <v>201310</v>
      </c>
      <c r="CR2" s="5">
        <v>201311</v>
      </c>
      <c r="CS2" s="5">
        <v>201312</v>
      </c>
      <c r="CT2" s="5">
        <v>201401</v>
      </c>
      <c r="CU2" s="5">
        <v>201402</v>
      </c>
      <c r="CV2" s="5">
        <v>201403</v>
      </c>
      <c r="CW2" s="5">
        <v>201404</v>
      </c>
      <c r="CX2" s="5">
        <v>201405</v>
      </c>
      <c r="CY2" s="5">
        <v>201406</v>
      </c>
      <c r="CZ2" s="5">
        <v>201407</v>
      </c>
      <c r="DA2" s="5">
        <v>201408</v>
      </c>
      <c r="DB2" s="5">
        <v>201409</v>
      </c>
      <c r="DC2" s="5">
        <v>201410</v>
      </c>
      <c r="DD2" s="5">
        <v>201411</v>
      </c>
      <c r="DE2" s="5">
        <v>201412</v>
      </c>
      <c r="DF2" s="5">
        <v>201501</v>
      </c>
      <c r="DG2" s="5">
        <v>201502</v>
      </c>
      <c r="DH2" s="5">
        <v>201503</v>
      </c>
      <c r="DI2" s="5">
        <v>201504</v>
      </c>
      <c r="DJ2" s="5">
        <v>201505</v>
      </c>
      <c r="DK2" s="5">
        <v>201506</v>
      </c>
      <c r="DL2" s="5">
        <v>201507</v>
      </c>
      <c r="DM2" s="5">
        <v>201508</v>
      </c>
      <c r="DN2" s="5">
        <v>201509</v>
      </c>
      <c r="DO2" s="5">
        <v>201510</v>
      </c>
      <c r="DP2" s="5">
        <v>201511</v>
      </c>
      <c r="DQ2" s="5">
        <v>201512</v>
      </c>
      <c r="DR2" s="5">
        <v>201601</v>
      </c>
      <c r="DS2" s="5">
        <v>201602</v>
      </c>
      <c r="DT2" s="5">
        <v>201603</v>
      </c>
      <c r="DU2" s="5">
        <v>201604</v>
      </c>
      <c r="DV2" s="5">
        <v>201605</v>
      </c>
      <c r="DW2" s="5">
        <v>201606</v>
      </c>
      <c r="DX2" s="5">
        <v>201607</v>
      </c>
      <c r="DY2" s="5">
        <v>201608</v>
      </c>
      <c r="DZ2" s="5">
        <v>201609</v>
      </c>
      <c r="EA2" s="5">
        <v>201610</v>
      </c>
      <c r="EB2" s="5">
        <v>201611</v>
      </c>
      <c r="EC2" s="5">
        <v>201612</v>
      </c>
      <c r="ED2" s="5">
        <v>201701</v>
      </c>
      <c r="EE2" s="5">
        <v>201702</v>
      </c>
      <c r="EF2" s="5">
        <v>201703</v>
      </c>
      <c r="EG2" s="5">
        <v>201704</v>
      </c>
      <c r="EH2" s="5">
        <v>201705</v>
      </c>
      <c r="EI2" s="5">
        <v>201706</v>
      </c>
      <c r="EJ2" s="5">
        <v>201707</v>
      </c>
      <c r="EK2" s="5">
        <v>201708</v>
      </c>
      <c r="EL2" s="5">
        <v>201709</v>
      </c>
      <c r="EM2" s="5">
        <v>201710</v>
      </c>
      <c r="EN2" s="5">
        <v>201711</v>
      </c>
      <c r="EO2" s="5">
        <v>201712</v>
      </c>
      <c r="EQ2" s="20">
        <f>100000000*0.003</f>
        <v>300000</v>
      </c>
      <c r="ER2" s="23"/>
      <c r="ES2" s="5" t="s">
        <v>8</v>
      </c>
      <c r="EU2" s="20">
        <f>100000000*0.003</f>
        <v>300000</v>
      </c>
      <c r="EW2" s="6" t="s">
        <v>9</v>
      </c>
      <c r="EY2" s="20"/>
      <c r="EZ2" s="21"/>
      <c r="FA2" s="6">
        <v>1</v>
      </c>
      <c r="FB2" s="6">
        <v>2</v>
      </c>
      <c r="FC2" s="6">
        <v>3</v>
      </c>
      <c r="FD2" s="6">
        <v>4</v>
      </c>
      <c r="FE2" s="6">
        <v>5</v>
      </c>
      <c r="FF2" s="6">
        <v>6</v>
      </c>
      <c r="FG2" s="6">
        <v>7</v>
      </c>
      <c r="FH2" s="6">
        <v>8</v>
      </c>
      <c r="FI2" s="6">
        <v>9</v>
      </c>
      <c r="FJ2" s="6">
        <v>10</v>
      </c>
      <c r="FK2" s="6">
        <v>11</v>
      </c>
      <c r="FL2" s="6">
        <v>12</v>
      </c>
      <c r="FN2" s="7">
        <v>1</v>
      </c>
      <c r="FO2" s="7">
        <v>2</v>
      </c>
      <c r="FP2" s="7">
        <v>3</v>
      </c>
      <c r="FQ2" s="7">
        <v>4</v>
      </c>
      <c r="FR2" s="7">
        <v>5</v>
      </c>
      <c r="FS2" s="7">
        <v>6</v>
      </c>
      <c r="FT2" s="7">
        <v>7</v>
      </c>
      <c r="FU2" s="7">
        <v>8</v>
      </c>
      <c r="FV2" s="7">
        <v>9</v>
      </c>
      <c r="FW2" s="7">
        <v>10</v>
      </c>
      <c r="FX2" s="7">
        <v>11</v>
      </c>
      <c r="FY2" s="7">
        <v>12</v>
      </c>
    </row>
    <row r="3" spans="1:181" x14ac:dyDescent="0.25">
      <c r="A3" s="5" t="s">
        <v>7</v>
      </c>
      <c r="B3">
        <v>5117494.8999999985</v>
      </c>
      <c r="C3">
        <v>-5867693.200000003</v>
      </c>
      <c r="D3">
        <v>305912.20000000298</v>
      </c>
      <c r="E3">
        <v>-4411844.3999999985</v>
      </c>
      <c r="F3">
        <v>2387390.9999999925</v>
      </c>
      <c r="G3">
        <v>5592893.599999994</v>
      </c>
      <c r="H3">
        <v>528151.59999999404</v>
      </c>
      <c r="I3">
        <v>3683709.8999999985</v>
      </c>
      <c r="J3">
        <v>-10004732.100000001</v>
      </c>
      <c r="K3">
        <v>6250491.3999999985</v>
      </c>
      <c r="L3">
        <v>13605622</v>
      </c>
      <c r="M3">
        <v>-2235345.6000000015</v>
      </c>
      <c r="N3">
        <v>2331092.799999997</v>
      </c>
      <c r="O3">
        <v>7182119.1000000015</v>
      </c>
      <c r="P3">
        <v>8015364.9999999925</v>
      </c>
      <c r="Q3">
        <v>-12884042.400000006</v>
      </c>
      <c r="R3">
        <v>-5809707.6000000015</v>
      </c>
      <c r="S3">
        <v>-9229658.6999999955</v>
      </c>
      <c r="T3">
        <v>-4412221.599999994</v>
      </c>
      <c r="U3">
        <v>-1893056.299999997</v>
      </c>
      <c r="V3">
        <v>-5968742.099999994</v>
      </c>
      <c r="W3">
        <v>3242711.200000003</v>
      </c>
      <c r="X3">
        <v>2335708.700000003</v>
      </c>
      <c r="Y3">
        <v>-6385055.6000000015</v>
      </c>
      <c r="Z3">
        <v>-2381238.299999997</v>
      </c>
      <c r="AA3">
        <v>-5262739.400000006</v>
      </c>
      <c r="AB3">
        <v>-2650024.1000000015</v>
      </c>
      <c r="AC3">
        <v>-249614.5</v>
      </c>
      <c r="AD3">
        <v>112466.70000000298</v>
      </c>
      <c r="AE3">
        <v>11733842.899999999</v>
      </c>
      <c r="AF3">
        <v>3404429.400000006</v>
      </c>
      <c r="AG3">
        <v>-1322729.9999999925</v>
      </c>
      <c r="AH3">
        <v>2999163.3000000045</v>
      </c>
      <c r="AI3">
        <v>-3626713.0000000075</v>
      </c>
      <c r="AJ3">
        <v>-1543789.3999999911</v>
      </c>
      <c r="AK3">
        <v>936751.79999999702</v>
      </c>
      <c r="AL3">
        <v>8991549.400000006</v>
      </c>
      <c r="AM3">
        <v>-4225939.3999999985</v>
      </c>
      <c r="AN3">
        <v>2011876.599999994</v>
      </c>
      <c r="AO3">
        <v>-1129557.3000000045</v>
      </c>
      <c r="AP3">
        <v>-1890840.1999999881</v>
      </c>
      <c r="AQ3">
        <v>-600740.70000000298</v>
      </c>
      <c r="AR3">
        <v>2279689.099999994</v>
      </c>
      <c r="AS3">
        <v>8437825.3999999985</v>
      </c>
      <c r="AT3">
        <v>-4354201.799999997</v>
      </c>
      <c r="AU3">
        <v>657245.70000000298</v>
      </c>
      <c r="AV3">
        <v>960054.50000000745</v>
      </c>
      <c r="AW3">
        <v>3685982.799999997</v>
      </c>
      <c r="AX3">
        <v>-685504.00000000745</v>
      </c>
      <c r="AY3">
        <v>-2917948.299999997</v>
      </c>
      <c r="AZ3">
        <v>-1296100.6999999955</v>
      </c>
      <c r="BA3">
        <v>8426185.1999999955</v>
      </c>
      <c r="BB3">
        <v>-94746.29999999702</v>
      </c>
      <c r="BC3">
        <v>-1208844.099999994</v>
      </c>
      <c r="BD3">
        <v>1512195.400000006</v>
      </c>
      <c r="BE3">
        <v>605666.5</v>
      </c>
      <c r="BF3">
        <v>-3029198.099999994</v>
      </c>
      <c r="BG3">
        <v>355313.19999999553</v>
      </c>
      <c r="BH3">
        <v>-1206421.8000000045</v>
      </c>
      <c r="BI3">
        <v>-8005337.8000000119</v>
      </c>
      <c r="BJ3">
        <v>2724022.799999997</v>
      </c>
      <c r="BK3">
        <v>3056501</v>
      </c>
      <c r="BL3">
        <v>4050982.200000003</v>
      </c>
      <c r="BM3">
        <v>3646395.5000000075</v>
      </c>
      <c r="BN3">
        <v>7895598.799999997</v>
      </c>
      <c r="BO3">
        <v>-2394836.200000003</v>
      </c>
      <c r="BP3">
        <v>-5948.7999999970198</v>
      </c>
      <c r="BQ3">
        <v>-3101131.200000003</v>
      </c>
      <c r="BR3">
        <v>2475866.7999999896</v>
      </c>
      <c r="BS3">
        <v>513497.40000001341</v>
      </c>
      <c r="BT3">
        <v>-399571</v>
      </c>
      <c r="BU3">
        <v>-208576.99999999255</v>
      </c>
      <c r="BV3">
        <v>-212627.49999999255</v>
      </c>
      <c r="BW3">
        <v>699894.79999999702</v>
      </c>
      <c r="BX3">
        <v>-2047265.8000000045</v>
      </c>
      <c r="BY3">
        <v>-1226308.599999994</v>
      </c>
      <c r="BZ3">
        <v>-2625968.8000000045</v>
      </c>
      <c r="CA3">
        <v>-143985.10000000894</v>
      </c>
      <c r="CB3">
        <v>-638985.40000000596</v>
      </c>
      <c r="CC3">
        <v>970785.80000000447</v>
      </c>
      <c r="CD3">
        <v>1161822.700000003</v>
      </c>
      <c r="CE3">
        <v>-489709.79999999702</v>
      </c>
      <c r="CF3">
        <v>-711827.50000000745</v>
      </c>
      <c r="CG3">
        <v>5406032.6999999955</v>
      </c>
      <c r="CH3">
        <v>7170064.1000000015</v>
      </c>
      <c r="CI3">
        <v>3440857.3000000045</v>
      </c>
      <c r="CJ3">
        <v>6523761.6000000015</v>
      </c>
      <c r="CK3">
        <v>-3402624.3000000045</v>
      </c>
      <c r="CL3">
        <v>5348488.400000006</v>
      </c>
      <c r="CM3">
        <v>-2381267.7999999896</v>
      </c>
      <c r="CN3">
        <v>-851660.20000000298</v>
      </c>
      <c r="CO3">
        <v>3555264.3000000045</v>
      </c>
      <c r="CP3">
        <v>3714382.1999999955</v>
      </c>
      <c r="CQ3">
        <v>4526286.5</v>
      </c>
      <c r="CR3">
        <v>472259.79999999702</v>
      </c>
      <c r="CS3">
        <v>-1501721.400000006</v>
      </c>
      <c r="CT3">
        <v>4649769.1000000015</v>
      </c>
      <c r="CU3">
        <v>2753790.8999999836</v>
      </c>
      <c r="CV3">
        <v>-1109432.1000000015</v>
      </c>
      <c r="CW3">
        <v>-1886177.3999999985</v>
      </c>
      <c r="CX3">
        <v>1531008.7000000104</v>
      </c>
      <c r="CY3">
        <v>-6036929.700000003</v>
      </c>
      <c r="CZ3">
        <v>-344075.60000000149</v>
      </c>
      <c r="DA3">
        <v>6716842.9999999925</v>
      </c>
      <c r="DB3">
        <v>6268600.400000006</v>
      </c>
      <c r="DC3">
        <v>-423213.29999999702</v>
      </c>
      <c r="DD3">
        <v>9938329.6000000015</v>
      </c>
      <c r="DE3">
        <v>2193892.9999999925</v>
      </c>
      <c r="DF3">
        <v>-1945005.0999999866</v>
      </c>
      <c r="DG3">
        <v>358663.20000000298</v>
      </c>
      <c r="DH3">
        <v>-3377651.8999999911</v>
      </c>
      <c r="DI3">
        <v>-3110278.799999997</v>
      </c>
      <c r="DJ3">
        <v>3490177.200000003</v>
      </c>
      <c r="DK3">
        <v>2544995.1000000015</v>
      </c>
      <c r="DL3">
        <v>1924578.3000000045</v>
      </c>
      <c r="DM3">
        <v>724000.89999999106</v>
      </c>
      <c r="DN3">
        <v>5482174.8999999985</v>
      </c>
      <c r="DO3">
        <v>1282170.6000000015</v>
      </c>
      <c r="DP3">
        <v>-1327865.1000000089</v>
      </c>
      <c r="DQ3">
        <v>-2563683.3999999985</v>
      </c>
      <c r="DR3">
        <v>1909214.799999997</v>
      </c>
      <c r="DS3">
        <v>-361255.40000000596</v>
      </c>
      <c r="DT3">
        <v>1139289.400000006</v>
      </c>
      <c r="DU3">
        <v>-854648.09999998659</v>
      </c>
      <c r="DV3">
        <v>-2937731.900000006</v>
      </c>
      <c r="DW3">
        <v>2227635.6999999955</v>
      </c>
      <c r="DX3">
        <v>8160112.400000006</v>
      </c>
      <c r="DY3">
        <v>-2810374.1000000015</v>
      </c>
      <c r="DZ3">
        <v>10421728.200000003</v>
      </c>
      <c r="EA3">
        <v>1538590.1000000015</v>
      </c>
      <c r="EB3">
        <v>2485422.7000000104</v>
      </c>
      <c r="EC3">
        <v>-1695023.1999999955</v>
      </c>
      <c r="ED3">
        <v>-964581.80000000447</v>
      </c>
      <c r="EE3">
        <v>-4500033.400000006</v>
      </c>
      <c r="EF3">
        <v>-1557601.599999994</v>
      </c>
      <c r="EG3">
        <v>3156424.3999999985</v>
      </c>
      <c r="EH3">
        <v>-117172.80000000447</v>
      </c>
      <c r="EI3">
        <v>1142610.799999997</v>
      </c>
      <c r="EJ3">
        <v>2223368.200000003</v>
      </c>
      <c r="EK3">
        <v>-5952928</v>
      </c>
      <c r="EL3">
        <v>789890</v>
      </c>
      <c r="EM3">
        <v>1508350</v>
      </c>
      <c r="EN3">
        <v>1086650</v>
      </c>
      <c r="EO3">
        <v>-7508730.799999997</v>
      </c>
      <c r="EP3" s="20">
        <f>COUNTA(B3:EO3)</f>
        <v>144</v>
      </c>
      <c r="EQ3" s="20">
        <f>$EQ$2*EP3</f>
        <v>43200000</v>
      </c>
      <c r="ER3" s="22">
        <f t="shared" ref="ER3:ER8" si="0">SUM(B3:EO3)</f>
        <v>82177208.900000051</v>
      </c>
      <c r="ES3" s="22">
        <f>ER3-EQ3</f>
        <v>38977208.900000051</v>
      </c>
      <c r="ET3" s="22">
        <f>ROUNDUP(EP3/1,0)</f>
        <v>144</v>
      </c>
      <c r="EU3" s="22">
        <f>$EQ$2*ET3</f>
        <v>43200000</v>
      </c>
      <c r="EV3" s="22">
        <f>SUM(B3:EO3)</f>
        <v>82177208.900000051</v>
      </c>
      <c r="EW3" s="22">
        <f t="shared" ref="EW3:EW7" si="1">EV3-EU3</f>
        <v>38977208.900000051</v>
      </c>
      <c r="EX3" s="20">
        <f>COUNTIF(B3:EO3,"&gt;300000")</f>
        <v>74</v>
      </c>
      <c r="EY3" s="20">
        <f>COUNTIF(B3:EO3,"&lt;300000")</f>
        <v>70</v>
      </c>
      <c r="EZ3" s="21">
        <f>EX3/(EX3+EY3)</f>
        <v>0.51388888888888884</v>
      </c>
      <c r="FA3" s="24">
        <f>SUM(K3,W3,AI3,AU3,BG3,BS3,CE3,CQ3,DC3,DO3,EA3,EM3)</f>
        <v>15335020.000000015</v>
      </c>
      <c r="FB3" s="24">
        <f t="shared" ref="FB3:FC8" si="2">SUM(L3,X3,AJ3,AV3,BH3,BT3,CF3,CR3,DD3,DP3,EB3,EN3)</f>
        <v>25694572.500000007</v>
      </c>
      <c r="FC3" s="24">
        <f t="shared" si="2"/>
        <v>-17880814.500000022</v>
      </c>
      <c r="FD3" s="24">
        <f>SUM(B3,N3,Z3,AL3,AX3,BJ3,BV3,CH3,CT3,DF3,DR3,ED3)</f>
        <v>26704251.20000001</v>
      </c>
      <c r="FE3" s="24">
        <f t="shared" ref="FE3:FL8" si="3">SUM(C3,O3,AA3,AM3,AY3,BK3,BW3,CI3,CU3,DG3,DS3,EE3)</f>
        <v>-5643782.8000000268</v>
      </c>
      <c r="FF3" s="24">
        <f t="shared" si="3"/>
        <v>10009110.800000012</v>
      </c>
      <c r="FG3" s="24">
        <f t="shared" si="3"/>
        <v>-13926090.699999988</v>
      </c>
      <c r="FH3" s="24">
        <f t="shared" si="3"/>
        <v>7288963.2000000104</v>
      </c>
      <c r="FI3" s="24">
        <f t="shared" si="3"/>
        <v>1245715.7999999896</v>
      </c>
      <c r="FJ3" s="24">
        <f t="shared" si="3"/>
        <v>13779632.800000012</v>
      </c>
      <c r="FK3" s="24">
        <f t="shared" si="3"/>
        <v>9613876.1999999955</v>
      </c>
      <c r="FL3" s="24">
        <f t="shared" si="3"/>
        <v>9956754.4000000134</v>
      </c>
      <c r="FN3" s="24">
        <f>K9+W9+AI9+AU9+BG9+BS9+CE9+CQ9+DC9+DO9+EA9+EM9</f>
        <v>45</v>
      </c>
      <c r="FO3" s="24">
        <f t="shared" ref="FO3:FP3" si="4">L9+X9+AJ9+AV9+BH9+BT9+CF9+CR9+DD9+DP9+EB9+EN9</f>
        <v>29</v>
      </c>
      <c r="FP3" s="24">
        <f t="shared" si="4"/>
        <v>39</v>
      </c>
      <c r="FQ3" s="24">
        <f>B9+N9+Z9+AL9+AX9+BJ9+BV9+CH9+CT9+DF9+DR9+ED9</f>
        <v>37</v>
      </c>
      <c r="FR3" s="24">
        <f t="shared" ref="FR3:FY3" si="5">C9+O9+AA9+AM9+AY9+BK9+BW9+CI9+CU9+DG9+DS9+EE9</f>
        <v>33</v>
      </c>
      <c r="FS3" s="24">
        <f t="shared" si="5"/>
        <v>30</v>
      </c>
      <c r="FT3" s="24">
        <f t="shared" si="5"/>
        <v>27</v>
      </c>
      <c r="FU3" s="24">
        <f t="shared" si="5"/>
        <v>37</v>
      </c>
      <c r="FV3" s="24">
        <f t="shared" si="5"/>
        <v>35</v>
      </c>
      <c r="FW3" s="24">
        <f t="shared" si="5"/>
        <v>47</v>
      </c>
      <c r="FX3" s="24">
        <f t="shared" si="5"/>
        <v>36</v>
      </c>
      <c r="FY3" s="24">
        <f t="shared" si="5"/>
        <v>50</v>
      </c>
    </row>
    <row r="4" spans="1:181" x14ac:dyDescent="0.25">
      <c r="A4" s="5" t="s">
        <v>2</v>
      </c>
      <c r="B4">
        <v>-2353082.1000000089</v>
      </c>
      <c r="C4">
        <v>-5575981.3999999985</v>
      </c>
      <c r="D4">
        <v>-6589402.900000006</v>
      </c>
      <c r="E4">
        <v>-3179182.0000000149</v>
      </c>
      <c r="F4">
        <v>5440831.0000000075</v>
      </c>
      <c r="G4">
        <v>8749360.4999999925</v>
      </c>
      <c r="H4">
        <v>2627709.799999997</v>
      </c>
      <c r="I4">
        <v>-2285363.799999997</v>
      </c>
      <c r="J4">
        <v>-10101104.399999999</v>
      </c>
      <c r="K4">
        <v>28690733.200000003</v>
      </c>
      <c r="L4">
        <v>9793298.200000003</v>
      </c>
      <c r="M4">
        <v>493049.00000000745</v>
      </c>
      <c r="N4">
        <v>11309042.800000004</v>
      </c>
      <c r="O4">
        <v>17199752</v>
      </c>
      <c r="P4">
        <v>-2858954.1000000015</v>
      </c>
      <c r="Q4">
        <v>-10008098.499999993</v>
      </c>
      <c r="R4">
        <v>-16809579</v>
      </c>
      <c r="S4">
        <v>-10723838.100000001</v>
      </c>
      <c r="T4">
        <v>-3603560.1000000015</v>
      </c>
      <c r="U4">
        <v>-3045125.1000000015</v>
      </c>
      <c r="V4">
        <v>-5423448.3000000045</v>
      </c>
      <c r="W4">
        <v>3872327.6000000089</v>
      </c>
      <c r="X4">
        <v>-1252381.2000000104</v>
      </c>
      <c r="Y4">
        <v>-6417523</v>
      </c>
      <c r="Z4">
        <v>-6653779</v>
      </c>
      <c r="AA4">
        <v>-4252370.1999999955</v>
      </c>
      <c r="AB4">
        <v>-5668080.099999994</v>
      </c>
      <c r="AC4">
        <v>-3082036.6999999955</v>
      </c>
      <c r="AD4">
        <v>7055337.1000000015</v>
      </c>
      <c r="AE4">
        <v>17941897.700000003</v>
      </c>
      <c r="AF4">
        <v>5528212.8999999985</v>
      </c>
      <c r="AG4">
        <v>546042.89999999106</v>
      </c>
      <c r="AH4">
        <v>-194830.29999999702</v>
      </c>
      <c r="AI4">
        <v>344958.79999999702</v>
      </c>
      <c r="AJ4">
        <v>5392859.299999997</v>
      </c>
      <c r="AK4">
        <v>23018260.999999993</v>
      </c>
      <c r="AL4">
        <v>2272243.1000000015</v>
      </c>
      <c r="AM4">
        <v>1996009.700000003</v>
      </c>
      <c r="AN4">
        <v>-4814014.8000000045</v>
      </c>
      <c r="AO4">
        <v>-4803197.1999999955</v>
      </c>
      <c r="AP4">
        <v>-5434011.200000003</v>
      </c>
      <c r="AQ4">
        <v>4341842</v>
      </c>
      <c r="AR4">
        <v>11437323.199999988</v>
      </c>
      <c r="AS4">
        <v>3498295.6000000089</v>
      </c>
      <c r="AT4">
        <v>-2575676.799999997</v>
      </c>
      <c r="AU4">
        <v>-294741.90000000596</v>
      </c>
      <c r="AV4">
        <v>-2628830.8999999985</v>
      </c>
      <c r="AW4">
        <v>2754522.599999994</v>
      </c>
      <c r="AX4">
        <v>-468972.10000000149</v>
      </c>
      <c r="AY4">
        <v>-1283119.8999999836</v>
      </c>
      <c r="AZ4">
        <v>2227329.1000000015</v>
      </c>
      <c r="BA4">
        <v>9001679.1000000089</v>
      </c>
      <c r="BB4">
        <v>-1170050.0000000075</v>
      </c>
      <c r="BC4">
        <v>-2459999.9999999925</v>
      </c>
      <c r="BD4">
        <v>-359008.50000000745</v>
      </c>
      <c r="BE4">
        <v>-634547.10000000149</v>
      </c>
      <c r="BF4">
        <v>-697925.99999999255</v>
      </c>
      <c r="BG4">
        <v>1419470.099999994</v>
      </c>
      <c r="BH4">
        <v>-4878794.2000000104</v>
      </c>
      <c r="BI4">
        <v>-7680093.8999999985</v>
      </c>
      <c r="BJ4">
        <v>7240919.9999999925</v>
      </c>
      <c r="BK4">
        <v>6997710.8999999985</v>
      </c>
      <c r="BL4">
        <v>6851795.9999999925</v>
      </c>
      <c r="BM4">
        <v>1918768.5</v>
      </c>
      <c r="BN4">
        <v>9407178.700000003</v>
      </c>
      <c r="BO4">
        <v>-347022.5</v>
      </c>
      <c r="BP4">
        <v>-4055596.6000000089</v>
      </c>
      <c r="BQ4">
        <v>-7009736.900000006</v>
      </c>
      <c r="BR4">
        <v>6874082.400000006</v>
      </c>
      <c r="BS4">
        <v>-1467892</v>
      </c>
      <c r="BT4">
        <v>-2242879.8999999985</v>
      </c>
      <c r="BU4">
        <v>791173.19999999553</v>
      </c>
      <c r="BV4">
        <v>-3984685.200000003</v>
      </c>
      <c r="BW4">
        <v>-2285670.1000000089</v>
      </c>
      <c r="BX4">
        <v>-1955153.7999999896</v>
      </c>
      <c r="BY4">
        <v>-1552547.5000000075</v>
      </c>
      <c r="BZ4">
        <v>1530447.099999994</v>
      </c>
      <c r="CA4">
        <v>-2453494.200000003</v>
      </c>
      <c r="CB4">
        <v>-2765529.299999997</v>
      </c>
      <c r="CC4">
        <v>10675029.599999994</v>
      </c>
      <c r="CD4">
        <v>6404337.200000003</v>
      </c>
      <c r="CE4">
        <v>346660.89999999851</v>
      </c>
      <c r="CF4">
        <v>-4220623.6000000015</v>
      </c>
      <c r="CG4">
        <v>10805355.399999999</v>
      </c>
      <c r="CH4">
        <v>8473343.3000000045</v>
      </c>
      <c r="CI4">
        <v>1480990.8999999985</v>
      </c>
      <c r="CJ4">
        <v>8915172.1999999955</v>
      </c>
      <c r="CK4">
        <v>-3594212.1000000089</v>
      </c>
      <c r="CL4">
        <v>4636836.200000003</v>
      </c>
      <c r="CM4">
        <v>-2958502.3000000045</v>
      </c>
      <c r="CN4">
        <v>872474.60000000149</v>
      </c>
      <c r="CO4">
        <v>1380339.700000003</v>
      </c>
      <c r="CP4">
        <v>9614641.700000003</v>
      </c>
      <c r="CQ4">
        <v>4797693.6000000015</v>
      </c>
      <c r="CR4">
        <v>-767883</v>
      </c>
      <c r="CS4">
        <v>9844968.400000006</v>
      </c>
      <c r="CT4">
        <v>10284420.199999996</v>
      </c>
      <c r="CU4">
        <v>1572558.599999994</v>
      </c>
      <c r="CV4">
        <v>-3781857.7000000104</v>
      </c>
      <c r="CW4">
        <v>1879497.700000003</v>
      </c>
      <c r="CX4">
        <v>-532664.20000000298</v>
      </c>
      <c r="CY4">
        <v>-6755274.599999994</v>
      </c>
      <c r="CZ4">
        <v>4127911.0000000075</v>
      </c>
      <c r="DA4">
        <v>17711502.000000007</v>
      </c>
      <c r="DB4">
        <v>6072035.700000003</v>
      </c>
      <c r="DC4">
        <v>12326974</v>
      </c>
      <c r="DD4">
        <v>5099250.5000000075</v>
      </c>
      <c r="DE4">
        <v>10452058.400000006</v>
      </c>
      <c r="DF4">
        <v>-2687742.5</v>
      </c>
      <c r="DG4">
        <v>-803603.39999999106</v>
      </c>
      <c r="DH4">
        <v>-2838633.299999997</v>
      </c>
      <c r="DI4">
        <v>5769021.900000006</v>
      </c>
      <c r="DJ4">
        <v>25814.69999999553</v>
      </c>
      <c r="DK4">
        <v>2865287.0000000075</v>
      </c>
      <c r="DL4">
        <v>365500.10000000149</v>
      </c>
      <c r="DM4">
        <v>1489107.3999999985</v>
      </c>
      <c r="DN4">
        <v>8620930.0000000075</v>
      </c>
      <c r="DO4">
        <v>2065293.099999994</v>
      </c>
      <c r="DP4">
        <v>-3329291.3000000045</v>
      </c>
      <c r="DQ4">
        <v>-4128085.6999999955</v>
      </c>
      <c r="DR4">
        <v>2653186.900000006</v>
      </c>
      <c r="DS4">
        <v>2631074.3999999985</v>
      </c>
      <c r="DT4">
        <v>-991193.59999999404</v>
      </c>
      <c r="DU4">
        <v>-4824221.8999999985</v>
      </c>
      <c r="DV4">
        <v>-6418462.8000000045</v>
      </c>
      <c r="DW4">
        <v>5718590.099999994</v>
      </c>
      <c r="DX4">
        <v>9251587.5000000075</v>
      </c>
      <c r="DY4">
        <v>-994022.70000000298</v>
      </c>
      <c r="DZ4">
        <v>10689562.900000006</v>
      </c>
      <c r="EA4">
        <v>13270698.900000006</v>
      </c>
      <c r="EB4">
        <v>-3577379.599999994</v>
      </c>
      <c r="EC4">
        <v>-2740944.1000000089</v>
      </c>
      <c r="ED4">
        <v>-4003132.3999999985</v>
      </c>
      <c r="EE4">
        <v>-7264269.799999997</v>
      </c>
      <c r="EF4">
        <v>3933563.299999997</v>
      </c>
      <c r="EG4">
        <v>964296.79999999702</v>
      </c>
      <c r="EH4">
        <v>-1306157.400000006</v>
      </c>
      <c r="EI4">
        <v>1771957.1000000015</v>
      </c>
      <c r="EJ4">
        <v>599165.5</v>
      </c>
      <c r="EK4">
        <v>-10250800</v>
      </c>
      <c r="EL4">
        <v>2643860</v>
      </c>
      <c r="EM4">
        <v>2203750</v>
      </c>
      <c r="EN4">
        <v>-297100</v>
      </c>
      <c r="EO4">
        <v>-11099097.200000003</v>
      </c>
      <c r="EP4" s="20">
        <f t="shared" ref="EP4:EP29" si="6">COUNTA(B4:EO4)</f>
        <v>144</v>
      </c>
      <c r="EQ4" s="20">
        <f t="shared" ref="EQ4:EQ29" si="7">$EQ$2*EP4</f>
        <v>43200000</v>
      </c>
      <c r="ER4" s="22">
        <f t="shared" si="0"/>
        <v>183324696.49999988</v>
      </c>
      <c r="ES4" s="22">
        <f t="shared" ref="ES4:ES29" si="8">ER4-EQ4</f>
        <v>140124696.49999988</v>
      </c>
      <c r="ET4" s="22">
        <f>ROUNDUP(EP4/2,0)</f>
        <v>72</v>
      </c>
      <c r="EU4" s="22">
        <f>$EQ$2*ET4</f>
        <v>21600000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63980751.999999978</v>
      </c>
      <c r="EW4" s="22">
        <f t="shared" si="1"/>
        <v>42380751.999999978</v>
      </c>
      <c r="EX4" s="20">
        <f t="shared" ref="EX4:EX29" si="9">COUNTIF(B4:EO4,"&gt;300000")</f>
        <v>73</v>
      </c>
      <c r="EY4" s="20">
        <f t="shared" ref="EY4:EY29" si="10">COUNTIF(B4:EO4,"&lt;300000")</f>
        <v>71</v>
      </c>
      <c r="EZ4" s="21">
        <f t="shared" ref="EZ4:EZ27" si="11">EX4/(EX4+EY4)</f>
        <v>0.50694444444444442</v>
      </c>
      <c r="FA4" s="24">
        <f t="shared" ref="FA4:FA8" si="12">SUM(K4,W4,AI4,AU4,BG4,BS4,CE4,CQ4,DC4,DO4,EA4,EM4)</f>
        <v>67575926.299999997</v>
      </c>
      <c r="FB4" s="24">
        <f t="shared" si="2"/>
        <v>-2909755.7000000104</v>
      </c>
      <c r="FC4" s="24">
        <f t="shared" si="2"/>
        <v>26093644.099999994</v>
      </c>
      <c r="FD4" s="24">
        <f t="shared" ref="FD4:FD8" si="13">SUM(B4,N4,Z4,AL4,AX4,BJ4,BV4,CH4,CT4,DF4,DR4,ED4)</f>
        <v>22081762.999999993</v>
      </c>
      <c r="FE4" s="24">
        <f t="shared" si="3"/>
        <v>10413081.700000018</v>
      </c>
      <c r="FF4" s="24">
        <f t="shared" si="3"/>
        <v>-7569429.7000000104</v>
      </c>
      <c r="FG4" s="24">
        <f t="shared" si="3"/>
        <v>-11510231.899999999</v>
      </c>
      <c r="FH4" s="24">
        <f t="shared" si="3"/>
        <v>-3574479.8000000194</v>
      </c>
      <c r="FI4" s="24">
        <f t="shared" si="3"/>
        <v>15690802.700000003</v>
      </c>
      <c r="FJ4" s="24">
        <f t="shared" si="3"/>
        <v>24026190.099999987</v>
      </c>
      <c r="FK4" s="24">
        <f t="shared" si="3"/>
        <v>11080721.599999994</v>
      </c>
      <c r="FL4" s="24">
        <f t="shared" si="3"/>
        <v>31926464.100000039</v>
      </c>
      <c r="FN4" s="24">
        <f>H16+T16+AF16+AR16+BD16+BP16+CB16+CN16+CZ16+DL16+DX16+EJ16</f>
        <v>49</v>
      </c>
      <c r="FO4" s="24">
        <f t="shared" ref="FO4:FS4" si="14">I16+U16+AG16+AS16+BE16+BQ16+CC16+CO16+DA16+DM16+DY16+EK16</f>
        <v>28</v>
      </c>
      <c r="FP4" s="24">
        <f t="shared" si="14"/>
        <v>20</v>
      </c>
      <c r="FQ4" s="24">
        <f t="shared" si="14"/>
        <v>33</v>
      </c>
      <c r="FR4" s="24">
        <f t="shared" si="14"/>
        <v>23</v>
      </c>
      <c r="FS4" s="24">
        <f t="shared" si="14"/>
        <v>29</v>
      </c>
      <c r="FT4" s="24">
        <f>B16+N16+Z16+AL16+AX16+BJ16+BV16+CH16+CT16+DF16+DR16+ED16</f>
        <v>25</v>
      </c>
      <c r="FU4" s="24">
        <f t="shared" ref="FU4:FY4" si="15">C16+O16+AA16+AM16+AY16+BK16+BW16+CI16+CU16+DG16+DS16+EE16</f>
        <v>32</v>
      </c>
      <c r="FV4" s="24">
        <f t="shared" si="15"/>
        <v>44</v>
      </c>
      <c r="FW4" s="24">
        <f t="shared" si="15"/>
        <v>49</v>
      </c>
      <c r="FX4" s="24">
        <f t="shared" si="15"/>
        <v>29</v>
      </c>
      <c r="FY4" s="24">
        <f t="shared" si="15"/>
        <v>45</v>
      </c>
    </row>
    <row r="5" spans="1:181" x14ac:dyDescent="0.25">
      <c r="A5" s="5" t="s">
        <v>1</v>
      </c>
      <c r="B5">
        <v>-1110832.1000000015</v>
      </c>
      <c r="C5">
        <v>-8717091.599999994</v>
      </c>
      <c r="D5">
        <v>-2983423.400000006</v>
      </c>
      <c r="E5">
        <v>2035512.299999997</v>
      </c>
      <c r="F5">
        <v>4713638.6999999955</v>
      </c>
      <c r="G5">
        <v>21575923.099999994</v>
      </c>
      <c r="H5">
        <v>59131.30000000447</v>
      </c>
      <c r="I5">
        <v>-3982142.3000000045</v>
      </c>
      <c r="J5">
        <v>-7288275.5</v>
      </c>
      <c r="K5">
        <v>21991741.399999991</v>
      </c>
      <c r="L5">
        <v>13577408.099999994</v>
      </c>
      <c r="M5">
        <v>1986246.8999999985</v>
      </c>
      <c r="N5">
        <v>25537874.199999996</v>
      </c>
      <c r="O5">
        <v>3512526.299999997</v>
      </c>
      <c r="P5">
        <v>-5045005.8999999985</v>
      </c>
      <c r="Q5">
        <v>-19095609.5</v>
      </c>
      <c r="R5">
        <v>-16886251.800000001</v>
      </c>
      <c r="S5">
        <v>-12824195.300000001</v>
      </c>
      <c r="T5">
        <v>-6445617</v>
      </c>
      <c r="U5">
        <v>-2054646.1999999955</v>
      </c>
      <c r="V5">
        <v>-4935077.299999997</v>
      </c>
      <c r="W5">
        <v>50979.39999999851</v>
      </c>
      <c r="X5">
        <v>311914</v>
      </c>
      <c r="Y5">
        <v>-8725460.5000000075</v>
      </c>
      <c r="Z5">
        <v>-7135480.1999999955</v>
      </c>
      <c r="AA5">
        <v>-7094910.400000006</v>
      </c>
      <c r="AB5">
        <v>-7374422.299999997</v>
      </c>
      <c r="AC5">
        <v>1820377.8000000045</v>
      </c>
      <c r="AD5">
        <v>11250204.500000004</v>
      </c>
      <c r="AE5">
        <v>15581915.399999999</v>
      </c>
      <c r="AF5">
        <v>7966709.6000000089</v>
      </c>
      <c r="AG5">
        <v>-1717519.0000000075</v>
      </c>
      <c r="AH5">
        <v>4045324.7000000104</v>
      </c>
      <c r="AI5">
        <v>-6175879</v>
      </c>
      <c r="AJ5">
        <v>18882700.200000018</v>
      </c>
      <c r="AK5">
        <v>13995038.799999997</v>
      </c>
      <c r="AL5">
        <v>10622710.800000004</v>
      </c>
      <c r="AM5">
        <v>-2482174.1999999955</v>
      </c>
      <c r="AN5">
        <v>-3003541.799999997</v>
      </c>
      <c r="AO5">
        <v>-2092069</v>
      </c>
      <c r="AP5">
        <v>2242811.099999994</v>
      </c>
      <c r="AQ5">
        <v>8534138.9999999925</v>
      </c>
      <c r="AR5">
        <v>7255207.299999997</v>
      </c>
      <c r="AS5">
        <v>4589821.400000006</v>
      </c>
      <c r="AT5">
        <v>2582151.700000003</v>
      </c>
      <c r="AU5">
        <v>-1212517.700000003</v>
      </c>
      <c r="AV5">
        <v>-1323983.3999999985</v>
      </c>
      <c r="AW5">
        <v>4311479.099999994</v>
      </c>
      <c r="AX5">
        <v>-677333.49999999255</v>
      </c>
      <c r="AY5">
        <v>-2283512.1999999955</v>
      </c>
      <c r="AZ5">
        <v>302635.60000000149</v>
      </c>
      <c r="BA5">
        <v>5535822.900000006</v>
      </c>
      <c r="BB5">
        <v>-2351929.8999999911</v>
      </c>
      <c r="BC5">
        <v>-4326028.8999999985</v>
      </c>
      <c r="BD5">
        <v>-5190965.3999999985</v>
      </c>
      <c r="BE5">
        <v>3401695.6000000015</v>
      </c>
      <c r="BF5">
        <v>-1894519.3000000045</v>
      </c>
      <c r="BG5">
        <v>-4400849.8999999985</v>
      </c>
      <c r="BH5">
        <v>-5122231.5000000149</v>
      </c>
      <c r="BI5">
        <v>-6372336.5000000075</v>
      </c>
      <c r="BJ5">
        <v>10985117.899999999</v>
      </c>
      <c r="BK5">
        <v>6468903.299999997</v>
      </c>
      <c r="BL5">
        <v>7751494.1999999955</v>
      </c>
      <c r="BM5">
        <v>-644470.99999999255</v>
      </c>
      <c r="BN5">
        <v>7362019.0000000149</v>
      </c>
      <c r="BO5">
        <v>-6022385.3999999985</v>
      </c>
      <c r="BP5">
        <v>-3399056.1000000089</v>
      </c>
      <c r="BQ5">
        <v>-10141177.29999999</v>
      </c>
      <c r="BR5">
        <v>11441866.399999999</v>
      </c>
      <c r="BS5">
        <v>-5350086.3999999985</v>
      </c>
      <c r="BT5">
        <v>1721169.6000000015</v>
      </c>
      <c r="BU5">
        <v>2318177.6000000089</v>
      </c>
      <c r="BV5">
        <v>-6300916.400000006</v>
      </c>
      <c r="BW5">
        <v>-1067681.2999999896</v>
      </c>
      <c r="BX5">
        <v>-482882.30000000447</v>
      </c>
      <c r="BY5">
        <v>-2168248.7000000104</v>
      </c>
      <c r="BZ5">
        <v>845241.20000001043</v>
      </c>
      <c r="CA5">
        <v>-4360501.3000000045</v>
      </c>
      <c r="CB5">
        <v>695405.69999999553</v>
      </c>
      <c r="CC5">
        <v>8671004.200000003</v>
      </c>
      <c r="CD5">
        <v>5367066</v>
      </c>
      <c r="CE5">
        <v>4720596.400000006</v>
      </c>
      <c r="CF5">
        <v>-3344909.8000000045</v>
      </c>
      <c r="CG5">
        <v>12086160.5</v>
      </c>
      <c r="CH5">
        <v>5624323.8999999911</v>
      </c>
      <c r="CI5">
        <v>-871283.89999999106</v>
      </c>
      <c r="CJ5">
        <v>6630618.8000000045</v>
      </c>
      <c r="CK5">
        <v>-5652274.700000003</v>
      </c>
      <c r="CL5">
        <v>3686359.599999994</v>
      </c>
      <c r="CM5">
        <v>-865988.79999999702</v>
      </c>
      <c r="CN5">
        <v>-2350050.599999994</v>
      </c>
      <c r="CO5">
        <v>6438549.900000006</v>
      </c>
      <c r="CP5">
        <v>13569874.5</v>
      </c>
      <c r="CQ5">
        <v>9318891.3000000045</v>
      </c>
      <c r="CR5">
        <v>3838358.5</v>
      </c>
      <c r="CS5">
        <v>14767942.900000006</v>
      </c>
      <c r="CT5">
        <v>7582896.299999997</v>
      </c>
      <c r="CU5">
        <v>3501271.799999997</v>
      </c>
      <c r="CV5">
        <v>3521064.6000000015</v>
      </c>
      <c r="CW5">
        <v>97571</v>
      </c>
      <c r="CX5">
        <v>2501260.799999997</v>
      </c>
      <c r="CY5">
        <v>-1198931.1000000089</v>
      </c>
      <c r="CZ5">
        <v>3412425.0000000075</v>
      </c>
      <c r="DA5">
        <v>20762668.100000009</v>
      </c>
      <c r="DB5">
        <v>22843997.200000003</v>
      </c>
      <c r="DC5">
        <v>6544821.3999999985</v>
      </c>
      <c r="DD5">
        <v>6447554.3000000045</v>
      </c>
      <c r="DE5">
        <v>11866771.200000003</v>
      </c>
      <c r="DF5">
        <v>-7527720.1999999955</v>
      </c>
      <c r="DG5">
        <v>-1016416.5</v>
      </c>
      <c r="DH5">
        <v>6852105.0000000075</v>
      </c>
      <c r="DI5">
        <v>4746467.8999999985</v>
      </c>
      <c r="DJ5">
        <v>2014840.099999994</v>
      </c>
      <c r="DK5">
        <v>-2271723.799999997</v>
      </c>
      <c r="DL5">
        <v>1131420.200000003</v>
      </c>
      <c r="DM5">
        <v>5724245.3000000045</v>
      </c>
      <c r="DN5">
        <v>8689432.799999997</v>
      </c>
      <c r="DO5">
        <v>574113.09999999404</v>
      </c>
      <c r="DP5">
        <v>-4480114.5</v>
      </c>
      <c r="DQ5">
        <v>-7481622.5</v>
      </c>
      <c r="DR5">
        <v>861290.20000000298</v>
      </c>
      <c r="DS5">
        <v>3277386.3999999985</v>
      </c>
      <c r="DT5">
        <v>-4819935</v>
      </c>
      <c r="DU5">
        <v>-6244143.900000006</v>
      </c>
      <c r="DV5">
        <v>-7183725.5000000075</v>
      </c>
      <c r="DW5">
        <v>3405041.1000000089</v>
      </c>
      <c r="DX5">
        <v>8073714</v>
      </c>
      <c r="DY5">
        <v>15411</v>
      </c>
      <c r="DZ5">
        <v>15098051.200000003</v>
      </c>
      <c r="EA5">
        <v>13720058.700000003</v>
      </c>
      <c r="EB5">
        <v>-5143497.700000003</v>
      </c>
      <c r="EC5">
        <v>-4655726.6999999955</v>
      </c>
      <c r="ED5">
        <v>-577723.99999999255</v>
      </c>
      <c r="EE5">
        <v>-5879283.400000006</v>
      </c>
      <c r="EF5">
        <v>6626828.6999999955</v>
      </c>
      <c r="EG5">
        <v>-333003.60000000149</v>
      </c>
      <c r="EH5">
        <v>-550581.60000000149</v>
      </c>
      <c r="EI5">
        <v>1596286.299999997</v>
      </c>
      <c r="EJ5">
        <v>5050817</v>
      </c>
      <c r="EK5">
        <v>-12841400</v>
      </c>
      <c r="EL5">
        <v>10714300</v>
      </c>
      <c r="EM5">
        <v>-2196700</v>
      </c>
      <c r="EN5">
        <v>-3683650</v>
      </c>
      <c r="EP5" s="20">
        <f t="shared" si="6"/>
        <v>143</v>
      </c>
      <c r="EQ5" s="20">
        <f t="shared" si="7"/>
        <v>42900000</v>
      </c>
      <c r="ER5" s="22">
        <f t="shared" si="0"/>
        <v>246403246.80000007</v>
      </c>
      <c r="ES5" s="22">
        <f t="shared" si="8"/>
        <v>203503246.80000007</v>
      </c>
      <c r="ET5" s="22">
        <f>ROUNDUP(EP5/3,0)</f>
        <v>48</v>
      </c>
      <c r="EU5" s="22">
        <f t="shared" ref="EU5:EU8" si="16">$EQ$2*ET5</f>
        <v>14400000</v>
      </c>
      <c r="EV5" s="22">
        <f>SUM(B5,E5,H5,K5,N5,Q5,T5,W5,Z5,AC5,AF5,AI5,AL5,AO5,AR5,AU5,AX5,BA5,BD5,BG5,BJ5,BM5,BP5,BS5,BV5,BY5,CB5,CE5,CH5,CK5,CN5,CQ5,CT5,CW5,CZ5,DC5,DF5,DI5,DL5,DO5,DR5,DU5,DX5,EA5,ED5,EG5,EJ5,EM5)</f>
        <v>69734448.100000024</v>
      </c>
      <c r="EW5" s="22">
        <f t="shared" si="1"/>
        <v>55334448.100000024</v>
      </c>
      <c r="EX5" s="20">
        <f t="shared" si="9"/>
        <v>74</v>
      </c>
      <c r="EY5" s="20">
        <f t="shared" si="10"/>
        <v>69</v>
      </c>
      <c r="EZ5" s="21">
        <f t="shared" si="11"/>
        <v>0.5174825174825175</v>
      </c>
      <c r="FA5" s="24">
        <f t="shared" si="12"/>
        <v>37585168.699999996</v>
      </c>
      <c r="FB5" s="24">
        <f t="shared" si="2"/>
        <v>21680717.799999997</v>
      </c>
      <c r="FC5" s="24">
        <f t="shared" si="2"/>
        <v>34096670.799999997</v>
      </c>
      <c r="FD5" s="24">
        <f t="shared" si="13"/>
        <v>37884206.900000006</v>
      </c>
      <c r="FE5" s="24">
        <f t="shared" si="3"/>
        <v>-12652265.699999988</v>
      </c>
      <c r="FF5" s="24">
        <f t="shared" si="3"/>
        <v>7975536.200000003</v>
      </c>
      <c r="FG5" s="24">
        <f t="shared" si="3"/>
        <v>-21994068.500000007</v>
      </c>
      <c r="FH5" s="24">
        <f t="shared" si="3"/>
        <v>7643886.200000003</v>
      </c>
      <c r="FI5" s="24">
        <f t="shared" si="3"/>
        <v>18823550.299999986</v>
      </c>
      <c r="FJ5" s="24">
        <f t="shared" si="3"/>
        <v>16259141.000000015</v>
      </c>
      <c r="FK5" s="24">
        <f t="shared" si="3"/>
        <v>18866510.700000033</v>
      </c>
      <c r="FL5" s="24">
        <f t="shared" si="3"/>
        <v>80234192.400000006</v>
      </c>
      <c r="FN5" s="24">
        <f>E23+Q23+AC23+AO23+BA23+BM23+BY23+CK23+CW23+DI23+DU23+EG23</f>
        <v>46</v>
      </c>
      <c r="FO5" s="24">
        <f t="shared" ref="FO5:FV5" si="17">F23+R23+AD23+AP23+BB23+BN23+BZ23+CL23+CX23+DJ23+DV23+EH23</f>
        <v>24</v>
      </c>
      <c r="FP5" s="24">
        <f t="shared" si="17"/>
        <v>25</v>
      </c>
      <c r="FQ5" s="24">
        <f t="shared" si="17"/>
        <v>29</v>
      </c>
      <c r="FR5" s="24">
        <f t="shared" si="17"/>
        <v>17</v>
      </c>
      <c r="FS5" s="24">
        <f t="shared" si="17"/>
        <v>20</v>
      </c>
      <c r="FT5" s="24">
        <f t="shared" si="17"/>
        <v>21</v>
      </c>
      <c r="FU5" s="24">
        <f t="shared" si="17"/>
        <v>23</v>
      </c>
      <c r="FV5" s="24">
        <f t="shared" si="17"/>
        <v>39</v>
      </c>
      <c r="FW5" s="24">
        <f>B23+N23+Z23+AL23+AX23+BJ23+BV23+CH23+CT23+DF23+DR23+ED23</f>
        <v>53</v>
      </c>
      <c r="FX5" s="24">
        <f t="shared" ref="FX5:FY5" si="18">C23+O23+AA23+AM23+AY23+BK23+BW23+CI23+CU23+DG23+DS23+EE23</f>
        <v>35</v>
      </c>
      <c r="FY5" s="24">
        <f t="shared" si="18"/>
        <v>48</v>
      </c>
    </row>
    <row r="6" spans="1:181" x14ac:dyDescent="0.25">
      <c r="A6" s="5" t="s">
        <v>3</v>
      </c>
      <c r="B6">
        <v>-3660337.8999999911</v>
      </c>
      <c r="C6">
        <v>-5660044.1000000089</v>
      </c>
      <c r="D6">
        <v>2031944.0000000075</v>
      </c>
      <c r="E6">
        <v>7556681.8999999985</v>
      </c>
      <c r="F6">
        <v>9195684.5</v>
      </c>
      <c r="G6">
        <v>14857335.600000001</v>
      </c>
      <c r="H6">
        <v>328507.09999999404</v>
      </c>
      <c r="I6">
        <v>-2718434.400000006</v>
      </c>
      <c r="J6">
        <v>-12041699</v>
      </c>
      <c r="K6">
        <v>28102608.099999994</v>
      </c>
      <c r="L6">
        <v>28122145.099999994</v>
      </c>
      <c r="M6">
        <v>14227975.399999999</v>
      </c>
      <c r="N6">
        <v>8929952.4999999925</v>
      </c>
      <c r="O6">
        <v>2930864.5</v>
      </c>
      <c r="P6">
        <v>-15696419.899999999</v>
      </c>
      <c r="Q6">
        <v>-19003297.300000004</v>
      </c>
      <c r="R6">
        <v>-18868330.099999998</v>
      </c>
      <c r="S6">
        <v>-14764452.400000002</v>
      </c>
      <c r="T6">
        <v>-4826602.200000003</v>
      </c>
      <c r="U6">
        <v>1516518.700000003</v>
      </c>
      <c r="V6">
        <v>-5275851.1000000015</v>
      </c>
      <c r="W6">
        <v>1085464.900000006</v>
      </c>
      <c r="X6">
        <v>-2340225.900000006</v>
      </c>
      <c r="Y6">
        <v>-9154482.2000000104</v>
      </c>
      <c r="Z6">
        <v>-8551842.0999999978</v>
      </c>
      <c r="AA6">
        <v>-12789475</v>
      </c>
      <c r="AB6">
        <v>-5601600.8999999985</v>
      </c>
      <c r="AC6">
        <v>5501099.6000000015</v>
      </c>
      <c r="AD6">
        <v>12058719.299999997</v>
      </c>
      <c r="AE6">
        <v>17102547.600000009</v>
      </c>
      <c r="AF6">
        <v>5897384.8000000045</v>
      </c>
      <c r="AG6">
        <v>2423929.5</v>
      </c>
      <c r="AH6">
        <v>2956195.1999999955</v>
      </c>
      <c r="AI6">
        <v>-4646222.200000003</v>
      </c>
      <c r="AJ6">
        <v>5168296.700000003</v>
      </c>
      <c r="AK6">
        <v>31809048.700000003</v>
      </c>
      <c r="AL6">
        <v>6598996.6000000015</v>
      </c>
      <c r="AM6">
        <v>2661658.5</v>
      </c>
      <c r="AN6">
        <v>-4870388.8999999985</v>
      </c>
      <c r="AO6">
        <v>-3650713.700000003</v>
      </c>
      <c r="AP6">
        <v>14513917.799999982</v>
      </c>
      <c r="AQ6">
        <v>893160.19999999553</v>
      </c>
      <c r="AR6">
        <v>8465533.2000000104</v>
      </c>
      <c r="AS6">
        <v>8857835.900000006</v>
      </c>
      <c r="AT6">
        <v>2225142</v>
      </c>
      <c r="AU6">
        <v>-576535.80000000447</v>
      </c>
      <c r="AV6">
        <v>52763.59999999404</v>
      </c>
      <c r="AW6">
        <v>3317574.400000006</v>
      </c>
      <c r="AX6">
        <v>-961491.89999999851</v>
      </c>
      <c r="AY6">
        <v>647989.30000000447</v>
      </c>
      <c r="AZ6">
        <v>-365545.70000000298</v>
      </c>
      <c r="BA6">
        <v>-472777</v>
      </c>
      <c r="BB6">
        <v>-1553387.599999994</v>
      </c>
      <c r="BC6">
        <v>-8335843.5</v>
      </c>
      <c r="BD6">
        <v>-2567989.1000000015</v>
      </c>
      <c r="BE6">
        <v>1970408.1000000015</v>
      </c>
      <c r="BF6">
        <v>-1640421.8999999985</v>
      </c>
      <c r="BG6">
        <v>-4576033</v>
      </c>
      <c r="BH6">
        <v>-6246916.299999997</v>
      </c>
      <c r="BI6">
        <v>-6114775.799999997</v>
      </c>
      <c r="BJ6">
        <v>10072718.100000009</v>
      </c>
      <c r="BK6">
        <v>6678401.3999999985</v>
      </c>
      <c r="BL6">
        <v>6583388.6999999955</v>
      </c>
      <c r="BM6">
        <v>193413.10000000149</v>
      </c>
      <c r="BN6">
        <v>738831.5</v>
      </c>
      <c r="BO6">
        <v>-7021022.0000000149</v>
      </c>
      <c r="BP6">
        <v>-2785746.6999999955</v>
      </c>
      <c r="BQ6">
        <v>-7401226.1999999955</v>
      </c>
      <c r="BR6">
        <v>10616136.700000003</v>
      </c>
      <c r="BS6">
        <v>-4327820.900000006</v>
      </c>
      <c r="BT6">
        <v>3909654.5</v>
      </c>
      <c r="BU6">
        <v>5522714.8999999985</v>
      </c>
      <c r="BV6">
        <v>-3124857.1000000015</v>
      </c>
      <c r="BW6">
        <v>202391.60000000149</v>
      </c>
      <c r="BX6">
        <v>-425704.40000000596</v>
      </c>
      <c r="BY6">
        <v>-1255079.3999999985</v>
      </c>
      <c r="BZ6">
        <v>2695565.1999999955</v>
      </c>
      <c r="CA6">
        <v>-2586586.6000000089</v>
      </c>
      <c r="CB6">
        <v>2203323.700000003</v>
      </c>
      <c r="CC6">
        <v>6319256.3999999985</v>
      </c>
      <c r="CD6">
        <v>882684</v>
      </c>
      <c r="CE6">
        <v>7737680.7000000104</v>
      </c>
      <c r="CF6">
        <v>-4658326.700000003</v>
      </c>
      <c r="CG6">
        <v>7173741.6999999955</v>
      </c>
      <c r="CH6">
        <v>1431550.1999999955</v>
      </c>
      <c r="CI6">
        <v>-4305480.1000000015</v>
      </c>
      <c r="CJ6">
        <v>6496005.700000003</v>
      </c>
      <c r="CK6">
        <v>-4607475.8000000045</v>
      </c>
      <c r="CL6">
        <v>2264383.400000006</v>
      </c>
      <c r="CM6">
        <v>1000530.5</v>
      </c>
      <c r="CN6">
        <v>3049810.6999999881</v>
      </c>
      <c r="CO6">
        <v>4295706.200000003</v>
      </c>
      <c r="CP6">
        <v>10098374.700000003</v>
      </c>
      <c r="CQ6">
        <v>14937474.100000009</v>
      </c>
      <c r="CR6">
        <v>3004680.6999999955</v>
      </c>
      <c r="CS6">
        <v>12196488.799999997</v>
      </c>
      <c r="CT6">
        <v>2234633.3999999985</v>
      </c>
      <c r="CU6">
        <v>10113043.299999997</v>
      </c>
      <c r="CV6">
        <v>-4484780.299999997</v>
      </c>
      <c r="CW6">
        <v>-203597.90000000596</v>
      </c>
      <c r="CX6">
        <v>2827419.8999999911</v>
      </c>
      <c r="CY6">
        <v>-2720462.400000006</v>
      </c>
      <c r="CZ6">
        <v>1895491.8999999911</v>
      </c>
      <c r="DA6">
        <v>55643271.899999984</v>
      </c>
      <c r="DB6">
        <v>22953649.899999991</v>
      </c>
      <c r="DC6">
        <v>13041509.800000004</v>
      </c>
      <c r="DD6">
        <v>4398678.299999997</v>
      </c>
      <c r="DE6">
        <v>3193556.599999994</v>
      </c>
      <c r="DF6">
        <v>-6142455.6999999955</v>
      </c>
      <c r="DG6">
        <v>7335228.200000003</v>
      </c>
      <c r="DH6">
        <v>5294666</v>
      </c>
      <c r="DI6">
        <v>13502243.100000001</v>
      </c>
      <c r="DJ6">
        <v>-223886.79999999702</v>
      </c>
      <c r="DK6">
        <v>-401628.29999999702</v>
      </c>
      <c r="DL6">
        <v>1670201.7999999896</v>
      </c>
      <c r="DM6">
        <v>3774105.099999994</v>
      </c>
      <c r="DN6">
        <v>1524621.099999994</v>
      </c>
      <c r="DO6">
        <v>3101133.5000000075</v>
      </c>
      <c r="DP6">
        <v>-7176531.3000000045</v>
      </c>
      <c r="DQ6">
        <v>-12786237.5</v>
      </c>
      <c r="DR6">
        <v>4028488.700000003</v>
      </c>
      <c r="DS6">
        <v>-282077.39999999851</v>
      </c>
      <c r="DT6">
        <v>-6862799.1000000015</v>
      </c>
      <c r="DU6">
        <v>-6319362.8999999985</v>
      </c>
      <c r="DV6">
        <v>-7053142.3999999985</v>
      </c>
      <c r="DW6">
        <v>4729338.3999999985</v>
      </c>
      <c r="DX6">
        <v>10452853.399999999</v>
      </c>
      <c r="DY6">
        <v>-4417093.3999999911</v>
      </c>
      <c r="DZ6">
        <v>17556334.700000003</v>
      </c>
      <c r="EA6">
        <v>9723099</v>
      </c>
      <c r="EB6">
        <v>-6955663.799999997</v>
      </c>
      <c r="EC6">
        <v>-4247751.2999999896</v>
      </c>
      <c r="ED6">
        <v>2160614</v>
      </c>
      <c r="EE6">
        <v>-5192351.3999999985</v>
      </c>
      <c r="EF6">
        <v>4957466.299999997</v>
      </c>
      <c r="EG6">
        <v>-2183018</v>
      </c>
      <c r="EH6">
        <v>-2635671</v>
      </c>
      <c r="EI6">
        <v>3818178.3999999985</v>
      </c>
      <c r="EJ6">
        <v>2102517.200000003</v>
      </c>
      <c r="EK6">
        <v>-12960700</v>
      </c>
      <c r="EL6">
        <v>5599990</v>
      </c>
      <c r="EM6">
        <v>1773650</v>
      </c>
      <c r="EP6" s="20">
        <f t="shared" si="6"/>
        <v>142</v>
      </c>
      <c r="EQ6" s="20">
        <f t="shared" si="7"/>
        <v>42600000</v>
      </c>
      <c r="ER6" s="22">
        <f t="shared" si="0"/>
        <v>278438100.69999987</v>
      </c>
      <c r="ES6" s="22">
        <f t="shared" si="8"/>
        <v>235838100.69999987</v>
      </c>
      <c r="ET6" s="22">
        <f>ROUNDUP(EP6/4,0)</f>
        <v>36</v>
      </c>
      <c r="EU6" s="22">
        <f t="shared" si="16"/>
        <v>10800000</v>
      </c>
      <c r="EV6" s="22">
        <f>SUM(B6,F6,J6,N6,R6,V6,Z6,AD6,AH6,AL6,AP6,AT6,AX6,BB6,BF6,BJ6,BN6,BR6,BV6,BZ6,CD6,CH6,CL6,CP6,CT6,CX6,DB6,DF6,DJ6,DN6,DR6,DV6,DZ6,ED6,EH6,EL6)</f>
        <v>82431228.799999997</v>
      </c>
      <c r="EW6" s="22">
        <f t="shared" si="1"/>
        <v>71631228.799999997</v>
      </c>
      <c r="EX6" s="20">
        <f t="shared" si="9"/>
        <v>80</v>
      </c>
      <c r="EY6" s="20">
        <f t="shared" si="10"/>
        <v>62</v>
      </c>
      <c r="EZ6" s="21">
        <f>EX6/(EX6+EY6)</f>
        <v>0.56338028169014087</v>
      </c>
      <c r="FA6" s="24">
        <f t="shared" si="12"/>
        <v>65376008.200000018</v>
      </c>
      <c r="FB6" s="24">
        <f t="shared" si="2"/>
        <v>17278554.899999976</v>
      </c>
      <c r="FC6" s="24">
        <f t="shared" si="2"/>
        <v>45137853.699999996</v>
      </c>
      <c r="FD6" s="24">
        <f t="shared" si="13"/>
        <v>13015968.800000016</v>
      </c>
      <c r="FE6" s="24">
        <f t="shared" si="3"/>
        <v>2340148.799999997</v>
      </c>
      <c r="FF6" s="24">
        <f t="shared" si="3"/>
        <v>-12943768.5</v>
      </c>
      <c r="FG6" s="24">
        <f t="shared" si="3"/>
        <v>-10941884.300000012</v>
      </c>
      <c r="FH6" s="24">
        <f t="shared" si="3"/>
        <v>13960103.699999984</v>
      </c>
      <c r="FI6" s="24">
        <f t="shared" si="3"/>
        <v>6571095.4999999739</v>
      </c>
      <c r="FJ6" s="24">
        <f t="shared" si="3"/>
        <v>25885285.799999982</v>
      </c>
      <c r="FK6" s="24">
        <f t="shared" si="3"/>
        <v>57303577.799999997</v>
      </c>
      <c r="FL6" s="24">
        <f t="shared" si="3"/>
        <v>55455156.29999999</v>
      </c>
      <c r="FN6" s="24">
        <f>B30+N30+Z30+AL30+AX30+BJ30+BV30+CH30+CT30+DF30+DR30+ED30</f>
        <v>47</v>
      </c>
      <c r="FO6" s="24">
        <f t="shared" ref="FO6:FY6" si="19">C30+O30+AA30+AM30+AY30+BK30+BW30+CI30+CU30+DG30+DS30+EE30</f>
        <v>27</v>
      </c>
      <c r="FP6" s="24">
        <f t="shared" si="19"/>
        <v>25</v>
      </c>
      <c r="FQ6" s="24">
        <f t="shared" si="19"/>
        <v>38</v>
      </c>
      <c r="FR6" s="24">
        <f t="shared" si="19"/>
        <v>17</v>
      </c>
      <c r="FS6" s="24">
        <f t="shared" si="19"/>
        <v>20</v>
      </c>
      <c r="FT6" s="24">
        <f t="shared" si="19"/>
        <v>18</v>
      </c>
      <c r="FU6" s="24">
        <f t="shared" si="19"/>
        <v>24</v>
      </c>
      <c r="FV6" s="24">
        <f t="shared" si="19"/>
        <v>25</v>
      </c>
      <c r="FW6" s="24">
        <f t="shared" si="19"/>
        <v>35</v>
      </c>
      <c r="FX6" s="24">
        <f t="shared" si="19"/>
        <v>30</v>
      </c>
      <c r="FY6" s="24">
        <f t="shared" si="19"/>
        <v>46</v>
      </c>
    </row>
    <row r="7" spans="1:181" x14ac:dyDescent="0.25">
      <c r="A7" s="5" t="s">
        <v>4</v>
      </c>
      <c r="B7">
        <v>-446873.00000000745</v>
      </c>
      <c r="C7">
        <v>-5713914.400000006</v>
      </c>
      <c r="D7">
        <v>8802054.099999994</v>
      </c>
      <c r="E7">
        <v>7125832.700000003</v>
      </c>
      <c r="F7">
        <v>11218813.399999999</v>
      </c>
      <c r="G7">
        <v>15344125.099999994</v>
      </c>
      <c r="H7">
        <v>5864415.5</v>
      </c>
      <c r="I7">
        <v>-2535147.3000000045</v>
      </c>
      <c r="J7">
        <v>-11710807</v>
      </c>
      <c r="K7">
        <v>47417548.899999991</v>
      </c>
      <c r="L7">
        <v>33979563.200000003</v>
      </c>
      <c r="M7">
        <v>2496554.8000000045</v>
      </c>
      <c r="N7">
        <v>9945916.2000000104</v>
      </c>
      <c r="O7">
        <v>-4397452.400000006</v>
      </c>
      <c r="P7">
        <v>-17046704.100000005</v>
      </c>
      <c r="Q7">
        <v>-19726808.899999991</v>
      </c>
      <c r="R7">
        <v>-21773935.099999998</v>
      </c>
      <c r="S7">
        <v>-8904285.599999994</v>
      </c>
      <c r="T7">
        <v>-1000932.6000000015</v>
      </c>
      <c r="U7">
        <v>2873130</v>
      </c>
      <c r="V7">
        <v>-3861085.5</v>
      </c>
      <c r="W7">
        <v>-2267295.3000000045</v>
      </c>
      <c r="X7">
        <v>-5062268.5000000075</v>
      </c>
      <c r="Y7">
        <v>-13061366.500000007</v>
      </c>
      <c r="Z7">
        <v>-12384247.100000001</v>
      </c>
      <c r="AA7">
        <v>-12403577.5</v>
      </c>
      <c r="AB7">
        <v>-3765567.4999999963</v>
      </c>
      <c r="AC7">
        <v>9488035.4999999925</v>
      </c>
      <c r="AD7">
        <v>15417702.600000009</v>
      </c>
      <c r="AE7">
        <v>14222093.900000006</v>
      </c>
      <c r="AF7">
        <v>9176166.5</v>
      </c>
      <c r="AG7">
        <v>-5140498.4999999925</v>
      </c>
      <c r="AH7">
        <v>17722825.500000015</v>
      </c>
      <c r="AI7">
        <v>-2622941.099999994</v>
      </c>
      <c r="AJ7">
        <v>13489072.600000009</v>
      </c>
      <c r="AK7">
        <v>24864146.5</v>
      </c>
      <c r="AL7">
        <v>7156186.5000000075</v>
      </c>
      <c r="AM7">
        <v>486650.40000000596</v>
      </c>
      <c r="AN7">
        <v>-4119293.799999997</v>
      </c>
      <c r="AO7">
        <v>-3939751.200000003</v>
      </c>
      <c r="AP7">
        <v>9335567.299999997</v>
      </c>
      <c r="AQ7">
        <v>3814413.7000000104</v>
      </c>
      <c r="AR7">
        <v>11485653.399999999</v>
      </c>
      <c r="AS7">
        <v>9655259.8000000045</v>
      </c>
      <c r="AT7">
        <v>-1070752</v>
      </c>
      <c r="AU7">
        <v>-1156385.4999999925</v>
      </c>
      <c r="AV7">
        <v>-1278211.1000000015</v>
      </c>
      <c r="AW7">
        <v>588162.10000000149</v>
      </c>
      <c r="AX7">
        <v>-4904039.6999999955</v>
      </c>
      <c r="AY7">
        <v>1597530.8999999985</v>
      </c>
      <c r="AZ7">
        <v>-2574784.2999999896</v>
      </c>
      <c r="BA7">
        <v>2092376.299999997</v>
      </c>
      <c r="BB7">
        <v>-1164901.700000003</v>
      </c>
      <c r="BC7">
        <v>-5434597.5</v>
      </c>
      <c r="BD7">
        <v>-5535374.900000006</v>
      </c>
      <c r="BE7">
        <v>-4728118.0000000075</v>
      </c>
      <c r="BF7">
        <v>2895331.6000000015</v>
      </c>
      <c r="BG7">
        <v>-2236013.6000000015</v>
      </c>
      <c r="BH7">
        <v>-7649766.3999999985</v>
      </c>
      <c r="BI7">
        <v>-7749234.6000000015</v>
      </c>
      <c r="BJ7">
        <v>10904780.199999996</v>
      </c>
      <c r="BK7">
        <v>13469409.899999999</v>
      </c>
      <c r="BL7">
        <v>6433169.299999997</v>
      </c>
      <c r="BM7">
        <v>-3217284</v>
      </c>
      <c r="BN7">
        <v>-1865322.200000003</v>
      </c>
      <c r="BO7">
        <v>-10813529.600000009</v>
      </c>
      <c r="BP7">
        <v>1927503.0000000075</v>
      </c>
      <c r="BQ7">
        <v>-6219434.7999999896</v>
      </c>
      <c r="BR7">
        <v>18097488.299999997</v>
      </c>
      <c r="BS7">
        <v>-2811652.6999999955</v>
      </c>
      <c r="BT7">
        <v>1062178.6999999955</v>
      </c>
      <c r="BU7">
        <v>4457239.3999999985</v>
      </c>
      <c r="BV7">
        <v>4057927.3000000045</v>
      </c>
      <c r="BW7">
        <v>-2406647.4000000134</v>
      </c>
      <c r="BX7">
        <v>-2718307.799999997</v>
      </c>
      <c r="BY7">
        <v>-1156361.599999994</v>
      </c>
      <c r="BZ7">
        <v>3586183.5</v>
      </c>
      <c r="CA7">
        <v>-3063306.3999999911</v>
      </c>
      <c r="CB7">
        <v>10720772.499999993</v>
      </c>
      <c r="CC7">
        <v>1974960.6000000015</v>
      </c>
      <c r="CD7">
        <v>6470522.1999999955</v>
      </c>
      <c r="CE7">
        <v>9279959</v>
      </c>
      <c r="CF7">
        <v>-3907819.3000000045</v>
      </c>
      <c r="CG7">
        <v>4868022.1999999955</v>
      </c>
      <c r="CH7">
        <v>704234.70000000298</v>
      </c>
      <c r="CI7">
        <v>-5498981.8999999985</v>
      </c>
      <c r="CJ7">
        <v>8317768.5</v>
      </c>
      <c r="CK7">
        <v>-4029331.900000006</v>
      </c>
      <c r="CL7">
        <v>3224520.5</v>
      </c>
      <c r="CM7">
        <v>10951407.099999994</v>
      </c>
      <c r="CN7">
        <v>6567456.1000000089</v>
      </c>
      <c r="CO7">
        <v>-1180782.9999999925</v>
      </c>
      <c r="CP7">
        <v>9677041.299999997</v>
      </c>
      <c r="CQ7">
        <v>15516941.399999999</v>
      </c>
      <c r="CR7">
        <v>-1166890.200000003</v>
      </c>
      <c r="CS7">
        <v>9636720.3999999985</v>
      </c>
      <c r="CT7">
        <v>11066072.300000004</v>
      </c>
      <c r="CU7">
        <v>3749353.8999999985</v>
      </c>
      <c r="CV7">
        <v>-3947664.8999999985</v>
      </c>
      <c r="CW7">
        <v>3004143.1999999881</v>
      </c>
      <c r="CX7">
        <v>1739691.1000000015</v>
      </c>
      <c r="CY7">
        <v>-4251218.4999999925</v>
      </c>
      <c r="CZ7">
        <v>1352636.8999999985</v>
      </c>
      <c r="DA7">
        <v>49183901.299999982</v>
      </c>
      <c r="DB7">
        <v>18215628.300000004</v>
      </c>
      <c r="DC7">
        <v>17881329.399999991</v>
      </c>
      <c r="DD7">
        <v>6385432.2000000104</v>
      </c>
      <c r="DE7">
        <v>9519997.9999999925</v>
      </c>
      <c r="DF7">
        <v>-234660.80000000447</v>
      </c>
      <c r="DG7">
        <v>4053605.5</v>
      </c>
      <c r="DH7">
        <v>9588418.099999994</v>
      </c>
      <c r="DI7">
        <v>13454456.79999999</v>
      </c>
      <c r="DJ7">
        <v>-2642253.900000006</v>
      </c>
      <c r="DK7">
        <v>-731783</v>
      </c>
      <c r="DL7">
        <v>5230953.1000000015</v>
      </c>
      <c r="DM7">
        <v>-76934.69999999553</v>
      </c>
      <c r="DN7">
        <v>6880978.8000000045</v>
      </c>
      <c r="DO7">
        <v>5152.9999999925494</v>
      </c>
      <c r="DP7">
        <v>-11203324.900000006</v>
      </c>
      <c r="DQ7">
        <v>-14076667.399999999</v>
      </c>
      <c r="DR7">
        <v>-2872889.8000000045</v>
      </c>
      <c r="DS7">
        <v>-6663004.5</v>
      </c>
      <c r="DT7">
        <v>-4328449.6999999955</v>
      </c>
      <c r="DU7">
        <v>-2775167.299999997</v>
      </c>
      <c r="DV7">
        <v>-6797609</v>
      </c>
      <c r="DW7">
        <v>9604463.200000003</v>
      </c>
      <c r="DX7">
        <v>9256728.700000003</v>
      </c>
      <c r="DY7">
        <v>-2152517.7999999896</v>
      </c>
      <c r="DZ7">
        <v>13347505.699999996</v>
      </c>
      <c r="EA7">
        <v>7560008.799999997</v>
      </c>
      <c r="EB7">
        <v>-5051264.8999999985</v>
      </c>
      <c r="EC7">
        <v>-1201537.5</v>
      </c>
      <c r="ED7">
        <v>907254</v>
      </c>
      <c r="EE7">
        <v>-7007640.400000006</v>
      </c>
      <c r="EF7">
        <v>3270124</v>
      </c>
      <c r="EG7">
        <v>-7439578</v>
      </c>
      <c r="EH7">
        <v>-687626</v>
      </c>
      <c r="EI7">
        <v>3362306.799999997</v>
      </c>
      <c r="EJ7">
        <v>838699.89999999851</v>
      </c>
      <c r="EK7">
        <v>-13017400</v>
      </c>
      <c r="EL7">
        <v>5631120</v>
      </c>
      <c r="EP7" s="20">
        <f t="shared" si="6"/>
        <v>141</v>
      </c>
      <c r="EQ7" s="20">
        <f t="shared" si="7"/>
        <v>42300000</v>
      </c>
      <c r="ER7" s="22">
        <f t="shared" si="0"/>
        <v>320969520.10000008</v>
      </c>
      <c r="ES7" s="22">
        <f t="shared" si="8"/>
        <v>278669520.10000008</v>
      </c>
      <c r="ET7" s="22">
        <f>ROUNDUP(EP7/5,0)</f>
        <v>29</v>
      </c>
      <c r="EU7" s="22">
        <f t="shared" si="16"/>
        <v>8700000</v>
      </c>
      <c r="EV7" s="22">
        <f>SUM(B7,G7,L7,Q7,V7,AA7,AF7,AK7,AP7,AU7,AZ7,BE7,BJ7,BO7,BT7,BY7,CD7,CI7,CN7,CS7,CX7,DC7,DH7,DM7,DR7,DW7,EB7,EG7,EL7)</f>
        <v>93979074.799999982</v>
      </c>
      <c r="EW7" s="22">
        <f t="shared" si="1"/>
        <v>85279074.799999982</v>
      </c>
      <c r="EX7" s="20">
        <f t="shared" si="9"/>
        <v>73</v>
      </c>
      <c r="EY7" s="20">
        <f t="shared" si="10"/>
        <v>68</v>
      </c>
      <c r="EZ7" s="21">
        <f t="shared" si="11"/>
        <v>0.51773049645390068</v>
      </c>
      <c r="FA7" s="24">
        <f>SUM(K7,W7,AI7,AU7,BG7,BS7,CE7,CQ7,DC7,DO7,EA7,EM7)</f>
        <v>86566652.299999997</v>
      </c>
      <c r="FB7" s="24">
        <f t="shared" si="2"/>
        <v>19596701.399999999</v>
      </c>
      <c r="FC7" s="24">
        <f t="shared" si="2"/>
        <v>20342037.399999984</v>
      </c>
      <c r="FD7" s="24">
        <f t="shared" si="13"/>
        <v>23899660.800000012</v>
      </c>
      <c r="FE7" s="24">
        <f t="shared" si="3"/>
        <v>-20734667.900000028</v>
      </c>
      <c r="FF7" s="24">
        <f t="shared" si="3"/>
        <v>-2089238.099999994</v>
      </c>
      <c r="FG7" s="24">
        <f t="shared" si="3"/>
        <v>-7119438.4000000209</v>
      </c>
      <c r="FH7" s="24">
        <f t="shared" si="3"/>
        <v>9590830.4999999963</v>
      </c>
      <c r="FI7" s="24">
        <f t="shared" si="3"/>
        <v>24100089.200000018</v>
      </c>
      <c r="FJ7" s="24">
        <f t="shared" si="3"/>
        <v>55884678.100000001</v>
      </c>
      <c r="FK7" s="24">
        <f t="shared" si="3"/>
        <v>28636417.600000016</v>
      </c>
      <c r="FL7" s="24">
        <f t="shared" si="3"/>
        <v>82295797.200000018</v>
      </c>
      <c r="FN7" s="21">
        <f>SUM(FN3:FN6)/(FA1+FA9+FA16+FA23)</f>
        <v>0.67753623188405798</v>
      </c>
      <c r="FO7" s="21">
        <f t="shared" ref="FO7:FY7" si="20">SUM(FO3:FO6)/(FB1+FB9+FB16+FB23)</f>
        <v>0.4</v>
      </c>
      <c r="FP7" s="21">
        <f t="shared" si="20"/>
        <v>0.40977443609022557</v>
      </c>
      <c r="FQ7" s="21">
        <f t="shared" si="20"/>
        <v>0.50740740740740742</v>
      </c>
      <c r="FR7" s="21">
        <f t="shared" si="20"/>
        <v>0.33333333333333331</v>
      </c>
      <c r="FS7" s="21">
        <f t="shared" si="20"/>
        <v>0.36666666666666664</v>
      </c>
      <c r="FT7" s="21">
        <f t="shared" si="20"/>
        <v>0.32971014492753625</v>
      </c>
      <c r="FU7" s="21">
        <f t="shared" si="20"/>
        <v>0.42028985507246375</v>
      </c>
      <c r="FV7" s="21">
        <f t="shared" si="20"/>
        <v>0.50709219858156029</v>
      </c>
      <c r="FW7" s="21">
        <f t="shared" si="20"/>
        <v>0.65248226950354615</v>
      </c>
      <c r="FX7" s="21">
        <f t="shared" si="20"/>
        <v>0.46099290780141844</v>
      </c>
      <c r="FY7" s="21">
        <f t="shared" si="20"/>
        <v>0.67985611510791366</v>
      </c>
    </row>
    <row r="8" spans="1:181" x14ac:dyDescent="0.25">
      <c r="A8" s="5" t="s">
        <v>5</v>
      </c>
      <c r="B8">
        <v>204022.30000000447</v>
      </c>
      <c r="C8">
        <v>10149758.199999996</v>
      </c>
      <c r="D8">
        <v>13020965.400000006</v>
      </c>
      <c r="E8">
        <v>1515110.9000000134</v>
      </c>
      <c r="F8">
        <v>18701671.899999991</v>
      </c>
      <c r="G8">
        <v>13709227.099999994</v>
      </c>
      <c r="H8">
        <v>5901324.6000000015</v>
      </c>
      <c r="I8">
        <v>1134429.799999997</v>
      </c>
      <c r="J8">
        <v>-9973453.299999997</v>
      </c>
      <c r="K8">
        <v>56229683.599999979</v>
      </c>
      <c r="L8">
        <v>21125603.099999994</v>
      </c>
      <c r="M8">
        <v>-1386830.599999994</v>
      </c>
      <c r="N8">
        <v>-3767893.9999999925</v>
      </c>
      <c r="O8">
        <v>-6100946.8999999911</v>
      </c>
      <c r="P8">
        <v>-18410384.199999996</v>
      </c>
      <c r="Q8">
        <v>-23542140.999999996</v>
      </c>
      <c r="R8">
        <v>-21556283.699999992</v>
      </c>
      <c r="S8">
        <v>-7354923.8999999985</v>
      </c>
      <c r="T8">
        <v>-2125775.1000000015</v>
      </c>
      <c r="U8">
        <v>-2118910.5</v>
      </c>
      <c r="V8">
        <v>-8528980.6000000089</v>
      </c>
      <c r="W8">
        <v>-5009104.299999997</v>
      </c>
      <c r="X8">
        <v>-8603587.6000000089</v>
      </c>
      <c r="Y8">
        <v>-14003929.899999999</v>
      </c>
      <c r="Z8">
        <v>-11950724.300000001</v>
      </c>
      <c r="AA8">
        <v>-8643555.0999999978</v>
      </c>
      <c r="AB8">
        <v>-6326250.299999997</v>
      </c>
      <c r="AC8">
        <v>11749587</v>
      </c>
      <c r="AD8">
        <v>14070939.599999994</v>
      </c>
      <c r="AE8">
        <v>15942099.200000003</v>
      </c>
      <c r="AF8">
        <v>2946433.1000000015</v>
      </c>
      <c r="AG8">
        <v>-3372986.5</v>
      </c>
      <c r="AH8">
        <v>20884703.400000006</v>
      </c>
      <c r="AI8">
        <v>4298526.700000003</v>
      </c>
      <c r="AJ8">
        <v>5260559.5</v>
      </c>
      <c r="AK8">
        <v>29888578.600000009</v>
      </c>
      <c r="AL8">
        <v>2522180.799999997</v>
      </c>
      <c r="AM8">
        <v>2452621.6999999955</v>
      </c>
      <c r="AN8">
        <v>-1946155.099999994</v>
      </c>
      <c r="AO8">
        <v>637222.5</v>
      </c>
      <c r="AP8">
        <v>12329169.200000003</v>
      </c>
      <c r="AQ8">
        <v>11172398</v>
      </c>
      <c r="AR8">
        <v>17713955.199999996</v>
      </c>
      <c r="AS8">
        <v>7651117</v>
      </c>
      <c r="AT8">
        <v>-1598503.3000000045</v>
      </c>
      <c r="AU8">
        <v>-626926.80000000447</v>
      </c>
      <c r="AV8">
        <v>-2923928.700000003</v>
      </c>
      <c r="AW8">
        <v>789684.39999999851</v>
      </c>
      <c r="AX8">
        <v>-6380432.8999999985</v>
      </c>
      <c r="AY8">
        <v>-1102084.1999999955</v>
      </c>
      <c r="AZ8">
        <v>-2901121.3999999985</v>
      </c>
      <c r="BA8">
        <v>2628971.9999999925</v>
      </c>
      <c r="BB8">
        <v>667533.70000000298</v>
      </c>
      <c r="BC8">
        <v>-4976554.700000003</v>
      </c>
      <c r="BD8">
        <v>-9170779.700000003</v>
      </c>
      <c r="BE8">
        <v>-2049231.4999999925</v>
      </c>
      <c r="BF8">
        <v>4402836.3999999911</v>
      </c>
      <c r="BG8">
        <v>2176211.5</v>
      </c>
      <c r="BH8">
        <v>-11121586.399999999</v>
      </c>
      <c r="BI8">
        <v>-9681223.200000003</v>
      </c>
      <c r="BJ8">
        <v>12980381.100000001</v>
      </c>
      <c r="BK8">
        <v>16857270.299999997</v>
      </c>
      <c r="BL8">
        <v>1108319.1999999955</v>
      </c>
      <c r="BM8">
        <v>-2404526.3999999985</v>
      </c>
      <c r="BN8">
        <v>-4555551.599999994</v>
      </c>
      <c r="BO8">
        <v>-11189888.5</v>
      </c>
      <c r="BP8">
        <v>-2992607.200000003</v>
      </c>
      <c r="BQ8">
        <v>-6391954.6000000015</v>
      </c>
      <c r="BR8">
        <v>18525720.399999991</v>
      </c>
      <c r="BS8">
        <v>-4072118.2000000104</v>
      </c>
      <c r="BT8">
        <v>1348381.400000006</v>
      </c>
      <c r="BU8">
        <v>1616770.599999994</v>
      </c>
      <c r="BV8">
        <v>-1167321.3000000045</v>
      </c>
      <c r="BW8">
        <v>-5131109.3999999985</v>
      </c>
      <c r="BX8">
        <v>-4793702.200000003</v>
      </c>
      <c r="BY8">
        <v>783254.70000000298</v>
      </c>
      <c r="BZ8">
        <v>6533301.799999997</v>
      </c>
      <c r="CA8">
        <v>916472.60000000149</v>
      </c>
      <c r="CB8">
        <v>3373891.599999994</v>
      </c>
      <c r="CC8">
        <v>6642250.1000000089</v>
      </c>
      <c r="CD8">
        <v>4654153.6000000015</v>
      </c>
      <c r="CE8">
        <v>6262903</v>
      </c>
      <c r="CF8">
        <v>-4637067.8999999985</v>
      </c>
      <c r="CG8">
        <v>3660463.3000000045</v>
      </c>
      <c r="CH8">
        <v>-1859696.200000003</v>
      </c>
      <c r="CI8">
        <v>1832485.3999999985</v>
      </c>
      <c r="CJ8">
        <v>12801881.900000006</v>
      </c>
      <c r="CK8">
        <v>-4099410</v>
      </c>
      <c r="CL8">
        <v>10629571.499999993</v>
      </c>
      <c r="CM8">
        <v>12206103.900000006</v>
      </c>
      <c r="CN8">
        <v>-2472724.6999999881</v>
      </c>
      <c r="CO8">
        <v>-941834.69999999553</v>
      </c>
      <c r="CP8">
        <v>4296788</v>
      </c>
      <c r="CQ8">
        <v>8757334.4999999925</v>
      </c>
      <c r="CR8">
        <v>-6037884.3999999985</v>
      </c>
      <c r="CS8">
        <v>16468108</v>
      </c>
      <c r="CT8">
        <v>4543651.8999999985</v>
      </c>
      <c r="CU8">
        <v>6857275.700000003</v>
      </c>
      <c r="CV8">
        <v>-883521.30000000447</v>
      </c>
      <c r="CW8">
        <v>1822421.1000000015</v>
      </c>
      <c r="CX8">
        <v>-183187.90000000596</v>
      </c>
      <c r="CY8">
        <v>-7782336.0000000075</v>
      </c>
      <c r="CZ8">
        <v>-3047438.6000000015</v>
      </c>
      <c r="DA8">
        <v>44264475.600000001</v>
      </c>
      <c r="DB8">
        <v>17897511.600000001</v>
      </c>
      <c r="DC8">
        <v>12959560.000000007</v>
      </c>
      <c r="DD8">
        <v>18021200</v>
      </c>
      <c r="DE8">
        <v>14697689.599999994</v>
      </c>
      <c r="DF8">
        <v>2162367.099999994</v>
      </c>
      <c r="DG8">
        <v>10567736.399999999</v>
      </c>
      <c r="DH8">
        <v>5723628.599999994</v>
      </c>
      <c r="DI8">
        <v>18525145.100000009</v>
      </c>
      <c r="DJ8">
        <v>-1319393.3999999985</v>
      </c>
      <c r="DK8">
        <v>-5962397.3999999985</v>
      </c>
      <c r="DL8">
        <v>6026479.9999999925</v>
      </c>
      <c r="DM8">
        <v>1689481.3000000045</v>
      </c>
      <c r="DN8">
        <v>4060252.8999999985</v>
      </c>
      <c r="DO8">
        <v>-2859704.2000000104</v>
      </c>
      <c r="DP8">
        <v>-7880121.8999999985</v>
      </c>
      <c r="DQ8">
        <v>-17746491.300000004</v>
      </c>
      <c r="DR8">
        <v>-9036227.7000000104</v>
      </c>
      <c r="DS8">
        <v>-4130435.299999997</v>
      </c>
      <c r="DT8">
        <v>-4280054.8999999985</v>
      </c>
      <c r="DU8">
        <v>-1570578.3999999985</v>
      </c>
      <c r="DV8">
        <v>-3242606.6000000015</v>
      </c>
      <c r="DW8">
        <v>9151683.799999997</v>
      </c>
      <c r="DX8">
        <v>11699495.399999999</v>
      </c>
      <c r="DY8">
        <v>-2475898.8000000045</v>
      </c>
      <c r="DZ8">
        <v>13947638.600000009</v>
      </c>
      <c r="EA8">
        <v>8307726.8000000045</v>
      </c>
      <c r="EB8">
        <v>-3822360.1000000015</v>
      </c>
      <c r="EC8">
        <v>3005770</v>
      </c>
      <c r="ED8">
        <v>-599201</v>
      </c>
      <c r="EE8">
        <v>-7378882</v>
      </c>
      <c r="EF8">
        <v>-1829883.5</v>
      </c>
      <c r="EG8">
        <v>-8518150</v>
      </c>
      <c r="EH8">
        <v>294468.39999999851</v>
      </c>
      <c r="EI8">
        <v>942867.20000000298</v>
      </c>
      <c r="EJ8">
        <v>246550.20000000298</v>
      </c>
      <c r="EK8">
        <v>-7500000</v>
      </c>
      <c r="EP8" s="20">
        <f t="shared" si="6"/>
        <v>140</v>
      </c>
      <c r="EQ8" s="20">
        <f t="shared" si="7"/>
        <v>42000000</v>
      </c>
      <c r="ER8" s="22">
        <f t="shared" si="0"/>
        <v>299496553.30000007</v>
      </c>
      <c r="ES8" s="22">
        <f t="shared" si="8"/>
        <v>257496553.30000007</v>
      </c>
      <c r="ET8" s="22">
        <f>ROUNDUP(EP8/6,0)</f>
        <v>24</v>
      </c>
      <c r="EU8" s="22">
        <f t="shared" si="16"/>
        <v>7200000</v>
      </c>
      <c r="EV8" s="22">
        <f>SUM(B8,H8,N8,T8,Z8,AF8,AL8,AR8,AX8,BD8,BJ8,BP8,BV8,CB8,CH8,CN8,CT8,CZ8,DF8,DL8,DR8,DX8,ED8,EJ8)</f>
        <v>15749910.599999975</v>
      </c>
      <c r="EW8" s="22">
        <f>EV8-EU8</f>
        <v>8549910.5999999754</v>
      </c>
      <c r="EX8" s="20">
        <f t="shared" si="9"/>
        <v>71</v>
      </c>
      <c r="EY8" s="20">
        <f t="shared" si="10"/>
        <v>69</v>
      </c>
      <c r="EZ8" s="21">
        <f t="shared" si="11"/>
        <v>0.50714285714285712</v>
      </c>
      <c r="FA8" s="24">
        <f t="shared" si="12"/>
        <v>86424092.599999964</v>
      </c>
      <c r="FB8" s="24">
        <f t="shared" si="2"/>
        <v>729206.99999999255</v>
      </c>
      <c r="FC8" s="24">
        <f t="shared" si="2"/>
        <v>27308589.5</v>
      </c>
      <c r="FD8" s="24">
        <f t="shared" si="13"/>
        <v>-12348894.200000014</v>
      </c>
      <c r="FE8" s="24">
        <f t="shared" si="3"/>
        <v>16230134.800000008</v>
      </c>
      <c r="FF8" s="24">
        <f t="shared" si="3"/>
        <v>-8716277.7999999896</v>
      </c>
      <c r="FG8" s="24">
        <f t="shared" si="3"/>
        <v>-2473092.4999999739</v>
      </c>
      <c r="FH8" s="24">
        <f t="shared" si="3"/>
        <v>32369632.899999984</v>
      </c>
      <c r="FI8" s="24">
        <f t="shared" si="3"/>
        <v>26774751.299999997</v>
      </c>
      <c r="FJ8" s="24">
        <f t="shared" si="3"/>
        <v>28098804.79999999</v>
      </c>
      <c r="FK8" s="24">
        <f t="shared" si="3"/>
        <v>36530937.200000018</v>
      </c>
      <c r="FL8" s="24">
        <f t="shared" si="3"/>
        <v>68568667.699999988</v>
      </c>
    </row>
    <row r="9" spans="1:181" x14ac:dyDescent="0.25">
      <c r="A9" s="25">
        <v>6</v>
      </c>
      <c r="B9" s="6">
        <f>COUNTIF(B3:B8,"&gt;300000")</f>
        <v>1</v>
      </c>
      <c r="C9" s="6">
        <f t="shared" ref="C9:BN9" si="21">COUNTIF(C3:C8,"&gt;300000")</f>
        <v>1</v>
      </c>
      <c r="D9" s="6">
        <f t="shared" si="21"/>
        <v>4</v>
      </c>
      <c r="E9" s="6">
        <f t="shared" si="21"/>
        <v>4</v>
      </c>
      <c r="F9" s="6">
        <f t="shared" si="21"/>
        <v>6</v>
      </c>
      <c r="G9" s="6">
        <f t="shared" si="21"/>
        <v>6</v>
      </c>
      <c r="H9" s="6">
        <f t="shared" si="21"/>
        <v>5</v>
      </c>
      <c r="I9" s="6">
        <f t="shared" si="21"/>
        <v>2</v>
      </c>
      <c r="J9" s="6">
        <f t="shared" si="21"/>
        <v>0</v>
      </c>
      <c r="K9" s="6">
        <f t="shared" si="21"/>
        <v>6</v>
      </c>
      <c r="L9" s="6">
        <f t="shared" si="21"/>
        <v>6</v>
      </c>
      <c r="M9" s="6">
        <f t="shared" si="21"/>
        <v>4</v>
      </c>
      <c r="N9" s="6">
        <f t="shared" si="21"/>
        <v>5</v>
      </c>
      <c r="O9" s="6">
        <f t="shared" si="21"/>
        <v>4</v>
      </c>
      <c r="P9" s="6">
        <f t="shared" si="21"/>
        <v>1</v>
      </c>
      <c r="Q9" s="6">
        <f t="shared" si="21"/>
        <v>0</v>
      </c>
      <c r="R9" s="6">
        <f t="shared" si="21"/>
        <v>0</v>
      </c>
      <c r="S9" s="6">
        <f t="shared" si="21"/>
        <v>0</v>
      </c>
      <c r="T9" s="6">
        <f t="shared" si="21"/>
        <v>0</v>
      </c>
      <c r="U9" s="6">
        <f t="shared" si="21"/>
        <v>2</v>
      </c>
      <c r="V9" s="6">
        <f t="shared" si="21"/>
        <v>0</v>
      </c>
      <c r="W9" s="6">
        <f t="shared" si="21"/>
        <v>3</v>
      </c>
      <c r="X9" s="6">
        <f t="shared" si="21"/>
        <v>2</v>
      </c>
      <c r="Y9" s="6">
        <f t="shared" si="21"/>
        <v>0</v>
      </c>
      <c r="Z9" s="6">
        <f t="shared" si="21"/>
        <v>0</v>
      </c>
      <c r="AA9" s="6">
        <f t="shared" si="21"/>
        <v>0</v>
      </c>
      <c r="AB9" s="6">
        <f t="shared" si="21"/>
        <v>0</v>
      </c>
      <c r="AC9" s="6">
        <f t="shared" si="21"/>
        <v>4</v>
      </c>
      <c r="AD9" s="6">
        <f t="shared" si="21"/>
        <v>5</v>
      </c>
      <c r="AE9" s="6">
        <f t="shared" si="21"/>
        <v>6</v>
      </c>
      <c r="AF9" s="6">
        <f t="shared" si="21"/>
        <v>6</v>
      </c>
      <c r="AG9" s="6">
        <f t="shared" si="21"/>
        <v>2</v>
      </c>
      <c r="AH9" s="6">
        <f t="shared" si="21"/>
        <v>5</v>
      </c>
      <c r="AI9" s="6">
        <f t="shared" si="21"/>
        <v>2</v>
      </c>
      <c r="AJ9" s="6">
        <f t="shared" si="21"/>
        <v>5</v>
      </c>
      <c r="AK9" s="6">
        <f t="shared" si="21"/>
        <v>6</v>
      </c>
      <c r="AL9" s="6">
        <f t="shared" si="21"/>
        <v>6</v>
      </c>
      <c r="AM9" s="6">
        <f t="shared" si="21"/>
        <v>4</v>
      </c>
      <c r="AN9" s="6">
        <f t="shared" si="21"/>
        <v>1</v>
      </c>
      <c r="AO9" s="6">
        <f t="shared" si="21"/>
        <v>1</v>
      </c>
      <c r="AP9" s="6">
        <f t="shared" si="21"/>
        <v>4</v>
      </c>
      <c r="AQ9" s="6">
        <f t="shared" si="21"/>
        <v>5</v>
      </c>
      <c r="AR9" s="6">
        <f t="shared" si="21"/>
        <v>6</v>
      </c>
      <c r="AS9" s="6">
        <f t="shared" si="21"/>
        <v>6</v>
      </c>
      <c r="AT9" s="6">
        <f t="shared" si="21"/>
        <v>2</v>
      </c>
      <c r="AU9" s="6">
        <f t="shared" si="21"/>
        <v>1</v>
      </c>
      <c r="AV9" s="6">
        <f t="shared" si="21"/>
        <v>1</v>
      </c>
      <c r="AW9" s="6">
        <f t="shared" si="21"/>
        <v>6</v>
      </c>
      <c r="AX9" s="6">
        <f t="shared" si="21"/>
        <v>0</v>
      </c>
      <c r="AY9" s="6">
        <f t="shared" si="21"/>
        <v>2</v>
      </c>
      <c r="AZ9" s="6">
        <f t="shared" si="21"/>
        <v>2</v>
      </c>
      <c r="BA9" s="6">
        <f t="shared" si="21"/>
        <v>5</v>
      </c>
      <c r="BB9" s="6">
        <f t="shared" si="21"/>
        <v>1</v>
      </c>
      <c r="BC9" s="6">
        <f t="shared" si="21"/>
        <v>0</v>
      </c>
      <c r="BD9" s="6">
        <f t="shared" si="21"/>
        <v>1</v>
      </c>
      <c r="BE9" s="6">
        <f t="shared" si="21"/>
        <v>3</v>
      </c>
      <c r="BF9" s="6">
        <f t="shared" si="21"/>
        <v>2</v>
      </c>
      <c r="BG9" s="6">
        <f t="shared" si="21"/>
        <v>3</v>
      </c>
      <c r="BH9" s="6">
        <f t="shared" si="21"/>
        <v>0</v>
      </c>
      <c r="BI9" s="6">
        <f t="shared" si="21"/>
        <v>0</v>
      </c>
      <c r="BJ9" s="6">
        <f t="shared" si="21"/>
        <v>6</v>
      </c>
      <c r="BK9" s="6">
        <f t="shared" si="21"/>
        <v>6</v>
      </c>
      <c r="BL9" s="6">
        <f t="shared" si="21"/>
        <v>6</v>
      </c>
      <c r="BM9" s="6">
        <f t="shared" si="21"/>
        <v>2</v>
      </c>
      <c r="BN9" s="6">
        <f t="shared" si="21"/>
        <v>4</v>
      </c>
      <c r="BO9" s="6">
        <f t="shared" ref="BO9:DZ9" si="22">COUNTIF(BO3:BO8,"&gt;300000")</f>
        <v>0</v>
      </c>
      <c r="BP9" s="6">
        <f t="shared" si="22"/>
        <v>1</v>
      </c>
      <c r="BQ9" s="6">
        <f t="shared" si="22"/>
        <v>0</v>
      </c>
      <c r="BR9" s="6">
        <f t="shared" si="22"/>
        <v>6</v>
      </c>
      <c r="BS9" s="6">
        <f t="shared" si="22"/>
        <v>1</v>
      </c>
      <c r="BT9" s="6">
        <f t="shared" si="22"/>
        <v>4</v>
      </c>
      <c r="BU9" s="6">
        <f t="shared" si="22"/>
        <v>5</v>
      </c>
      <c r="BV9" s="6">
        <f t="shared" si="22"/>
        <v>1</v>
      </c>
      <c r="BW9" s="6">
        <f t="shared" si="22"/>
        <v>1</v>
      </c>
      <c r="BX9" s="6">
        <f t="shared" si="22"/>
        <v>0</v>
      </c>
      <c r="BY9" s="6">
        <f t="shared" si="22"/>
        <v>1</v>
      </c>
      <c r="BZ9" s="6">
        <f t="shared" si="22"/>
        <v>5</v>
      </c>
      <c r="CA9" s="6">
        <f t="shared" si="22"/>
        <v>1</v>
      </c>
      <c r="CB9" s="6">
        <f t="shared" si="22"/>
        <v>4</v>
      </c>
      <c r="CC9" s="6">
        <f t="shared" si="22"/>
        <v>6</v>
      </c>
      <c r="CD9" s="6">
        <f t="shared" si="22"/>
        <v>6</v>
      </c>
      <c r="CE9" s="6">
        <f t="shared" si="22"/>
        <v>5</v>
      </c>
      <c r="CF9" s="6">
        <f t="shared" si="22"/>
        <v>0</v>
      </c>
      <c r="CG9" s="6">
        <f t="shared" si="22"/>
        <v>6</v>
      </c>
      <c r="CH9" s="6">
        <f t="shared" si="22"/>
        <v>5</v>
      </c>
      <c r="CI9" s="6">
        <f t="shared" si="22"/>
        <v>3</v>
      </c>
      <c r="CJ9" s="6">
        <f t="shared" si="22"/>
        <v>6</v>
      </c>
      <c r="CK9" s="6">
        <f t="shared" si="22"/>
        <v>0</v>
      </c>
      <c r="CL9" s="6">
        <f t="shared" si="22"/>
        <v>6</v>
      </c>
      <c r="CM9" s="6">
        <f t="shared" si="22"/>
        <v>3</v>
      </c>
      <c r="CN9" s="6">
        <f t="shared" si="22"/>
        <v>3</v>
      </c>
      <c r="CO9" s="6">
        <f t="shared" si="22"/>
        <v>4</v>
      </c>
      <c r="CP9" s="6">
        <f t="shared" si="22"/>
        <v>6</v>
      </c>
      <c r="CQ9" s="6">
        <f t="shared" si="22"/>
        <v>6</v>
      </c>
      <c r="CR9" s="6">
        <f t="shared" si="22"/>
        <v>3</v>
      </c>
      <c r="CS9" s="6">
        <f t="shared" si="22"/>
        <v>5</v>
      </c>
      <c r="CT9" s="6">
        <f t="shared" si="22"/>
        <v>6</v>
      </c>
      <c r="CU9" s="6">
        <f t="shared" si="22"/>
        <v>6</v>
      </c>
      <c r="CV9" s="6">
        <f t="shared" si="22"/>
        <v>1</v>
      </c>
      <c r="CW9" s="6">
        <f t="shared" si="22"/>
        <v>3</v>
      </c>
      <c r="CX9" s="6">
        <f t="shared" si="22"/>
        <v>4</v>
      </c>
      <c r="CY9" s="6">
        <f t="shared" si="22"/>
        <v>0</v>
      </c>
      <c r="CZ9" s="6">
        <f t="shared" si="22"/>
        <v>4</v>
      </c>
      <c r="DA9" s="6">
        <f t="shared" si="22"/>
        <v>6</v>
      </c>
      <c r="DB9" s="6">
        <f t="shared" si="22"/>
        <v>6</v>
      </c>
      <c r="DC9" s="6">
        <f t="shared" si="22"/>
        <v>5</v>
      </c>
      <c r="DD9" s="6">
        <f t="shared" si="22"/>
        <v>6</v>
      </c>
      <c r="DE9" s="6">
        <f t="shared" si="22"/>
        <v>6</v>
      </c>
      <c r="DF9" s="6">
        <f t="shared" si="22"/>
        <v>1</v>
      </c>
      <c r="DG9" s="6">
        <f t="shared" si="22"/>
        <v>4</v>
      </c>
      <c r="DH9" s="6">
        <f t="shared" si="22"/>
        <v>4</v>
      </c>
      <c r="DI9" s="6">
        <f t="shared" si="22"/>
        <v>5</v>
      </c>
      <c r="DJ9" s="6">
        <f t="shared" si="22"/>
        <v>2</v>
      </c>
      <c r="DK9" s="6">
        <f t="shared" si="22"/>
        <v>2</v>
      </c>
      <c r="DL9" s="6">
        <f t="shared" si="22"/>
        <v>6</v>
      </c>
      <c r="DM9" s="6">
        <f t="shared" si="22"/>
        <v>5</v>
      </c>
      <c r="DN9" s="6">
        <f t="shared" si="22"/>
        <v>6</v>
      </c>
      <c r="DO9" s="6">
        <f t="shared" si="22"/>
        <v>4</v>
      </c>
      <c r="DP9" s="6">
        <f t="shared" si="22"/>
        <v>0</v>
      </c>
      <c r="DQ9" s="6">
        <f t="shared" si="22"/>
        <v>0</v>
      </c>
      <c r="DR9" s="6">
        <f t="shared" si="22"/>
        <v>4</v>
      </c>
      <c r="DS9" s="6">
        <f t="shared" si="22"/>
        <v>2</v>
      </c>
      <c r="DT9" s="6">
        <f t="shared" si="22"/>
        <v>1</v>
      </c>
      <c r="DU9" s="6">
        <f t="shared" si="22"/>
        <v>0</v>
      </c>
      <c r="DV9" s="6">
        <f t="shared" si="22"/>
        <v>0</v>
      </c>
      <c r="DW9" s="6">
        <f t="shared" si="22"/>
        <v>6</v>
      </c>
      <c r="DX9" s="6">
        <f t="shared" si="22"/>
        <v>6</v>
      </c>
      <c r="DY9" s="6">
        <f t="shared" si="22"/>
        <v>0</v>
      </c>
      <c r="DZ9" s="6">
        <f t="shared" si="22"/>
        <v>6</v>
      </c>
      <c r="EA9" s="6">
        <f t="shared" ref="EA9:EO9" si="23">COUNTIF(EA3:EA8,"&gt;300000")</f>
        <v>6</v>
      </c>
      <c r="EB9" s="6">
        <f t="shared" si="23"/>
        <v>1</v>
      </c>
      <c r="EC9" s="6">
        <f t="shared" si="23"/>
        <v>1</v>
      </c>
      <c r="ED9" s="6">
        <f t="shared" si="23"/>
        <v>2</v>
      </c>
      <c r="EE9" s="6">
        <f t="shared" si="23"/>
        <v>0</v>
      </c>
      <c r="EF9" s="6">
        <f t="shared" si="23"/>
        <v>4</v>
      </c>
      <c r="EG9" s="6">
        <f t="shared" si="23"/>
        <v>2</v>
      </c>
      <c r="EH9" s="6">
        <f t="shared" si="23"/>
        <v>0</v>
      </c>
      <c r="EI9" s="6">
        <f t="shared" si="23"/>
        <v>6</v>
      </c>
      <c r="EJ9" s="6">
        <f t="shared" si="23"/>
        <v>5</v>
      </c>
      <c r="EK9" s="6">
        <f t="shared" si="23"/>
        <v>0</v>
      </c>
      <c r="EL9" s="6">
        <f t="shared" si="23"/>
        <v>5</v>
      </c>
      <c r="EM9" s="6">
        <f t="shared" si="23"/>
        <v>3</v>
      </c>
      <c r="EN9" s="6">
        <f t="shared" si="23"/>
        <v>1</v>
      </c>
      <c r="EO9" s="6">
        <f t="shared" si="23"/>
        <v>0</v>
      </c>
      <c r="ES9" s="22"/>
      <c r="ET9" s="22"/>
      <c r="EU9" s="22"/>
      <c r="EV9" s="22"/>
      <c r="EW9" s="22"/>
      <c r="FA9" s="20">
        <v>66</v>
      </c>
      <c r="FB9" s="20">
        <v>66</v>
      </c>
      <c r="FC9" s="20">
        <v>66</v>
      </c>
      <c r="FD9" s="20">
        <v>66</v>
      </c>
      <c r="FE9" s="20">
        <v>66</v>
      </c>
      <c r="FF9" s="20">
        <v>66</v>
      </c>
      <c r="FG9" s="20">
        <v>72</v>
      </c>
      <c r="FH9" s="20">
        <v>72</v>
      </c>
      <c r="FI9" s="20">
        <v>72</v>
      </c>
      <c r="FJ9" s="20">
        <v>72</v>
      </c>
      <c r="FK9" s="20">
        <v>72</v>
      </c>
      <c r="FL9" s="20">
        <v>71</v>
      </c>
    </row>
    <row r="10" spans="1:181" x14ac:dyDescent="0.25">
      <c r="A10" s="5" t="s">
        <v>7</v>
      </c>
      <c r="B10" s="14">
        <v>-1944259.6000000015</v>
      </c>
      <c r="C10" s="14">
        <v>3332576.700000003</v>
      </c>
      <c r="D10" s="14">
        <v>5075193.8999999911</v>
      </c>
      <c r="E10" s="14">
        <v>2754211.099999994</v>
      </c>
      <c r="F10" s="14">
        <v>1623414</v>
      </c>
      <c r="G10" s="14">
        <v>-8129536.3000000045</v>
      </c>
      <c r="H10" s="14">
        <v>3192787.6000000015</v>
      </c>
      <c r="I10" s="14">
        <v>10253496.299999997</v>
      </c>
      <c r="J10" s="14">
        <v>-6859918</v>
      </c>
      <c r="K10" s="14">
        <v>3411414.1000000015</v>
      </c>
      <c r="L10" s="14">
        <v>9660716.8999999985</v>
      </c>
      <c r="M10" s="14">
        <v>9604274.8999999911</v>
      </c>
      <c r="N10" s="14">
        <v>-10801647.5</v>
      </c>
      <c r="O10" s="14">
        <v>-5194071.799999997</v>
      </c>
      <c r="P10" s="14">
        <v>-9613074.5000000075</v>
      </c>
      <c r="Q10" s="14">
        <v>-5320950.6000000015</v>
      </c>
      <c r="R10" s="14">
        <v>-813896.69999999553</v>
      </c>
      <c r="S10" s="14">
        <v>-2739147.599999994</v>
      </c>
      <c r="T10" s="14">
        <v>2326127</v>
      </c>
      <c r="U10" s="14">
        <v>1170817.3000000045</v>
      </c>
      <c r="V10" s="14">
        <v>-1813546.3000000119</v>
      </c>
      <c r="W10" s="14">
        <v>743117.60000000149</v>
      </c>
      <c r="X10" s="14">
        <v>-2739335.2000000104</v>
      </c>
      <c r="Y10" s="14">
        <v>-4525002.299999997</v>
      </c>
      <c r="Z10" s="14">
        <v>-1192361.799999997</v>
      </c>
      <c r="AA10" s="14">
        <v>-1097094.6999999955</v>
      </c>
      <c r="AB10" s="14">
        <v>11785437.599999987</v>
      </c>
      <c r="AC10" s="14">
        <v>2930193.1000000015</v>
      </c>
      <c r="AD10" s="14">
        <v>-3275391.400000006</v>
      </c>
      <c r="AE10" s="14">
        <v>3562681.3000000045</v>
      </c>
      <c r="AF10" s="14">
        <v>-2751615.6000000015</v>
      </c>
      <c r="AG10" s="14">
        <v>5959288.8000000045</v>
      </c>
      <c r="AH10" s="14">
        <v>1418296.5</v>
      </c>
      <c r="AI10" s="14">
        <v>1113337.7000000104</v>
      </c>
      <c r="AJ10" s="14">
        <v>-8502278</v>
      </c>
      <c r="AK10" s="14">
        <v>3641080.8999999985</v>
      </c>
      <c r="AL10" s="14">
        <v>-1085150.0000000075</v>
      </c>
      <c r="AM10" s="14">
        <v>-5834822.299999997</v>
      </c>
      <c r="AN10" s="14">
        <v>-2651845.8000000045</v>
      </c>
      <c r="AO10" s="14">
        <v>-396889.40000000596</v>
      </c>
      <c r="AP10" s="14">
        <v>3685623.400000006</v>
      </c>
      <c r="AQ10" s="14">
        <v>-6431102.5000000075</v>
      </c>
      <c r="AR10" s="14">
        <v>610512.79999999702</v>
      </c>
      <c r="AS10" s="14">
        <v>381165.5</v>
      </c>
      <c r="AT10" s="14">
        <v>-1465460.099999994</v>
      </c>
      <c r="AU10" s="14">
        <v>-4583509.799999997</v>
      </c>
      <c r="AV10" s="14">
        <v>-2308116.1999999881</v>
      </c>
      <c r="AW10" s="14">
        <v>-3639649.599999994</v>
      </c>
      <c r="AX10" s="14">
        <v>14205332.399999991</v>
      </c>
      <c r="AY10" s="14">
        <v>-1598128.700000003</v>
      </c>
      <c r="AZ10" s="14">
        <v>1811667.700000003</v>
      </c>
      <c r="BA10" s="14">
        <v>5837599.299999997</v>
      </c>
      <c r="BB10" s="14">
        <v>188616.80000000447</v>
      </c>
      <c r="BC10" s="14">
        <v>-4282130.5</v>
      </c>
      <c r="BD10" s="14">
        <v>-474631.70000000298</v>
      </c>
      <c r="BE10" s="14">
        <v>-1200398.5000000075</v>
      </c>
      <c r="BF10" s="14">
        <v>-5681586.700000003</v>
      </c>
      <c r="BG10" s="14">
        <v>2909957.6999999881</v>
      </c>
      <c r="BH10" s="14">
        <v>2429174.900000006</v>
      </c>
      <c r="BI10" s="14">
        <v>6053400.1000000015</v>
      </c>
      <c r="BJ10" s="14">
        <v>2535074.900000006</v>
      </c>
      <c r="BK10" s="14">
        <v>1131880.6000000015</v>
      </c>
      <c r="BL10" s="14">
        <v>-7936252.6999999955</v>
      </c>
      <c r="BM10" s="14">
        <v>830282.29999999702</v>
      </c>
      <c r="BN10" s="14">
        <v>-4555207.8000000045</v>
      </c>
      <c r="BO10" s="14">
        <v>844830.09999999404</v>
      </c>
      <c r="BP10" s="14">
        <v>2537854.2000000104</v>
      </c>
      <c r="BQ10" s="14">
        <v>-1990044</v>
      </c>
      <c r="BR10" s="14">
        <v>-844788.29999999702</v>
      </c>
      <c r="BS10" s="14">
        <v>-25698.60000000149</v>
      </c>
      <c r="BT10" s="14">
        <v>817613.20000000298</v>
      </c>
      <c r="BU10" s="14">
        <v>-1682382.900000006</v>
      </c>
      <c r="BV10" s="14">
        <v>-3145815.9999999925</v>
      </c>
      <c r="BW10" s="14">
        <v>-3829236.5000000075</v>
      </c>
      <c r="BX10" s="14">
        <v>-1053655.5</v>
      </c>
      <c r="BY10" s="14">
        <v>-1284577.6000000015</v>
      </c>
      <c r="BZ10" s="14">
        <v>4562263.3000000119</v>
      </c>
      <c r="CA10" s="14">
        <v>6803980</v>
      </c>
      <c r="CB10" s="14">
        <v>1837986.799999997</v>
      </c>
      <c r="CC10" s="14">
        <v>-205891</v>
      </c>
      <c r="CD10" s="14">
        <v>-5217053.8999999985</v>
      </c>
      <c r="CE10" s="14">
        <v>9513539.5</v>
      </c>
      <c r="CF10" s="14">
        <v>-401059.10000000149</v>
      </c>
      <c r="CG10" s="14">
        <v>1245532.200000003</v>
      </c>
      <c r="CH10" s="14">
        <v>-1712474</v>
      </c>
      <c r="CI10" s="14">
        <v>3646240.5</v>
      </c>
      <c r="CJ10" s="14">
        <v>-2306995.3999999911</v>
      </c>
      <c r="CK10" s="14">
        <v>1775312.1000000015</v>
      </c>
      <c r="CL10" s="14">
        <v>4707929.8000000045</v>
      </c>
      <c r="CM10" s="14">
        <v>-1009046.200000003</v>
      </c>
      <c r="CN10" s="14">
        <v>11221182.899999999</v>
      </c>
      <c r="CO10" s="14">
        <v>1345283.5</v>
      </c>
      <c r="CP10" s="14">
        <v>-2796182.3999999985</v>
      </c>
      <c r="CQ10" s="14">
        <v>9181882</v>
      </c>
      <c r="CR10" s="14">
        <v>6150184.099999994</v>
      </c>
      <c r="CS10" s="14">
        <v>-2809364.3999999985</v>
      </c>
      <c r="CT10" s="14">
        <v>-1875294.6000000089</v>
      </c>
      <c r="CU10" s="14">
        <v>134819.60000000149</v>
      </c>
      <c r="CV10" s="14">
        <v>-4270286.8999999985</v>
      </c>
      <c r="CW10" s="14">
        <v>315020.39999999851</v>
      </c>
      <c r="CX10" s="14">
        <v>2124937.9999999925</v>
      </c>
      <c r="CY10" s="14">
        <v>3391166.200000003</v>
      </c>
      <c r="CZ10" s="14">
        <v>124775.60000000149</v>
      </c>
      <c r="DA10" s="14">
        <v>10254982.299999997</v>
      </c>
      <c r="DB10" s="14">
        <v>4188830.8999999985</v>
      </c>
      <c r="DC10" s="14">
        <v>1422000.6000000089</v>
      </c>
      <c r="DD10" s="14">
        <v>203462</v>
      </c>
      <c r="DE10" s="14">
        <v>-4425496.8999999911</v>
      </c>
      <c r="DF10" s="14">
        <v>995197.30000000447</v>
      </c>
      <c r="DG10" s="14">
        <v>514476.60000000894</v>
      </c>
      <c r="DH10" s="14">
        <v>4761071.8000000045</v>
      </c>
      <c r="DI10" s="14">
        <v>1529128.8000000045</v>
      </c>
      <c r="DJ10" s="14">
        <v>-2035773</v>
      </c>
      <c r="DK10" s="14">
        <v>8180431.099999994</v>
      </c>
      <c r="DL10" s="14">
        <v>3544150.799999997</v>
      </c>
      <c r="DM10" s="14">
        <v>-3625573.799999997</v>
      </c>
      <c r="DN10" s="14">
        <v>-3472601.3000000045</v>
      </c>
      <c r="DO10" s="14">
        <v>-964992.10000000149</v>
      </c>
      <c r="DP10" s="14">
        <v>-3401110.400000006</v>
      </c>
      <c r="DQ10" s="14">
        <v>885082.50000000745</v>
      </c>
      <c r="DR10" s="14">
        <v>3226350.4000000134</v>
      </c>
      <c r="DS10" s="14">
        <v>-3030834.5000000075</v>
      </c>
      <c r="DT10" s="14">
        <v>-1540440.0000000075</v>
      </c>
      <c r="DU10" s="14">
        <v>5451981.799999997</v>
      </c>
      <c r="DV10" s="14">
        <v>-3101655.5</v>
      </c>
      <c r="DW10" s="14">
        <v>8533510.799999997</v>
      </c>
      <c r="DX10" s="14">
        <v>1414237.0000000075</v>
      </c>
      <c r="DY10" s="14">
        <v>1669239.3000000119</v>
      </c>
      <c r="DZ10" s="14">
        <v>-2612877.0999999866</v>
      </c>
      <c r="EA10" s="14">
        <v>-1825829.3000000045</v>
      </c>
      <c r="EB10" s="14">
        <v>-5256743.6000000089</v>
      </c>
      <c r="EC10" s="14">
        <v>5822484.8000000045</v>
      </c>
      <c r="ED10" s="14">
        <v>449806.79999999702</v>
      </c>
      <c r="EE10" s="14">
        <v>-951372.80000000447</v>
      </c>
      <c r="EF10" s="14">
        <v>3175700.799999997</v>
      </c>
      <c r="EG10" s="14">
        <v>-172281.79999999702</v>
      </c>
      <c r="EH10" s="14">
        <v>-4818380.3999999985</v>
      </c>
      <c r="EI10" s="14">
        <v>783700</v>
      </c>
      <c r="EP10" s="20">
        <f t="shared" si="6"/>
        <v>138</v>
      </c>
      <c r="EQ10" s="20">
        <f t="shared" si="7"/>
        <v>41400000</v>
      </c>
      <c r="ER10" s="22">
        <f t="shared" ref="ER10:ER15" si="24">SUM(B10:EO10)</f>
        <v>56323092.100000001</v>
      </c>
      <c r="ES10" s="22">
        <f t="shared" si="8"/>
        <v>14923092.100000001</v>
      </c>
      <c r="ET10" s="22">
        <f>ROUNDUP(EP10/1,0)</f>
        <v>138</v>
      </c>
      <c r="EU10" s="22">
        <f>$EQ$2*ET10</f>
        <v>41400000</v>
      </c>
      <c r="EV10" s="22">
        <f>SUM(B10:EO10)</f>
        <v>56323092.100000001</v>
      </c>
      <c r="EW10" s="22">
        <f t="shared" ref="EW10:EW14" si="25">EV10-EU10</f>
        <v>14923092.100000001</v>
      </c>
      <c r="EX10" s="20">
        <f t="shared" si="9"/>
        <v>68</v>
      </c>
      <c r="EY10" s="20">
        <f t="shared" si="10"/>
        <v>70</v>
      </c>
      <c r="EZ10" s="21">
        <f t="shared" si="11"/>
        <v>0.49275362318840582</v>
      </c>
      <c r="FA10" s="24">
        <f>SUM(H10,T10,AF10,AR10,BD10,BP10,CB10,CN10,CZ10,DL10,DX10)</f>
        <v>23583367.400000006</v>
      </c>
      <c r="FB10" s="24">
        <f t="shared" ref="FB10:FF15" si="26">SUM(I10,U10,AG10,AS10,BE10,BQ10,CC10,CO10,DA10,DM10,DY10)</f>
        <v>24012365.70000001</v>
      </c>
      <c r="FC10" s="24">
        <f t="shared" si="26"/>
        <v>-25156886.699999996</v>
      </c>
      <c r="FD10" s="24">
        <f t="shared" si="26"/>
        <v>20895219.400000006</v>
      </c>
      <c r="FE10" s="24">
        <f t="shared" si="26"/>
        <v>-3347491.4000000134</v>
      </c>
      <c r="FF10" s="24">
        <f t="shared" si="26"/>
        <v>10169959.300000019</v>
      </c>
      <c r="FG10" s="24">
        <f>SUM(B10,N10,Z10,AL10,AX10,BJ10,BV10,CH10,CT10,DF10,DR10,ED10)</f>
        <v>-345241.69999999553</v>
      </c>
      <c r="FH10" s="24">
        <f t="shared" ref="FH10:FL15" si="27">SUM(C10,O10,AA10,AM10,AY10,BK10,BW10,CI10,CU10,DG10,DS10,EE10)</f>
        <v>-12775567.299999997</v>
      </c>
      <c r="FI10" s="24">
        <f t="shared" si="27"/>
        <v>-2763479.0000000224</v>
      </c>
      <c r="FJ10" s="24">
        <f t="shared" si="27"/>
        <v>14249029.499999985</v>
      </c>
      <c r="FK10" s="24">
        <f t="shared" si="27"/>
        <v>-1707519.4999999851</v>
      </c>
      <c r="FL10" s="24">
        <f t="shared" si="27"/>
        <v>9509336.3999999836</v>
      </c>
    </row>
    <row r="11" spans="1:181" x14ac:dyDescent="0.25">
      <c r="A11" s="5" t="s">
        <v>2</v>
      </c>
      <c r="B11" s="15">
        <v>305188.19999998808</v>
      </c>
      <c r="C11" s="15">
        <v>5639296.8999999985</v>
      </c>
      <c r="D11" s="15">
        <v>23369436.099999994</v>
      </c>
      <c r="E11" s="15">
        <v>5083969.3000000045</v>
      </c>
      <c r="F11" s="15">
        <v>-5136171.099999994</v>
      </c>
      <c r="G11" s="15">
        <v>-10601939.5</v>
      </c>
      <c r="H11" s="15">
        <v>4982193.8000000045</v>
      </c>
      <c r="I11" s="15">
        <v>3652035.8000000045</v>
      </c>
      <c r="J11" s="15">
        <v>-4920921.400000006</v>
      </c>
      <c r="K11" s="15">
        <v>13986396.499999993</v>
      </c>
      <c r="L11" s="15">
        <v>22238467.100000009</v>
      </c>
      <c r="M11" s="15">
        <v>-1264496.700000003</v>
      </c>
      <c r="N11" s="15">
        <v>-10832996.099999994</v>
      </c>
      <c r="O11" s="15">
        <v>-16245586.600000001</v>
      </c>
      <c r="P11" s="15">
        <v>-11200668.299999997</v>
      </c>
      <c r="Q11" s="15">
        <v>-6390473.3999999985</v>
      </c>
      <c r="R11" s="15">
        <v>-2215641.8999999985</v>
      </c>
      <c r="S11" s="15">
        <v>3728343.799999997</v>
      </c>
      <c r="T11" s="15">
        <v>7960359.2999999896</v>
      </c>
      <c r="U11" s="15">
        <v>1217184.700000003</v>
      </c>
      <c r="V11" s="15">
        <v>-1275541.299999997</v>
      </c>
      <c r="W11" s="15">
        <v>-3273692.8999999985</v>
      </c>
      <c r="X11" s="15">
        <v>-2994767.799999997</v>
      </c>
      <c r="Y11" s="15">
        <v>-6960439.9999999925</v>
      </c>
      <c r="Z11" s="15">
        <v>-2980259.200000003</v>
      </c>
      <c r="AA11" s="15">
        <v>3626597.799999997</v>
      </c>
      <c r="AB11" s="15">
        <v>17351813.199999996</v>
      </c>
      <c r="AC11" s="15">
        <v>3933763.799999997</v>
      </c>
      <c r="AD11" s="15">
        <v>951192.19999999553</v>
      </c>
      <c r="AE11" s="15">
        <v>-1630907.3999999911</v>
      </c>
      <c r="AF11" s="15">
        <v>-6233456.7999999896</v>
      </c>
      <c r="AG11" s="15">
        <v>3871862.8999999911</v>
      </c>
      <c r="AH11" s="15">
        <v>18837176.199999996</v>
      </c>
      <c r="AI11" s="15">
        <v>-2025300.200000003</v>
      </c>
      <c r="AJ11" s="15">
        <v>-4851890.7999999896</v>
      </c>
      <c r="AK11" s="15">
        <v>-2922941.3000000045</v>
      </c>
      <c r="AL11" s="15">
        <v>-2720160.6999999955</v>
      </c>
      <c r="AM11" s="15">
        <v>-7172870.799999997</v>
      </c>
      <c r="AN11" s="15">
        <v>1108452.3999999985</v>
      </c>
      <c r="AO11" s="15">
        <v>1020565.1999999955</v>
      </c>
      <c r="AP11" s="15">
        <v>-4201159.599999994</v>
      </c>
      <c r="AQ11" s="15">
        <v>-5827775.4999999925</v>
      </c>
      <c r="AR11" s="15">
        <v>3147294.1000000015</v>
      </c>
      <c r="AS11" s="15">
        <v>3575208.4999999925</v>
      </c>
      <c r="AT11" s="15">
        <v>-734041.90000000596</v>
      </c>
      <c r="AU11" s="15">
        <v>-3622596.6000000015</v>
      </c>
      <c r="AV11" s="15">
        <v>-3876864.4999999925</v>
      </c>
      <c r="AW11" s="15">
        <v>-2335262.099999994</v>
      </c>
      <c r="AX11" s="15">
        <v>3613378.200000003</v>
      </c>
      <c r="AY11" s="15">
        <v>-1839560.1000000015</v>
      </c>
      <c r="AZ11" s="15">
        <v>4325292.0000000075</v>
      </c>
      <c r="BA11" s="15">
        <v>5085706.5</v>
      </c>
      <c r="BB11" s="15">
        <v>-56314</v>
      </c>
      <c r="BC11" s="15">
        <v>-1010563.299999997</v>
      </c>
      <c r="BD11" s="15">
        <v>1172262.8999999985</v>
      </c>
      <c r="BE11" s="15">
        <v>-3034804.1000000089</v>
      </c>
      <c r="BF11" s="15">
        <v>-5002159.8000000045</v>
      </c>
      <c r="BG11" s="15">
        <v>2755474.599999994</v>
      </c>
      <c r="BH11" s="15">
        <v>6584418.6000000015</v>
      </c>
      <c r="BI11" s="15">
        <v>8397538.799999997</v>
      </c>
      <c r="BJ11" s="15">
        <v>3105266.299999997</v>
      </c>
      <c r="BK11" s="15">
        <v>1089981.3000000045</v>
      </c>
      <c r="BL11" s="15">
        <v>-1555692.3999999985</v>
      </c>
      <c r="BM11" s="15">
        <v>-4263738</v>
      </c>
      <c r="BN11" s="15">
        <v>-3612487.1000000089</v>
      </c>
      <c r="BO11" s="15">
        <v>687220.79999999702</v>
      </c>
      <c r="BP11" s="15">
        <v>1798423.1000000015</v>
      </c>
      <c r="BQ11" s="15">
        <v>-4214846.299999997</v>
      </c>
      <c r="BR11" s="15">
        <v>371433.69999999553</v>
      </c>
      <c r="BS11" s="15">
        <v>-4255904.1999999955</v>
      </c>
      <c r="BT11" s="15">
        <v>428633.79999998957</v>
      </c>
      <c r="BU11" s="15">
        <v>-2180330.2999999896</v>
      </c>
      <c r="BV11" s="15">
        <v>-1705645.8000000045</v>
      </c>
      <c r="BW11" s="15">
        <v>-4020454.6000000015</v>
      </c>
      <c r="BX11" s="15">
        <v>-1312380.799999997</v>
      </c>
      <c r="BY11" s="15">
        <v>-2926363.099999994</v>
      </c>
      <c r="BZ11" s="15">
        <v>13340362.600000001</v>
      </c>
      <c r="CA11" s="15">
        <v>8872499.400000006</v>
      </c>
      <c r="CB11" s="15">
        <v>591856.39999999851</v>
      </c>
      <c r="CC11" s="15">
        <v>-5217645.299999997</v>
      </c>
      <c r="CD11" s="15">
        <v>-2288187.6000000015</v>
      </c>
      <c r="CE11" s="15">
        <v>10556992.500000007</v>
      </c>
      <c r="CF11" s="15">
        <v>-2565616.2000000104</v>
      </c>
      <c r="CG11" s="15">
        <v>1756250.8000000045</v>
      </c>
      <c r="CH11" s="15">
        <v>-4580030.5</v>
      </c>
      <c r="CI11" s="15">
        <v>1583721.099999994</v>
      </c>
      <c r="CJ11" s="15">
        <v>-986304.70000000298</v>
      </c>
      <c r="CK11" s="15">
        <v>3165044</v>
      </c>
      <c r="CL11" s="15">
        <v>2249206.5</v>
      </c>
      <c r="CM11" s="15">
        <v>5932682.700000003</v>
      </c>
      <c r="CN11" s="15">
        <v>11270117.500000007</v>
      </c>
      <c r="CO11" s="15">
        <v>-2221862.200000003</v>
      </c>
      <c r="CP11" s="15">
        <v>2925471</v>
      </c>
      <c r="CQ11" s="15">
        <v>9762286.799999997</v>
      </c>
      <c r="CR11" s="15">
        <v>4372284.599999994</v>
      </c>
      <c r="CS11" s="15">
        <v>-7205925.7000000104</v>
      </c>
      <c r="CT11" s="15">
        <v>1667266.1999999955</v>
      </c>
      <c r="CU11" s="15">
        <v>-1965822.6000000015</v>
      </c>
      <c r="CV11" s="15">
        <v>-4881238.799999997</v>
      </c>
      <c r="CW11" s="15">
        <v>814723.80000000447</v>
      </c>
      <c r="CX11" s="15">
        <v>2394375.3999999985</v>
      </c>
      <c r="CY11" s="15">
        <v>4874639.5</v>
      </c>
      <c r="CZ11" s="15">
        <v>13557661.399999999</v>
      </c>
      <c r="DA11" s="15">
        <v>12644453</v>
      </c>
      <c r="DB11" s="15">
        <v>10848731.600000009</v>
      </c>
      <c r="DC11" s="15">
        <v>2311235.599999994</v>
      </c>
      <c r="DD11" s="15">
        <v>-5759417.3999999911</v>
      </c>
      <c r="DE11" s="15">
        <v>-3925683.299999997</v>
      </c>
      <c r="DF11" s="15">
        <v>6086733.400000006</v>
      </c>
      <c r="DG11" s="15">
        <v>-210172.20000001043</v>
      </c>
      <c r="DH11" s="15">
        <v>8728932.700000003</v>
      </c>
      <c r="DI11" s="15">
        <v>-12645.20000000298</v>
      </c>
      <c r="DJ11" s="15">
        <v>-3223539.200000003</v>
      </c>
      <c r="DK11" s="15">
        <v>11772726.300000004</v>
      </c>
      <c r="DL11" s="15">
        <v>3494105.5</v>
      </c>
      <c r="DM11" s="15">
        <v>-6037933.200000003</v>
      </c>
      <c r="DN11" s="15">
        <v>-1659101.099999994</v>
      </c>
      <c r="DO11" s="15">
        <v>-4030335.200000003</v>
      </c>
      <c r="DP11" s="15">
        <v>-3565520.700000003</v>
      </c>
      <c r="DQ11" s="15">
        <v>5475939.0000000149</v>
      </c>
      <c r="DR11" s="15">
        <v>1122929.3999999985</v>
      </c>
      <c r="DS11" s="15">
        <v>-4379741.3999999985</v>
      </c>
      <c r="DT11" s="15">
        <v>-2218725.3999999985</v>
      </c>
      <c r="DU11" s="15">
        <v>8891622.5000000075</v>
      </c>
      <c r="DV11" s="15">
        <v>-4144276.700000003</v>
      </c>
      <c r="DW11" s="15">
        <v>18195853.300000004</v>
      </c>
      <c r="DX11" s="15">
        <v>10383736</v>
      </c>
      <c r="DY11" s="15">
        <v>-2145478.299999997</v>
      </c>
      <c r="DZ11" s="15">
        <v>-3273289.0000000075</v>
      </c>
      <c r="EA11" s="15">
        <v>-5898032.3999999985</v>
      </c>
      <c r="EB11" s="15">
        <v>-4532519.799999997</v>
      </c>
      <c r="EC11" s="15">
        <v>11752663.299999997</v>
      </c>
      <c r="ED11" s="15">
        <v>-560975.20000000298</v>
      </c>
      <c r="EE11" s="15">
        <v>2170242.599999994</v>
      </c>
      <c r="EF11" s="15">
        <v>911417.10000000149</v>
      </c>
      <c r="EG11" s="15">
        <v>1624765.5</v>
      </c>
      <c r="EH11" s="15">
        <v>-5421645.200000003</v>
      </c>
      <c r="EI11" s="15">
        <v>-2529200</v>
      </c>
      <c r="EP11" s="20">
        <f t="shared" si="6"/>
        <v>138</v>
      </c>
      <c r="EQ11" s="20">
        <f t="shared" si="7"/>
        <v>41400000</v>
      </c>
      <c r="ER11" s="22">
        <f t="shared" si="24"/>
        <v>134224424.59999996</v>
      </c>
      <c r="ES11" s="22">
        <f t="shared" si="8"/>
        <v>92824424.599999964</v>
      </c>
      <c r="ET11" s="22">
        <f>ROUNDUP(EP11/2,0)</f>
        <v>69</v>
      </c>
      <c r="EU11" s="22">
        <f>$EQ$2*ET11</f>
        <v>20700000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88516259.699999973</v>
      </c>
      <c r="EW11" s="22">
        <f t="shared" si="25"/>
        <v>67816259.699999973</v>
      </c>
      <c r="EX11" s="20">
        <f t="shared" si="9"/>
        <v>68</v>
      </c>
      <c r="EY11" s="20">
        <f t="shared" si="10"/>
        <v>70</v>
      </c>
      <c r="EZ11" s="21">
        <f t="shared" si="11"/>
        <v>0.49275362318840582</v>
      </c>
      <c r="FA11" s="24">
        <f t="shared" ref="FA11:FA15" si="28">SUM(H11,T11,AF11,AR11,BD11,BP11,CB11,CN11,CZ11,DL11,DX11)</f>
        <v>52124553.20000001</v>
      </c>
      <c r="FB11" s="24">
        <f t="shared" si="26"/>
        <v>2088175.4999999851</v>
      </c>
      <c r="FC11" s="24">
        <f t="shared" si="26"/>
        <v>13829570.399999984</v>
      </c>
      <c r="FD11" s="24">
        <f t="shared" si="26"/>
        <v>16266524.499999985</v>
      </c>
      <c r="FE11" s="24">
        <f t="shared" si="26"/>
        <v>5477206.9000000134</v>
      </c>
      <c r="FF11" s="24">
        <f t="shared" si="26"/>
        <v>587312.50000002235</v>
      </c>
      <c r="FG11" s="24">
        <f t="shared" ref="FG11:FG15" si="29">SUM(B11,N11,Z11,AL11,AX11,BJ11,BV11,CH11,CT11,DF11,DR11,ED11)</f>
        <v>-7479305.8000000119</v>
      </c>
      <c r="FH11" s="24">
        <f t="shared" si="27"/>
        <v>-21724368.600000024</v>
      </c>
      <c r="FI11" s="24">
        <f t="shared" si="27"/>
        <v>33640333.100000009</v>
      </c>
      <c r="FJ11" s="24">
        <f t="shared" si="27"/>
        <v>16026940.900000013</v>
      </c>
      <c r="FK11" s="24">
        <f t="shared" si="27"/>
        <v>-9076098.1000000089</v>
      </c>
      <c r="FL11" s="24">
        <f t="shared" si="27"/>
        <v>32463580.100000031</v>
      </c>
    </row>
    <row r="12" spans="1:181" x14ac:dyDescent="0.25">
      <c r="A12" s="5" t="s">
        <v>1</v>
      </c>
      <c r="B12" s="16">
        <v>585511</v>
      </c>
      <c r="C12" s="16">
        <v>11353305.199999988</v>
      </c>
      <c r="D12" s="16">
        <v>38213141.600000009</v>
      </c>
      <c r="E12" s="16">
        <v>985648.69999999553</v>
      </c>
      <c r="F12" s="16">
        <v>-3374130</v>
      </c>
      <c r="G12" s="16">
        <v>-9214664.6999999955</v>
      </c>
      <c r="H12" s="16">
        <v>1958253.299999997</v>
      </c>
      <c r="I12" s="16">
        <v>1689863.7999999896</v>
      </c>
      <c r="J12" s="16">
        <v>-5998933.5000000149</v>
      </c>
      <c r="K12" s="16">
        <v>24514657.899999999</v>
      </c>
      <c r="L12" s="16">
        <v>5061642</v>
      </c>
      <c r="M12" s="16">
        <v>779454.30000000447</v>
      </c>
      <c r="N12" s="16">
        <v>-19705724.799999997</v>
      </c>
      <c r="O12" s="16">
        <v>-16358580.600000001</v>
      </c>
      <c r="P12" s="16">
        <v>-12156106</v>
      </c>
      <c r="Q12" s="16">
        <v>-9728794.6000000015</v>
      </c>
      <c r="R12" s="16">
        <v>2308440.5</v>
      </c>
      <c r="S12" s="16">
        <v>1352546.8999999985</v>
      </c>
      <c r="T12" s="16">
        <v>7004449.099999994</v>
      </c>
      <c r="U12" s="16">
        <v>1605682.6999999955</v>
      </c>
      <c r="V12" s="16">
        <v>-5154093.0000000075</v>
      </c>
      <c r="W12" s="16">
        <v>-4559612.099999994</v>
      </c>
      <c r="X12" s="16">
        <v>-3943133.8999999985</v>
      </c>
      <c r="Y12" s="16">
        <v>-8951634.299999997</v>
      </c>
      <c r="Z12" s="16">
        <v>-375232</v>
      </c>
      <c r="AA12" s="16">
        <v>5113860.1999999993</v>
      </c>
      <c r="AB12" s="16">
        <v>16072547.700000003</v>
      </c>
      <c r="AC12" s="16">
        <v>4094230.2000000104</v>
      </c>
      <c r="AD12" s="16">
        <v>-2634458.6000000015</v>
      </c>
      <c r="AE12" s="16">
        <v>1635440.8000000045</v>
      </c>
      <c r="AF12" s="16">
        <v>-9786103.4999999925</v>
      </c>
      <c r="AG12" s="16">
        <v>7330998.5000000149</v>
      </c>
      <c r="AH12" s="16">
        <v>12098646.400000006</v>
      </c>
      <c r="AI12" s="16">
        <v>8837074.8999999985</v>
      </c>
      <c r="AJ12" s="16">
        <v>-9688163.6999999955</v>
      </c>
      <c r="AK12" s="16">
        <v>-1427225</v>
      </c>
      <c r="AL12" s="16">
        <v>-1146067.8000000045</v>
      </c>
      <c r="AM12" s="16">
        <v>-7388429</v>
      </c>
      <c r="AN12" s="16">
        <v>4131115.799999997</v>
      </c>
      <c r="AO12" s="16">
        <v>2366729.9999999925</v>
      </c>
      <c r="AP12" s="16">
        <v>-998333.70000000298</v>
      </c>
      <c r="AQ12" s="16">
        <v>-3923452.099999994</v>
      </c>
      <c r="AR12" s="16">
        <v>4109281.8999999985</v>
      </c>
      <c r="AS12" s="16">
        <v>413047</v>
      </c>
      <c r="AT12" s="16">
        <v>133776.70000000298</v>
      </c>
      <c r="AU12" s="16">
        <v>-4364048.6000000015</v>
      </c>
      <c r="AV12" s="16">
        <v>-3497970.8000000045</v>
      </c>
      <c r="AW12" s="16">
        <v>-5044495</v>
      </c>
      <c r="AX12" s="16">
        <v>-985940.10000000149</v>
      </c>
      <c r="AY12" s="16">
        <v>-3312629.1999999881</v>
      </c>
      <c r="AZ12" s="16">
        <v>9012792.2999999896</v>
      </c>
      <c r="BA12" s="16">
        <v>4341294.6000000015</v>
      </c>
      <c r="BB12" s="16">
        <v>3888315.5</v>
      </c>
      <c r="BC12" s="16">
        <v>-3724647.0000000075</v>
      </c>
      <c r="BD12" s="16">
        <v>-4688707.400000006</v>
      </c>
      <c r="BE12" s="16">
        <v>-3622021.700000003</v>
      </c>
      <c r="BF12" s="16">
        <v>-3167778.5</v>
      </c>
      <c r="BG12" s="16">
        <v>11352583.099999994</v>
      </c>
      <c r="BH12" s="16">
        <v>4283428.799999997</v>
      </c>
      <c r="BI12" s="16">
        <v>14935000.199999988</v>
      </c>
      <c r="BJ12" s="16">
        <v>-1374262.6000000015</v>
      </c>
      <c r="BK12" s="16">
        <v>5458087.599999994</v>
      </c>
      <c r="BL12" s="16">
        <v>-8237190.3999999985</v>
      </c>
      <c r="BM12" s="16">
        <v>-4292221.1000000015</v>
      </c>
      <c r="BN12" s="16">
        <v>-6026283.2999999896</v>
      </c>
      <c r="BO12" s="16">
        <v>3657556.8999999985</v>
      </c>
      <c r="BP12" s="16">
        <v>-3552722</v>
      </c>
      <c r="BQ12" s="16">
        <v>-2047065.0000000075</v>
      </c>
      <c r="BR12" s="16">
        <v>1439708.900000006</v>
      </c>
      <c r="BS12" s="16">
        <v>-5494344.200000003</v>
      </c>
      <c r="BT12" s="16">
        <v>58091.40000000596</v>
      </c>
      <c r="BU12" s="16">
        <v>398500</v>
      </c>
      <c r="BV12" s="16">
        <v>-2526904.7000000104</v>
      </c>
      <c r="BW12" s="16">
        <v>-5244349.3999999985</v>
      </c>
      <c r="BX12" s="16">
        <v>-1550256.799999997</v>
      </c>
      <c r="BY12" s="16">
        <v>-1852024.3999999985</v>
      </c>
      <c r="BZ12" s="16">
        <v>13486248.299999997</v>
      </c>
      <c r="CA12" s="16">
        <v>13603062.800000004</v>
      </c>
      <c r="CB12" s="16">
        <v>-1356403</v>
      </c>
      <c r="CC12" s="16">
        <v>-3079152.3000000045</v>
      </c>
      <c r="CD12" s="16">
        <v>-1618865.8000000045</v>
      </c>
      <c r="CE12" s="16">
        <v>7854606.5</v>
      </c>
      <c r="CF12" s="16">
        <v>-2998961.8999999911</v>
      </c>
      <c r="CG12" s="16">
        <v>-2160799.6999999955</v>
      </c>
      <c r="CH12" s="16">
        <v>-6536279.5</v>
      </c>
      <c r="CI12" s="16">
        <v>3865236.1000000015</v>
      </c>
      <c r="CJ12" s="16">
        <v>2625503.700000003</v>
      </c>
      <c r="CK12" s="16">
        <v>2310226.8000000045</v>
      </c>
      <c r="CL12" s="16">
        <v>8537063.5000000149</v>
      </c>
      <c r="CM12" s="16">
        <v>11493674.899999999</v>
      </c>
      <c r="CN12" s="16">
        <v>8610421.8999999985</v>
      </c>
      <c r="CO12" s="16">
        <v>1219182.900000006</v>
      </c>
      <c r="CP12" s="16">
        <v>5828132.599999994</v>
      </c>
      <c r="CQ12" s="16">
        <v>7750564.1000000089</v>
      </c>
      <c r="CR12" s="16">
        <v>3199259.9999999925</v>
      </c>
      <c r="CS12" s="16">
        <v>3687669.299999997</v>
      </c>
      <c r="CT12" s="16">
        <v>-2759332.3000000045</v>
      </c>
      <c r="CU12" s="16">
        <v>1956032.5</v>
      </c>
      <c r="CV12" s="16">
        <v>229525.49999999255</v>
      </c>
      <c r="CW12" s="16">
        <v>1497502.3000000045</v>
      </c>
      <c r="CX12" s="16">
        <v>98716.79999999702</v>
      </c>
      <c r="CY12" s="16">
        <v>22170502.599999994</v>
      </c>
      <c r="CZ12" s="16">
        <v>9424143.599999994</v>
      </c>
      <c r="DA12" s="16">
        <v>14323003.300000012</v>
      </c>
      <c r="DB12" s="16">
        <v>12667250.700000003</v>
      </c>
      <c r="DC12" s="16">
        <v>-1495036.3999999911</v>
      </c>
      <c r="DD12" s="16">
        <v>-4980526.8000000045</v>
      </c>
      <c r="DE12" s="16">
        <v>5133330.0000000075</v>
      </c>
      <c r="DF12" s="16">
        <v>6820877.5</v>
      </c>
      <c r="DG12" s="16">
        <v>-2161677.1000000089</v>
      </c>
      <c r="DH12" s="16">
        <v>7372883.6000000015</v>
      </c>
      <c r="DI12" s="16">
        <v>4667297.400000006</v>
      </c>
      <c r="DJ12" s="16">
        <v>-4778331.9999999925</v>
      </c>
      <c r="DK12" s="16">
        <v>15800448.299999997</v>
      </c>
      <c r="DL12" s="16">
        <v>705046.39999999106</v>
      </c>
      <c r="DM12" s="16">
        <v>-5293689.0000000075</v>
      </c>
      <c r="DN12" s="16">
        <v>-5786022.8000000045</v>
      </c>
      <c r="DO12" s="16">
        <v>-3549246.0000000075</v>
      </c>
      <c r="DP12" s="16">
        <v>-6417596.599999994</v>
      </c>
      <c r="DQ12" s="16">
        <v>378363.59999999404</v>
      </c>
      <c r="DR12" s="16">
        <v>-2719646.8000000045</v>
      </c>
      <c r="DS12" s="16">
        <v>-3915302.6000000015</v>
      </c>
      <c r="DT12" s="16">
        <v>351641.20000000298</v>
      </c>
      <c r="DU12" s="16">
        <v>8599565.6000000015</v>
      </c>
      <c r="DV12" s="16">
        <v>-1451031.3999999985</v>
      </c>
      <c r="DW12" s="16">
        <v>20557919</v>
      </c>
      <c r="DX12" s="16">
        <v>11093518.399999999</v>
      </c>
      <c r="DY12" s="16">
        <v>-2426939.9999999925</v>
      </c>
      <c r="DZ12" s="16">
        <v>-3011756.5</v>
      </c>
      <c r="EA12" s="16">
        <v>-1507723.9999999925</v>
      </c>
      <c r="EB12" s="16">
        <v>-4463583.400000006</v>
      </c>
      <c r="EC12" s="16">
        <v>12701728.699999996</v>
      </c>
      <c r="ED12" s="16">
        <v>2050233.1999999955</v>
      </c>
      <c r="EE12" s="16">
        <v>1811118.3999999985</v>
      </c>
      <c r="EF12" s="16">
        <v>1221656.299999997</v>
      </c>
      <c r="EG12" s="16">
        <v>6252567</v>
      </c>
      <c r="EH12" s="16">
        <v>-6348660.3999999985</v>
      </c>
      <c r="EI12" s="16">
        <v>1561800</v>
      </c>
      <c r="EP12" s="20">
        <f t="shared" si="6"/>
        <v>138</v>
      </c>
      <c r="EQ12" s="20">
        <f t="shared" si="7"/>
        <v>41400000</v>
      </c>
      <c r="ER12" s="22">
        <f t="shared" si="24"/>
        <v>194156930.29999992</v>
      </c>
      <c r="ES12" s="22">
        <f t="shared" si="8"/>
        <v>152756930.29999992</v>
      </c>
      <c r="ET12" s="22">
        <f>ROUNDUP(EP12/3,0)</f>
        <v>46</v>
      </c>
      <c r="EU12" s="22">
        <f t="shared" ref="EU12:EU15" si="30">$EQ$2*ET12</f>
        <v>13800000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53429907.49999997</v>
      </c>
      <c r="EW12" s="22">
        <f t="shared" si="25"/>
        <v>39629907.49999997</v>
      </c>
      <c r="EX12" s="20">
        <f t="shared" si="9"/>
        <v>71</v>
      </c>
      <c r="EY12" s="20">
        <f t="shared" si="10"/>
        <v>67</v>
      </c>
      <c r="EZ12" s="21">
        <f t="shared" si="11"/>
        <v>0.51449275362318836</v>
      </c>
      <c r="FA12" s="24">
        <f t="shared" si="28"/>
        <v>23521178.699999973</v>
      </c>
      <c r="FB12" s="24">
        <f t="shared" si="26"/>
        <v>10112910.200000003</v>
      </c>
      <c r="FC12" s="24">
        <f t="shared" si="26"/>
        <v>7430065.1999999806</v>
      </c>
      <c r="FD12" s="24">
        <f t="shared" si="26"/>
        <v>39339475.20000001</v>
      </c>
      <c r="FE12" s="24">
        <f t="shared" si="26"/>
        <v>-23387514.899999999</v>
      </c>
      <c r="FF12" s="24">
        <f t="shared" si="26"/>
        <v>20429892.099999994</v>
      </c>
      <c r="FG12" s="24">
        <f t="shared" si="29"/>
        <v>-28672768.900000028</v>
      </c>
      <c r="FH12" s="24">
        <f t="shared" si="27"/>
        <v>-8823327.9000000171</v>
      </c>
      <c r="FI12" s="24">
        <f t="shared" si="27"/>
        <v>57287254.5</v>
      </c>
      <c r="FJ12" s="24">
        <f t="shared" si="27"/>
        <v>19242022.500000015</v>
      </c>
      <c r="FK12" s="24">
        <f t="shared" si="27"/>
        <v>2707555.2000000253</v>
      </c>
      <c r="FL12" s="24">
        <f t="shared" si="27"/>
        <v>74970188.400000006</v>
      </c>
    </row>
    <row r="13" spans="1:181" x14ac:dyDescent="0.25">
      <c r="A13" s="5" t="s">
        <v>3</v>
      </c>
      <c r="B13" s="17">
        <v>-2169464.3000000119</v>
      </c>
      <c r="C13" s="17">
        <v>14871989.699999988</v>
      </c>
      <c r="D13" s="17">
        <v>28190419.20000001</v>
      </c>
      <c r="E13" s="17">
        <v>6326317.6000000015</v>
      </c>
      <c r="F13" s="17">
        <v>-2542848.200000003</v>
      </c>
      <c r="G13" s="17">
        <v>-10362876.100000001</v>
      </c>
      <c r="H13" s="17">
        <v>3329711.2999999896</v>
      </c>
      <c r="I13" s="17">
        <v>11090934.5</v>
      </c>
      <c r="J13" s="17">
        <v>561118.60000000894</v>
      </c>
      <c r="K13" s="17">
        <v>12117532.000000007</v>
      </c>
      <c r="L13" s="17">
        <v>6057534.8999999985</v>
      </c>
      <c r="M13" s="17">
        <v>-12130022.399999999</v>
      </c>
      <c r="N13" s="17">
        <v>-19468014.500000004</v>
      </c>
      <c r="O13" s="17">
        <v>-16861141.899999995</v>
      </c>
      <c r="P13" s="17">
        <v>-16117665.300000001</v>
      </c>
      <c r="Q13" s="17">
        <v>-6779583.6999999955</v>
      </c>
      <c r="R13" s="17">
        <v>4504748.6999999955</v>
      </c>
      <c r="S13" s="17">
        <v>324825.19999999553</v>
      </c>
      <c r="T13" s="17">
        <v>5770255.900000006</v>
      </c>
      <c r="U13" s="17">
        <v>-1308776.3000000045</v>
      </c>
      <c r="V13" s="17">
        <v>-5679991.900000006</v>
      </c>
      <c r="W13" s="17">
        <v>-5351297.200000003</v>
      </c>
      <c r="X13" s="17">
        <v>-8240279.6000000015</v>
      </c>
      <c r="Y13" s="17">
        <v>-7264382.9999999963</v>
      </c>
      <c r="Z13" s="17">
        <v>2996094.8999999985</v>
      </c>
      <c r="AA13" s="17">
        <v>4306401.3000000045</v>
      </c>
      <c r="AB13" s="17">
        <v>17102030.5</v>
      </c>
      <c r="AC13" s="17">
        <v>1137063.5</v>
      </c>
      <c r="AD13" s="17">
        <v>-3497356.9999999925</v>
      </c>
      <c r="AE13" s="17">
        <v>-996019.80000000447</v>
      </c>
      <c r="AF13" s="17">
        <v>-12172149.799999997</v>
      </c>
      <c r="AG13" s="17">
        <v>14177099.700000003</v>
      </c>
      <c r="AH13" s="17">
        <v>25375387.300000012</v>
      </c>
      <c r="AI13" s="17">
        <v>2270149.1999999955</v>
      </c>
      <c r="AJ13" s="17">
        <v>-9767748.3000000045</v>
      </c>
      <c r="AK13" s="17">
        <v>-3006599.1000000015</v>
      </c>
      <c r="AL13" s="17">
        <v>-3281047.6000000089</v>
      </c>
      <c r="AM13" s="17">
        <v>-7358165.0000000075</v>
      </c>
      <c r="AN13" s="17">
        <v>-1177252.200000003</v>
      </c>
      <c r="AO13" s="17">
        <v>7023691.9000000134</v>
      </c>
      <c r="AP13" s="17">
        <v>2991505.5000000075</v>
      </c>
      <c r="AQ13" s="17">
        <v>-3092980.700000003</v>
      </c>
      <c r="AR13" s="17">
        <v>1825745.3999999985</v>
      </c>
      <c r="AS13" s="17">
        <v>1836330.299999997</v>
      </c>
      <c r="AT13" s="17">
        <v>-581111.19999999553</v>
      </c>
      <c r="AU13" s="17">
        <v>-4232881.200000003</v>
      </c>
      <c r="AV13" s="17">
        <v>-6093851.3999999911</v>
      </c>
      <c r="AW13" s="17">
        <v>-6128650</v>
      </c>
      <c r="AX13" s="17">
        <v>-7575448.200000003</v>
      </c>
      <c r="AY13" s="17">
        <v>5299706.8000000045</v>
      </c>
      <c r="AZ13" s="17">
        <v>7069753.1000000015</v>
      </c>
      <c r="BA13" s="17">
        <v>5153989.8999999985</v>
      </c>
      <c r="BB13" s="17">
        <v>3860238</v>
      </c>
      <c r="BC13" s="17">
        <v>-5730448.6000000015</v>
      </c>
      <c r="BD13" s="17">
        <v>-5542824.6000000015</v>
      </c>
      <c r="BE13" s="17">
        <v>-4656869.3999999985</v>
      </c>
      <c r="BF13" s="17">
        <v>-664678.99999999255</v>
      </c>
      <c r="BG13" s="17">
        <v>7719168.0000000075</v>
      </c>
      <c r="BH13" s="17">
        <v>4358360.599999994</v>
      </c>
      <c r="BI13" s="17">
        <v>13635346.799999997</v>
      </c>
      <c r="BJ13" s="17">
        <v>-1537464.700000003</v>
      </c>
      <c r="BK13" s="17">
        <v>-621582.89999999851</v>
      </c>
      <c r="BL13" s="17">
        <v>-7632137.200000003</v>
      </c>
      <c r="BM13" s="17">
        <v>-4013064.8999999985</v>
      </c>
      <c r="BN13" s="17">
        <v>-3412603.099999994</v>
      </c>
      <c r="BO13" s="17">
        <v>-363374.89999999851</v>
      </c>
      <c r="BP13" s="17">
        <v>391402.19999999553</v>
      </c>
      <c r="BQ13" s="17">
        <v>52936.20000000298</v>
      </c>
      <c r="BR13" s="17">
        <v>2416125.1999999955</v>
      </c>
      <c r="BS13" s="17">
        <v>-2622087.700000003</v>
      </c>
      <c r="BT13" s="17">
        <v>410091.10000000894</v>
      </c>
      <c r="BU13" s="17">
        <v>-3523524.700000003</v>
      </c>
      <c r="BV13" s="17">
        <v>-1149087.799999997</v>
      </c>
      <c r="BW13" s="17">
        <v>-2632538.5000000075</v>
      </c>
      <c r="BX13" s="17">
        <v>156546.5</v>
      </c>
      <c r="BY13" s="17">
        <v>-4624</v>
      </c>
      <c r="BZ13" s="17">
        <v>14312824.20000001</v>
      </c>
      <c r="CA13" s="17">
        <v>17615053.799999997</v>
      </c>
      <c r="CB13" s="17">
        <v>1956059.400000006</v>
      </c>
      <c r="CC13" s="17">
        <v>-6020088.8000000045</v>
      </c>
      <c r="CD13" s="17">
        <v>-1438822</v>
      </c>
      <c r="CE13" s="17">
        <v>6513383.1000000015</v>
      </c>
      <c r="CF13" s="17">
        <v>-4626268.900000006</v>
      </c>
      <c r="CG13" s="17">
        <v>-2298428.6999999955</v>
      </c>
      <c r="CH13" s="17">
        <v>-5357967.200000003</v>
      </c>
      <c r="CI13" s="17">
        <v>2905052.900000006</v>
      </c>
      <c r="CJ13" s="17">
        <v>4196681.200000003</v>
      </c>
      <c r="CK13" s="17">
        <v>8405551.3999999911</v>
      </c>
      <c r="CL13" s="17">
        <v>8944582.3999999985</v>
      </c>
      <c r="CM13" s="17">
        <v>3231567.5</v>
      </c>
      <c r="CN13" s="17">
        <v>10019698.600000009</v>
      </c>
      <c r="CO13" s="17">
        <v>53453.09999999404</v>
      </c>
      <c r="CP13" s="17">
        <v>4140831.299999997</v>
      </c>
      <c r="CQ13" s="17">
        <v>4148207.5</v>
      </c>
      <c r="CR13" s="17">
        <v>13045618.999999993</v>
      </c>
      <c r="CS13" s="17">
        <v>-2993773.299999997</v>
      </c>
      <c r="CT13" s="17">
        <v>-3168754.0000000075</v>
      </c>
      <c r="CU13" s="17">
        <v>1395465.099999994</v>
      </c>
      <c r="CV13" s="17">
        <v>-1602202.900000006</v>
      </c>
      <c r="CW13" s="17">
        <v>221551.90000000596</v>
      </c>
      <c r="CX13" s="17">
        <v>-364536.5</v>
      </c>
      <c r="CY13" s="17">
        <v>15937265.599999994</v>
      </c>
      <c r="CZ13" s="17">
        <v>14583568.400000006</v>
      </c>
      <c r="DA13" s="17">
        <v>17449448.699999996</v>
      </c>
      <c r="DB13" s="17">
        <v>3343074.8999999985</v>
      </c>
      <c r="DC13" s="17">
        <v>-1904187.400000006</v>
      </c>
      <c r="DD13" s="17">
        <v>6259903.6000000015</v>
      </c>
      <c r="DE13" s="17">
        <v>3974491</v>
      </c>
      <c r="DF13" s="17">
        <v>15018096</v>
      </c>
      <c r="DG13" s="17">
        <v>-2768559.5</v>
      </c>
      <c r="DH13" s="17">
        <v>16407552.100000001</v>
      </c>
      <c r="DI13" s="17">
        <v>6458792.5</v>
      </c>
      <c r="DJ13" s="17">
        <v>-9366183.8000000045</v>
      </c>
      <c r="DK13" s="17">
        <v>14046432.499999993</v>
      </c>
      <c r="DL13" s="17">
        <v>600108.60000000894</v>
      </c>
      <c r="DM13" s="17">
        <v>-7361829.200000003</v>
      </c>
      <c r="DN13" s="17">
        <v>-11182094.299999997</v>
      </c>
      <c r="DO13" s="17">
        <v>43.000000007450581</v>
      </c>
      <c r="DP13" s="17">
        <v>-7821790.5000000075</v>
      </c>
      <c r="DQ13" s="17">
        <v>-3520150.6000000089</v>
      </c>
      <c r="DR13" s="17">
        <v>-1597096.799999997</v>
      </c>
      <c r="DS13" s="17">
        <v>-3417921.5</v>
      </c>
      <c r="DT13" s="17">
        <v>3318061.1999999955</v>
      </c>
      <c r="DU13" s="17">
        <v>11842999.199999996</v>
      </c>
      <c r="DV13" s="17">
        <v>-525881.09999999404</v>
      </c>
      <c r="DW13" s="17">
        <v>22762125</v>
      </c>
      <c r="DX13" s="17">
        <v>7831234.1999999955</v>
      </c>
      <c r="DY13" s="17">
        <v>-4589585.700000003</v>
      </c>
      <c r="DZ13" s="17">
        <v>-5457089.4999999925</v>
      </c>
      <c r="EA13" s="17">
        <v>860914</v>
      </c>
      <c r="EB13" s="17">
        <v>-3186951.3999999985</v>
      </c>
      <c r="EC13" s="17">
        <v>18326906.299999997</v>
      </c>
      <c r="ED13" s="17">
        <v>5119320.6000000015</v>
      </c>
      <c r="EE13" s="17">
        <v>-682571</v>
      </c>
      <c r="EF13" s="17">
        <v>5323948.3999999985</v>
      </c>
      <c r="EG13" s="17">
        <v>1593467.200000003</v>
      </c>
      <c r="EH13" s="17">
        <v>-2991381.6000000015</v>
      </c>
      <c r="EI13" s="17">
        <v>2596200</v>
      </c>
      <c r="EP13" s="20">
        <f t="shared" si="6"/>
        <v>138</v>
      </c>
      <c r="EQ13" s="20">
        <f t="shared" si="7"/>
        <v>41400000</v>
      </c>
      <c r="ER13" s="22">
        <f t="shared" si="24"/>
        <v>197881452.79999986</v>
      </c>
      <c r="ES13" s="22">
        <f t="shared" si="8"/>
        <v>156481452.79999986</v>
      </c>
      <c r="ET13" s="22">
        <f>ROUNDUP(EP13/4,0)</f>
        <v>35</v>
      </c>
      <c r="EU13" s="22">
        <f t="shared" si="30"/>
        <v>10500000</v>
      </c>
      <c r="EV13" s="22">
        <f>SUM(B13,F13,J13,N13,R13,V13,Z13,AD13,AH13,AL13,AP13,AT13,AX13,BB13,BF13,BJ13,BN13,BR13,BV13,BZ13,CD13,CH13,CL13,CP13,CT13,CX13,DB13,DF13,DJ13,DN13,DR13,DV13,DZ13,ED13,EH13,EL13)</f>
        <v>575023.30000001565</v>
      </c>
      <c r="EW13" s="22">
        <f t="shared" si="25"/>
        <v>-9924976.6999999844</v>
      </c>
      <c r="EX13" s="20">
        <f t="shared" si="9"/>
        <v>67</v>
      </c>
      <c r="EY13" s="20">
        <f t="shared" si="10"/>
        <v>71</v>
      </c>
      <c r="EZ13" s="21">
        <f t="shared" si="11"/>
        <v>0.48550724637681159</v>
      </c>
      <c r="FA13" s="24">
        <f t="shared" si="28"/>
        <v>28592809.600000016</v>
      </c>
      <c r="FB13" s="24">
        <f t="shared" si="26"/>
        <v>20723053.099999979</v>
      </c>
      <c r="FC13" s="24">
        <f t="shared" si="26"/>
        <v>10832749.400000028</v>
      </c>
      <c r="FD13" s="24">
        <f t="shared" si="26"/>
        <v>19518943.300000004</v>
      </c>
      <c r="FE13" s="24">
        <f t="shared" si="26"/>
        <v>-9605380.9000000134</v>
      </c>
      <c r="FF13" s="24">
        <f t="shared" si="26"/>
        <v>-4928787.7000000067</v>
      </c>
      <c r="FG13" s="24">
        <f t="shared" si="29"/>
        <v>-22170833.600000039</v>
      </c>
      <c r="FH13" s="24">
        <f t="shared" si="27"/>
        <v>-5563864.5000000112</v>
      </c>
      <c r="FI13" s="24">
        <f t="shared" si="27"/>
        <v>55235734.600000001</v>
      </c>
      <c r="FJ13" s="24">
        <f t="shared" si="27"/>
        <v>37366152.500000015</v>
      </c>
      <c r="FK13" s="24">
        <f t="shared" si="27"/>
        <v>11913107.500000022</v>
      </c>
      <c r="FL13" s="24">
        <f t="shared" si="27"/>
        <v>55967769.49999997</v>
      </c>
    </row>
    <row r="14" spans="1:181" x14ac:dyDescent="0.25">
      <c r="A14" s="5" t="s">
        <v>4</v>
      </c>
      <c r="B14" s="18">
        <v>184046.20000000298</v>
      </c>
      <c r="C14" s="18">
        <v>12956013.70000001</v>
      </c>
      <c r="D14" s="18">
        <v>25005813.899999991</v>
      </c>
      <c r="E14" s="18">
        <v>4337622.6000000015</v>
      </c>
      <c r="F14" s="18">
        <v>-3203191.3000000045</v>
      </c>
      <c r="G14" s="18">
        <v>-7007840.0000000075</v>
      </c>
      <c r="H14" s="18">
        <v>7814681.099999994</v>
      </c>
      <c r="I14" s="18">
        <v>14704372.900000006</v>
      </c>
      <c r="J14" s="18">
        <v>-9165241.6999999955</v>
      </c>
      <c r="K14" s="18">
        <v>8996067.3000000045</v>
      </c>
      <c r="L14" s="18">
        <v>-5583428.6000000089</v>
      </c>
      <c r="M14" s="18">
        <v>-14872236.400000006</v>
      </c>
      <c r="N14" s="18">
        <v>-19518960.999999996</v>
      </c>
      <c r="O14" s="18">
        <v>-19735155.099999994</v>
      </c>
      <c r="P14" s="18">
        <v>-10009686.5</v>
      </c>
      <c r="Q14" s="18">
        <v>-1522602.6999999955</v>
      </c>
      <c r="R14" s="18">
        <v>6399605.299999997</v>
      </c>
      <c r="S14" s="18">
        <v>-1046202.5000000075</v>
      </c>
      <c r="T14" s="18">
        <v>3584683.2999999896</v>
      </c>
      <c r="U14" s="18">
        <v>-3849629.299999997</v>
      </c>
      <c r="V14" s="18">
        <v>-8631372.5000000075</v>
      </c>
      <c r="W14" s="18">
        <v>-9941503.3000000007</v>
      </c>
      <c r="X14" s="18">
        <v>-8120184.6000000015</v>
      </c>
      <c r="Y14" s="18">
        <v>-1355212.3999999948</v>
      </c>
      <c r="Z14" s="18">
        <v>6349200.4999999925</v>
      </c>
      <c r="AA14" s="18">
        <v>6382321.6000000015</v>
      </c>
      <c r="AB14" s="18">
        <v>15804063.100000009</v>
      </c>
      <c r="AC14" s="18">
        <v>4743115</v>
      </c>
      <c r="AD14" s="18">
        <v>-15603720.499999993</v>
      </c>
      <c r="AE14" s="18">
        <v>5931982.900000006</v>
      </c>
      <c r="AF14" s="18">
        <v>3418640.3999999911</v>
      </c>
      <c r="AG14" s="18">
        <v>19944023.900000006</v>
      </c>
      <c r="AH14" s="18">
        <v>17899478.5</v>
      </c>
      <c r="AI14" s="18">
        <v>745354.00000000745</v>
      </c>
      <c r="AJ14" s="18">
        <v>-13093166.799999997</v>
      </c>
      <c r="AK14" s="18">
        <v>-2272360.200000003</v>
      </c>
      <c r="AL14" s="18">
        <v>-2615002.1000000015</v>
      </c>
      <c r="AM14" s="18">
        <v>-6524312.7000000104</v>
      </c>
      <c r="AN14" s="18">
        <v>2261120.5</v>
      </c>
      <c r="AO14" s="18">
        <v>7749246.1000000015</v>
      </c>
      <c r="AP14" s="18">
        <v>6574323.1000000015</v>
      </c>
      <c r="AQ14" s="18">
        <v>-5478409.299999997</v>
      </c>
      <c r="AR14" s="18">
        <v>743975.5</v>
      </c>
      <c r="AS14" s="18">
        <v>255271.30000000447</v>
      </c>
      <c r="AT14" s="18">
        <v>-1064333.099999994</v>
      </c>
      <c r="AU14" s="18">
        <v>-2025821.299999997</v>
      </c>
      <c r="AV14" s="18">
        <v>-7804396.299999997</v>
      </c>
      <c r="AW14" s="18">
        <v>-7918534.9999999925</v>
      </c>
      <c r="AX14" s="18">
        <v>1182330</v>
      </c>
      <c r="AY14" s="18">
        <v>7324417.1000000015</v>
      </c>
      <c r="AZ14" s="18">
        <v>9968154.4999999925</v>
      </c>
      <c r="BA14" s="18">
        <v>1400928.299999997</v>
      </c>
      <c r="BB14" s="18">
        <v>-2411998.900000006</v>
      </c>
      <c r="BC14" s="18">
        <v>-3037031.3999999911</v>
      </c>
      <c r="BD14" s="18">
        <v>-4126276.799999997</v>
      </c>
      <c r="BE14" s="18">
        <v>-2652331.0000000075</v>
      </c>
      <c r="BF14" s="18">
        <v>-2867295.1000000015</v>
      </c>
      <c r="BG14" s="18">
        <v>1800970.3999999985</v>
      </c>
      <c r="BH14" s="18">
        <v>10530164.5</v>
      </c>
      <c r="BI14" s="18">
        <v>14940128.70000001</v>
      </c>
      <c r="BJ14" s="18">
        <v>-3651271</v>
      </c>
      <c r="BK14" s="18">
        <v>-2360991.799999997</v>
      </c>
      <c r="BL14" s="18">
        <v>-10598962.800000004</v>
      </c>
      <c r="BM14" s="18">
        <v>-2766104.6999999955</v>
      </c>
      <c r="BN14" s="18">
        <v>-5509061.1999999955</v>
      </c>
      <c r="BO14" s="18">
        <v>5031492.200000003</v>
      </c>
      <c r="BP14" s="18">
        <v>-1175394</v>
      </c>
      <c r="BQ14" s="18">
        <v>-644149.70000001043</v>
      </c>
      <c r="BR14" s="18">
        <v>112409.40000000596</v>
      </c>
      <c r="BS14" s="18">
        <v>-4515518.3000000045</v>
      </c>
      <c r="BT14" s="18">
        <v>-2649351.7000000104</v>
      </c>
      <c r="BU14" s="18">
        <v>-4827505.1000000015</v>
      </c>
      <c r="BV14" s="18">
        <v>-759904.79999999702</v>
      </c>
      <c r="BW14" s="18">
        <v>-2489497.900000006</v>
      </c>
      <c r="BX14" s="18">
        <v>421281.40000000596</v>
      </c>
      <c r="BY14" s="18">
        <v>572097.19999999553</v>
      </c>
      <c r="BZ14" s="18">
        <v>12294135.899999999</v>
      </c>
      <c r="CA14" s="18">
        <v>22184046.800000004</v>
      </c>
      <c r="CB14" s="18">
        <v>4671404.5000000075</v>
      </c>
      <c r="CC14" s="18">
        <v>-8745569.1000000015</v>
      </c>
      <c r="CD14" s="18">
        <v>-2427458.9999999925</v>
      </c>
      <c r="CE14" s="18">
        <v>6537770.700000003</v>
      </c>
      <c r="CF14" s="18">
        <v>-5041751</v>
      </c>
      <c r="CG14" s="18">
        <v>-664114.60000000894</v>
      </c>
      <c r="CH14" s="18">
        <v>-5412850.0000000075</v>
      </c>
      <c r="CI14" s="18">
        <v>2668046.799999997</v>
      </c>
      <c r="CJ14" s="18">
        <v>13676452.099999994</v>
      </c>
      <c r="CK14" s="18">
        <v>11515847.600000009</v>
      </c>
      <c r="CL14" s="18">
        <v>5587547.3000000045</v>
      </c>
      <c r="CM14" s="18">
        <v>6489280.8999999985</v>
      </c>
      <c r="CN14" s="18">
        <v>10737363.199999996</v>
      </c>
      <c r="CO14" s="18">
        <v>-6640217.700000003</v>
      </c>
      <c r="CP14" s="18">
        <v>-2166935.5</v>
      </c>
      <c r="CQ14" s="18">
        <v>13032131.600000001</v>
      </c>
      <c r="CR14" s="18">
        <v>5971646.299999997</v>
      </c>
      <c r="CS14" s="18">
        <v>-2662471.9999999925</v>
      </c>
      <c r="CT14" s="18">
        <v>-72443.39999999851</v>
      </c>
      <c r="CU14" s="18">
        <v>1049972.200000003</v>
      </c>
      <c r="CV14" s="18">
        <v>-3059668.8000000045</v>
      </c>
      <c r="CW14" s="18">
        <v>1425073.8000000045</v>
      </c>
      <c r="CX14" s="18">
        <v>-5255073.1999999955</v>
      </c>
      <c r="CY14" s="18">
        <v>13042988.600000009</v>
      </c>
      <c r="CZ14" s="18">
        <v>19269632.600000009</v>
      </c>
      <c r="DA14" s="18">
        <v>15276845.500000007</v>
      </c>
      <c r="DB14" s="18">
        <v>11625193.299999997</v>
      </c>
      <c r="DC14" s="18">
        <v>6327148.8999999911</v>
      </c>
      <c r="DD14" s="18">
        <v>8980946.8999999985</v>
      </c>
      <c r="DE14" s="18">
        <v>8254413.099999994</v>
      </c>
      <c r="DF14" s="18">
        <v>15470142.199999996</v>
      </c>
      <c r="DG14" s="18">
        <v>-3393672.799999997</v>
      </c>
      <c r="DH14" s="18">
        <v>19070401.800000012</v>
      </c>
      <c r="DI14" s="18">
        <v>8236507.3999999985</v>
      </c>
      <c r="DJ14" s="18">
        <v>-9943364.1000000015</v>
      </c>
      <c r="DK14" s="18">
        <v>18116169.699999996</v>
      </c>
      <c r="DL14" s="18">
        <v>-318050.10000000149</v>
      </c>
      <c r="DM14" s="18">
        <v>-7459987.1000000015</v>
      </c>
      <c r="DN14" s="18">
        <v>-13238271.799999997</v>
      </c>
      <c r="DO14" s="18">
        <v>-2343196.8000000045</v>
      </c>
      <c r="DP14" s="18">
        <v>-11939438.399999999</v>
      </c>
      <c r="DQ14" s="18">
        <v>-4615266.200000003</v>
      </c>
      <c r="DR14" s="18">
        <v>2277324.5</v>
      </c>
      <c r="DS14" s="18">
        <v>-4189553.1999999955</v>
      </c>
      <c r="DT14" s="18">
        <v>11545378.700000003</v>
      </c>
      <c r="DU14" s="18">
        <v>10869389.70000001</v>
      </c>
      <c r="DV14" s="18">
        <v>8134855.2000000104</v>
      </c>
      <c r="DW14" s="18">
        <v>18411418.999999993</v>
      </c>
      <c r="DX14" s="18">
        <v>5022061.4999999925</v>
      </c>
      <c r="DY14" s="18">
        <v>-5122139.3999999985</v>
      </c>
      <c r="DZ14" s="18">
        <v>-2894193.299999997</v>
      </c>
      <c r="EA14" s="18">
        <v>-1086346</v>
      </c>
      <c r="EB14" s="18">
        <v>-3443340.400000006</v>
      </c>
      <c r="EC14" s="18">
        <v>21565424</v>
      </c>
      <c r="ED14" s="18">
        <v>-3453860.3999999985</v>
      </c>
      <c r="EE14" s="18">
        <v>1182674</v>
      </c>
      <c r="EF14" s="18">
        <v>4084536.799999997</v>
      </c>
      <c r="EG14" s="18">
        <v>3219749.8999999985</v>
      </c>
      <c r="EH14" s="18">
        <v>-3576297.6000000015</v>
      </c>
      <c r="EI14" s="18">
        <v>5509500</v>
      </c>
      <c r="EP14" s="20">
        <f t="shared" si="6"/>
        <v>138</v>
      </c>
      <c r="EQ14" s="20">
        <f t="shared" si="7"/>
        <v>41400000</v>
      </c>
      <c r="ER14" s="22">
        <f t="shared" si="24"/>
        <v>225232136.10000008</v>
      </c>
      <c r="ES14" s="22">
        <f t="shared" si="8"/>
        <v>183832136.10000008</v>
      </c>
      <c r="ET14" s="22">
        <f>ROUNDUP(EP14/5,0)</f>
        <v>28</v>
      </c>
      <c r="EU14" s="22">
        <f t="shared" si="30"/>
        <v>8400000</v>
      </c>
      <c r="EV14" s="22">
        <f>SUM(B14,G14,L14,Q14,V14,AA14,AF14,AK14,AP14,AU14,AZ14,BE14,BJ14,BO14,BT14,BY14,CD14,CI14,CN14,CS14,CX14,DC14,DH14,DM14,DR14,DW14,EB14,EG14,EL14)</f>
        <v>37597818.599999949</v>
      </c>
      <c r="EW14" s="22">
        <f t="shared" si="25"/>
        <v>29197818.599999949</v>
      </c>
      <c r="EX14" s="20">
        <f t="shared" si="9"/>
        <v>67</v>
      </c>
      <c r="EY14" s="20">
        <f t="shared" si="10"/>
        <v>71</v>
      </c>
      <c r="EZ14" s="21">
        <f t="shared" si="11"/>
        <v>0.48550724637681159</v>
      </c>
      <c r="FA14" s="24">
        <f t="shared" si="28"/>
        <v>49642721.199999981</v>
      </c>
      <c r="FB14" s="24">
        <f t="shared" si="26"/>
        <v>15066490.300000004</v>
      </c>
      <c r="FC14" s="24">
        <f t="shared" si="26"/>
        <v>-12818020.799999982</v>
      </c>
      <c r="FD14" s="24">
        <f t="shared" si="26"/>
        <v>17527057.199999999</v>
      </c>
      <c r="FE14" s="24">
        <f t="shared" si="26"/>
        <v>-32192300.100000024</v>
      </c>
      <c r="FF14" s="24">
        <f t="shared" si="26"/>
        <v>5572263.9000000022</v>
      </c>
      <c r="FG14" s="24">
        <f t="shared" si="29"/>
        <v>-10021249.300000008</v>
      </c>
      <c r="FH14" s="24">
        <f t="shared" si="27"/>
        <v>-7129738.0999999866</v>
      </c>
      <c r="FI14" s="24">
        <f t="shared" si="27"/>
        <v>78168884.700000003</v>
      </c>
      <c r="FJ14" s="24">
        <f t="shared" si="27"/>
        <v>49780870.200000025</v>
      </c>
      <c r="FK14" s="24">
        <f t="shared" si="27"/>
        <v>-6512239.9999999851</v>
      </c>
      <c r="FL14" s="24">
        <f t="shared" si="27"/>
        <v>78147396.900000006</v>
      </c>
    </row>
    <row r="15" spans="1:181" x14ac:dyDescent="0.25">
      <c r="A15" s="5" t="s">
        <v>5</v>
      </c>
      <c r="B15" s="19">
        <v>-3607580.299999997</v>
      </c>
      <c r="C15" s="19">
        <v>14182687.799999997</v>
      </c>
      <c r="D15" s="19">
        <v>22695076.200000003</v>
      </c>
      <c r="E15" s="19">
        <v>6675354.6000000015</v>
      </c>
      <c r="F15" s="19">
        <v>-716739.70000000298</v>
      </c>
      <c r="G15" s="19">
        <v>-729119.90000000596</v>
      </c>
      <c r="H15" s="19">
        <v>19867956.899999991</v>
      </c>
      <c r="I15" s="19">
        <v>4260967.799999997</v>
      </c>
      <c r="J15" s="19">
        <v>-9071904.799999997</v>
      </c>
      <c r="K15" s="19">
        <v>-7312064.099999994</v>
      </c>
      <c r="L15" s="19">
        <v>-7092733.1999999955</v>
      </c>
      <c r="M15" s="19">
        <v>-16955101.199999996</v>
      </c>
      <c r="N15" s="19">
        <v>-23206356.899999995</v>
      </c>
      <c r="O15" s="19">
        <v>-18314980.899999995</v>
      </c>
      <c r="P15" s="19">
        <v>-9796136.1000000015</v>
      </c>
      <c r="Q15" s="19">
        <v>-1648408.200000003</v>
      </c>
      <c r="R15" s="19">
        <v>1584007.1000000089</v>
      </c>
      <c r="S15" s="19">
        <v>-5359771.0000000075</v>
      </c>
      <c r="T15" s="19">
        <v>2772790.3000000045</v>
      </c>
      <c r="U15" s="19">
        <v>-7693199.200000003</v>
      </c>
      <c r="V15" s="19">
        <v>-10913339.000000004</v>
      </c>
      <c r="W15" s="19">
        <v>-10153512.900000002</v>
      </c>
      <c r="X15" s="19">
        <v>-3439092.1999999993</v>
      </c>
      <c r="Y15" s="19">
        <v>-844370.39999999851</v>
      </c>
      <c r="Z15" s="19">
        <v>10136867.200000003</v>
      </c>
      <c r="AA15" s="19">
        <v>7541338.1000000015</v>
      </c>
      <c r="AB15" s="19">
        <v>18240816.399999999</v>
      </c>
      <c r="AC15" s="19">
        <v>-7535192.700000003</v>
      </c>
      <c r="AD15" s="19">
        <v>-22678786.399999999</v>
      </c>
      <c r="AE15" s="19">
        <v>8832717.700000003</v>
      </c>
      <c r="AF15" s="19">
        <v>7981186.5000000149</v>
      </c>
      <c r="AG15" s="19">
        <v>25193588.800000012</v>
      </c>
      <c r="AH15" s="19">
        <v>14293669.599999994</v>
      </c>
      <c r="AI15" s="19">
        <v>-737125.09999999404</v>
      </c>
      <c r="AJ15" s="19">
        <v>-13794142.600000001</v>
      </c>
      <c r="AK15" s="19">
        <v>2757068</v>
      </c>
      <c r="AL15" s="19">
        <v>-964724.40000000596</v>
      </c>
      <c r="AM15" s="19">
        <v>-2640436.599999994</v>
      </c>
      <c r="AN15" s="19">
        <v>8854135.9000000134</v>
      </c>
      <c r="AO15" s="19">
        <v>6866250.599999994</v>
      </c>
      <c r="AP15" s="19">
        <v>5466249.5</v>
      </c>
      <c r="AQ15" s="19">
        <v>-4998810.3000000119</v>
      </c>
      <c r="AR15" s="19">
        <v>-1424941.5</v>
      </c>
      <c r="AS15" s="19">
        <v>-6482372.3999999985</v>
      </c>
      <c r="AT15" s="19">
        <v>-78487.79999999702</v>
      </c>
      <c r="AU15" s="19">
        <v>-6061896.3999999911</v>
      </c>
      <c r="AV15" s="19">
        <v>-7692113.3999999985</v>
      </c>
      <c r="AW15" s="19">
        <v>-5397752.799999997</v>
      </c>
      <c r="AX15" s="19">
        <v>-3958204.2000000104</v>
      </c>
      <c r="AY15" s="19">
        <v>8359917.200000003</v>
      </c>
      <c r="AZ15" s="19">
        <v>6941436.5</v>
      </c>
      <c r="BA15" s="19">
        <v>-3076280.1000000015</v>
      </c>
      <c r="BB15" s="19">
        <v>-289932.99999999255</v>
      </c>
      <c r="BC15" s="19">
        <v>-2975087.8000000045</v>
      </c>
      <c r="BD15" s="19">
        <v>-2432946.799999997</v>
      </c>
      <c r="BE15" s="19">
        <v>-4685798.099999994</v>
      </c>
      <c r="BF15" s="19">
        <v>-7056248.5000000075</v>
      </c>
      <c r="BG15" s="19">
        <v>2523161.3999999985</v>
      </c>
      <c r="BH15" s="19">
        <v>14479363.299999997</v>
      </c>
      <c r="BI15" s="19">
        <v>11179135.79999999</v>
      </c>
      <c r="BJ15" s="19">
        <v>111867.60000000149</v>
      </c>
      <c r="BK15" s="19">
        <v>-3563286.799999997</v>
      </c>
      <c r="BL15" s="19">
        <v>-10515800.499999993</v>
      </c>
      <c r="BM15" s="19">
        <v>-5996070.9999999925</v>
      </c>
      <c r="BN15" s="19">
        <v>-2753565.3000000045</v>
      </c>
      <c r="BO15" s="19">
        <v>6340979.1999999955</v>
      </c>
      <c r="BP15" s="19">
        <v>-1111348.1000000089</v>
      </c>
      <c r="BQ15" s="19">
        <v>-275434.99999999255</v>
      </c>
      <c r="BR15" s="19">
        <v>-1401155.4999999925</v>
      </c>
      <c r="BS15" s="19">
        <v>-4894201.4000000134</v>
      </c>
      <c r="BT15" s="19">
        <v>-4172230.299999997</v>
      </c>
      <c r="BU15" s="19">
        <v>-5571658.1999999955</v>
      </c>
      <c r="BV15" s="19">
        <v>2896602.1000000015</v>
      </c>
      <c r="BW15" s="19">
        <v>647231.70000000298</v>
      </c>
      <c r="BX15" s="19">
        <v>4005345.299999997</v>
      </c>
      <c r="BY15" s="19">
        <v>-1821822.3999999985</v>
      </c>
      <c r="BZ15" s="19">
        <v>15856818.700000003</v>
      </c>
      <c r="CA15" s="19">
        <v>22116291.800000004</v>
      </c>
      <c r="CB15" s="19">
        <v>3665742.299999997</v>
      </c>
      <c r="CC15" s="19">
        <v>-10317422.600000001</v>
      </c>
      <c r="CD15" s="19">
        <v>-3757760.6000000015</v>
      </c>
      <c r="CE15" s="19">
        <v>7032291.9999999925</v>
      </c>
      <c r="CF15" s="19">
        <v>2866958.299999997</v>
      </c>
      <c r="CG15" s="19">
        <v>2174381.400000006</v>
      </c>
      <c r="CH15" s="19">
        <v>-5334077.8999999911</v>
      </c>
      <c r="CI15" s="19">
        <v>9905163.3000000045</v>
      </c>
      <c r="CJ15" s="19">
        <v>9848754.6000000015</v>
      </c>
      <c r="CK15" s="19">
        <v>7763437.3000000045</v>
      </c>
      <c r="CL15" s="19">
        <v>10722369.999999993</v>
      </c>
      <c r="CM15" s="19">
        <v>3429333.5</v>
      </c>
      <c r="CN15" s="19">
        <v>3510336.4999999925</v>
      </c>
      <c r="CO15" s="19">
        <v>-9502710</v>
      </c>
      <c r="CP15" s="19">
        <v>6382675.1000000015</v>
      </c>
      <c r="CQ15" s="19">
        <v>4363900.6000000015</v>
      </c>
      <c r="CR15" s="19">
        <v>11714374.899999999</v>
      </c>
      <c r="CS15" s="19">
        <v>697796.29999998957</v>
      </c>
      <c r="CT15" s="19">
        <v>281526.20000000298</v>
      </c>
      <c r="CU15" s="19">
        <v>-1425275.8999999985</v>
      </c>
      <c r="CV15" s="19">
        <v>-4649209.6999999955</v>
      </c>
      <c r="CW15" s="19">
        <v>-4345524.799999997</v>
      </c>
      <c r="CX15" s="19">
        <v>-7622587.9999999925</v>
      </c>
      <c r="CY15" s="19">
        <v>12116521.200000003</v>
      </c>
      <c r="CZ15" s="19">
        <v>14915099.700000003</v>
      </c>
      <c r="DA15" s="19">
        <v>28437653.200000003</v>
      </c>
      <c r="DB15" s="19">
        <v>19488935.29999999</v>
      </c>
      <c r="DC15" s="19">
        <v>12876353.5</v>
      </c>
      <c r="DD15" s="19">
        <v>17984744.700000003</v>
      </c>
      <c r="DE15" s="19">
        <v>5856233.6000000015</v>
      </c>
      <c r="DF15" s="19">
        <v>16201756.000000015</v>
      </c>
      <c r="DG15" s="19">
        <v>-2153527.200000003</v>
      </c>
      <c r="DH15" s="19">
        <v>23490504.900000006</v>
      </c>
      <c r="DI15" s="19">
        <v>8865588.1000000089</v>
      </c>
      <c r="DJ15" s="19">
        <v>-10047843.999999993</v>
      </c>
      <c r="DK15" s="19">
        <v>14484025.400000006</v>
      </c>
      <c r="DL15" s="19">
        <v>-3439182.8999999985</v>
      </c>
      <c r="DM15" s="19">
        <v>-6611216.599999994</v>
      </c>
      <c r="DN15" s="19">
        <v>-17089526.000000007</v>
      </c>
      <c r="DO15" s="19">
        <v>-6655014.3999999985</v>
      </c>
      <c r="DP15" s="19">
        <v>-13536910.799999997</v>
      </c>
      <c r="DQ15" s="19">
        <v>-2200631.2999999896</v>
      </c>
      <c r="DR15" s="19">
        <v>1609058.4999999925</v>
      </c>
      <c r="DS15" s="19">
        <v>-281370.69999999553</v>
      </c>
      <c r="DT15" s="19">
        <v>10437098.700000003</v>
      </c>
      <c r="DU15" s="19">
        <v>14268725.800000004</v>
      </c>
      <c r="DV15" s="19">
        <v>3810209.8999999985</v>
      </c>
      <c r="DW15" s="19">
        <v>15131411.100000009</v>
      </c>
      <c r="DX15" s="19">
        <v>2378704.200000003</v>
      </c>
      <c r="DY15" s="19">
        <v>-3597965.200000003</v>
      </c>
      <c r="DZ15" s="19">
        <v>211670</v>
      </c>
      <c r="EA15" s="19">
        <v>-2925051</v>
      </c>
      <c r="EB15" s="19">
        <v>-963432</v>
      </c>
      <c r="EC15" s="19">
        <v>8749816.5</v>
      </c>
      <c r="ED15" s="19">
        <v>-3878390</v>
      </c>
      <c r="EE15" s="19">
        <v>2029068.3999999985</v>
      </c>
      <c r="EF15" s="19">
        <v>4980327.200000003</v>
      </c>
      <c r="EG15" s="19">
        <v>3846200.200000003</v>
      </c>
      <c r="EH15" s="19">
        <v>2799550</v>
      </c>
      <c r="EI15" s="19"/>
      <c r="EP15" s="20">
        <f t="shared" si="6"/>
        <v>137</v>
      </c>
      <c r="EQ15" s="20">
        <f t="shared" si="7"/>
        <v>41100000</v>
      </c>
      <c r="ER15" s="22">
        <f t="shared" si="24"/>
        <v>208762281.00000012</v>
      </c>
      <c r="ES15" s="22">
        <f t="shared" si="8"/>
        <v>167662281.00000012</v>
      </c>
      <c r="ET15" s="22">
        <f>ROUNDUP(EP15/6,0)</f>
        <v>23</v>
      </c>
      <c r="EU15" s="22">
        <f t="shared" si="30"/>
        <v>6900000</v>
      </c>
      <c r="EV15" s="22">
        <f>SUM(B15,H15,N15,T15,Z15,AF15,AL15,AR15,AX15,BD15,BJ15,BP15,BV15,CB15,CH15,CN15,CT15,CZ15,DF15,DL15,DR15,DX15,ED15,EJ15)</f>
        <v>36971741.000000015</v>
      </c>
      <c r="EW15" s="22">
        <f>EV15-EU15</f>
        <v>30071741.000000015</v>
      </c>
      <c r="EX15" s="20">
        <f t="shared" si="9"/>
        <v>65</v>
      </c>
      <c r="EY15" s="20">
        <f t="shared" si="10"/>
        <v>72</v>
      </c>
      <c r="EZ15" s="21">
        <f t="shared" si="11"/>
        <v>0.47445255474452552</v>
      </c>
      <c r="FA15" s="24">
        <f t="shared" si="28"/>
        <v>46683397.100000001</v>
      </c>
      <c r="FB15" s="24">
        <f t="shared" si="26"/>
        <v>8726090.7000000253</v>
      </c>
      <c r="FC15" s="24">
        <f t="shared" si="26"/>
        <v>-8991472.2000000216</v>
      </c>
      <c r="FD15" s="24">
        <f t="shared" si="26"/>
        <v>-11943157.800000001</v>
      </c>
      <c r="FE15" s="24">
        <f t="shared" si="26"/>
        <v>-3645213.2999999933</v>
      </c>
      <c r="FF15" s="24">
        <f t="shared" si="26"/>
        <v>444917.70000001043</v>
      </c>
      <c r="FG15" s="24">
        <f t="shared" si="29"/>
        <v>-9711656.0999999829</v>
      </c>
      <c r="FH15" s="24">
        <f t="shared" si="27"/>
        <v>14286528.400000025</v>
      </c>
      <c r="FI15" s="24">
        <f t="shared" si="27"/>
        <v>84532349.400000036</v>
      </c>
      <c r="FJ15" s="24">
        <f t="shared" si="27"/>
        <v>23862257.400000021</v>
      </c>
      <c r="FK15" s="24">
        <f t="shared" si="27"/>
        <v>-3870251.1999999806</v>
      </c>
      <c r="FL15" s="24">
        <f t="shared" si="27"/>
        <v>68388490.899999991</v>
      </c>
    </row>
    <row r="16" spans="1:181" x14ac:dyDescent="0.25">
      <c r="A16" s="25">
        <v>9</v>
      </c>
      <c r="B16" s="6">
        <f>COUNTIF(B10:B15,"&gt;300000")</f>
        <v>2</v>
      </c>
      <c r="C16" s="6">
        <f t="shared" ref="C16:BN16" si="31">COUNTIF(C10:C15,"&gt;300000")</f>
        <v>6</v>
      </c>
      <c r="D16" s="6">
        <f t="shared" si="31"/>
        <v>6</v>
      </c>
      <c r="E16" s="6">
        <f t="shared" si="31"/>
        <v>6</v>
      </c>
      <c r="F16" s="6">
        <f t="shared" si="31"/>
        <v>1</v>
      </c>
      <c r="G16" s="6">
        <f t="shared" si="31"/>
        <v>0</v>
      </c>
      <c r="H16" s="6">
        <f t="shared" si="31"/>
        <v>6</v>
      </c>
      <c r="I16" s="6">
        <f t="shared" si="31"/>
        <v>6</v>
      </c>
      <c r="J16" s="6">
        <f t="shared" si="31"/>
        <v>1</v>
      </c>
      <c r="K16" s="6">
        <f t="shared" si="31"/>
        <v>5</v>
      </c>
      <c r="L16" s="6">
        <f t="shared" si="31"/>
        <v>4</v>
      </c>
      <c r="M16" s="6">
        <f t="shared" si="31"/>
        <v>2</v>
      </c>
      <c r="N16" s="6">
        <f t="shared" si="31"/>
        <v>0</v>
      </c>
      <c r="O16" s="6">
        <f t="shared" si="31"/>
        <v>0</v>
      </c>
      <c r="P16" s="6">
        <f t="shared" si="31"/>
        <v>0</v>
      </c>
      <c r="Q16" s="6">
        <f t="shared" si="31"/>
        <v>0</v>
      </c>
      <c r="R16" s="6">
        <f t="shared" si="31"/>
        <v>4</v>
      </c>
      <c r="S16" s="6">
        <f t="shared" si="31"/>
        <v>3</v>
      </c>
      <c r="T16" s="6">
        <f t="shared" si="31"/>
        <v>6</v>
      </c>
      <c r="U16" s="6">
        <f t="shared" si="31"/>
        <v>3</v>
      </c>
      <c r="V16" s="6">
        <f t="shared" si="31"/>
        <v>0</v>
      </c>
      <c r="W16" s="6">
        <f t="shared" si="31"/>
        <v>1</v>
      </c>
      <c r="X16" s="6">
        <f t="shared" si="31"/>
        <v>0</v>
      </c>
      <c r="Y16" s="6">
        <f t="shared" si="31"/>
        <v>0</v>
      </c>
      <c r="Z16" s="6">
        <f t="shared" si="31"/>
        <v>3</v>
      </c>
      <c r="AA16" s="6">
        <f t="shared" si="31"/>
        <v>5</v>
      </c>
      <c r="AB16" s="6">
        <f t="shared" si="31"/>
        <v>6</v>
      </c>
      <c r="AC16" s="6">
        <f t="shared" si="31"/>
        <v>5</v>
      </c>
      <c r="AD16" s="6">
        <f t="shared" si="31"/>
        <v>1</v>
      </c>
      <c r="AE16" s="6">
        <f t="shared" si="31"/>
        <v>4</v>
      </c>
      <c r="AF16" s="6">
        <f t="shared" si="31"/>
        <v>2</v>
      </c>
      <c r="AG16" s="6">
        <f t="shared" si="31"/>
        <v>6</v>
      </c>
      <c r="AH16" s="6">
        <f t="shared" si="31"/>
        <v>6</v>
      </c>
      <c r="AI16" s="6">
        <f t="shared" si="31"/>
        <v>4</v>
      </c>
      <c r="AJ16" s="6">
        <f t="shared" si="31"/>
        <v>0</v>
      </c>
      <c r="AK16" s="6">
        <f t="shared" si="31"/>
        <v>2</v>
      </c>
      <c r="AL16" s="6">
        <f t="shared" si="31"/>
        <v>0</v>
      </c>
      <c r="AM16" s="6">
        <f t="shared" si="31"/>
        <v>0</v>
      </c>
      <c r="AN16" s="6">
        <f t="shared" si="31"/>
        <v>4</v>
      </c>
      <c r="AO16" s="6">
        <f t="shared" si="31"/>
        <v>5</v>
      </c>
      <c r="AP16" s="6">
        <f t="shared" si="31"/>
        <v>4</v>
      </c>
      <c r="AQ16" s="6">
        <f t="shared" si="31"/>
        <v>0</v>
      </c>
      <c r="AR16" s="6">
        <f t="shared" si="31"/>
        <v>5</v>
      </c>
      <c r="AS16" s="6">
        <f t="shared" si="31"/>
        <v>4</v>
      </c>
      <c r="AT16" s="6">
        <f t="shared" si="31"/>
        <v>0</v>
      </c>
      <c r="AU16" s="6">
        <f t="shared" si="31"/>
        <v>0</v>
      </c>
      <c r="AV16" s="6">
        <f t="shared" si="31"/>
        <v>0</v>
      </c>
      <c r="AW16" s="6">
        <f t="shared" si="31"/>
        <v>0</v>
      </c>
      <c r="AX16" s="6">
        <f t="shared" si="31"/>
        <v>3</v>
      </c>
      <c r="AY16" s="6">
        <f t="shared" si="31"/>
        <v>3</v>
      </c>
      <c r="AZ16" s="6">
        <f t="shared" si="31"/>
        <v>6</v>
      </c>
      <c r="BA16" s="6">
        <f t="shared" si="31"/>
        <v>5</v>
      </c>
      <c r="BB16" s="6">
        <f t="shared" si="31"/>
        <v>2</v>
      </c>
      <c r="BC16" s="6">
        <f t="shared" si="31"/>
        <v>0</v>
      </c>
      <c r="BD16" s="6">
        <f t="shared" si="31"/>
        <v>1</v>
      </c>
      <c r="BE16" s="6">
        <f t="shared" si="31"/>
        <v>0</v>
      </c>
      <c r="BF16" s="6">
        <f t="shared" si="31"/>
        <v>0</v>
      </c>
      <c r="BG16" s="6">
        <f t="shared" si="31"/>
        <v>6</v>
      </c>
      <c r="BH16" s="6">
        <f t="shared" si="31"/>
        <v>6</v>
      </c>
      <c r="BI16" s="6">
        <f t="shared" si="31"/>
        <v>6</v>
      </c>
      <c r="BJ16" s="6">
        <f t="shared" si="31"/>
        <v>2</v>
      </c>
      <c r="BK16" s="6">
        <f t="shared" si="31"/>
        <v>3</v>
      </c>
      <c r="BL16" s="6">
        <f t="shared" si="31"/>
        <v>0</v>
      </c>
      <c r="BM16" s="6">
        <f t="shared" si="31"/>
        <v>1</v>
      </c>
      <c r="BN16" s="6">
        <f t="shared" si="31"/>
        <v>0</v>
      </c>
      <c r="BO16" s="6">
        <f t="shared" ref="BO16:DZ16" si="32">COUNTIF(BO10:BO15,"&gt;300000")</f>
        <v>5</v>
      </c>
      <c r="BP16" s="6">
        <f t="shared" si="32"/>
        <v>3</v>
      </c>
      <c r="BQ16" s="6">
        <f t="shared" si="32"/>
        <v>0</v>
      </c>
      <c r="BR16" s="6">
        <f t="shared" si="32"/>
        <v>3</v>
      </c>
      <c r="BS16" s="6">
        <f t="shared" si="32"/>
        <v>0</v>
      </c>
      <c r="BT16" s="6">
        <f t="shared" si="32"/>
        <v>3</v>
      </c>
      <c r="BU16" s="6">
        <f t="shared" si="32"/>
        <v>1</v>
      </c>
      <c r="BV16" s="6">
        <f t="shared" si="32"/>
        <v>1</v>
      </c>
      <c r="BW16" s="6">
        <f t="shared" si="32"/>
        <v>1</v>
      </c>
      <c r="BX16" s="6">
        <f t="shared" si="32"/>
        <v>2</v>
      </c>
      <c r="BY16" s="6">
        <f t="shared" si="32"/>
        <v>1</v>
      </c>
      <c r="BZ16" s="6">
        <f t="shared" si="32"/>
        <v>6</v>
      </c>
      <c r="CA16" s="6">
        <f t="shared" si="32"/>
        <v>6</v>
      </c>
      <c r="CB16" s="6">
        <f t="shared" si="32"/>
        <v>5</v>
      </c>
      <c r="CC16" s="6">
        <f t="shared" si="32"/>
        <v>0</v>
      </c>
      <c r="CD16" s="6">
        <f t="shared" si="32"/>
        <v>0</v>
      </c>
      <c r="CE16" s="6">
        <f t="shared" si="32"/>
        <v>6</v>
      </c>
      <c r="CF16" s="6">
        <f t="shared" si="32"/>
        <v>1</v>
      </c>
      <c r="CG16" s="6">
        <f t="shared" si="32"/>
        <v>3</v>
      </c>
      <c r="CH16" s="6">
        <f t="shared" si="32"/>
        <v>0</v>
      </c>
      <c r="CI16" s="6">
        <f t="shared" si="32"/>
        <v>6</v>
      </c>
      <c r="CJ16" s="6">
        <f t="shared" si="32"/>
        <v>4</v>
      </c>
      <c r="CK16" s="6">
        <f t="shared" si="32"/>
        <v>6</v>
      </c>
      <c r="CL16" s="6">
        <f t="shared" si="32"/>
        <v>6</v>
      </c>
      <c r="CM16" s="6">
        <f t="shared" si="32"/>
        <v>5</v>
      </c>
      <c r="CN16" s="6">
        <f t="shared" si="32"/>
        <v>6</v>
      </c>
      <c r="CO16" s="6">
        <f t="shared" si="32"/>
        <v>2</v>
      </c>
      <c r="CP16" s="6">
        <f t="shared" si="32"/>
        <v>4</v>
      </c>
      <c r="CQ16" s="6">
        <f t="shared" si="32"/>
        <v>6</v>
      </c>
      <c r="CR16" s="6">
        <f t="shared" si="32"/>
        <v>6</v>
      </c>
      <c r="CS16" s="6">
        <f t="shared" si="32"/>
        <v>2</v>
      </c>
      <c r="CT16" s="6">
        <f t="shared" si="32"/>
        <v>1</v>
      </c>
      <c r="CU16" s="6">
        <f t="shared" si="32"/>
        <v>3</v>
      </c>
      <c r="CV16" s="6">
        <f t="shared" si="32"/>
        <v>0</v>
      </c>
      <c r="CW16" s="6">
        <f t="shared" si="32"/>
        <v>4</v>
      </c>
      <c r="CX16" s="6">
        <f t="shared" si="32"/>
        <v>2</v>
      </c>
      <c r="CY16" s="6">
        <f t="shared" si="32"/>
        <v>6</v>
      </c>
      <c r="CZ16" s="6">
        <f t="shared" si="32"/>
        <v>5</v>
      </c>
      <c r="DA16" s="6">
        <f t="shared" si="32"/>
        <v>6</v>
      </c>
      <c r="DB16" s="6">
        <f t="shared" si="32"/>
        <v>6</v>
      </c>
      <c r="DC16" s="6">
        <f t="shared" si="32"/>
        <v>4</v>
      </c>
      <c r="DD16" s="6">
        <f t="shared" si="32"/>
        <v>3</v>
      </c>
      <c r="DE16" s="6">
        <f t="shared" si="32"/>
        <v>4</v>
      </c>
      <c r="DF16" s="6">
        <f t="shared" si="32"/>
        <v>6</v>
      </c>
      <c r="DG16" s="6">
        <f t="shared" si="32"/>
        <v>1</v>
      </c>
      <c r="DH16" s="6">
        <f t="shared" si="32"/>
        <v>6</v>
      </c>
      <c r="DI16" s="6">
        <f t="shared" si="32"/>
        <v>5</v>
      </c>
      <c r="DJ16" s="6">
        <f t="shared" si="32"/>
        <v>0</v>
      </c>
      <c r="DK16" s="6">
        <f t="shared" si="32"/>
        <v>6</v>
      </c>
      <c r="DL16" s="6">
        <f t="shared" si="32"/>
        <v>4</v>
      </c>
      <c r="DM16" s="6">
        <f t="shared" si="32"/>
        <v>0</v>
      </c>
      <c r="DN16" s="6">
        <f t="shared" si="32"/>
        <v>0</v>
      </c>
      <c r="DO16" s="6">
        <f t="shared" si="32"/>
        <v>0</v>
      </c>
      <c r="DP16" s="6">
        <f t="shared" si="32"/>
        <v>0</v>
      </c>
      <c r="DQ16" s="6">
        <f t="shared" si="32"/>
        <v>3</v>
      </c>
      <c r="DR16" s="6">
        <f t="shared" si="32"/>
        <v>4</v>
      </c>
      <c r="DS16" s="6">
        <f t="shared" si="32"/>
        <v>0</v>
      </c>
      <c r="DT16" s="6">
        <f t="shared" si="32"/>
        <v>4</v>
      </c>
      <c r="DU16" s="6">
        <f t="shared" si="32"/>
        <v>6</v>
      </c>
      <c r="DV16" s="6">
        <f t="shared" si="32"/>
        <v>2</v>
      </c>
      <c r="DW16" s="6">
        <f t="shared" si="32"/>
        <v>6</v>
      </c>
      <c r="DX16" s="6">
        <f t="shared" si="32"/>
        <v>6</v>
      </c>
      <c r="DY16" s="6">
        <f t="shared" si="32"/>
        <v>1</v>
      </c>
      <c r="DZ16" s="6">
        <f t="shared" si="32"/>
        <v>0</v>
      </c>
      <c r="EA16" s="6">
        <f t="shared" ref="EA16:EO16" si="33">COUNTIF(EA10:EA15,"&gt;300000")</f>
        <v>1</v>
      </c>
      <c r="EB16" s="6">
        <f t="shared" si="33"/>
        <v>0</v>
      </c>
      <c r="EC16" s="6">
        <f t="shared" si="33"/>
        <v>6</v>
      </c>
      <c r="ED16" s="6">
        <f t="shared" si="33"/>
        <v>3</v>
      </c>
      <c r="EE16" s="6">
        <f t="shared" si="33"/>
        <v>4</v>
      </c>
      <c r="EF16" s="6">
        <f t="shared" si="33"/>
        <v>6</v>
      </c>
      <c r="EG16" s="6">
        <f t="shared" si="33"/>
        <v>5</v>
      </c>
      <c r="EH16" s="6">
        <f t="shared" si="33"/>
        <v>1</v>
      </c>
      <c r="EI16" s="6">
        <f t="shared" si="33"/>
        <v>4</v>
      </c>
      <c r="EJ16" s="6">
        <f t="shared" si="33"/>
        <v>0</v>
      </c>
      <c r="EK16" s="6">
        <f t="shared" si="33"/>
        <v>0</v>
      </c>
      <c r="EL16" s="6">
        <f t="shared" si="33"/>
        <v>0</v>
      </c>
      <c r="EM16" s="6">
        <f t="shared" si="33"/>
        <v>0</v>
      </c>
      <c r="EN16" s="6">
        <f t="shared" si="33"/>
        <v>0</v>
      </c>
      <c r="EO16" s="6">
        <f t="shared" si="33"/>
        <v>0</v>
      </c>
      <c r="ES16" s="22"/>
      <c r="ET16" s="22"/>
      <c r="EU16" s="22"/>
      <c r="EV16" s="22"/>
      <c r="EW16" s="22"/>
      <c r="FA16" s="20">
        <v>70</v>
      </c>
      <c r="FB16" s="20">
        <v>69</v>
      </c>
      <c r="FC16" s="20">
        <v>66</v>
      </c>
      <c r="FD16" s="20">
        <v>66</v>
      </c>
      <c r="FE16" s="20">
        <v>66</v>
      </c>
      <c r="FF16" s="20">
        <v>66</v>
      </c>
      <c r="FG16" s="20">
        <v>66</v>
      </c>
      <c r="FH16" s="20">
        <v>66</v>
      </c>
      <c r="FI16" s="20">
        <v>72</v>
      </c>
      <c r="FJ16" s="20">
        <v>72</v>
      </c>
      <c r="FK16" s="20">
        <v>72</v>
      </c>
      <c r="FL16" s="20">
        <v>71</v>
      </c>
    </row>
    <row r="17" spans="1:168" x14ac:dyDescent="0.25">
      <c r="A17" s="5" t="s">
        <v>7</v>
      </c>
      <c r="B17">
        <v>5108979.5</v>
      </c>
      <c r="C17">
        <v>8201149</v>
      </c>
      <c r="D17">
        <v>-9447718.5999999996</v>
      </c>
      <c r="E17">
        <v>4003261.1</v>
      </c>
      <c r="F17">
        <v>13919983.4</v>
      </c>
      <c r="G17">
        <v>-4481393</v>
      </c>
      <c r="H17">
        <v>3210275.3</v>
      </c>
      <c r="I17">
        <v>8202236.2999999998</v>
      </c>
      <c r="J17">
        <v>5836226.2000000002</v>
      </c>
      <c r="K17">
        <v>-12739935</v>
      </c>
      <c r="L17">
        <v>-5284009.9000000004</v>
      </c>
      <c r="M17">
        <v>-9115362.6999999993</v>
      </c>
      <c r="N17">
        <v>-4737092.2</v>
      </c>
      <c r="O17">
        <v>-1298388.8999999999</v>
      </c>
      <c r="P17">
        <v>-6570339.0999999996</v>
      </c>
      <c r="Q17">
        <v>10153982.5</v>
      </c>
      <c r="R17">
        <v>1343474.1</v>
      </c>
      <c r="S17">
        <v>-540072.30000000005</v>
      </c>
      <c r="T17">
        <v>-2738718.3</v>
      </c>
      <c r="U17">
        <v>-1267224.8999999999</v>
      </c>
      <c r="V17">
        <v>-3422596.7</v>
      </c>
      <c r="W17">
        <v>-2020472.1</v>
      </c>
      <c r="X17">
        <v>2439.6999999999998</v>
      </c>
      <c r="Y17">
        <v>8863071.8000000007</v>
      </c>
      <c r="Z17">
        <v>2541364.1</v>
      </c>
      <c r="AA17">
        <v>-1229018.3</v>
      </c>
      <c r="AB17">
        <v>3774365</v>
      </c>
      <c r="AC17">
        <v>-3535403.8</v>
      </c>
      <c r="AD17">
        <v>5958078.2000000002</v>
      </c>
      <c r="AE17">
        <v>1358437.3</v>
      </c>
      <c r="AF17">
        <v>6464113.2999999998</v>
      </c>
      <c r="AG17">
        <v>-4372362.5999999996</v>
      </c>
      <c r="AH17">
        <v>1875297.3</v>
      </c>
      <c r="AI17">
        <v>-2426915</v>
      </c>
      <c r="AJ17">
        <v>-3036307.8</v>
      </c>
      <c r="AK17">
        <v>-1196410.1000000001</v>
      </c>
      <c r="AL17">
        <v>3166670</v>
      </c>
      <c r="AM17">
        <v>6328994.2000000002</v>
      </c>
      <c r="AN17">
        <v>-7372201.4000000004</v>
      </c>
      <c r="AO17">
        <v>-61105.2</v>
      </c>
      <c r="AP17">
        <v>5049972.0999999996</v>
      </c>
      <c r="AQ17">
        <v>-9929</v>
      </c>
      <c r="AR17">
        <v>-2744991.8</v>
      </c>
      <c r="AS17">
        <v>-217105.1</v>
      </c>
      <c r="AT17">
        <v>-1537633.9</v>
      </c>
      <c r="AU17">
        <v>8544431.9000000004</v>
      </c>
      <c r="AV17">
        <v>-2622599.5</v>
      </c>
      <c r="AW17">
        <v>57620.6</v>
      </c>
      <c r="AX17">
        <v>5168751.8</v>
      </c>
      <c r="AY17">
        <v>820818.9</v>
      </c>
      <c r="AZ17">
        <v>-1015598.4</v>
      </c>
      <c r="BA17">
        <v>285379.5</v>
      </c>
      <c r="BB17">
        <v>-2868711.7</v>
      </c>
      <c r="BC17">
        <v>-4537870.4000000004</v>
      </c>
      <c r="BD17">
        <v>1143459.8999999999</v>
      </c>
      <c r="BE17">
        <v>866698.1</v>
      </c>
      <c r="BF17">
        <v>2340517.7000000002</v>
      </c>
      <c r="BG17">
        <v>428485.2</v>
      </c>
      <c r="BH17">
        <v>441645.6</v>
      </c>
      <c r="BI17">
        <v>-3398266.7</v>
      </c>
      <c r="BJ17">
        <v>683926.3</v>
      </c>
      <c r="BK17">
        <v>-4959850</v>
      </c>
      <c r="BL17">
        <v>2054918.9</v>
      </c>
      <c r="BM17">
        <v>3932481.3</v>
      </c>
      <c r="BN17">
        <v>-1407832.7</v>
      </c>
      <c r="BO17">
        <v>-3425645.7</v>
      </c>
      <c r="BP17">
        <v>2425254.9</v>
      </c>
      <c r="BQ17">
        <v>-496501.1</v>
      </c>
      <c r="BR17">
        <v>-1623173.3</v>
      </c>
      <c r="BS17">
        <v>-1839500.5</v>
      </c>
      <c r="BT17">
        <v>-3363286.7</v>
      </c>
      <c r="BU17">
        <v>-145249.4</v>
      </c>
      <c r="BV17">
        <v>235562.5</v>
      </c>
      <c r="BW17">
        <v>356380.2</v>
      </c>
      <c r="BX17">
        <v>2640976.1</v>
      </c>
      <c r="BY17">
        <v>136188.6</v>
      </c>
      <c r="BZ17">
        <v>80315.199999999997</v>
      </c>
      <c r="CA17">
        <v>-41767.300000000003</v>
      </c>
      <c r="CB17">
        <v>1380880.1</v>
      </c>
      <c r="CC17">
        <v>469635.9</v>
      </c>
      <c r="CD17">
        <v>-1208103.7</v>
      </c>
      <c r="CE17">
        <v>-1123318.3</v>
      </c>
      <c r="CF17">
        <v>2983175.1</v>
      </c>
      <c r="CG17">
        <v>-1840376.2</v>
      </c>
      <c r="CH17">
        <v>1225773.3999999999</v>
      </c>
      <c r="CI17">
        <v>4559970.4000000004</v>
      </c>
      <c r="CJ17">
        <v>-2024250.9</v>
      </c>
      <c r="CK17">
        <v>7212966.5999999996</v>
      </c>
      <c r="CL17">
        <v>986844.1</v>
      </c>
      <c r="CM17">
        <v>-4022256</v>
      </c>
      <c r="CN17">
        <v>5002311.5999999996</v>
      </c>
      <c r="CO17">
        <v>6861762</v>
      </c>
      <c r="CP17">
        <v>-1553434.9</v>
      </c>
      <c r="CQ17">
        <v>-1608531.8</v>
      </c>
      <c r="CR17">
        <v>1219414.3999999999</v>
      </c>
      <c r="CS17">
        <v>-7174533.5</v>
      </c>
      <c r="CT17">
        <v>1669307.7</v>
      </c>
      <c r="CU17">
        <v>4520539.2</v>
      </c>
      <c r="CV17">
        <v>3127934.8</v>
      </c>
      <c r="CW17">
        <v>174928.3</v>
      </c>
      <c r="CX17">
        <v>7587525</v>
      </c>
      <c r="CY17">
        <v>2495448.1</v>
      </c>
      <c r="CZ17">
        <v>-995121.1</v>
      </c>
      <c r="DA17">
        <v>3162081.4</v>
      </c>
      <c r="DB17">
        <v>-9267493.6999999993</v>
      </c>
      <c r="DC17">
        <v>3572342.1</v>
      </c>
      <c r="DD17">
        <v>32703</v>
      </c>
      <c r="DE17">
        <v>5330702.4000000004</v>
      </c>
      <c r="DF17">
        <v>2825581.7</v>
      </c>
      <c r="DG17">
        <v>1073613.5</v>
      </c>
      <c r="DH17">
        <v>5098551.8</v>
      </c>
      <c r="DI17">
        <v>1454429.7</v>
      </c>
      <c r="DJ17">
        <v>-1856163.7</v>
      </c>
      <c r="DK17">
        <v>-2766727.1</v>
      </c>
      <c r="DL17">
        <v>-250761.7</v>
      </c>
      <c r="DM17">
        <v>-2635175.6</v>
      </c>
      <c r="DN17">
        <v>-1091116.3</v>
      </c>
      <c r="DO17">
        <v>5088627.9000000004</v>
      </c>
      <c r="DP17">
        <v>-3209634.5</v>
      </c>
      <c r="DQ17">
        <v>-2097385.5</v>
      </c>
      <c r="DR17">
        <v>1416115.3</v>
      </c>
      <c r="DS17">
        <v>-659344.30000000005</v>
      </c>
      <c r="DT17">
        <v>5302566.7</v>
      </c>
      <c r="DU17">
        <v>2059205.4</v>
      </c>
      <c r="DV17">
        <v>2757807.8</v>
      </c>
      <c r="DW17">
        <v>392510.6</v>
      </c>
      <c r="DX17">
        <v>-3350599.2</v>
      </c>
      <c r="DY17">
        <v>-5060785.2</v>
      </c>
      <c r="DZ17">
        <v>1376025.7</v>
      </c>
      <c r="EA17">
        <v>56474.400000000001</v>
      </c>
      <c r="EB17">
        <v>-2659272.7999999998</v>
      </c>
      <c r="EC17">
        <v>1540165.1</v>
      </c>
      <c r="ED17">
        <v>452118.2</v>
      </c>
      <c r="EE17">
        <v>-3417380.4</v>
      </c>
      <c r="EF17">
        <v>-4315100</v>
      </c>
      <c r="EG17">
        <v>5242802.4000000004</v>
      </c>
      <c r="EH17">
        <v>468400</v>
      </c>
      <c r="EP17" s="20">
        <f t="shared" si="6"/>
        <v>137</v>
      </c>
      <c r="EQ17" s="20">
        <f t="shared" si="7"/>
        <v>41100000</v>
      </c>
      <c r="ER17" s="22">
        <f t="shared" ref="ER17:ER22" si="34">SUM(B17:EO17)</f>
        <v>50851997.899999999</v>
      </c>
      <c r="ES17" s="22">
        <f t="shared" si="8"/>
        <v>9751997.8999999985</v>
      </c>
      <c r="ET17" s="22">
        <f>ROUNDUP(EP17/1,0)</f>
        <v>137</v>
      </c>
      <c r="EU17" s="22">
        <f>$EQ$2*ET17</f>
        <v>41100000</v>
      </c>
      <c r="EV17" s="22">
        <f>SUM(B17:EO17)</f>
        <v>50851997.899999999</v>
      </c>
      <c r="EW17" s="22">
        <f t="shared" ref="EW17:EW21" si="35">EV17-EU17</f>
        <v>9751997.8999999985</v>
      </c>
      <c r="EX17" s="20">
        <f t="shared" si="9"/>
        <v>66</v>
      </c>
      <c r="EY17" s="20">
        <f t="shared" si="10"/>
        <v>71</v>
      </c>
      <c r="EZ17" s="21">
        <f t="shared" si="11"/>
        <v>0.48175182481751827</v>
      </c>
      <c r="FA17" s="24">
        <f>SUM(E17,Q17,AC17,AO17,BA17,BM17,BY17,CK17,CW17,DI17,DU17,EG17)</f>
        <v>31059116.399999999</v>
      </c>
      <c r="FB17" s="24">
        <f t="shared" ref="FB17:FI22" si="36">SUM(F17,R17,AD17,AP17,BB17,BN17,BZ17,CL17,CX17,DJ17,DV17,EH17)</f>
        <v>32019691.800000001</v>
      </c>
      <c r="FC17" s="24">
        <f t="shared" si="36"/>
        <v>-15579264.800000003</v>
      </c>
      <c r="FD17" s="24">
        <f t="shared" si="36"/>
        <v>9546103</v>
      </c>
      <c r="FE17" s="24">
        <f t="shared" si="36"/>
        <v>5513259.200000002</v>
      </c>
      <c r="FF17" s="24">
        <f t="shared" si="36"/>
        <v>-8275485.6000000006</v>
      </c>
      <c r="FG17" s="24">
        <f t="shared" si="36"/>
        <v>-4068311.2000000016</v>
      </c>
      <c r="FH17" s="24">
        <f t="shared" si="36"/>
        <v>-15495733.400000002</v>
      </c>
      <c r="FI17" s="24">
        <f t="shared" si="36"/>
        <v>-9176024.1999999993</v>
      </c>
      <c r="FJ17" s="24">
        <f>SUM(B17,N17,Z17,AL17,AX17,BJ17,BV17,CH17,CT17,DF17,DR17,ED17)</f>
        <v>19757058.300000001</v>
      </c>
      <c r="FK17" s="24">
        <f t="shared" ref="FK17:FL22" si="37">SUM(C17,O17,AA17,AM17,AY17,BK17,BW17,CI17,CU17,DG17,DS17,EE17)</f>
        <v>14297483.499999998</v>
      </c>
      <c r="FL17" s="24">
        <f t="shared" si="37"/>
        <v>-8745895.1000000015</v>
      </c>
    </row>
    <row r="18" spans="1:168" x14ac:dyDescent="0.25">
      <c r="A18" s="5" t="s">
        <v>2</v>
      </c>
      <c r="B18">
        <v>8355493.2999999998</v>
      </c>
      <c r="C18">
        <v>-1676388.2</v>
      </c>
      <c r="D18">
        <v>-8307127</v>
      </c>
      <c r="E18">
        <v>5370085.0999999996</v>
      </c>
      <c r="F18">
        <v>8520331.0999999996</v>
      </c>
      <c r="G18">
        <v>-6805965.4000000004</v>
      </c>
      <c r="H18">
        <v>13254984.300000001</v>
      </c>
      <c r="I18">
        <v>23283005.5</v>
      </c>
      <c r="J18">
        <v>-2941312.4</v>
      </c>
      <c r="K18">
        <v>-13353427</v>
      </c>
      <c r="L18">
        <v>-15213931.4</v>
      </c>
      <c r="M18">
        <v>-9693027.6999999993</v>
      </c>
      <c r="N18">
        <v>-5596668.5999999996</v>
      </c>
      <c r="O18">
        <v>-7528412.5</v>
      </c>
      <c r="P18">
        <v>995816.6</v>
      </c>
      <c r="Q18">
        <v>14498037.800000001</v>
      </c>
      <c r="R18">
        <v>1551664</v>
      </c>
      <c r="S18">
        <v>-1805338.3</v>
      </c>
      <c r="T18">
        <v>-5071979.5</v>
      </c>
      <c r="U18">
        <v>-923516.1</v>
      </c>
      <c r="V18">
        <v>-6032825.5</v>
      </c>
      <c r="W18">
        <v>-5858176.9000000004</v>
      </c>
      <c r="X18">
        <v>3289620.7</v>
      </c>
      <c r="Y18">
        <v>14737668.6</v>
      </c>
      <c r="Z18">
        <v>2251652.7999999998</v>
      </c>
      <c r="AA18">
        <v>2143529.7999999998</v>
      </c>
      <c r="AB18">
        <v>1396801.2</v>
      </c>
      <c r="AC18">
        <v>-6750907</v>
      </c>
      <c r="AD18">
        <v>6296953</v>
      </c>
      <c r="AE18">
        <v>10096027.9</v>
      </c>
      <c r="AF18">
        <v>6655589</v>
      </c>
      <c r="AG18">
        <v>-592840.6</v>
      </c>
      <c r="AH18">
        <v>-2239894.9</v>
      </c>
      <c r="AI18">
        <v>-4882794.4000000004</v>
      </c>
      <c r="AJ18">
        <v>-2192854.4</v>
      </c>
      <c r="AK18">
        <v>2450578.2000000002</v>
      </c>
      <c r="AL18">
        <v>11584958.699999999</v>
      </c>
      <c r="AM18">
        <v>-1649516.6</v>
      </c>
      <c r="AN18">
        <v>-6210920.4000000004</v>
      </c>
      <c r="AO18">
        <v>7533744.5</v>
      </c>
      <c r="AP18">
        <v>11587577.300000001</v>
      </c>
      <c r="AQ18">
        <v>1710990.8</v>
      </c>
      <c r="AR18">
        <v>-1252430.3999999999</v>
      </c>
      <c r="AS18">
        <v>-1428838.3</v>
      </c>
      <c r="AT18">
        <v>703942.6</v>
      </c>
      <c r="AU18">
        <v>10066398.199999999</v>
      </c>
      <c r="AV18">
        <v>-2674585.5</v>
      </c>
      <c r="AW18">
        <v>2650496</v>
      </c>
      <c r="AX18">
        <v>4720271.3</v>
      </c>
      <c r="AY18">
        <v>-1568911.4</v>
      </c>
      <c r="AZ18">
        <v>2432331.4</v>
      </c>
      <c r="BA18">
        <v>933845.9</v>
      </c>
      <c r="BB18">
        <v>-7337301</v>
      </c>
      <c r="BC18">
        <v>-2990466.1</v>
      </c>
      <c r="BD18">
        <v>361173.8</v>
      </c>
      <c r="BE18">
        <v>4783753</v>
      </c>
      <c r="BF18">
        <v>3151386.2</v>
      </c>
      <c r="BG18">
        <v>-4425945.4000000004</v>
      </c>
      <c r="BH18">
        <v>-99531.3</v>
      </c>
      <c r="BI18">
        <v>-106448.9</v>
      </c>
      <c r="BJ18">
        <v>-3701610.8</v>
      </c>
      <c r="BK18">
        <v>-3454929.7</v>
      </c>
      <c r="BL18">
        <v>2012841.2</v>
      </c>
      <c r="BM18">
        <v>3197490.3</v>
      </c>
      <c r="BN18">
        <v>-8184258.9000000004</v>
      </c>
      <c r="BO18">
        <v>-2681955.7000000002</v>
      </c>
      <c r="BP18">
        <v>2243579.5</v>
      </c>
      <c r="BQ18">
        <v>-538472</v>
      </c>
      <c r="BR18">
        <v>-2258069.7999999998</v>
      </c>
      <c r="BS18">
        <v>-694509.2</v>
      </c>
      <c r="BT18">
        <v>-3730846.8</v>
      </c>
      <c r="BU18">
        <v>1026517</v>
      </c>
      <c r="BV18">
        <v>930796</v>
      </c>
      <c r="BW18">
        <v>2753579.7</v>
      </c>
      <c r="BX18">
        <v>8095594.9000000004</v>
      </c>
      <c r="BY18">
        <v>-877520.3</v>
      </c>
      <c r="BZ18">
        <v>-5550458.4000000004</v>
      </c>
      <c r="CA18">
        <v>2621229</v>
      </c>
      <c r="CB18">
        <v>-569462.6</v>
      </c>
      <c r="CC18">
        <v>-5993584.5</v>
      </c>
      <c r="CD18">
        <v>1393732.7</v>
      </c>
      <c r="CE18">
        <v>-4872977.7</v>
      </c>
      <c r="CF18">
        <v>167273.9</v>
      </c>
      <c r="CG18">
        <v>-1034240.2</v>
      </c>
      <c r="CH18">
        <v>1821958.3</v>
      </c>
      <c r="CI18">
        <v>-156551.79999999999</v>
      </c>
      <c r="CJ18">
        <v>3531097.1</v>
      </c>
      <c r="CK18">
        <v>7991885.7999999998</v>
      </c>
      <c r="CL18">
        <v>-4075705.1</v>
      </c>
      <c r="CM18">
        <v>-457552.8</v>
      </c>
      <c r="CN18">
        <v>5249862.2</v>
      </c>
      <c r="CO18">
        <v>4854147.0999999996</v>
      </c>
      <c r="CP18">
        <v>-5211891.8</v>
      </c>
      <c r="CQ18">
        <v>507012.5</v>
      </c>
      <c r="CR18">
        <v>-898903.4</v>
      </c>
      <c r="CS18">
        <v>-9934664.8000000007</v>
      </c>
      <c r="CT18">
        <v>5413427.7000000002</v>
      </c>
      <c r="CU18">
        <v>1311866</v>
      </c>
      <c r="CV18">
        <v>3345441.9</v>
      </c>
      <c r="CW18">
        <v>12590725.5</v>
      </c>
      <c r="CX18">
        <v>188975</v>
      </c>
      <c r="CY18">
        <v>7698746.7000000002</v>
      </c>
      <c r="CZ18">
        <v>-533789.9</v>
      </c>
      <c r="DA18">
        <v>-4760656.4000000004</v>
      </c>
      <c r="DB18">
        <v>-7015667.2999999998</v>
      </c>
      <c r="DC18">
        <v>8588269.0999999996</v>
      </c>
      <c r="DD18">
        <v>-837930.6</v>
      </c>
      <c r="DE18">
        <v>9610941.8000000007</v>
      </c>
      <c r="DF18">
        <v>2048975.9</v>
      </c>
      <c r="DG18">
        <v>1994072.3</v>
      </c>
      <c r="DH18">
        <v>8387316.9000000004</v>
      </c>
      <c r="DI18">
        <v>1411031.3</v>
      </c>
      <c r="DJ18">
        <v>-3928097.1</v>
      </c>
      <c r="DK18">
        <v>-2110758.2999999998</v>
      </c>
      <c r="DL18">
        <v>-1893782.9</v>
      </c>
      <c r="DM18">
        <v>-1759513.7</v>
      </c>
      <c r="DN18">
        <v>1489906.8</v>
      </c>
      <c r="DO18">
        <v>1481187.4</v>
      </c>
      <c r="DP18">
        <v>-8225389.5999999996</v>
      </c>
      <c r="DQ18">
        <v>-1892661.5</v>
      </c>
      <c r="DR18">
        <v>4864363.8</v>
      </c>
      <c r="DS18">
        <v>-400120.6</v>
      </c>
      <c r="DT18">
        <v>13276354.699999999</v>
      </c>
      <c r="DU18">
        <v>1861061.2</v>
      </c>
      <c r="DV18">
        <v>-556840.19999999995</v>
      </c>
      <c r="DW18">
        <v>-2083929.8</v>
      </c>
      <c r="DX18">
        <v>-6752894.2999999998</v>
      </c>
      <c r="DY18">
        <v>-5662147.7999999998</v>
      </c>
      <c r="DZ18">
        <v>3718808.5</v>
      </c>
      <c r="EA18">
        <v>-1256003.2</v>
      </c>
      <c r="EB18">
        <v>-9957.4</v>
      </c>
      <c r="EC18">
        <v>-682692</v>
      </c>
      <c r="ED18">
        <v>-2097584.5</v>
      </c>
      <c r="EE18">
        <v>-4093995.2</v>
      </c>
      <c r="EF18">
        <v>-5786850</v>
      </c>
      <c r="EG18">
        <v>7418505.7999999998</v>
      </c>
      <c r="EH18">
        <v>-3601850</v>
      </c>
      <c r="EP18" s="20">
        <f t="shared" si="6"/>
        <v>137</v>
      </c>
      <c r="EQ18" s="20">
        <f t="shared" si="7"/>
        <v>41100000</v>
      </c>
      <c r="ER18" s="22">
        <f t="shared" si="34"/>
        <v>64433722.400000051</v>
      </c>
      <c r="ES18" s="22">
        <f t="shared" si="8"/>
        <v>23333722.400000051</v>
      </c>
      <c r="ET18" s="22">
        <f>ROUNDUP(EP18/2,0)</f>
        <v>69</v>
      </c>
      <c r="EU18" s="22">
        <f>$EQ$2*ET18</f>
        <v>20700000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14697650.599999998</v>
      </c>
      <c r="EW18" s="22">
        <f t="shared" si="35"/>
        <v>-6002349.4000000022</v>
      </c>
      <c r="EX18" s="20">
        <f t="shared" si="9"/>
        <v>63</v>
      </c>
      <c r="EY18" s="20">
        <f t="shared" si="10"/>
        <v>74</v>
      </c>
      <c r="EZ18" s="21">
        <f t="shared" si="11"/>
        <v>0.45985401459854014</v>
      </c>
      <c r="FA18" s="24">
        <f t="shared" ref="FA18:FA22" si="38">SUM(E18,Q18,AC18,AO18,BA18,BM18,BY18,CK18,CW18,DI18,DU18,EG18)</f>
        <v>55177985.899999991</v>
      </c>
      <c r="FB18" s="24">
        <f t="shared" si="36"/>
        <v>-5089010.3000000026</v>
      </c>
      <c r="FC18" s="24">
        <f t="shared" si="36"/>
        <v>3191027.9999999991</v>
      </c>
      <c r="FD18" s="24">
        <f t="shared" si="36"/>
        <v>11690849.200000003</v>
      </c>
      <c r="FE18" s="24">
        <f t="shared" si="36"/>
        <v>11261336.199999996</v>
      </c>
      <c r="FF18" s="24">
        <f t="shared" si="36"/>
        <v>-15241884.899999999</v>
      </c>
      <c r="FG18" s="24">
        <f t="shared" si="36"/>
        <v>-14700966.599999998</v>
      </c>
      <c r="FH18" s="24">
        <f t="shared" si="36"/>
        <v>-30427035.800000004</v>
      </c>
      <c r="FI18" s="24">
        <f t="shared" si="36"/>
        <v>7132466.5000000019</v>
      </c>
      <c r="FJ18" s="24">
        <f t="shared" ref="FJ18:FJ22" si="39">SUM(B18,N18,Z18,AL18,AX18,BJ18,BV18,CH18,CT18,DF18,DR18,ED18)</f>
        <v>30596033.899999999</v>
      </c>
      <c r="FK18" s="24">
        <f t="shared" si="37"/>
        <v>-12325778.200000003</v>
      </c>
      <c r="FL18" s="24">
        <f t="shared" si="37"/>
        <v>23168698.5</v>
      </c>
    </row>
    <row r="19" spans="1:168" x14ac:dyDescent="0.25">
      <c r="A19" s="5" t="s">
        <v>1</v>
      </c>
      <c r="B19">
        <v>2411664.7000000002</v>
      </c>
      <c r="C19">
        <v>1370202.4</v>
      </c>
      <c r="D19">
        <v>-6636096.4000000004</v>
      </c>
      <c r="E19">
        <v>3129757</v>
      </c>
      <c r="F19">
        <v>11660304.6</v>
      </c>
      <c r="G19">
        <v>-8592341.0999999996</v>
      </c>
      <c r="H19">
        <v>21875278.100000001</v>
      </c>
      <c r="I19">
        <v>10249476.199999999</v>
      </c>
      <c r="J19">
        <v>-830601.2</v>
      </c>
      <c r="K19">
        <v>-21411624.300000001</v>
      </c>
      <c r="L19">
        <v>-16866505.199999999</v>
      </c>
      <c r="M19">
        <v>-10833736.699999999</v>
      </c>
      <c r="N19">
        <v>-10435491</v>
      </c>
      <c r="O19">
        <v>-4955633.7</v>
      </c>
      <c r="P19">
        <v>5292425.5999999996</v>
      </c>
      <c r="Q19">
        <v>11130579.699999999</v>
      </c>
      <c r="R19">
        <v>-1500281.3</v>
      </c>
      <c r="S19">
        <v>-4963386.4000000004</v>
      </c>
      <c r="T19">
        <v>-1882069.4</v>
      </c>
      <c r="U19">
        <v>-5869339.0999999996</v>
      </c>
      <c r="V19">
        <v>-8488050.5999999996</v>
      </c>
      <c r="W19">
        <v>-4249962.3</v>
      </c>
      <c r="X19">
        <v>9010892.5999999996</v>
      </c>
      <c r="Y19">
        <v>15485909.5</v>
      </c>
      <c r="Z19">
        <v>3304314.6</v>
      </c>
      <c r="AA19">
        <v>761764.5</v>
      </c>
      <c r="AB19">
        <v>4200098.2</v>
      </c>
      <c r="AC19">
        <v>-9734304.4000000004</v>
      </c>
      <c r="AD19">
        <v>12038245.5</v>
      </c>
      <c r="AE19">
        <v>10587428.699999999</v>
      </c>
      <c r="AF19">
        <v>16380431.6</v>
      </c>
      <c r="AG19">
        <v>-4223318.3</v>
      </c>
      <c r="AH19">
        <v>-643441.6</v>
      </c>
      <c r="AI19">
        <v>-6534562.0999999996</v>
      </c>
      <c r="AJ19">
        <v>1862927.9</v>
      </c>
      <c r="AK19">
        <v>7141820.5</v>
      </c>
      <c r="AL19">
        <v>6390095.5999999996</v>
      </c>
      <c r="AM19">
        <v>224219</v>
      </c>
      <c r="AN19">
        <v>-1269919</v>
      </c>
      <c r="AO19">
        <v>9990914.1999999993</v>
      </c>
      <c r="AP19">
        <v>6647792.5</v>
      </c>
      <c r="AQ19">
        <v>3242029.5</v>
      </c>
      <c r="AR19">
        <v>-3508637</v>
      </c>
      <c r="AS19">
        <v>-3323509.4</v>
      </c>
      <c r="AT19">
        <v>1135036.5</v>
      </c>
      <c r="AU19">
        <v>8750748.5</v>
      </c>
      <c r="AV19">
        <v>-3449121.7</v>
      </c>
      <c r="AW19">
        <v>3864683</v>
      </c>
      <c r="AX19">
        <v>4272519.2</v>
      </c>
      <c r="AY19">
        <v>4659776.5999999996</v>
      </c>
      <c r="AZ19">
        <v>3392819.2000000002</v>
      </c>
      <c r="BA19">
        <v>-5780574.5</v>
      </c>
      <c r="BB19">
        <v>-8776723.6999999993</v>
      </c>
      <c r="BC19">
        <v>-513134.3</v>
      </c>
      <c r="BD19">
        <v>5500026.2000000002</v>
      </c>
      <c r="BE19">
        <v>-2308038.7999999998</v>
      </c>
      <c r="BF19">
        <v>1887323.2</v>
      </c>
      <c r="BG19">
        <v>-4425625.3</v>
      </c>
      <c r="BH19">
        <v>2466712.7999999998</v>
      </c>
      <c r="BI19">
        <v>-4739510.0999999996</v>
      </c>
      <c r="BJ19">
        <v>-2463442.2999999998</v>
      </c>
      <c r="BK19">
        <v>-5145278.2</v>
      </c>
      <c r="BL19">
        <v>2416153.7000000002</v>
      </c>
      <c r="BM19">
        <v>-299340.40000000002</v>
      </c>
      <c r="BN19">
        <v>-3683844.2</v>
      </c>
      <c r="BO19">
        <v>-3963997.9</v>
      </c>
      <c r="BP19">
        <v>3328435.8</v>
      </c>
      <c r="BQ19">
        <v>-746699</v>
      </c>
      <c r="BR19">
        <v>-2621315.9</v>
      </c>
      <c r="BS19">
        <v>-1170686.3999999999</v>
      </c>
      <c r="BT19">
        <v>-5093539.7</v>
      </c>
      <c r="BU19">
        <v>1148476.8</v>
      </c>
      <c r="BV19">
        <v>4316785</v>
      </c>
      <c r="BW19">
        <v>7226427.5999999996</v>
      </c>
      <c r="BX19">
        <v>16995393.100000001</v>
      </c>
      <c r="BY19">
        <v>-972867.7</v>
      </c>
      <c r="BZ19">
        <v>-5371042</v>
      </c>
      <c r="CA19">
        <v>2452305.7000000002</v>
      </c>
      <c r="CB19">
        <v>-1437379.7</v>
      </c>
      <c r="CC19">
        <v>-3210360.2</v>
      </c>
      <c r="CD19">
        <v>-3357604.7</v>
      </c>
      <c r="CE19">
        <v>-6220555.0999999996</v>
      </c>
      <c r="CF19">
        <v>541057.1</v>
      </c>
      <c r="CG19">
        <v>2892274.1</v>
      </c>
      <c r="CH19">
        <v>1967059.8</v>
      </c>
      <c r="CI19">
        <v>4866542.2</v>
      </c>
      <c r="CJ19">
        <v>6417166.7000000002</v>
      </c>
      <c r="CK19">
        <v>6203483.4000000004</v>
      </c>
      <c r="CL19">
        <v>-484983</v>
      </c>
      <c r="CM19">
        <v>-2207716.1</v>
      </c>
      <c r="CN19">
        <v>2620010.9</v>
      </c>
      <c r="CO19">
        <v>680018.4</v>
      </c>
      <c r="CP19">
        <v>5521040.4000000004</v>
      </c>
      <c r="CQ19">
        <v>-3091204.4</v>
      </c>
      <c r="CR19">
        <v>2402464.7999999998</v>
      </c>
      <c r="CS19">
        <v>-6036826.7000000002</v>
      </c>
      <c r="CT19">
        <v>3603042.7</v>
      </c>
      <c r="CU19">
        <v>-708378.6</v>
      </c>
      <c r="CV19">
        <v>26789512</v>
      </c>
      <c r="CW19">
        <v>9432142.4000000004</v>
      </c>
      <c r="CX19">
        <v>-2887016.3</v>
      </c>
      <c r="CY19">
        <v>12342453.1</v>
      </c>
      <c r="CZ19">
        <v>-4706251.5999999996</v>
      </c>
      <c r="DA19">
        <v>-4149024.2</v>
      </c>
      <c r="DB19">
        <v>-1643158.4</v>
      </c>
      <c r="DC19">
        <v>13634496.4</v>
      </c>
      <c r="DD19">
        <v>-2791399.5</v>
      </c>
      <c r="DE19">
        <v>8670156.6999999993</v>
      </c>
      <c r="DF19">
        <v>5146259.2</v>
      </c>
      <c r="DG19">
        <v>2215756.6</v>
      </c>
      <c r="DH19">
        <v>10925404</v>
      </c>
      <c r="DI19">
        <v>530336.19999999995</v>
      </c>
      <c r="DJ19">
        <v>-6646124.9000000004</v>
      </c>
      <c r="DK19">
        <v>-4886338.5999999996</v>
      </c>
      <c r="DL19">
        <v>-6334756.5</v>
      </c>
      <c r="DM19">
        <v>-5425602.5999999996</v>
      </c>
      <c r="DN19">
        <v>-3164693.5</v>
      </c>
      <c r="DO19">
        <v>-2458240.9</v>
      </c>
      <c r="DP19">
        <v>-7912049.5</v>
      </c>
      <c r="DQ19">
        <v>1190808.8</v>
      </c>
      <c r="DR19">
        <v>5960591</v>
      </c>
      <c r="DS19">
        <v>3626449.6</v>
      </c>
      <c r="DT19">
        <v>9060311.5999999996</v>
      </c>
      <c r="DU19">
        <v>701824.4</v>
      </c>
      <c r="DV19">
        <v>-1769306.7</v>
      </c>
      <c r="DW19">
        <v>-2840823.5</v>
      </c>
      <c r="DX19">
        <v>-5251873.2</v>
      </c>
      <c r="DY19">
        <v>-3939314.2</v>
      </c>
      <c r="DZ19">
        <v>2042748.8</v>
      </c>
      <c r="EA19">
        <v>-1142653.6000000001</v>
      </c>
      <c r="EB19">
        <v>-830781.6</v>
      </c>
      <c r="EC19">
        <v>-39019.5</v>
      </c>
      <c r="ED19">
        <v>670617</v>
      </c>
      <c r="EE19">
        <v>-5956310.4000000004</v>
      </c>
      <c r="EF19">
        <v>-7163300</v>
      </c>
      <c r="EG19">
        <v>2403438.4</v>
      </c>
      <c r="EH19">
        <v>-7498300</v>
      </c>
      <c r="EP19" s="20">
        <f t="shared" si="6"/>
        <v>137</v>
      </c>
      <c r="EQ19" s="20">
        <f t="shared" si="7"/>
        <v>41100000</v>
      </c>
      <c r="ER19" s="22">
        <f t="shared" si="34"/>
        <v>86790721.999999985</v>
      </c>
      <c r="ES19" s="22">
        <f t="shared" si="8"/>
        <v>45690721.999999985</v>
      </c>
      <c r="ET19" s="22">
        <f>ROUNDUP(EP19/3,0)</f>
        <v>46</v>
      </c>
      <c r="EU19" s="22">
        <f t="shared" ref="EU19:EU22" si="40">$EQ$2*ET19</f>
        <v>13800000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50142749.900000006</v>
      </c>
      <c r="EW19" s="22">
        <f t="shared" si="35"/>
        <v>36342749.900000006</v>
      </c>
      <c r="EX19" s="20">
        <f t="shared" si="9"/>
        <v>66</v>
      </c>
      <c r="EY19" s="20">
        <f t="shared" si="10"/>
        <v>71</v>
      </c>
      <c r="EZ19" s="21">
        <f t="shared" si="11"/>
        <v>0.48175182481751827</v>
      </c>
      <c r="FA19" s="24">
        <f t="shared" si="38"/>
        <v>26735388.699999992</v>
      </c>
      <c r="FB19" s="24">
        <f t="shared" si="36"/>
        <v>-8271279.5000000019</v>
      </c>
      <c r="FC19" s="24">
        <f t="shared" si="36"/>
        <v>656479.09999999963</v>
      </c>
      <c r="FD19" s="24">
        <f t="shared" si="36"/>
        <v>26583215.199999999</v>
      </c>
      <c r="FE19" s="24">
        <f t="shared" si="36"/>
        <v>-22265711.199999999</v>
      </c>
      <c r="FF19" s="24">
        <f t="shared" si="36"/>
        <v>-10162716.999999996</v>
      </c>
      <c r="FG19" s="24">
        <f t="shared" si="36"/>
        <v>-28319869.5</v>
      </c>
      <c r="FH19" s="24">
        <f t="shared" si="36"/>
        <v>-20659342</v>
      </c>
      <c r="FI19" s="24">
        <f t="shared" si="36"/>
        <v>18745036.400000002</v>
      </c>
      <c r="FJ19" s="24">
        <f t="shared" si="39"/>
        <v>25144015.5</v>
      </c>
      <c r="FK19" s="24">
        <f t="shared" si="37"/>
        <v>8185537.5999999978</v>
      </c>
      <c r="FL19" s="24">
        <f t="shared" si="37"/>
        <v>70419968.699999988</v>
      </c>
    </row>
    <row r="20" spans="1:168" x14ac:dyDescent="0.25">
      <c r="A20" s="5" t="s">
        <v>3</v>
      </c>
      <c r="B20">
        <v>6866064.2000000002</v>
      </c>
      <c r="C20">
        <v>-894263.1</v>
      </c>
      <c r="D20">
        <v>-9929611.5999999996</v>
      </c>
      <c r="E20">
        <v>883677.9</v>
      </c>
      <c r="F20">
        <v>18658157.600000001</v>
      </c>
      <c r="G20">
        <v>2729421.4</v>
      </c>
      <c r="H20">
        <v>14492980</v>
      </c>
      <c r="I20">
        <v>2882581.3</v>
      </c>
      <c r="J20">
        <v>-12937929.4</v>
      </c>
      <c r="K20">
        <v>-21561901</v>
      </c>
      <c r="L20">
        <v>-19359318.399999999</v>
      </c>
      <c r="M20">
        <v>-15394227</v>
      </c>
      <c r="N20">
        <v>-10123043.199999999</v>
      </c>
      <c r="O20">
        <v>-3493466</v>
      </c>
      <c r="P20">
        <v>8962428.5</v>
      </c>
      <c r="Q20">
        <v>4878512.5</v>
      </c>
      <c r="R20">
        <v>-5335485.9000000004</v>
      </c>
      <c r="S20">
        <v>-1144815.2</v>
      </c>
      <c r="T20">
        <v>-3282699</v>
      </c>
      <c r="U20">
        <v>-10496403.199999999</v>
      </c>
      <c r="V20">
        <v>-6141254.2999999998</v>
      </c>
      <c r="W20">
        <v>-636270.4</v>
      </c>
      <c r="X20">
        <v>10491710.300000001</v>
      </c>
      <c r="Y20">
        <v>18249591.300000001</v>
      </c>
      <c r="Z20">
        <v>373085.4</v>
      </c>
      <c r="AA20">
        <v>2239458.4</v>
      </c>
      <c r="AB20">
        <v>945887</v>
      </c>
      <c r="AC20">
        <v>-11453122.300000001</v>
      </c>
      <c r="AD20">
        <v>20421044.399999999</v>
      </c>
      <c r="AE20">
        <v>26373324.699999999</v>
      </c>
      <c r="AF20">
        <v>15044585.300000001</v>
      </c>
      <c r="AG20">
        <v>-8580543.9000000004</v>
      </c>
      <c r="AH20">
        <v>-3796274</v>
      </c>
      <c r="AI20">
        <v>-7606855.2999999998</v>
      </c>
      <c r="AJ20">
        <v>3257286.5</v>
      </c>
      <c r="AK20">
        <v>887118.1</v>
      </c>
      <c r="AL20">
        <v>8646491.9000000004</v>
      </c>
      <c r="AM20">
        <v>4501202.5</v>
      </c>
      <c r="AN20">
        <v>-917975.2</v>
      </c>
      <c r="AO20">
        <v>9442084.5999999996</v>
      </c>
      <c r="AP20">
        <v>5786411.7000000002</v>
      </c>
      <c r="AQ20">
        <v>536131.9</v>
      </c>
      <c r="AR20">
        <v>-6583517.5999999996</v>
      </c>
      <c r="AS20">
        <v>-3987741.5</v>
      </c>
      <c r="AT20">
        <v>-1017421.4</v>
      </c>
      <c r="AU20">
        <v>4875754.5</v>
      </c>
      <c r="AV20">
        <v>3975447.1</v>
      </c>
      <c r="AW20">
        <v>9482795.4000000004</v>
      </c>
      <c r="AX20">
        <v>5139337.9000000004</v>
      </c>
      <c r="AY20">
        <v>4487620.5999999996</v>
      </c>
      <c r="AZ20">
        <v>-764393.3</v>
      </c>
      <c r="BA20">
        <v>-5788603.5999999996</v>
      </c>
      <c r="BB20">
        <v>-8735976.3000000007</v>
      </c>
      <c r="BC20">
        <v>2846956.2</v>
      </c>
      <c r="BD20">
        <v>3199487.8</v>
      </c>
      <c r="BE20">
        <v>-8831069.6999999993</v>
      </c>
      <c r="BF20">
        <v>4355240.3</v>
      </c>
      <c r="BG20">
        <v>-4696572.9000000004</v>
      </c>
      <c r="BH20">
        <v>-2914163.3</v>
      </c>
      <c r="BI20">
        <v>-3233569.8</v>
      </c>
      <c r="BJ20">
        <v>-2398603.7999999998</v>
      </c>
      <c r="BK20">
        <v>-2897841.1</v>
      </c>
      <c r="BL20">
        <v>-617310.5</v>
      </c>
      <c r="BM20">
        <v>5390319.9000000004</v>
      </c>
      <c r="BN20">
        <v>-3119476.6</v>
      </c>
      <c r="BO20">
        <v>-4314101.7</v>
      </c>
      <c r="BP20">
        <v>6168431.2999999998</v>
      </c>
      <c r="BQ20">
        <v>-1112552.2</v>
      </c>
      <c r="BR20">
        <v>-2988295.8</v>
      </c>
      <c r="BS20">
        <v>-193071.5</v>
      </c>
      <c r="BT20">
        <v>-3317791.8</v>
      </c>
      <c r="BU20">
        <v>4818639.8</v>
      </c>
      <c r="BV20">
        <v>6853206.5</v>
      </c>
      <c r="BW20">
        <v>8007028.7000000002</v>
      </c>
      <c r="BX20">
        <v>23550834</v>
      </c>
      <c r="BY20">
        <v>2760082.6</v>
      </c>
      <c r="BZ20">
        <v>-8978047.8000000007</v>
      </c>
      <c r="CA20">
        <v>6306434</v>
      </c>
      <c r="CB20">
        <v>-2448679</v>
      </c>
      <c r="CC20">
        <v>-6642067.4000000004</v>
      </c>
      <c r="CD20">
        <v>-4053292.3</v>
      </c>
      <c r="CE20">
        <v>-3232394.7</v>
      </c>
      <c r="CF20">
        <v>445661.1</v>
      </c>
      <c r="CG20">
        <v>4343610.7</v>
      </c>
      <c r="CH20">
        <v>6354069.2999999998</v>
      </c>
      <c r="CI20">
        <v>1275053.3999999999</v>
      </c>
      <c r="CJ20">
        <v>3718169.5</v>
      </c>
      <c r="CK20">
        <v>9377195.4000000004</v>
      </c>
      <c r="CL20">
        <v>-2360058.6</v>
      </c>
      <c r="CM20">
        <v>-6111569.5</v>
      </c>
      <c r="CN20">
        <v>-385870.1</v>
      </c>
      <c r="CO20">
        <v>11238688.699999999</v>
      </c>
      <c r="CP20">
        <v>-669946.1</v>
      </c>
      <c r="CQ20">
        <v>-1538947.5</v>
      </c>
      <c r="CR20">
        <v>2109561.1</v>
      </c>
      <c r="CS20">
        <v>-8654244.9000000004</v>
      </c>
      <c r="CT20">
        <v>2802070.9</v>
      </c>
      <c r="CU20">
        <v>2622045.9</v>
      </c>
      <c r="CV20">
        <v>21406855.100000001</v>
      </c>
      <c r="CW20">
        <v>12445192.1</v>
      </c>
      <c r="CX20">
        <v>-1481554.9</v>
      </c>
      <c r="CY20">
        <v>2198022.2999999998</v>
      </c>
      <c r="CZ20">
        <v>-4836033.2</v>
      </c>
      <c r="DA20">
        <v>3014617.4</v>
      </c>
      <c r="DB20">
        <v>-3572591.2</v>
      </c>
      <c r="DC20">
        <v>20407868.100000001</v>
      </c>
      <c r="DD20">
        <v>-3690114.3</v>
      </c>
      <c r="DE20">
        <v>18931817.600000001</v>
      </c>
      <c r="DF20">
        <v>9450771.1999999993</v>
      </c>
      <c r="DG20">
        <v>-2168784.2000000002</v>
      </c>
      <c r="DH20">
        <v>6516797</v>
      </c>
      <c r="DI20">
        <v>-649396.69999999995</v>
      </c>
      <c r="DJ20">
        <v>-7762246.7000000002</v>
      </c>
      <c r="DK20">
        <v>-7259669.2999999998</v>
      </c>
      <c r="DL20">
        <v>-5231745.0999999996</v>
      </c>
      <c r="DM20">
        <v>-6491990.5</v>
      </c>
      <c r="DN20">
        <v>-8089060.5</v>
      </c>
      <c r="DO20">
        <v>-3301965.9</v>
      </c>
      <c r="DP20">
        <v>-6531344.5999999996</v>
      </c>
      <c r="DQ20">
        <v>4958477.7</v>
      </c>
      <c r="DR20">
        <v>9415549.3000000007</v>
      </c>
      <c r="DS20">
        <v>3774194.4</v>
      </c>
      <c r="DT20">
        <v>7749810.4000000004</v>
      </c>
      <c r="DU20">
        <v>-4304356.4000000004</v>
      </c>
      <c r="DV20">
        <v>-5592699.0999999996</v>
      </c>
      <c r="DW20">
        <v>-4309339.5</v>
      </c>
      <c r="DX20">
        <v>-5756777.7000000002</v>
      </c>
      <c r="DY20">
        <v>-2016329.4</v>
      </c>
      <c r="DZ20">
        <v>4126020.3</v>
      </c>
      <c r="EA20">
        <v>-4285768</v>
      </c>
      <c r="EB20">
        <v>-2374471</v>
      </c>
      <c r="EC20">
        <v>3447250</v>
      </c>
      <c r="ED20">
        <v>-1708032.8</v>
      </c>
      <c r="EE20">
        <v>-1415481.6</v>
      </c>
      <c r="EF20">
        <v>-9672000</v>
      </c>
      <c r="EG20">
        <v>-2376750</v>
      </c>
      <c r="EP20" s="20">
        <f t="shared" si="6"/>
        <v>136</v>
      </c>
      <c r="EQ20" s="20">
        <f t="shared" si="7"/>
        <v>40800000</v>
      </c>
      <c r="ER20" s="22">
        <f t="shared" si="34"/>
        <v>91345069.600000083</v>
      </c>
      <c r="ES20" s="22">
        <f t="shared" si="8"/>
        <v>50545069.600000083</v>
      </c>
      <c r="ET20" s="22">
        <f>ROUNDUP(EP20/4,0)</f>
        <v>34</v>
      </c>
      <c r="EU20" s="22">
        <f t="shared" si="40"/>
        <v>10200000</v>
      </c>
      <c r="EV20" s="22">
        <f>SUM(B20,F20,J20,N20,R20,V20,Z20,AD20,AH20,AL20,AP20,AT20,AX20,BB20,BF20,BJ20,BN20,BR20,BV20,BZ20,CD20,CH20,CL20,CP20,CT20,CX20,DB20,DF20,DJ20,DN20,DR20,DV20,DZ20,ED20,EH20,EL20)</f>
        <v>8386230.2000000002</v>
      </c>
      <c r="EW20" s="22">
        <f t="shared" si="35"/>
        <v>-1813769.7999999998</v>
      </c>
      <c r="EX20" s="20">
        <f t="shared" si="9"/>
        <v>63</v>
      </c>
      <c r="EY20" s="20">
        <f t="shared" si="10"/>
        <v>73</v>
      </c>
      <c r="EZ20" s="21">
        <f t="shared" si="11"/>
        <v>0.46323529411764708</v>
      </c>
      <c r="FA20" s="24">
        <f t="shared" si="38"/>
        <v>20604836</v>
      </c>
      <c r="FB20" s="24">
        <f t="shared" si="36"/>
        <v>1500067.8000000017</v>
      </c>
      <c r="FC20" s="24">
        <f t="shared" si="36"/>
        <v>17850795.299999997</v>
      </c>
      <c r="FD20" s="24">
        <f t="shared" si="36"/>
        <v>10380162.700000003</v>
      </c>
      <c r="FE20" s="24">
        <f t="shared" si="36"/>
        <v>-31022810.400000002</v>
      </c>
      <c r="FF20" s="24">
        <f t="shared" si="36"/>
        <v>-34784804.400000006</v>
      </c>
      <c r="FG20" s="24">
        <f t="shared" si="36"/>
        <v>-21770124.599999994</v>
      </c>
      <c r="FH20" s="24">
        <f t="shared" si="36"/>
        <v>-17907537.299999997</v>
      </c>
      <c r="FI20" s="24">
        <f t="shared" si="36"/>
        <v>37837258.900000006</v>
      </c>
      <c r="FJ20" s="24">
        <f t="shared" si="39"/>
        <v>41670966.799999997</v>
      </c>
      <c r="FK20" s="24">
        <f t="shared" si="37"/>
        <v>16036767.9</v>
      </c>
      <c r="FL20" s="24">
        <f t="shared" si="37"/>
        <v>50949490.899999999</v>
      </c>
    </row>
    <row r="21" spans="1:168" x14ac:dyDescent="0.25">
      <c r="A21" s="5" t="s">
        <v>4</v>
      </c>
      <c r="B21">
        <v>6848978</v>
      </c>
      <c r="C21">
        <v>-3396589.7</v>
      </c>
      <c r="D21">
        <v>-9575662.0999999996</v>
      </c>
      <c r="E21">
        <v>643736.5</v>
      </c>
      <c r="F21">
        <v>18750767.600000001</v>
      </c>
      <c r="G21">
        <v>776778.8</v>
      </c>
      <c r="H21">
        <v>12746230.6</v>
      </c>
      <c r="I21">
        <v>-8472709</v>
      </c>
      <c r="J21">
        <v>-14541653.800000001</v>
      </c>
      <c r="K21">
        <v>-22519438.899999999</v>
      </c>
      <c r="L21">
        <v>-22449249.399999999</v>
      </c>
      <c r="M21">
        <v>-14748462.800000001</v>
      </c>
      <c r="N21">
        <v>-9302763</v>
      </c>
      <c r="O21">
        <v>-1391481</v>
      </c>
      <c r="P21">
        <v>2809000</v>
      </c>
      <c r="Q21">
        <v>-246811.9</v>
      </c>
      <c r="R21">
        <v>-4300937.0999999996</v>
      </c>
      <c r="S21">
        <v>-5169829.7</v>
      </c>
      <c r="T21">
        <v>-7621337</v>
      </c>
      <c r="U21">
        <v>-12087014.699999999</v>
      </c>
      <c r="V21">
        <v>-160885.5</v>
      </c>
      <c r="W21">
        <v>2518648.9</v>
      </c>
      <c r="X21">
        <v>11880496.5</v>
      </c>
      <c r="Y21">
        <v>13761556.800000001</v>
      </c>
      <c r="Z21">
        <v>1910475.5</v>
      </c>
      <c r="AA21">
        <v>-7109306.5</v>
      </c>
      <c r="AB21">
        <v>15806655.5</v>
      </c>
      <c r="AC21">
        <v>4214832.4000000004</v>
      </c>
      <c r="AD21">
        <v>22729376.5</v>
      </c>
      <c r="AE21">
        <v>20987009.100000001</v>
      </c>
      <c r="AF21">
        <v>15168477.5</v>
      </c>
      <c r="AG21">
        <v>-10922932.4</v>
      </c>
      <c r="AH21">
        <v>-3087780.4</v>
      </c>
      <c r="AI21">
        <v>-4435092.5999999996</v>
      </c>
      <c r="AJ21">
        <v>1414510.5</v>
      </c>
      <c r="AK21">
        <v>775948.1</v>
      </c>
      <c r="AL21">
        <v>13118163.800000001</v>
      </c>
      <c r="AM21">
        <v>6685158</v>
      </c>
      <c r="AN21">
        <v>-3204188</v>
      </c>
      <c r="AO21">
        <v>10269769.1</v>
      </c>
      <c r="AP21">
        <v>5355145</v>
      </c>
      <c r="AQ21">
        <v>-2470535.7000000002</v>
      </c>
      <c r="AR21">
        <v>-5750870.4000000004</v>
      </c>
      <c r="AS21">
        <v>-1768964.4</v>
      </c>
      <c r="AT21">
        <v>-2703232.6</v>
      </c>
      <c r="AU21">
        <v>9501974.0999999996</v>
      </c>
      <c r="AV21">
        <v>6208243.2999999998</v>
      </c>
      <c r="AW21">
        <v>9499271.1999999993</v>
      </c>
      <c r="AX21">
        <v>4568039.8</v>
      </c>
      <c r="AY21">
        <v>3732751.6</v>
      </c>
      <c r="AZ21">
        <v>819020.9</v>
      </c>
      <c r="BA21">
        <v>-3826513.8</v>
      </c>
      <c r="BB21">
        <v>-7270647.2999999998</v>
      </c>
      <c r="BC21">
        <v>739315.5</v>
      </c>
      <c r="BD21">
        <v>-1967874</v>
      </c>
      <c r="BE21">
        <v>-5316797.4000000004</v>
      </c>
      <c r="BF21">
        <v>6375057.9000000004</v>
      </c>
      <c r="BG21">
        <v>-7759512.2999999998</v>
      </c>
      <c r="BH21">
        <v>-3912157.9</v>
      </c>
      <c r="BI21">
        <v>-4718272.5999999996</v>
      </c>
      <c r="BJ21">
        <v>3812094.6</v>
      </c>
      <c r="BK21">
        <v>-2757245.5</v>
      </c>
      <c r="BL21">
        <v>3898128.4</v>
      </c>
      <c r="BM21">
        <v>4740616.5999999996</v>
      </c>
      <c r="BN21">
        <v>-5264864.5999999996</v>
      </c>
      <c r="BO21">
        <v>-1064549.3999999999</v>
      </c>
      <c r="BP21">
        <v>7999817</v>
      </c>
      <c r="BQ21">
        <v>-5709156.7999999998</v>
      </c>
      <c r="BR21">
        <v>-6669839.9000000004</v>
      </c>
      <c r="BS21">
        <v>-440340.2</v>
      </c>
      <c r="BT21">
        <v>-2652246</v>
      </c>
      <c r="BU21">
        <v>11792995.9</v>
      </c>
      <c r="BV21">
        <v>6678041.0999999996</v>
      </c>
      <c r="BW21">
        <v>5109664.2</v>
      </c>
      <c r="BX21">
        <v>26682156.600000001</v>
      </c>
      <c r="BY21">
        <v>3506500.3</v>
      </c>
      <c r="BZ21">
        <v>-10681933.5</v>
      </c>
      <c r="CA21">
        <v>738811.1</v>
      </c>
      <c r="CB21">
        <v>-3574481.4</v>
      </c>
      <c r="CC21">
        <v>-7551789</v>
      </c>
      <c r="CD21">
        <v>-530646.80000000005</v>
      </c>
      <c r="CE21">
        <v>-1343117.4</v>
      </c>
      <c r="CF21">
        <v>2047812.2</v>
      </c>
      <c r="CG21">
        <v>8872777.5999999996</v>
      </c>
      <c r="CH21">
        <v>3581321.2</v>
      </c>
      <c r="CI21">
        <v>-2041910.2</v>
      </c>
      <c r="CJ21">
        <v>7854608.7999999998</v>
      </c>
      <c r="CK21">
        <v>11764881</v>
      </c>
      <c r="CL21">
        <v>-9132954</v>
      </c>
      <c r="CM21">
        <v>-11050645.9</v>
      </c>
      <c r="CN21">
        <v>8115904.7999999998</v>
      </c>
      <c r="CO21">
        <v>3448080.8</v>
      </c>
      <c r="CP21">
        <v>-669782.1</v>
      </c>
      <c r="CQ21">
        <v>678738</v>
      </c>
      <c r="CR21">
        <v>1817496.3</v>
      </c>
      <c r="CS21">
        <v>-10379522.6</v>
      </c>
      <c r="CT21">
        <v>-256063.3</v>
      </c>
      <c r="CU21">
        <v>-4767958.0999999996</v>
      </c>
      <c r="CV21">
        <v>22752342.600000001</v>
      </c>
      <c r="CW21">
        <v>13846941.699999999</v>
      </c>
      <c r="CX21">
        <v>248756.5</v>
      </c>
      <c r="CY21">
        <v>10658370.800000001</v>
      </c>
      <c r="CZ21">
        <v>1349391.4</v>
      </c>
      <c r="DA21">
        <v>6730127.7000000002</v>
      </c>
      <c r="DB21">
        <v>-3832878.3</v>
      </c>
      <c r="DC21">
        <v>21275227.199999999</v>
      </c>
      <c r="DD21">
        <v>-4692420</v>
      </c>
      <c r="DE21">
        <v>23059061.100000001</v>
      </c>
      <c r="DF21">
        <v>12834331.199999999</v>
      </c>
      <c r="DG21">
        <v>-1747606.4</v>
      </c>
      <c r="DH21">
        <v>6520898.5999999996</v>
      </c>
      <c r="DI21">
        <v>-381571.1</v>
      </c>
      <c r="DJ21">
        <v>-10008629.800000001</v>
      </c>
      <c r="DK21">
        <v>-9052909.6999999993</v>
      </c>
      <c r="DL21">
        <v>-5419379.2999999998</v>
      </c>
      <c r="DM21">
        <v>-10314036.4</v>
      </c>
      <c r="DN21">
        <v>-10965363.5</v>
      </c>
      <c r="DO21">
        <v>269951.2</v>
      </c>
      <c r="DP21">
        <v>-7575473.5</v>
      </c>
      <c r="DQ21">
        <v>11213386.6</v>
      </c>
      <c r="DR21">
        <v>9091780.1999999993</v>
      </c>
      <c r="DS21">
        <v>5460419.7000000002</v>
      </c>
      <c r="DT21">
        <v>6181234.2999999998</v>
      </c>
      <c r="DU21">
        <v>-4214903.0999999996</v>
      </c>
      <c r="DV21">
        <v>-5177095.5</v>
      </c>
      <c r="DW21">
        <v>-2142043.2999999998</v>
      </c>
      <c r="DX21">
        <v>-7078376.5</v>
      </c>
      <c r="DY21">
        <v>-2955590.4</v>
      </c>
      <c r="DZ21">
        <v>1381974</v>
      </c>
      <c r="EA21">
        <v>-9542778</v>
      </c>
      <c r="EB21">
        <v>-3876526</v>
      </c>
      <c r="EC21">
        <v>2091100</v>
      </c>
      <c r="ED21">
        <v>-2744500.1</v>
      </c>
      <c r="EE21">
        <v>175002.4</v>
      </c>
      <c r="EF21">
        <v>-9602250</v>
      </c>
      <c r="EP21" s="20">
        <f t="shared" si="6"/>
        <v>135</v>
      </c>
      <c r="EQ21" s="20">
        <f t="shared" si="7"/>
        <v>40500000</v>
      </c>
      <c r="ER21" s="22">
        <f t="shared" si="34"/>
        <v>98823251.200000033</v>
      </c>
      <c r="ES21" s="22">
        <f t="shared" si="8"/>
        <v>58323251.200000033</v>
      </c>
      <c r="ET21" s="22">
        <f>ROUNDUP(EP21/5,0)</f>
        <v>27</v>
      </c>
      <c r="EU21" s="22">
        <f t="shared" si="40"/>
        <v>8100000</v>
      </c>
      <c r="EV21" s="22">
        <f>SUM(B21,G21,L21,Q21,V21,AA21,AF21,AK21,AP21,AU21,AZ21,BE21,BJ21,BO21,BT21,BY21,CD21,CI21,CN21,CS21,CX21,DC21,DH21,DM21,DR21,DW21,EB21,EG21,EL21)</f>
        <v>23532953.199999996</v>
      </c>
      <c r="EW21" s="22">
        <f t="shared" si="35"/>
        <v>15432953.199999996</v>
      </c>
      <c r="EX21" s="20">
        <f t="shared" si="9"/>
        <v>63</v>
      </c>
      <c r="EY21" s="20">
        <f t="shared" si="10"/>
        <v>72</v>
      </c>
      <c r="EZ21" s="21">
        <f t="shared" si="11"/>
        <v>0.46666666666666667</v>
      </c>
      <c r="FA21" s="24">
        <f t="shared" si="38"/>
        <v>40317477.699999996</v>
      </c>
      <c r="FB21" s="24">
        <f t="shared" si="36"/>
        <v>-4753016.1999999993</v>
      </c>
      <c r="FC21" s="24">
        <f t="shared" si="36"/>
        <v>2949771.6000000006</v>
      </c>
      <c r="FD21" s="24">
        <f t="shared" si="36"/>
        <v>13967502.700000003</v>
      </c>
      <c r="FE21" s="24">
        <f t="shared" si="36"/>
        <v>-54920781.999999993</v>
      </c>
      <c r="FF21" s="24">
        <f t="shared" si="36"/>
        <v>-35405031</v>
      </c>
      <c r="FG21" s="24">
        <f t="shared" si="36"/>
        <v>-11795740</v>
      </c>
      <c r="FH21" s="24">
        <f t="shared" si="36"/>
        <v>-21789514</v>
      </c>
      <c r="FI21" s="24">
        <f t="shared" si="36"/>
        <v>51219839.300000004</v>
      </c>
      <c r="FJ21" s="24">
        <f t="shared" si="39"/>
        <v>50139899.000000007</v>
      </c>
      <c r="FK21" s="24">
        <f t="shared" si="37"/>
        <v>-2049101.4999999995</v>
      </c>
      <c r="FL21" s="24">
        <f t="shared" si="37"/>
        <v>70941945.599999994</v>
      </c>
    </row>
    <row r="22" spans="1:168" x14ac:dyDescent="0.25">
      <c r="A22" s="5" t="s">
        <v>5</v>
      </c>
      <c r="B22">
        <v>10474161.6</v>
      </c>
      <c r="C22">
        <v>69982.8</v>
      </c>
      <c r="D22">
        <v>-9717141.9000000004</v>
      </c>
      <c r="E22">
        <v>8628584.6999999993</v>
      </c>
      <c r="F22">
        <v>15135526.6</v>
      </c>
      <c r="G22">
        <v>-8412704.3000000007</v>
      </c>
      <c r="H22">
        <v>-194209.7</v>
      </c>
      <c r="I22">
        <v>-9616896.5</v>
      </c>
      <c r="J22">
        <v>-17860717.5</v>
      </c>
      <c r="K22">
        <v>-24786743.399999999</v>
      </c>
      <c r="L22">
        <v>-23168440.600000001</v>
      </c>
      <c r="M22">
        <v>-14590723.4</v>
      </c>
      <c r="N22">
        <v>-8229295.7000000002</v>
      </c>
      <c r="O22">
        <v>-4800743.3</v>
      </c>
      <c r="P22">
        <v>25829.9</v>
      </c>
      <c r="Q22">
        <v>-1350909.3</v>
      </c>
      <c r="R22">
        <v>-7047487.9000000004</v>
      </c>
      <c r="S22">
        <v>-8932755.1999999993</v>
      </c>
      <c r="T22">
        <v>-8778056.5</v>
      </c>
      <c r="U22">
        <v>-6406002</v>
      </c>
      <c r="V22">
        <v>394879.4</v>
      </c>
      <c r="W22">
        <v>6251765.9000000004</v>
      </c>
      <c r="X22">
        <v>9136349.8000000007</v>
      </c>
      <c r="Y22">
        <v>12824249.199999999</v>
      </c>
      <c r="Z22">
        <v>-10373592.699999999</v>
      </c>
      <c r="AA22">
        <v>-11931011.699999999</v>
      </c>
      <c r="AB22">
        <v>18555709.5</v>
      </c>
      <c r="AC22">
        <v>10084742.800000001</v>
      </c>
      <c r="AD22">
        <v>17421824.5</v>
      </c>
      <c r="AE22">
        <v>16685704.199999999</v>
      </c>
      <c r="AF22">
        <v>14125491.6</v>
      </c>
      <c r="AG22">
        <v>-9580359</v>
      </c>
      <c r="AH22">
        <v>1059506.6000000001</v>
      </c>
      <c r="AI22">
        <v>-4882934.2</v>
      </c>
      <c r="AJ22">
        <v>2851302.2</v>
      </c>
      <c r="AK22">
        <v>2995492.5</v>
      </c>
      <c r="AL22">
        <v>12281043.6</v>
      </c>
      <c r="AM22">
        <v>4344140.4000000004</v>
      </c>
      <c r="AN22">
        <v>-2529750.9</v>
      </c>
      <c r="AO22">
        <v>7305847.4000000004</v>
      </c>
      <c r="AP22">
        <v>-3143325.5</v>
      </c>
      <c r="AQ22">
        <v>-3700229</v>
      </c>
      <c r="AR22">
        <v>-10308300.9</v>
      </c>
      <c r="AS22">
        <v>-5584822.5999999996</v>
      </c>
      <c r="AT22">
        <v>-625929.69999999995</v>
      </c>
      <c r="AU22">
        <v>9849549.5</v>
      </c>
      <c r="AV22">
        <v>7014626.2999999998</v>
      </c>
      <c r="AW22">
        <v>7969001</v>
      </c>
      <c r="AX22">
        <v>1133524.3999999999</v>
      </c>
      <c r="AY22">
        <v>5724696.2000000002</v>
      </c>
      <c r="AZ22">
        <v>1858318.2</v>
      </c>
      <c r="BA22">
        <v>-3583175.1</v>
      </c>
      <c r="BB22">
        <v>-8304699.2000000002</v>
      </c>
      <c r="BC22">
        <v>-4104776.4</v>
      </c>
      <c r="BD22">
        <v>-2227272.6</v>
      </c>
      <c r="BE22">
        <v>-5914418.2999999998</v>
      </c>
      <c r="BF22">
        <v>-377305</v>
      </c>
      <c r="BG22">
        <v>-4948470.5999999996</v>
      </c>
      <c r="BH22">
        <v>-3462139.1</v>
      </c>
      <c r="BI22">
        <v>-5402561.7000000002</v>
      </c>
      <c r="BJ22">
        <v>-68705.8</v>
      </c>
      <c r="BK22">
        <v>3043370</v>
      </c>
      <c r="BL22">
        <v>3005527</v>
      </c>
      <c r="BM22">
        <v>3010574.4</v>
      </c>
      <c r="BN22">
        <v>-3783780.6</v>
      </c>
      <c r="BO22">
        <v>-3813395.6</v>
      </c>
      <c r="BP22">
        <v>5770051.4000000004</v>
      </c>
      <c r="BQ22">
        <v>-6415756</v>
      </c>
      <c r="BR22">
        <v>-7936359.9000000004</v>
      </c>
      <c r="BS22">
        <v>3911179</v>
      </c>
      <c r="BT22">
        <v>107129.5</v>
      </c>
      <c r="BU22">
        <v>12636097.300000001</v>
      </c>
      <c r="BV22">
        <v>3341900</v>
      </c>
      <c r="BW22">
        <v>17141782.399999999</v>
      </c>
      <c r="BX22">
        <v>21034612.600000001</v>
      </c>
      <c r="BY22">
        <v>6811528.5</v>
      </c>
      <c r="BZ22">
        <v>-14085668.9</v>
      </c>
      <c r="CA22">
        <v>-2810745.6</v>
      </c>
      <c r="CB22">
        <v>-3360690.1</v>
      </c>
      <c r="CC22">
        <v>-3461847.8</v>
      </c>
      <c r="CD22">
        <v>-598522.30000000005</v>
      </c>
      <c r="CE22">
        <v>-2252603</v>
      </c>
      <c r="CF22">
        <v>6073386.9000000004</v>
      </c>
      <c r="CG22">
        <v>4787156.9000000004</v>
      </c>
      <c r="CH22">
        <v>-3873672.3</v>
      </c>
      <c r="CI22">
        <v>-790056.3</v>
      </c>
      <c r="CJ22">
        <v>5294442.8</v>
      </c>
      <c r="CK22">
        <v>6518982.7000000002</v>
      </c>
      <c r="CL22">
        <v>-11437854.6</v>
      </c>
      <c r="CM22">
        <v>-4470790.5999999996</v>
      </c>
      <c r="CN22">
        <v>1045622</v>
      </c>
      <c r="CO22">
        <v>5656843.2999999998</v>
      </c>
      <c r="CP22">
        <v>2946425.1</v>
      </c>
      <c r="CQ22">
        <v>2372709.9</v>
      </c>
      <c r="CR22">
        <v>-374900.8</v>
      </c>
      <c r="CS22">
        <v>-10044306.199999999</v>
      </c>
      <c r="CT22">
        <v>-6121749.0999999996</v>
      </c>
      <c r="CU22">
        <v>-529693.4</v>
      </c>
      <c r="CV22">
        <v>23725533.399999999</v>
      </c>
      <c r="CW22">
        <v>13392738</v>
      </c>
      <c r="CX22">
        <v>9718428.1999999993</v>
      </c>
      <c r="CY22">
        <v>16715306.6</v>
      </c>
      <c r="CZ22">
        <v>2556586.7000000002</v>
      </c>
      <c r="DA22">
        <v>10877673.699999999</v>
      </c>
      <c r="DB22">
        <v>-5945804.7999999998</v>
      </c>
      <c r="DC22">
        <v>22540876.899999999</v>
      </c>
      <c r="DD22">
        <v>-3195139.6</v>
      </c>
      <c r="DE22">
        <v>28127694.699999999</v>
      </c>
      <c r="DF22">
        <v>10632336.1</v>
      </c>
      <c r="DG22">
        <v>-3898138.4</v>
      </c>
      <c r="DH22">
        <v>6403302.5999999996</v>
      </c>
      <c r="DI22">
        <v>-4037100.8</v>
      </c>
      <c r="DJ22">
        <v>-9208236.3000000007</v>
      </c>
      <c r="DK22">
        <v>-14237042.9</v>
      </c>
      <c r="DL22">
        <v>-6770365.7999999998</v>
      </c>
      <c r="DM22">
        <v>-11613097.699999999</v>
      </c>
      <c r="DN22">
        <v>-10950621</v>
      </c>
      <c r="DO22">
        <v>-819121.9</v>
      </c>
      <c r="DP22">
        <v>-7562833.7999999998</v>
      </c>
      <c r="DQ22">
        <v>9077386.5</v>
      </c>
      <c r="DR22">
        <v>7417624.0999999996</v>
      </c>
      <c r="DS22">
        <v>4430072</v>
      </c>
      <c r="DT22">
        <v>4412021.7</v>
      </c>
      <c r="DU22">
        <v>-5971052.2000000002</v>
      </c>
      <c r="DV22">
        <v>-1934865.2</v>
      </c>
      <c r="DW22">
        <v>872670</v>
      </c>
      <c r="DX22">
        <v>-5622951</v>
      </c>
      <c r="DY22">
        <v>-2278432</v>
      </c>
      <c r="DZ22">
        <v>-2070133.5</v>
      </c>
      <c r="EA22">
        <v>-9195150</v>
      </c>
      <c r="EB22">
        <v>-4602331.5999999996</v>
      </c>
      <c r="EC22">
        <v>1848800</v>
      </c>
      <c r="ED22">
        <v>-2994549.8</v>
      </c>
      <c r="EE22">
        <v>11468800</v>
      </c>
      <c r="EP22" s="20">
        <f t="shared" si="6"/>
        <v>134</v>
      </c>
      <c r="EQ22" s="20">
        <f t="shared" si="7"/>
        <v>40200000</v>
      </c>
      <c r="ER22" s="22">
        <f t="shared" si="34"/>
        <v>48913055.100000001</v>
      </c>
      <c r="ES22" s="22">
        <f t="shared" si="8"/>
        <v>8713055.1000000015</v>
      </c>
      <c r="ET22" s="22">
        <f>ROUNDUP(EP22/6,0)</f>
        <v>23</v>
      </c>
      <c r="EU22" s="22">
        <f t="shared" si="40"/>
        <v>6900000</v>
      </c>
      <c r="EV22" s="22">
        <f>SUM(B22,H22,N22,T22,Z22,AF22,AL22,AR22,AX22,BD22,BJ22,BP22,BV22,CB22,CH22,CN22,CT22,CZ22,DF22,DL22,DR22,DX22,ED22,EJ22)</f>
        <v>-145070.50000000093</v>
      </c>
      <c r="EW22" s="22">
        <f>EV22-EU22</f>
        <v>-7045070.5000000009</v>
      </c>
      <c r="EX22" s="20">
        <f t="shared" si="9"/>
        <v>59</v>
      </c>
      <c r="EY22" s="20">
        <f t="shared" si="10"/>
        <v>75</v>
      </c>
      <c r="EZ22" s="21">
        <f t="shared" si="11"/>
        <v>0.44029850746268656</v>
      </c>
      <c r="FA22" s="24">
        <f t="shared" si="38"/>
        <v>40810761.100000001</v>
      </c>
      <c r="FB22" s="24">
        <f t="shared" si="36"/>
        <v>-16670138.9</v>
      </c>
      <c r="FC22" s="24">
        <f t="shared" si="36"/>
        <v>-16208758.800000001</v>
      </c>
      <c r="FD22" s="24">
        <f t="shared" si="36"/>
        <v>-13764094.899999999</v>
      </c>
      <c r="FE22" s="24">
        <f t="shared" si="36"/>
        <v>-44337114.899999999</v>
      </c>
      <c r="FF22" s="24">
        <f t="shared" si="36"/>
        <v>-41964582.600000001</v>
      </c>
      <c r="FG22" s="24">
        <f t="shared" si="36"/>
        <v>-1958941.8999999985</v>
      </c>
      <c r="FH22" s="24">
        <f t="shared" si="36"/>
        <v>-17182990.800000004</v>
      </c>
      <c r="FI22" s="24">
        <f t="shared" si="36"/>
        <v>50228286.799999997</v>
      </c>
      <c r="FJ22" s="24">
        <f t="shared" si="39"/>
        <v>13619024.399999999</v>
      </c>
      <c r="FK22" s="24">
        <f t="shared" si="37"/>
        <v>24273200.699999999</v>
      </c>
      <c r="FL22" s="24">
        <f t="shared" si="37"/>
        <v>72068404.900000006</v>
      </c>
    </row>
    <row r="23" spans="1:168" x14ac:dyDescent="0.25">
      <c r="A23" s="25">
        <v>12</v>
      </c>
      <c r="B23" s="6">
        <f>COUNTIF(B17:B22,"&gt;300000")</f>
        <v>6</v>
      </c>
      <c r="C23" s="6">
        <f t="shared" ref="C23:BN23" si="41">COUNTIF(C17:C22,"&gt;300000")</f>
        <v>2</v>
      </c>
      <c r="D23" s="6">
        <f t="shared" si="41"/>
        <v>0</v>
      </c>
      <c r="E23" s="6">
        <f t="shared" si="41"/>
        <v>6</v>
      </c>
      <c r="F23" s="6">
        <f t="shared" si="41"/>
        <v>6</v>
      </c>
      <c r="G23" s="6">
        <f t="shared" si="41"/>
        <v>2</v>
      </c>
      <c r="H23" s="6">
        <f t="shared" si="41"/>
        <v>5</v>
      </c>
      <c r="I23" s="6">
        <f t="shared" si="41"/>
        <v>4</v>
      </c>
      <c r="J23" s="6">
        <f t="shared" si="41"/>
        <v>1</v>
      </c>
      <c r="K23" s="6">
        <f t="shared" si="41"/>
        <v>0</v>
      </c>
      <c r="L23" s="6">
        <f t="shared" si="41"/>
        <v>0</v>
      </c>
      <c r="M23" s="6">
        <f t="shared" si="41"/>
        <v>0</v>
      </c>
      <c r="N23" s="6">
        <f t="shared" si="41"/>
        <v>0</v>
      </c>
      <c r="O23" s="6">
        <f t="shared" si="41"/>
        <v>0</v>
      </c>
      <c r="P23" s="6">
        <f t="shared" si="41"/>
        <v>4</v>
      </c>
      <c r="Q23" s="6">
        <f t="shared" si="41"/>
        <v>4</v>
      </c>
      <c r="R23" s="6">
        <f t="shared" si="41"/>
        <v>2</v>
      </c>
      <c r="S23" s="6">
        <f t="shared" si="41"/>
        <v>0</v>
      </c>
      <c r="T23" s="6">
        <f t="shared" si="41"/>
        <v>0</v>
      </c>
      <c r="U23" s="6">
        <f t="shared" si="41"/>
        <v>0</v>
      </c>
      <c r="V23" s="6">
        <f t="shared" si="41"/>
        <v>1</v>
      </c>
      <c r="W23" s="6">
        <f t="shared" si="41"/>
        <v>2</v>
      </c>
      <c r="X23" s="6">
        <f t="shared" si="41"/>
        <v>5</v>
      </c>
      <c r="Y23" s="6">
        <f t="shared" si="41"/>
        <v>6</v>
      </c>
      <c r="Z23" s="6">
        <f t="shared" si="41"/>
        <v>5</v>
      </c>
      <c r="AA23" s="6">
        <f t="shared" si="41"/>
        <v>3</v>
      </c>
      <c r="AB23" s="6">
        <f t="shared" si="41"/>
        <v>6</v>
      </c>
      <c r="AC23" s="6">
        <f t="shared" si="41"/>
        <v>2</v>
      </c>
      <c r="AD23" s="6">
        <f t="shared" si="41"/>
        <v>6</v>
      </c>
      <c r="AE23" s="6">
        <f t="shared" si="41"/>
        <v>6</v>
      </c>
      <c r="AF23" s="6">
        <f t="shared" si="41"/>
        <v>6</v>
      </c>
      <c r="AG23" s="6">
        <f t="shared" si="41"/>
        <v>0</v>
      </c>
      <c r="AH23" s="6">
        <f t="shared" si="41"/>
        <v>2</v>
      </c>
      <c r="AI23" s="6">
        <f t="shared" si="41"/>
        <v>0</v>
      </c>
      <c r="AJ23" s="6">
        <f t="shared" si="41"/>
        <v>4</v>
      </c>
      <c r="AK23" s="6">
        <f t="shared" si="41"/>
        <v>5</v>
      </c>
      <c r="AL23" s="6">
        <f t="shared" si="41"/>
        <v>6</v>
      </c>
      <c r="AM23" s="6">
        <f t="shared" si="41"/>
        <v>4</v>
      </c>
      <c r="AN23" s="6">
        <f t="shared" si="41"/>
        <v>0</v>
      </c>
      <c r="AO23" s="6">
        <f t="shared" si="41"/>
        <v>5</v>
      </c>
      <c r="AP23" s="6">
        <f t="shared" si="41"/>
        <v>5</v>
      </c>
      <c r="AQ23" s="6">
        <f t="shared" si="41"/>
        <v>3</v>
      </c>
      <c r="AR23" s="6">
        <f t="shared" si="41"/>
        <v>0</v>
      </c>
      <c r="AS23" s="6">
        <f t="shared" si="41"/>
        <v>0</v>
      </c>
      <c r="AT23" s="6">
        <f t="shared" si="41"/>
        <v>2</v>
      </c>
      <c r="AU23" s="6">
        <f t="shared" si="41"/>
        <v>6</v>
      </c>
      <c r="AV23" s="6">
        <f t="shared" si="41"/>
        <v>3</v>
      </c>
      <c r="AW23" s="6">
        <f t="shared" si="41"/>
        <v>5</v>
      </c>
      <c r="AX23" s="6">
        <f t="shared" si="41"/>
        <v>6</v>
      </c>
      <c r="AY23" s="6">
        <f t="shared" si="41"/>
        <v>5</v>
      </c>
      <c r="AZ23" s="6">
        <f t="shared" si="41"/>
        <v>4</v>
      </c>
      <c r="BA23" s="6">
        <f t="shared" si="41"/>
        <v>1</v>
      </c>
      <c r="BB23" s="6">
        <f t="shared" si="41"/>
        <v>0</v>
      </c>
      <c r="BC23" s="6">
        <f t="shared" si="41"/>
        <v>2</v>
      </c>
      <c r="BD23" s="6">
        <f t="shared" si="41"/>
        <v>4</v>
      </c>
      <c r="BE23" s="6">
        <f t="shared" si="41"/>
        <v>2</v>
      </c>
      <c r="BF23" s="6">
        <f t="shared" si="41"/>
        <v>5</v>
      </c>
      <c r="BG23" s="6">
        <f t="shared" si="41"/>
        <v>1</v>
      </c>
      <c r="BH23" s="6">
        <f t="shared" si="41"/>
        <v>2</v>
      </c>
      <c r="BI23" s="6">
        <f t="shared" si="41"/>
        <v>0</v>
      </c>
      <c r="BJ23" s="6">
        <f t="shared" si="41"/>
        <v>2</v>
      </c>
      <c r="BK23" s="6">
        <f t="shared" si="41"/>
        <v>1</v>
      </c>
      <c r="BL23" s="6">
        <f t="shared" si="41"/>
        <v>5</v>
      </c>
      <c r="BM23" s="6">
        <f t="shared" si="41"/>
        <v>5</v>
      </c>
      <c r="BN23" s="6">
        <f t="shared" si="41"/>
        <v>0</v>
      </c>
      <c r="BO23" s="6">
        <f t="shared" ref="BO23:DZ23" si="42">COUNTIF(BO17:BO22,"&gt;300000")</f>
        <v>0</v>
      </c>
      <c r="BP23" s="6">
        <f t="shared" si="42"/>
        <v>6</v>
      </c>
      <c r="BQ23" s="6">
        <f t="shared" si="42"/>
        <v>0</v>
      </c>
      <c r="BR23" s="6">
        <f t="shared" si="42"/>
        <v>0</v>
      </c>
      <c r="BS23" s="6">
        <f t="shared" si="42"/>
        <v>1</v>
      </c>
      <c r="BT23" s="6">
        <f t="shared" si="42"/>
        <v>0</v>
      </c>
      <c r="BU23" s="6">
        <f t="shared" si="42"/>
        <v>5</v>
      </c>
      <c r="BV23" s="6">
        <f t="shared" si="42"/>
        <v>5</v>
      </c>
      <c r="BW23" s="6">
        <f t="shared" si="42"/>
        <v>6</v>
      </c>
      <c r="BX23" s="6">
        <f t="shared" si="42"/>
        <v>6</v>
      </c>
      <c r="BY23" s="6">
        <f t="shared" si="42"/>
        <v>3</v>
      </c>
      <c r="BZ23" s="6">
        <f t="shared" si="42"/>
        <v>0</v>
      </c>
      <c r="CA23" s="6">
        <f t="shared" si="42"/>
        <v>4</v>
      </c>
      <c r="CB23" s="6">
        <f t="shared" si="42"/>
        <v>1</v>
      </c>
      <c r="CC23" s="6">
        <f t="shared" si="42"/>
        <v>1</v>
      </c>
      <c r="CD23" s="6">
        <f t="shared" si="42"/>
        <v>1</v>
      </c>
      <c r="CE23" s="6">
        <f t="shared" si="42"/>
        <v>0</v>
      </c>
      <c r="CF23" s="6">
        <f t="shared" si="42"/>
        <v>5</v>
      </c>
      <c r="CG23" s="6">
        <f t="shared" si="42"/>
        <v>4</v>
      </c>
      <c r="CH23" s="6">
        <f t="shared" si="42"/>
        <v>5</v>
      </c>
      <c r="CI23" s="6">
        <f t="shared" si="42"/>
        <v>3</v>
      </c>
      <c r="CJ23" s="6">
        <f t="shared" si="42"/>
        <v>5</v>
      </c>
      <c r="CK23" s="6">
        <f t="shared" si="42"/>
        <v>6</v>
      </c>
      <c r="CL23" s="6">
        <f t="shared" si="42"/>
        <v>1</v>
      </c>
      <c r="CM23" s="6">
        <f t="shared" si="42"/>
        <v>0</v>
      </c>
      <c r="CN23" s="6">
        <f t="shared" si="42"/>
        <v>5</v>
      </c>
      <c r="CO23" s="6">
        <f t="shared" si="42"/>
        <v>6</v>
      </c>
      <c r="CP23" s="6">
        <f t="shared" si="42"/>
        <v>2</v>
      </c>
      <c r="CQ23" s="6">
        <f t="shared" si="42"/>
        <v>3</v>
      </c>
      <c r="CR23" s="6">
        <f t="shared" si="42"/>
        <v>4</v>
      </c>
      <c r="CS23" s="6">
        <f t="shared" si="42"/>
        <v>0</v>
      </c>
      <c r="CT23" s="6">
        <f t="shared" si="42"/>
        <v>4</v>
      </c>
      <c r="CU23" s="6">
        <f t="shared" si="42"/>
        <v>3</v>
      </c>
      <c r="CV23" s="6">
        <f t="shared" si="42"/>
        <v>6</v>
      </c>
      <c r="CW23" s="6">
        <f t="shared" si="42"/>
        <v>5</v>
      </c>
      <c r="CX23" s="6">
        <f t="shared" si="42"/>
        <v>2</v>
      </c>
      <c r="CY23" s="6">
        <f t="shared" si="42"/>
        <v>6</v>
      </c>
      <c r="CZ23" s="6">
        <f t="shared" si="42"/>
        <v>2</v>
      </c>
      <c r="DA23" s="6">
        <f t="shared" si="42"/>
        <v>4</v>
      </c>
      <c r="DB23" s="6">
        <f t="shared" si="42"/>
        <v>0</v>
      </c>
      <c r="DC23" s="6">
        <f t="shared" si="42"/>
        <v>6</v>
      </c>
      <c r="DD23" s="6">
        <f t="shared" si="42"/>
        <v>0</v>
      </c>
      <c r="DE23" s="6">
        <f t="shared" si="42"/>
        <v>6</v>
      </c>
      <c r="DF23" s="6">
        <f t="shared" si="42"/>
        <v>6</v>
      </c>
      <c r="DG23" s="6">
        <f t="shared" si="42"/>
        <v>3</v>
      </c>
      <c r="DH23" s="6">
        <f t="shared" si="42"/>
        <v>6</v>
      </c>
      <c r="DI23" s="6">
        <f t="shared" si="42"/>
        <v>3</v>
      </c>
      <c r="DJ23" s="6">
        <f t="shared" si="42"/>
        <v>0</v>
      </c>
      <c r="DK23" s="6">
        <f t="shared" si="42"/>
        <v>0</v>
      </c>
      <c r="DL23" s="6">
        <f t="shared" si="42"/>
        <v>0</v>
      </c>
      <c r="DM23" s="6">
        <f t="shared" si="42"/>
        <v>0</v>
      </c>
      <c r="DN23" s="6">
        <f t="shared" si="42"/>
        <v>1</v>
      </c>
      <c r="DO23" s="6">
        <f t="shared" si="42"/>
        <v>2</v>
      </c>
      <c r="DP23" s="6">
        <f t="shared" si="42"/>
        <v>0</v>
      </c>
      <c r="DQ23" s="6">
        <f t="shared" si="42"/>
        <v>4</v>
      </c>
      <c r="DR23" s="6">
        <f t="shared" si="42"/>
        <v>6</v>
      </c>
      <c r="DS23" s="6">
        <f t="shared" si="42"/>
        <v>4</v>
      </c>
      <c r="DT23" s="6">
        <f t="shared" si="42"/>
        <v>6</v>
      </c>
      <c r="DU23" s="6">
        <f t="shared" si="42"/>
        <v>3</v>
      </c>
      <c r="DV23" s="6">
        <f t="shared" si="42"/>
        <v>1</v>
      </c>
      <c r="DW23" s="6">
        <f t="shared" si="42"/>
        <v>2</v>
      </c>
      <c r="DX23" s="6">
        <f t="shared" si="42"/>
        <v>0</v>
      </c>
      <c r="DY23" s="6">
        <f t="shared" si="42"/>
        <v>0</v>
      </c>
      <c r="DZ23" s="6">
        <f t="shared" si="42"/>
        <v>5</v>
      </c>
      <c r="EA23" s="6">
        <f t="shared" ref="EA23:EO23" si="43">COUNTIF(EA17:EA22,"&gt;300000")</f>
        <v>0</v>
      </c>
      <c r="EB23" s="6">
        <f t="shared" si="43"/>
        <v>0</v>
      </c>
      <c r="EC23" s="6">
        <f t="shared" si="43"/>
        <v>4</v>
      </c>
      <c r="ED23" s="6">
        <f t="shared" si="43"/>
        <v>2</v>
      </c>
      <c r="EE23" s="6">
        <f t="shared" si="43"/>
        <v>1</v>
      </c>
      <c r="EF23" s="6">
        <f t="shared" si="43"/>
        <v>0</v>
      </c>
      <c r="EG23" s="6">
        <f t="shared" si="43"/>
        <v>3</v>
      </c>
      <c r="EH23" s="6">
        <f t="shared" si="43"/>
        <v>1</v>
      </c>
      <c r="EI23" s="6">
        <f t="shared" si="43"/>
        <v>0</v>
      </c>
      <c r="EJ23" s="6">
        <f t="shared" si="43"/>
        <v>0</v>
      </c>
      <c r="EK23" s="6">
        <f t="shared" si="43"/>
        <v>0</v>
      </c>
      <c r="EL23" s="6">
        <f t="shared" si="43"/>
        <v>0</v>
      </c>
      <c r="EM23" s="6">
        <f t="shared" si="43"/>
        <v>0</v>
      </c>
      <c r="EN23" s="6">
        <f t="shared" si="43"/>
        <v>0</v>
      </c>
      <c r="EO23" s="6">
        <f t="shared" si="43"/>
        <v>0</v>
      </c>
      <c r="ES23" s="22"/>
      <c r="ET23" s="22"/>
      <c r="EU23" s="22"/>
      <c r="EV23" s="22"/>
      <c r="EW23" s="22"/>
      <c r="FA23" s="20">
        <v>70</v>
      </c>
      <c r="FB23" s="20">
        <v>66</v>
      </c>
      <c r="FC23" s="20">
        <v>66</v>
      </c>
      <c r="FD23" s="20">
        <v>66</v>
      </c>
      <c r="FE23" s="20">
        <v>66</v>
      </c>
      <c r="FF23" s="20">
        <v>66</v>
      </c>
      <c r="FG23" s="20">
        <v>66</v>
      </c>
      <c r="FH23" s="20">
        <v>66</v>
      </c>
      <c r="FI23" s="20">
        <v>66</v>
      </c>
      <c r="FJ23" s="20">
        <v>66</v>
      </c>
      <c r="FK23" s="20">
        <v>66</v>
      </c>
      <c r="FL23" s="20">
        <v>65</v>
      </c>
    </row>
    <row r="24" spans="1:168" x14ac:dyDescent="0.25">
      <c r="A24" s="5" t="s">
        <v>7</v>
      </c>
      <c r="B24">
        <v>2426962.6</v>
      </c>
      <c r="C24">
        <v>5408997</v>
      </c>
      <c r="D24">
        <v>-6391758.0999999996</v>
      </c>
      <c r="E24">
        <v>285085.2</v>
      </c>
      <c r="F24">
        <v>9530785.3000000007</v>
      </c>
      <c r="G24">
        <v>6901821.4000000004</v>
      </c>
      <c r="H24">
        <v>-5549654.5</v>
      </c>
      <c r="I24">
        <v>-4370650.0999999996</v>
      </c>
      <c r="J24">
        <v>-8217605.4000000004</v>
      </c>
      <c r="K24">
        <v>-4377842.8</v>
      </c>
      <c r="L24">
        <v>-392733.5</v>
      </c>
      <c r="M24">
        <v>-7706941.5999999996</v>
      </c>
      <c r="N24">
        <v>4320595.2</v>
      </c>
      <c r="O24">
        <v>590865.4</v>
      </c>
      <c r="P24">
        <v>-2461852.6</v>
      </c>
      <c r="Q24">
        <v>-6101541.7000000002</v>
      </c>
      <c r="R24">
        <v>-2631016.5</v>
      </c>
      <c r="S24">
        <v>290653.7</v>
      </c>
      <c r="T24">
        <v>-291758</v>
      </c>
      <c r="U24">
        <v>-27224.5</v>
      </c>
      <c r="V24">
        <v>5895494.5999999996</v>
      </c>
      <c r="W24">
        <v>3591708.8</v>
      </c>
      <c r="X24">
        <v>-2359538.6</v>
      </c>
      <c r="Y24">
        <v>3755172.9</v>
      </c>
      <c r="Z24">
        <v>-5451410.5999999996</v>
      </c>
      <c r="AA24">
        <v>-667945.9</v>
      </c>
      <c r="AB24">
        <v>-93225.3</v>
      </c>
      <c r="AC24">
        <v>7852415.2999999998</v>
      </c>
      <c r="AD24">
        <v>-3698337.1</v>
      </c>
      <c r="AE24">
        <v>1938508.8</v>
      </c>
      <c r="AF24">
        <v>1002677.9</v>
      </c>
      <c r="AG24">
        <v>-3619150.9</v>
      </c>
      <c r="AH24">
        <v>-2368103.1</v>
      </c>
      <c r="AI24">
        <v>-1021039.1</v>
      </c>
      <c r="AJ24">
        <v>5043504.0999999996</v>
      </c>
      <c r="AK24">
        <v>-5874942.7999999998</v>
      </c>
      <c r="AL24">
        <v>883174.9</v>
      </c>
      <c r="AM24">
        <v>3498429.8</v>
      </c>
      <c r="AN24">
        <v>-966605.3</v>
      </c>
      <c r="AO24">
        <v>-1233221.3</v>
      </c>
      <c r="AP24">
        <v>125293.9</v>
      </c>
      <c r="AQ24">
        <v>-2287411.7000000002</v>
      </c>
      <c r="AR24">
        <v>1101703.8</v>
      </c>
      <c r="AS24">
        <v>2309774.2000000002</v>
      </c>
      <c r="AT24">
        <v>-2858568.9</v>
      </c>
      <c r="AU24">
        <v>3324754.4</v>
      </c>
      <c r="AV24">
        <v>3196541</v>
      </c>
      <c r="AW24">
        <v>677047.4</v>
      </c>
      <c r="AX24">
        <v>1585938.9</v>
      </c>
      <c r="AY24">
        <v>-947272.5</v>
      </c>
      <c r="AZ24">
        <v>-4540311.8</v>
      </c>
      <c r="BA24">
        <v>419390.8</v>
      </c>
      <c r="BB24">
        <v>1520307.3</v>
      </c>
      <c r="BC24">
        <v>-677666.8</v>
      </c>
      <c r="BD24">
        <v>930711.2</v>
      </c>
      <c r="BE24">
        <v>-299830.2</v>
      </c>
      <c r="BF24">
        <v>-2914725</v>
      </c>
      <c r="BG24">
        <v>-1957653.2</v>
      </c>
      <c r="BH24">
        <v>-4858440.8</v>
      </c>
      <c r="BI24">
        <v>3291588.1</v>
      </c>
      <c r="BJ24">
        <v>3148938.2</v>
      </c>
      <c r="BK24">
        <v>1219204.3999999999</v>
      </c>
      <c r="BL24">
        <v>-155162.1</v>
      </c>
      <c r="BM24">
        <v>1637687.7</v>
      </c>
      <c r="BN24">
        <v>705454.5</v>
      </c>
      <c r="BO24">
        <v>-1509246</v>
      </c>
      <c r="BP24">
        <v>-836779.2</v>
      </c>
      <c r="BQ24">
        <v>-4718191.3</v>
      </c>
      <c r="BR24">
        <v>-3682181</v>
      </c>
      <c r="BS24">
        <v>-1311053.8</v>
      </c>
      <c r="BT24">
        <v>580385.69999999995</v>
      </c>
      <c r="BU24">
        <v>3165966.6</v>
      </c>
      <c r="BV24">
        <v>846028.1</v>
      </c>
      <c r="BW24">
        <v>618415.69999999995</v>
      </c>
      <c r="BX24">
        <v>4080689.1</v>
      </c>
      <c r="BY24">
        <v>9436310.6999999993</v>
      </c>
      <c r="BZ24">
        <v>-664893.69999999995</v>
      </c>
      <c r="CA24">
        <v>-3110772.2</v>
      </c>
      <c r="CB24">
        <v>-3681020.5</v>
      </c>
      <c r="CC24">
        <v>5009320.8</v>
      </c>
      <c r="CD24">
        <v>-4536515</v>
      </c>
      <c r="CE24">
        <v>-536303.1</v>
      </c>
      <c r="CF24">
        <v>3827176.8</v>
      </c>
      <c r="CG24">
        <v>88268.9</v>
      </c>
      <c r="CH24">
        <v>6529193.2000000002</v>
      </c>
      <c r="CI24">
        <v>-609484.5</v>
      </c>
      <c r="CJ24">
        <v>-6357848.5999999996</v>
      </c>
      <c r="CK24">
        <v>4942734</v>
      </c>
      <c r="CL24">
        <v>7984035.5999999996</v>
      </c>
      <c r="CM24">
        <v>-2504721.4</v>
      </c>
      <c r="CN24">
        <v>-7064118.7000000002</v>
      </c>
      <c r="CO24">
        <v>-14967.5</v>
      </c>
      <c r="CP24">
        <v>-6628304.2999999998</v>
      </c>
      <c r="CQ24">
        <v>2130396.9</v>
      </c>
      <c r="CR24">
        <v>2882368</v>
      </c>
      <c r="CS24">
        <v>3887874.7</v>
      </c>
      <c r="CT24">
        <v>-60986</v>
      </c>
      <c r="CU24">
        <v>9969709.9000000004</v>
      </c>
      <c r="CV24">
        <v>-297492</v>
      </c>
      <c r="CW24">
        <v>2574714.4</v>
      </c>
      <c r="CX24">
        <v>1412396.4</v>
      </c>
      <c r="CY24">
        <v>-6941324</v>
      </c>
      <c r="CZ24">
        <v>3938507.7</v>
      </c>
      <c r="DA24">
        <v>1136515.2</v>
      </c>
      <c r="DB24">
        <v>4567321.4000000004</v>
      </c>
      <c r="DC24">
        <v>2211212.2000000002</v>
      </c>
      <c r="DD24">
        <v>639507.80000000005</v>
      </c>
      <c r="DE24">
        <v>6702919.7999999998</v>
      </c>
      <c r="DF24">
        <v>1094513.8999999999</v>
      </c>
      <c r="DG24">
        <v>-3876567.6</v>
      </c>
      <c r="DH24">
        <v>-3220467.3</v>
      </c>
      <c r="DI24">
        <v>1084472</v>
      </c>
      <c r="DJ24">
        <v>-1949284.2</v>
      </c>
      <c r="DK24">
        <v>-3462037.5</v>
      </c>
      <c r="DL24">
        <v>-1001442</v>
      </c>
      <c r="DM24">
        <v>-3467682.5</v>
      </c>
      <c r="DN24">
        <v>1037518.2</v>
      </c>
      <c r="DO24">
        <v>-1141013.2</v>
      </c>
      <c r="DP24">
        <v>-1578713.7</v>
      </c>
      <c r="DQ24">
        <v>5489297.9000000004</v>
      </c>
      <c r="DR24">
        <v>2625847.2000000002</v>
      </c>
      <c r="DS24">
        <v>-768771.1</v>
      </c>
      <c r="DT24">
        <v>266210.59999999998</v>
      </c>
      <c r="DU24">
        <v>-4165874.4</v>
      </c>
      <c r="DV24">
        <v>-5489257.4000000004</v>
      </c>
      <c r="DW24">
        <v>2292764.2000000002</v>
      </c>
      <c r="DX24">
        <v>-98653.4</v>
      </c>
      <c r="DY24">
        <v>-1517322.8</v>
      </c>
      <c r="DZ24">
        <v>-1443234.9</v>
      </c>
      <c r="EA24">
        <v>-1240601.8</v>
      </c>
      <c r="EB24">
        <v>-2563228</v>
      </c>
      <c r="EC24">
        <v>247000</v>
      </c>
      <c r="ED24">
        <v>4026702.4</v>
      </c>
      <c r="EP24" s="20">
        <f t="shared" si="6"/>
        <v>133</v>
      </c>
      <c r="EQ24" s="20">
        <f t="shared" si="7"/>
        <v>39900000</v>
      </c>
      <c r="ER24" s="22">
        <f t="shared" ref="ER24:ER29" si="44">SUM(B24:EO24)</f>
        <v>6315987.799999997</v>
      </c>
      <c r="ES24" s="22">
        <f t="shared" si="8"/>
        <v>-33584012.200000003</v>
      </c>
      <c r="ET24" s="22">
        <f>ROUNDUP(EP24/1,0)</f>
        <v>133</v>
      </c>
      <c r="EU24" s="22">
        <f>$EQ$2*ET24</f>
        <v>39900000</v>
      </c>
      <c r="EV24" s="22">
        <f>SUM(B24:EO24)</f>
        <v>6315987.799999997</v>
      </c>
      <c r="EW24" s="22">
        <f t="shared" ref="EW24:EW28" si="45">EV24-EU24</f>
        <v>-33584012.200000003</v>
      </c>
      <c r="EX24" s="20">
        <f t="shared" si="9"/>
        <v>59</v>
      </c>
      <c r="EY24" s="20">
        <f t="shared" si="10"/>
        <v>74</v>
      </c>
      <c r="EZ24" s="21">
        <f t="shared" si="11"/>
        <v>0.44360902255639095</v>
      </c>
      <c r="FA24" s="24">
        <f>SUM(B24,N24,Z24,AL24,AX24,BJ24,BV24,CH24,CT24,DF24,DR24,ED24)</f>
        <v>21975498</v>
      </c>
      <c r="FB24" s="24">
        <f t="shared" ref="FB24:FL29" si="46">SUM(C24,O24,AA24,AM24,AY24,BK24,BW24,CI24,CU24,DG24,DS24,EE24)</f>
        <v>14435580.600000001</v>
      </c>
      <c r="FC24" s="24">
        <f t="shared" si="46"/>
        <v>-20137823.400000002</v>
      </c>
      <c r="FD24" s="24">
        <f t="shared" si="46"/>
        <v>16732172.699999997</v>
      </c>
      <c r="FE24" s="24">
        <f t="shared" si="46"/>
        <v>6845484.1000000015</v>
      </c>
      <c r="FF24" s="24">
        <f t="shared" si="46"/>
        <v>-9069431.5</v>
      </c>
      <c r="FG24" s="24">
        <f t="shared" si="46"/>
        <v>-11549825.700000001</v>
      </c>
      <c r="FH24" s="24">
        <f t="shared" si="46"/>
        <v>-9579409.6000000015</v>
      </c>
      <c r="FI24" s="24">
        <f t="shared" si="46"/>
        <v>-21148903.400000002</v>
      </c>
      <c r="FJ24" s="24">
        <f t="shared" si="46"/>
        <v>-327434.70000000019</v>
      </c>
      <c r="FK24" s="24">
        <f t="shared" si="46"/>
        <v>4416828.8</v>
      </c>
      <c r="FL24" s="24">
        <f t="shared" si="46"/>
        <v>13723251.9</v>
      </c>
    </row>
    <row r="25" spans="1:168" x14ac:dyDescent="0.25">
      <c r="A25" s="5" t="s">
        <v>2</v>
      </c>
      <c r="B25">
        <v>10530898.9</v>
      </c>
      <c r="C25">
        <v>942032.5</v>
      </c>
      <c r="D25">
        <v>-3111344.9</v>
      </c>
      <c r="E25">
        <v>5180817.2</v>
      </c>
      <c r="F25">
        <v>18423015.199999999</v>
      </c>
      <c r="G25">
        <v>-2161464.7000000002</v>
      </c>
      <c r="H25">
        <v>-8814446</v>
      </c>
      <c r="I25">
        <v>-15083746.699999999</v>
      </c>
      <c r="J25">
        <v>-10033644.699999999</v>
      </c>
      <c r="K25">
        <v>-2991076.4</v>
      </c>
      <c r="L25">
        <v>-6676098.0999999996</v>
      </c>
      <c r="M25">
        <v>-4951701.4000000004</v>
      </c>
      <c r="N25">
        <v>6678646.2999999998</v>
      </c>
      <c r="O25">
        <v>3328893.3</v>
      </c>
      <c r="P25">
        <v>-7325326.5</v>
      </c>
      <c r="Q25">
        <v>-7412443.2999999998</v>
      </c>
      <c r="R25">
        <v>-296122.90000000002</v>
      </c>
      <c r="S25">
        <v>-2681315.6</v>
      </c>
      <c r="T25">
        <v>-4932350.7</v>
      </c>
      <c r="U25">
        <v>872751.4</v>
      </c>
      <c r="V25">
        <v>9760425.8000000007</v>
      </c>
      <c r="W25">
        <v>3329521</v>
      </c>
      <c r="X25">
        <v>1625644.7</v>
      </c>
      <c r="Y25">
        <v>-123536.4</v>
      </c>
      <c r="Z25">
        <v>-8782280.9000000004</v>
      </c>
      <c r="AA25">
        <v>-1709036.2</v>
      </c>
      <c r="AB25">
        <v>9652475.5</v>
      </c>
      <c r="AC25">
        <v>13316674.5</v>
      </c>
      <c r="AD25">
        <v>-140854.9</v>
      </c>
      <c r="AE25">
        <v>-2881915.2</v>
      </c>
      <c r="AF25">
        <v>-2610393.5</v>
      </c>
      <c r="AG25">
        <v>-5440438.5</v>
      </c>
      <c r="AH25">
        <v>-899588.1</v>
      </c>
      <c r="AI25">
        <v>-1057210.3999999999</v>
      </c>
      <c r="AJ25">
        <v>-2748559.8</v>
      </c>
      <c r="AK25">
        <v>-4183640.2</v>
      </c>
      <c r="AL25">
        <v>7510540</v>
      </c>
      <c r="AM25">
        <v>6134234.0999999996</v>
      </c>
      <c r="AN25">
        <v>235749.8</v>
      </c>
      <c r="AO25">
        <v>-862191.8</v>
      </c>
      <c r="AP25">
        <v>-586784.69999999995</v>
      </c>
      <c r="AQ25">
        <v>-2609644.7000000002</v>
      </c>
      <c r="AR25">
        <v>1410260.3</v>
      </c>
      <c r="AS25">
        <v>4068825.8</v>
      </c>
      <c r="AT25">
        <v>-4676928.3</v>
      </c>
      <c r="AU25">
        <v>4686890.7</v>
      </c>
      <c r="AV25">
        <v>-220072.6</v>
      </c>
      <c r="AW25">
        <v>4682832.7</v>
      </c>
      <c r="AX25">
        <v>1788670.3</v>
      </c>
      <c r="AY25">
        <v>-4257015</v>
      </c>
      <c r="AZ25">
        <v>-4130687.7</v>
      </c>
      <c r="BA25">
        <v>2492667</v>
      </c>
      <c r="BB25">
        <v>5808263.5999999996</v>
      </c>
      <c r="BC25">
        <v>589723.9</v>
      </c>
      <c r="BD25">
        <v>-4550903.0999999996</v>
      </c>
      <c r="BE25">
        <v>-470226.3</v>
      </c>
      <c r="BF25">
        <v>41178.5</v>
      </c>
      <c r="BG25">
        <v>-5146925.2</v>
      </c>
      <c r="BH25">
        <v>-3286105.1</v>
      </c>
      <c r="BI25">
        <v>4474693.2</v>
      </c>
      <c r="BJ25">
        <v>8101734.9000000004</v>
      </c>
      <c r="BK25">
        <v>-3673809.5</v>
      </c>
      <c r="BL25">
        <v>988292.1</v>
      </c>
      <c r="BM25">
        <v>1497324.5</v>
      </c>
      <c r="BN25">
        <v>-1484074.3</v>
      </c>
      <c r="BO25">
        <v>-2136885.4</v>
      </c>
      <c r="BP25">
        <v>879354.2</v>
      </c>
      <c r="BQ25">
        <v>-5799539.5</v>
      </c>
      <c r="BR25">
        <v>-3946843</v>
      </c>
      <c r="BS25">
        <v>534868.1</v>
      </c>
      <c r="BT25">
        <v>4522226.8</v>
      </c>
      <c r="BU25">
        <v>8588967</v>
      </c>
      <c r="BV25">
        <v>412615.4</v>
      </c>
      <c r="BW25">
        <v>-3948953.4</v>
      </c>
      <c r="BX25">
        <v>13441005.699999999</v>
      </c>
      <c r="BY25">
        <v>9372648.9000000004</v>
      </c>
      <c r="BZ25">
        <v>-6707495.0999999996</v>
      </c>
      <c r="CA25">
        <v>1106710.8</v>
      </c>
      <c r="CB25">
        <v>-8168663.0999999996</v>
      </c>
      <c r="CC25">
        <v>2467141.4</v>
      </c>
      <c r="CD25">
        <v>-3812823.7</v>
      </c>
      <c r="CE25">
        <v>27599.3</v>
      </c>
      <c r="CF25">
        <v>-458759.4</v>
      </c>
      <c r="CG25">
        <v>7492346.5999999996</v>
      </c>
      <c r="CH25">
        <v>5628950.7999999998</v>
      </c>
      <c r="CI25">
        <v>-5363590</v>
      </c>
      <c r="CJ25">
        <v>-1579547.8</v>
      </c>
      <c r="CK25">
        <v>5113332.2</v>
      </c>
      <c r="CL25">
        <v>5315570.7</v>
      </c>
      <c r="CM25">
        <v>-7419461</v>
      </c>
      <c r="CN25">
        <v>-3083534.7</v>
      </c>
      <c r="CO25">
        <v>-4979626.7</v>
      </c>
      <c r="CP25">
        <v>-7779026.7000000002</v>
      </c>
      <c r="CQ25">
        <v>4525417.2</v>
      </c>
      <c r="CR25">
        <v>-1063437.2</v>
      </c>
      <c r="CS25">
        <v>3757176.8</v>
      </c>
      <c r="CT25">
        <v>13706507.1</v>
      </c>
      <c r="CU25">
        <v>7110015.9000000004</v>
      </c>
      <c r="CV25">
        <v>3486382.5</v>
      </c>
      <c r="CW25">
        <v>4188010.2</v>
      </c>
      <c r="CX25">
        <v>-5918720.0999999996</v>
      </c>
      <c r="CY25">
        <v>-7692043.4000000004</v>
      </c>
      <c r="CZ25">
        <v>7673661.5999999996</v>
      </c>
      <c r="DA25">
        <v>538637.19999999995</v>
      </c>
      <c r="DB25">
        <v>8245789.5</v>
      </c>
      <c r="DC25">
        <v>1450740.1</v>
      </c>
      <c r="DD25">
        <v>1784650.2</v>
      </c>
      <c r="DE25">
        <v>9661865.9000000004</v>
      </c>
      <c r="DF25">
        <v>-1181706.7</v>
      </c>
      <c r="DG25">
        <v>-6707761.7999999998</v>
      </c>
      <c r="DH25">
        <v>-1748661.3</v>
      </c>
      <c r="DI25">
        <v>-3508731.1</v>
      </c>
      <c r="DJ25">
        <v>-1733485.1</v>
      </c>
      <c r="DK25">
        <v>-3349937.7</v>
      </c>
      <c r="DL25">
        <v>-2212095.2999999998</v>
      </c>
      <c r="DM25">
        <v>-7956596.4000000004</v>
      </c>
      <c r="DN25">
        <v>-1487281.7</v>
      </c>
      <c r="DO25">
        <v>814751.9</v>
      </c>
      <c r="DP25">
        <v>-2979235.6</v>
      </c>
      <c r="DQ25">
        <v>12258501.9</v>
      </c>
      <c r="DR25">
        <v>1219679.3999999999</v>
      </c>
      <c r="DS25">
        <v>-5625831.0999999996</v>
      </c>
      <c r="DT25">
        <v>-4697229.8</v>
      </c>
      <c r="DU25">
        <v>-6745168.7000000002</v>
      </c>
      <c r="DV25">
        <v>-7828232.5999999996</v>
      </c>
      <c r="DW25">
        <v>6361350.7999999998</v>
      </c>
      <c r="DX25">
        <v>-802653.2</v>
      </c>
      <c r="DY25">
        <v>338842.6</v>
      </c>
      <c r="DZ25">
        <v>-2800742</v>
      </c>
      <c r="EA25">
        <v>-2963034.5</v>
      </c>
      <c r="EB25">
        <v>-4545000</v>
      </c>
      <c r="EC25">
        <v>-1496000</v>
      </c>
      <c r="ED25">
        <v>5356005.8</v>
      </c>
      <c r="EP25" s="20">
        <f t="shared" si="6"/>
        <v>133</v>
      </c>
      <c r="EQ25" s="20">
        <f t="shared" si="7"/>
        <v>39900000</v>
      </c>
      <c r="ER25" s="22">
        <f t="shared" si="44"/>
        <v>2302763.1000000024</v>
      </c>
      <c r="ES25" s="22">
        <f t="shared" si="8"/>
        <v>-37597236.899999999</v>
      </c>
      <c r="ET25" s="22">
        <f>ROUNDUP(EP25/2,0)</f>
        <v>67</v>
      </c>
      <c r="EU25" s="22">
        <f>$EQ$2*ET25</f>
        <v>20100000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4386454.6999999955</v>
      </c>
      <c r="EW25" s="22">
        <f t="shared" si="45"/>
        <v>-15713545.300000004</v>
      </c>
      <c r="EX25" s="20">
        <f t="shared" si="9"/>
        <v>57</v>
      </c>
      <c r="EY25" s="20">
        <f t="shared" si="10"/>
        <v>76</v>
      </c>
      <c r="EZ25" s="21">
        <f t="shared" si="11"/>
        <v>0.42857142857142855</v>
      </c>
      <c r="FA25" s="24">
        <f t="shared" ref="FA25:FA29" si="47">SUM(B25,N25,Z25,AL25,AX25,BJ25,BV25,CH25,CT25,DF25,DR25,ED25)</f>
        <v>50970261.29999999</v>
      </c>
      <c r="FB25" s="24">
        <f t="shared" si="46"/>
        <v>-13770821.199999999</v>
      </c>
      <c r="FC25" s="24">
        <f t="shared" si="46"/>
        <v>5211107.5999999987</v>
      </c>
      <c r="FD25" s="24">
        <f t="shared" si="46"/>
        <v>22632939.599999998</v>
      </c>
      <c r="FE25" s="24">
        <f t="shared" si="46"/>
        <v>4851079.8000000063</v>
      </c>
      <c r="FF25" s="24">
        <f t="shared" si="46"/>
        <v>-22874882.199999996</v>
      </c>
      <c r="FG25" s="24">
        <f t="shared" si="46"/>
        <v>-25211763.5</v>
      </c>
      <c r="FH25" s="24">
        <f t="shared" si="46"/>
        <v>-31443975.699999996</v>
      </c>
      <c r="FI25" s="24">
        <f t="shared" si="46"/>
        <v>-17389484.399999999</v>
      </c>
      <c r="FJ25" s="24">
        <f t="shared" si="46"/>
        <v>3211541.8000000007</v>
      </c>
      <c r="FK25" s="24">
        <f t="shared" si="46"/>
        <v>-14044746.1</v>
      </c>
      <c r="FL25" s="24">
        <f t="shared" si="46"/>
        <v>40161506.100000001</v>
      </c>
    </row>
    <row r="26" spans="1:168" x14ac:dyDescent="0.25">
      <c r="A26" s="5" t="s">
        <v>1</v>
      </c>
      <c r="B26">
        <v>7873514</v>
      </c>
      <c r="C26">
        <v>1148504.7</v>
      </c>
      <c r="D26">
        <v>-4637455.7</v>
      </c>
      <c r="E26">
        <v>7909946</v>
      </c>
      <c r="F26">
        <v>11890719</v>
      </c>
      <c r="G26">
        <v>-430954.9</v>
      </c>
      <c r="H26">
        <v>-17948034.199999999</v>
      </c>
      <c r="I26">
        <v>-17387639.399999999</v>
      </c>
      <c r="J26">
        <v>-13210123.6</v>
      </c>
      <c r="K26">
        <v>-8779433.4000000004</v>
      </c>
      <c r="L26">
        <v>-4841552</v>
      </c>
      <c r="M26">
        <v>-2858205</v>
      </c>
      <c r="N26">
        <v>6272108.2000000002</v>
      </c>
      <c r="O26">
        <v>-2024906.4</v>
      </c>
      <c r="P26">
        <v>-8419048</v>
      </c>
      <c r="Q26">
        <v>-4842258.9000000004</v>
      </c>
      <c r="R26">
        <v>-4390223.5</v>
      </c>
      <c r="S26">
        <v>-7216547</v>
      </c>
      <c r="T26">
        <v>-821638.8</v>
      </c>
      <c r="U26">
        <v>5992223.0999999996</v>
      </c>
      <c r="V26">
        <v>11296883.6</v>
      </c>
      <c r="W26">
        <v>4241231.7</v>
      </c>
      <c r="X26">
        <v>-2774519.5</v>
      </c>
      <c r="Y26">
        <v>2230.9</v>
      </c>
      <c r="Z26">
        <v>-10531632.6</v>
      </c>
      <c r="AA26">
        <v>3530124.6</v>
      </c>
      <c r="AB26">
        <v>7319670.4000000004</v>
      </c>
      <c r="AC26">
        <v>28277606.300000001</v>
      </c>
      <c r="AD26">
        <v>-491925.3</v>
      </c>
      <c r="AE26">
        <v>-1593156.1</v>
      </c>
      <c r="AF26">
        <v>-3991195.3</v>
      </c>
      <c r="AG26">
        <v>-4741452.5999999996</v>
      </c>
      <c r="AH26">
        <v>-848430.5</v>
      </c>
      <c r="AI26">
        <v>-211738.7</v>
      </c>
      <c r="AJ26">
        <v>1169118</v>
      </c>
      <c r="AK26">
        <v>-711042.3</v>
      </c>
      <c r="AL26">
        <v>9386133</v>
      </c>
      <c r="AM26">
        <v>2359551.2000000002</v>
      </c>
      <c r="AN26">
        <v>4478880.8</v>
      </c>
      <c r="AO26">
        <v>-4028379.8</v>
      </c>
      <c r="AP26">
        <v>-921950.9</v>
      </c>
      <c r="AQ26">
        <v>-1840499.9</v>
      </c>
      <c r="AR26">
        <v>282438.59999999998</v>
      </c>
      <c r="AS26">
        <v>2448494.6</v>
      </c>
      <c r="AT26">
        <v>-4165365.1</v>
      </c>
      <c r="AU26">
        <v>5825889.5</v>
      </c>
      <c r="AV26">
        <v>3503570.1</v>
      </c>
      <c r="AW26">
        <v>6932501.4000000004</v>
      </c>
      <c r="AX26">
        <v>-5191900.3</v>
      </c>
      <c r="AY26">
        <v>-4210362.9000000004</v>
      </c>
      <c r="AZ26">
        <v>-4022263.1</v>
      </c>
      <c r="BA26">
        <v>8172740.9000000004</v>
      </c>
      <c r="BB26">
        <v>-2456005.2999999998</v>
      </c>
      <c r="BC26">
        <v>-228283.3</v>
      </c>
      <c r="BD26">
        <v>-4346130.5999999996</v>
      </c>
      <c r="BE26">
        <v>-1060303.8999999999</v>
      </c>
      <c r="BF26">
        <v>-4619171.5</v>
      </c>
      <c r="BG26">
        <v>-4728021.3</v>
      </c>
      <c r="BH26">
        <v>-4736448.4000000004</v>
      </c>
      <c r="BI26">
        <v>3553231.3</v>
      </c>
      <c r="BJ26">
        <v>4290684.7</v>
      </c>
      <c r="BK26">
        <v>425272.5</v>
      </c>
      <c r="BL26">
        <v>743412.4</v>
      </c>
      <c r="BM26">
        <v>3553714.3</v>
      </c>
      <c r="BN26">
        <v>1091430.1000000001</v>
      </c>
      <c r="BO26">
        <v>664083</v>
      </c>
      <c r="BP26">
        <v>834081.7</v>
      </c>
      <c r="BQ26">
        <v>-6985663.2999999998</v>
      </c>
      <c r="BR26">
        <v>-3264375.4</v>
      </c>
      <c r="BS26">
        <v>2488820.1</v>
      </c>
      <c r="BT26">
        <v>7402886.9000000004</v>
      </c>
      <c r="BU26">
        <v>17386390.899999999</v>
      </c>
      <c r="BV26">
        <v>672443.4</v>
      </c>
      <c r="BW26">
        <v>-2748064.4</v>
      </c>
      <c r="BX26">
        <v>15137030.4</v>
      </c>
      <c r="BY26">
        <v>9184367.4000000004</v>
      </c>
      <c r="BZ26">
        <v>-2280555.6</v>
      </c>
      <c r="CA26">
        <v>-3257641.2</v>
      </c>
      <c r="CB26">
        <v>-7381210.7000000002</v>
      </c>
      <c r="CC26">
        <v>3588512.8</v>
      </c>
      <c r="CD26">
        <v>460360.6</v>
      </c>
      <c r="CE26">
        <v>-792453.4</v>
      </c>
      <c r="CF26">
        <v>2851548.6</v>
      </c>
      <c r="CG26">
        <v>6413346.7000000002</v>
      </c>
      <c r="CH26">
        <v>3860863.7</v>
      </c>
      <c r="CI26">
        <v>-701543.8</v>
      </c>
      <c r="CJ26">
        <v>-2405924.5</v>
      </c>
      <c r="CK26">
        <v>2247014.7000000002</v>
      </c>
      <c r="CL26">
        <v>-208152.6</v>
      </c>
      <c r="CM26">
        <v>3018525.1</v>
      </c>
      <c r="CN26">
        <v>-8943329.8000000007</v>
      </c>
      <c r="CO26">
        <v>-1997727</v>
      </c>
      <c r="CP26">
        <v>-4481150.0999999996</v>
      </c>
      <c r="CQ26">
        <v>6311057</v>
      </c>
      <c r="CR26">
        <v>-4010591.8</v>
      </c>
      <c r="CS26">
        <v>26580646.800000001</v>
      </c>
      <c r="CT26">
        <v>10810131.800000001</v>
      </c>
      <c r="CU26">
        <v>5630398.7000000002</v>
      </c>
      <c r="CV26">
        <v>9209032.6999999993</v>
      </c>
      <c r="CW26">
        <v>-243765</v>
      </c>
      <c r="CX26">
        <v>-4510339.0999999996</v>
      </c>
      <c r="CY26">
        <v>3651035.4</v>
      </c>
      <c r="CZ26">
        <v>11836118.800000001</v>
      </c>
      <c r="DA26">
        <v>863866.9</v>
      </c>
      <c r="DB26">
        <v>7144188.4000000004</v>
      </c>
      <c r="DC26">
        <v>4710319.5</v>
      </c>
      <c r="DD26">
        <v>1624264.6</v>
      </c>
      <c r="DE26">
        <v>14420365.6</v>
      </c>
      <c r="DF26">
        <v>-4468917</v>
      </c>
      <c r="DG26">
        <v>-7535281.7000000002</v>
      </c>
      <c r="DH26">
        <v>-4689865.5</v>
      </c>
      <c r="DI26">
        <v>-7341362.7000000002</v>
      </c>
      <c r="DJ26">
        <v>-4031616.5</v>
      </c>
      <c r="DK26">
        <v>-7474872.4000000004</v>
      </c>
      <c r="DL26">
        <v>-4954827.0999999996</v>
      </c>
      <c r="DM26">
        <v>-8653636</v>
      </c>
      <c r="DN26">
        <v>-138502.5</v>
      </c>
      <c r="DO26">
        <v>111013.5</v>
      </c>
      <c r="DP26">
        <v>493671.1</v>
      </c>
      <c r="DQ26">
        <v>8631376.8000000007</v>
      </c>
      <c r="DR26">
        <v>-1058678.8</v>
      </c>
      <c r="DS26">
        <v>-7238318.2999999998</v>
      </c>
      <c r="DT26">
        <v>-5610273.5</v>
      </c>
      <c r="DU26">
        <v>-4037293.2</v>
      </c>
      <c r="DV26">
        <v>-6176765.2000000002</v>
      </c>
      <c r="DW26">
        <v>9174908.8000000007</v>
      </c>
      <c r="DX26">
        <v>-651103.6</v>
      </c>
      <c r="DY26">
        <v>-546181.6</v>
      </c>
      <c r="DZ26">
        <v>-4084619.5</v>
      </c>
      <c r="EA26">
        <v>-2694923</v>
      </c>
      <c r="EB26">
        <v>-6772950</v>
      </c>
      <c r="EC26">
        <v>4570800</v>
      </c>
      <c r="ED26">
        <v>1425388.4</v>
      </c>
      <c r="EP26" s="20">
        <f t="shared" si="6"/>
        <v>133</v>
      </c>
      <c r="EQ26" s="20">
        <f t="shared" si="7"/>
        <v>39900000</v>
      </c>
      <c r="ER26" s="22">
        <f t="shared" si="44"/>
        <v>44750010.900000013</v>
      </c>
      <c r="ES26" s="22">
        <f t="shared" si="8"/>
        <v>4850010.9000000134</v>
      </c>
      <c r="ET26" s="22">
        <f>ROUNDUP(EP26/3,0)</f>
        <v>45</v>
      </c>
      <c r="EU26" s="22">
        <f t="shared" ref="EU26:EU29" si="48">$EQ$2*ET26</f>
        <v>13500000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32589398.999999993</v>
      </c>
      <c r="EW26" s="22">
        <f t="shared" si="45"/>
        <v>19089398.999999993</v>
      </c>
      <c r="EX26" s="20">
        <f t="shared" si="9"/>
        <v>58</v>
      </c>
      <c r="EY26" s="20">
        <f t="shared" si="10"/>
        <v>75</v>
      </c>
      <c r="EZ26" s="21">
        <f t="shared" si="11"/>
        <v>0.43609022556390975</v>
      </c>
      <c r="FA26" s="24">
        <f t="shared" si="47"/>
        <v>23340138.5</v>
      </c>
      <c r="FB26" s="24">
        <f t="shared" si="46"/>
        <v>-11364625.800000001</v>
      </c>
      <c r="FC26" s="24">
        <f t="shared" si="46"/>
        <v>7103196.3999999985</v>
      </c>
      <c r="FD26" s="24">
        <f t="shared" si="46"/>
        <v>38852329.999999993</v>
      </c>
      <c r="FE26" s="24">
        <f t="shared" si="46"/>
        <v>-12485384.9</v>
      </c>
      <c r="FF26" s="24">
        <f t="shared" si="46"/>
        <v>-5533402.5000000019</v>
      </c>
      <c r="FG26" s="24">
        <f t="shared" si="46"/>
        <v>-36084830.999999993</v>
      </c>
      <c r="FH26" s="24">
        <f t="shared" si="46"/>
        <v>-28479506.400000002</v>
      </c>
      <c r="FI26" s="24">
        <f t="shared" si="46"/>
        <v>-15910305.6</v>
      </c>
      <c r="FJ26" s="24">
        <f t="shared" si="46"/>
        <v>6481761.5</v>
      </c>
      <c r="FK26" s="24">
        <f t="shared" si="46"/>
        <v>-6091002.4000000004</v>
      </c>
      <c r="FL26" s="24">
        <f t="shared" si="46"/>
        <v>84921643.099999994</v>
      </c>
    </row>
    <row r="27" spans="1:168" x14ac:dyDescent="0.25">
      <c r="A27" s="5" t="s">
        <v>3</v>
      </c>
      <c r="B27">
        <v>13883987.4</v>
      </c>
      <c r="C27">
        <v>3736898.7</v>
      </c>
      <c r="D27">
        <v>15443032.300000001</v>
      </c>
      <c r="E27">
        <v>6346612.7999999998</v>
      </c>
      <c r="F27">
        <v>9622584</v>
      </c>
      <c r="G27">
        <v>-13066104.300000001</v>
      </c>
      <c r="H27">
        <v>-20165602.5</v>
      </c>
      <c r="I27">
        <v>-17346082.199999999</v>
      </c>
      <c r="J27">
        <v>-17255746.100000001</v>
      </c>
      <c r="K27">
        <v>-9429760.4000000004</v>
      </c>
      <c r="L27">
        <v>-3707055.1</v>
      </c>
      <c r="M27">
        <v>-198210.6</v>
      </c>
      <c r="N27">
        <v>-931058.3</v>
      </c>
      <c r="O27">
        <v>-5719617.5</v>
      </c>
      <c r="P27">
        <v>-7992194</v>
      </c>
      <c r="Q27">
        <v>-5425841</v>
      </c>
      <c r="R27">
        <v>-7608604.9000000004</v>
      </c>
      <c r="S27">
        <v>-4837980.3</v>
      </c>
      <c r="T27">
        <v>4826193.9000000004</v>
      </c>
      <c r="U27">
        <v>6376615.5999999996</v>
      </c>
      <c r="V27">
        <v>16920591.600000001</v>
      </c>
      <c r="W27">
        <v>1423564.1</v>
      </c>
      <c r="X27">
        <v>-2069718.4</v>
      </c>
      <c r="Y27">
        <v>-4575356.7</v>
      </c>
      <c r="Z27">
        <v>-12243594.300000001</v>
      </c>
      <c r="AA27">
        <v>9781898.9000000004</v>
      </c>
      <c r="AB27">
        <v>21295472</v>
      </c>
      <c r="AC27">
        <v>22818282.300000001</v>
      </c>
      <c r="AD27">
        <v>-4927372</v>
      </c>
      <c r="AE27">
        <v>-3132602.7</v>
      </c>
      <c r="AF27">
        <v>-4301712.5</v>
      </c>
      <c r="AG27">
        <v>-3211121.9</v>
      </c>
      <c r="AH27">
        <v>-4998244.8</v>
      </c>
      <c r="AI27">
        <v>-575918.30000000005</v>
      </c>
      <c r="AJ27">
        <v>3972666.3</v>
      </c>
      <c r="AK27">
        <v>651104</v>
      </c>
      <c r="AL27">
        <v>7847341.2000000002</v>
      </c>
      <c r="AM27">
        <v>2283973.1</v>
      </c>
      <c r="AN27">
        <v>1425092</v>
      </c>
      <c r="AO27">
        <v>-6386412.7999999998</v>
      </c>
      <c r="AP27">
        <v>165825.1</v>
      </c>
      <c r="AQ27">
        <v>-4627712.9000000004</v>
      </c>
      <c r="AR27">
        <v>-3890417.2</v>
      </c>
      <c r="AS27">
        <v>12081780.6</v>
      </c>
      <c r="AT27">
        <v>-3874277.7</v>
      </c>
      <c r="AU27">
        <v>8426962.5</v>
      </c>
      <c r="AV27">
        <v>3702069.3</v>
      </c>
      <c r="AW27">
        <v>844489.4</v>
      </c>
      <c r="AX27">
        <v>-7143244</v>
      </c>
      <c r="AY27">
        <v>-6179685.2999999998</v>
      </c>
      <c r="AZ27">
        <v>-857822</v>
      </c>
      <c r="BA27">
        <v>6374578.2999999998</v>
      </c>
      <c r="BB27">
        <v>-7647938</v>
      </c>
      <c r="BC27">
        <v>609013.1</v>
      </c>
      <c r="BD27">
        <v>-5850923.9000000004</v>
      </c>
      <c r="BE27">
        <v>-4111256.3</v>
      </c>
      <c r="BF27">
        <v>-2525007.4</v>
      </c>
      <c r="BG27">
        <v>-3654265.9</v>
      </c>
      <c r="BH27">
        <v>-724803.5</v>
      </c>
      <c r="BI27">
        <v>-772503.9</v>
      </c>
      <c r="BJ27">
        <v>8483600.0999999996</v>
      </c>
      <c r="BK27">
        <v>1779350.2</v>
      </c>
      <c r="BL27">
        <v>2689007.1</v>
      </c>
      <c r="BM27">
        <v>4022868.2</v>
      </c>
      <c r="BN27">
        <v>-913111.8</v>
      </c>
      <c r="BO27">
        <v>3242444.2</v>
      </c>
      <c r="BP27">
        <v>1571124.4</v>
      </c>
      <c r="BQ27">
        <v>-5174843.0999999996</v>
      </c>
      <c r="BR27">
        <v>-2632434</v>
      </c>
      <c r="BS27">
        <v>4188151.8</v>
      </c>
      <c r="BT27">
        <v>8491208.1999999993</v>
      </c>
      <c r="BU27">
        <v>19815094.300000001</v>
      </c>
      <c r="BV27">
        <v>254531.3</v>
      </c>
      <c r="BW27">
        <v>-4287336.8</v>
      </c>
      <c r="BX27">
        <v>20813116.600000001</v>
      </c>
      <c r="BY27">
        <v>6446579.2999999998</v>
      </c>
      <c r="BZ27">
        <v>-7432161.7000000002</v>
      </c>
      <c r="CA27">
        <v>-3858738.9</v>
      </c>
      <c r="CB27">
        <v>-4483523.5</v>
      </c>
      <c r="CC27">
        <v>4905423.3</v>
      </c>
      <c r="CD27">
        <v>374476</v>
      </c>
      <c r="CE27">
        <v>6042569.9000000004</v>
      </c>
      <c r="CF27">
        <v>-966783.2</v>
      </c>
      <c r="CG27">
        <v>3057412</v>
      </c>
      <c r="CH27">
        <v>6229541.0999999996</v>
      </c>
      <c r="CI27">
        <v>-1586033.2</v>
      </c>
      <c r="CJ27">
        <v>-8574929.5999999996</v>
      </c>
      <c r="CK27">
        <v>-565315.5</v>
      </c>
      <c r="CL27">
        <v>9919607.4000000004</v>
      </c>
      <c r="CM27">
        <v>-2791483.8</v>
      </c>
      <c r="CN27">
        <v>-10761084.4</v>
      </c>
      <c r="CO27">
        <v>-144925.6</v>
      </c>
      <c r="CP27">
        <v>-6563987</v>
      </c>
      <c r="CQ27">
        <v>4992760.9000000004</v>
      </c>
      <c r="CR27">
        <v>-5172238.0999999996</v>
      </c>
      <c r="CS27">
        <v>22181372.800000001</v>
      </c>
      <c r="CT27">
        <v>12507393.1</v>
      </c>
      <c r="CU27">
        <v>9821064.9000000004</v>
      </c>
      <c r="CV27">
        <v>1775654.3</v>
      </c>
      <c r="CW27">
        <v>1707443.1</v>
      </c>
      <c r="CX27">
        <v>4283233.7</v>
      </c>
      <c r="CY27">
        <v>1593928.2</v>
      </c>
      <c r="CZ27">
        <v>19144484</v>
      </c>
      <c r="DA27">
        <v>-247981.4</v>
      </c>
      <c r="DB27">
        <v>16617674.9</v>
      </c>
      <c r="DC27">
        <v>8880319.3000000007</v>
      </c>
      <c r="DD27">
        <v>-3391531.4</v>
      </c>
      <c r="DE27">
        <v>10002540.199999999</v>
      </c>
      <c r="DF27">
        <v>-3634387.9</v>
      </c>
      <c r="DG27">
        <v>-7569834.4000000004</v>
      </c>
      <c r="DH27">
        <v>-6793189.9000000004</v>
      </c>
      <c r="DI27">
        <v>-6432517.4000000004</v>
      </c>
      <c r="DJ27">
        <v>-5706335.2000000002</v>
      </c>
      <c r="DK27">
        <v>-11098177.4</v>
      </c>
      <c r="DL27">
        <v>-7153514.4000000004</v>
      </c>
      <c r="DM27">
        <v>-5738732</v>
      </c>
      <c r="DN27">
        <v>1870762.3</v>
      </c>
      <c r="DO27">
        <v>1470845.3</v>
      </c>
      <c r="DP27">
        <v>440837.9</v>
      </c>
      <c r="DQ27">
        <v>7810875.5999999996</v>
      </c>
      <c r="DR27">
        <v>-3179999.8</v>
      </c>
      <c r="DS27">
        <v>-11924995</v>
      </c>
      <c r="DT27">
        <v>-4636489.5</v>
      </c>
      <c r="DU27">
        <v>-3711797.7</v>
      </c>
      <c r="DV27">
        <v>-3708706.4</v>
      </c>
      <c r="DW27">
        <v>8024290.2999999998</v>
      </c>
      <c r="DX27">
        <v>-3686868</v>
      </c>
      <c r="DY27">
        <v>-1935521</v>
      </c>
      <c r="DZ27">
        <v>-1889750</v>
      </c>
      <c r="EA27">
        <v>-2694932.8</v>
      </c>
      <c r="EB27">
        <v>-5448600</v>
      </c>
      <c r="EC27">
        <v>5306700</v>
      </c>
      <c r="ED27">
        <v>617100</v>
      </c>
      <c r="EP27" s="20">
        <f t="shared" si="6"/>
        <v>133</v>
      </c>
      <c r="EQ27" s="20">
        <f t="shared" si="7"/>
        <v>39900000</v>
      </c>
      <c r="ER27" s="22">
        <f t="shared" si="44"/>
        <v>53777453.29999996</v>
      </c>
      <c r="ES27" s="22">
        <f t="shared" si="8"/>
        <v>13877453.29999996</v>
      </c>
      <c r="ET27" s="22">
        <f>ROUNDUP(EP27/4,0)</f>
        <v>34</v>
      </c>
      <c r="EU27" s="22">
        <f t="shared" si="48"/>
        <v>10200000</v>
      </c>
      <c r="EV27" s="22">
        <f>SUM(B27,F27,J27,N27,R27,V27,Z27,AD27,AH27,AL27,AP27,AT27,AX27,BB27,BF27,BJ27,BN27,BR27,BV27,BZ27,CD27,CH27,CL27,CP27,CT27,CX27,DB27,DF27,DJ27,DN27,DR27,DV27,DZ27,ED27,EH27,EL27)</f>
        <v>4782287.9000000004</v>
      </c>
      <c r="EW27" s="22">
        <f t="shared" si="45"/>
        <v>-5417712.0999999996</v>
      </c>
      <c r="EX27" s="20">
        <f t="shared" si="9"/>
        <v>59</v>
      </c>
      <c r="EY27" s="20">
        <f t="shared" si="10"/>
        <v>74</v>
      </c>
      <c r="EZ27" s="21">
        <f t="shared" si="11"/>
        <v>0.44360902255639095</v>
      </c>
      <c r="FA27" s="24">
        <f t="shared" si="47"/>
        <v>22691209.900000002</v>
      </c>
      <c r="FB27" s="24">
        <f t="shared" si="46"/>
        <v>-9864316.3999999985</v>
      </c>
      <c r="FC27" s="24">
        <f t="shared" si="46"/>
        <v>34586749.299999997</v>
      </c>
      <c r="FD27" s="24">
        <f t="shared" si="46"/>
        <v>25194479.600000005</v>
      </c>
      <c r="FE27" s="24">
        <f t="shared" si="46"/>
        <v>-13952979.800000001</v>
      </c>
      <c r="FF27" s="24">
        <f t="shared" si="46"/>
        <v>-29943124.500000004</v>
      </c>
      <c r="FG27" s="24">
        <f t="shared" si="46"/>
        <v>-34751844.100000001</v>
      </c>
      <c r="FH27" s="24">
        <f t="shared" si="46"/>
        <v>-14546644</v>
      </c>
      <c r="FI27" s="24">
        <f t="shared" si="46"/>
        <v>-3955942.1999999983</v>
      </c>
      <c r="FJ27" s="24">
        <f t="shared" si="46"/>
        <v>19070296.399999999</v>
      </c>
      <c r="FK27" s="24">
        <f t="shared" si="46"/>
        <v>-4873948</v>
      </c>
      <c r="FL27" s="24">
        <f t="shared" si="46"/>
        <v>64123517.100000001</v>
      </c>
    </row>
    <row r="28" spans="1:168" x14ac:dyDescent="0.25">
      <c r="A28" s="5" t="s">
        <v>4</v>
      </c>
      <c r="B28">
        <v>24099888.600000001</v>
      </c>
      <c r="C28">
        <v>11822551.800000001</v>
      </c>
      <c r="D28">
        <v>9726703.1999999993</v>
      </c>
      <c r="E28">
        <v>2650094.2999999998</v>
      </c>
      <c r="F28">
        <v>-4771526.4000000004</v>
      </c>
      <c r="G28">
        <v>-13436543.1</v>
      </c>
      <c r="H28">
        <v>-18744131</v>
      </c>
      <c r="I28">
        <v>-22042969.300000001</v>
      </c>
      <c r="J28">
        <v>-15854016.9</v>
      </c>
      <c r="K28">
        <v>-6344316.5</v>
      </c>
      <c r="L28">
        <v>-4566748.4000000004</v>
      </c>
      <c r="M28">
        <v>-5989538.5</v>
      </c>
      <c r="N28">
        <v>-4443977.3</v>
      </c>
      <c r="O28">
        <v>-5187214.3</v>
      </c>
      <c r="P28">
        <v>-8421725.5</v>
      </c>
      <c r="Q28">
        <v>-9561149.1999999993</v>
      </c>
      <c r="R28">
        <v>-8063571.7000000002</v>
      </c>
      <c r="S28">
        <v>2080530.9</v>
      </c>
      <c r="T28">
        <v>7890816.0999999996</v>
      </c>
      <c r="U28">
        <v>8140436.2999999998</v>
      </c>
      <c r="V28">
        <v>10895213.800000001</v>
      </c>
      <c r="W28">
        <v>4028538.5</v>
      </c>
      <c r="X28">
        <v>-11755681.199999999</v>
      </c>
      <c r="Y28">
        <v>-8859076</v>
      </c>
      <c r="Z28">
        <v>3425655.4</v>
      </c>
      <c r="AA28">
        <v>14852177.300000001</v>
      </c>
      <c r="AB28">
        <v>28983995.199999999</v>
      </c>
      <c r="AC28">
        <v>22582385.899999999</v>
      </c>
      <c r="AD28">
        <v>-7173416.4000000004</v>
      </c>
      <c r="AE28">
        <v>-2070148.3</v>
      </c>
      <c r="AF28">
        <v>-1867486.6</v>
      </c>
      <c r="AG28">
        <v>-4262866.5</v>
      </c>
      <c r="AH28">
        <v>-3648936.3</v>
      </c>
      <c r="AI28">
        <v>5161650.7</v>
      </c>
      <c r="AJ28">
        <v>10135621</v>
      </c>
      <c r="AK28">
        <v>-1560025.1</v>
      </c>
      <c r="AL28">
        <v>9591051.3000000007</v>
      </c>
      <c r="AM28">
        <v>2074421.2</v>
      </c>
      <c r="AN28">
        <v>-510280.8</v>
      </c>
      <c r="AO28">
        <v>-5287913.4000000004</v>
      </c>
      <c r="AP28">
        <v>258284.9</v>
      </c>
      <c r="AQ28">
        <v>-7729720.5</v>
      </c>
      <c r="AR28">
        <v>-1365751.3</v>
      </c>
      <c r="AS28">
        <v>11623712.4</v>
      </c>
      <c r="AT28">
        <v>804450.8</v>
      </c>
      <c r="AU28">
        <v>5442207.5999999996</v>
      </c>
      <c r="AV28">
        <v>1489356.5</v>
      </c>
      <c r="AW28">
        <v>621127</v>
      </c>
      <c r="AX28">
        <v>-6487108</v>
      </c>
      <c r="AY28">
        <v>-4916466.9000000004</v>
      </c>
      <c r="AZ28">
        <v>-1323622.8999999999</v>
      </c>
      <c r="BA28">
        <v>1372391.9</v>
      </c>
      <c r="BB28">
        <v>-5313389.5</v>
      </c>
      <c r="BC28">
        <v>4203991</v>
      </c>
      <c r="BD28">
        <v>-8519831.6999999993</v>
      </c>
      <c r="BE28">
        <v>-5728975.7999999998</v>
      </c>
      <c r="BF28">
        <v>-365521.9</v>
      </c>
      <c r="BG28">
        <v>-93152.8</v>
      </c>
      <c r="BH28">
        <v>337956.7</v>
      </c>
      <c r="BI28">
        <v>5071618.8</v>
      </c>
      <c r="BJ28">
        <v>7966185.4000000004</v>
      </c>
      <c r="BK28">
        <v>-1493572.9</v>
      </c>
      <c r="BL28">
        <v>1129310.3999999999</v>
      </c>
      <c r="BM28">
        <v>5657232.0999999996</v>
      </c>
      <c r="BN28">
        <v>-4552207</v>
      </c>
      <c r="BO28">
        <v>-432679.1</v>
      </c>
      <c r="BP28">
        <v>1385298.4</v>
      </c>
      <c r="BQ28">
        <v>-5926842.9000000004</v>
      </c>
      <c r="BR28">
        <v>-524313.19999999995</v>
      </c>
      <c r="BS28">
        <v>8346727.2999999998</v>
      </c>
      <c r="BT28">
        <v>7469930.9000000004</v>
      </c>
      <c r="BU28">
        <v>23760410.699999999</v>
      </c>
      <c r="BV28">
        <v>581841.5</v>
      </c>
      <c r="BW28">
        <v>-1752595.7</v>
      </c>
      <c r="BX28">
        <v>16191288.9</v>
      </c>
      <c r="BY28">
        <v>2517494.1</v>
      </c>
      <c r="BZ28">
        <v>-9134795.3000000007</v>
      </c>
      <c r="CA28">
        <v>-2209339.7000000002</v>
      </c>
      <c r="CB28">
        <v>-2975741.4</v>
      </c>
      <c r="CC28">
        <v>6763706.5999999996</v>
      </c>
      <c r="CD28">
        <v>10752661.1</v>
      </c>
      <c r="CE28">
        <v>4911375</v>
      </c>
      <c r="CF28">
        <v>-4878359.4000000004</v>
      </c>
      <c r="CG28">
        <v>5169105.0999999996</v>
      </c>
      <c r="CH28">
        <v>12266080.9</v>
      </c>
      <c r="CI28">
        <v>-7606011.4000000004</v>
      </c>
      <c r="CJ28">
        <v>-12963390.1</v>
      </c>
      <c r="CK28">
        <v>6027841.5999999996</v>
      </c>
      <c r="CL28">
        <v>3825109.1</v>
      </c>
      <c r="CM28">
        <v>-3509292.1</v>
      </c>
      <c r="CN28">
        <v>-8367637.4000000004</v>
      </c>
      <c r="CO28">
        <v>440296.9</v>
      </c>
      <c r="CP28">
        <v>-8926683.5</v>
      </c>
      <c r="CQ28">
        <v>2870873.5</v>
      </c>
      <c r="CR28">
        <v>-11243816.699999999</v>
      </c>
      <c r="CS28">
        <v>23428003.100000001</v>
      </c>
      <c r="CT28">
        <v>12860958.300000001</v>
      </c>
      <c r="CU28">
        <v>8876203.5999999996</v>
      </c>
      <c r="CV28">
        <v>8455961.1999999993</v>
      </c>
      <c r="CW28">
        <v>8001001.7000000002</v>
      </c>
      <c r="CX28">
        <v>7021139.7999999998</v>
      </c>
      <c r="CY28">
        <v>6422612.5999999996</v>
      </c>
      <c r="CZ28">
        <v>18244425</v>
      </c>
      <c r="DA28">
        <v>616146.69999999995</v>
      </c>
      <c r="DB28">
        <v>19446554.600000001</v>
      </c>
      <c r="DC28">
        <v>11500640.4</v>
      </c>
      <c r="DD28">
        <v>-2827720.4</v>
      </c>
      <c r="DE28">
        <v>10861844</v>
      </c>
      <c r="DF28">
        <v>-3936525.8</v>
      </c>
      <c r="DG28">
        <v>-9396205.5999999996</v>
      </c>
      <c r="DH28">
        <v>-9112757.1999999993</v>
      </c>
      <c r="DI28">
        <v>-7656222.4000000004</v>
      </c>
      <c r="DJ28">
        <v>-9716790.5999999996</v>
      </c>
      <c r="DK28">
        <v>-14158203.199999999</v>
      </c>
      <c r="DL28">
        <v>-3985306</v>
      </c>
      <c r="DM28">
        <v>-5761372</v>
      </c>
      <c r="DN28">
        <v>3410108.4</v>
      </c>
      <c r="DO28">
        <v>639888.4</v>
      </c>
      <c r="DP28">
        <v>2385413.5</v>
      </c>
      <c r="DQ28">
        <v>6532892.2999999998</v>
      </c>
      <c r="DR28">
        <v>-3399712.9</v>
      </c>
      <c r="DS28">
        <v>-10489013.5</v>
      </c>
      <c r="DT28">
        <v>-2185993.2999999998</v>
      </c>
      <c r="DU28">
        <v>-5761496.5</v>
      </c>
      <c r="DV28">
        <v>-3814440.4</v>
      </c>
      <c r="DW28">
        <v>5880054</v>
      </c>
      <c r="DX28">
        <v>-7068328</v>
      </c>
      <c r="DY28">
        <v>-4232776</v>
      </c>
      <c r="DZ28">
        <v>1246350</v>
      </c>
      <c r="EA28">
        <v>-2033950.1</v>
      </c>
      <c r="EB28">
        <v>-4065600</v>
      </c>
      <c r="EC28">
        <v>7577400</v>
      </c>
      <c r="EP28" s="20">
        <f t="shared" si="6"/>
        <v>132</v>
      </c>
      <c r="EQ28" s="20">
        <f t="shared" si="7"/>
        <v>39600000</v>
      </c>
      <c r="ER28" s="22">
        <f t="shared" si="44"/>
        <v>88440704.500000015</v>
      </c>
      <c r="ES28" s="22">
        <f t="shared" si="8"/>
        <v>48840704.500000015</v>
      </c>
      <c r="ET28" s="22">
        <f>ROUNDUP(EP28/5,0)</f>
        <v>27</v>
      </c>
      <c r="EU28" s="22">
        <f t="shared" si="48"/>
        <v>8100000</v>
      </c>
      <c r="EV28" s="22">
        <f>SUM(B28,G28,L28,Q28,V28,AA28,AF28,AK28,AP28,AU28,AZ28,BE28,BJ28,BO28,BT28,BY28,CD28,CI28,CN28,CS28,CX28,DC28,DH28,DM28,DR28,DW28,EB28,EG28,EL28)</f>
        <v>55293559.899999999</v>
      </c>
      <c r="EW28" s="22">
        <f t="shared" si="45"/>
        <v>47193559.899999999</v>
      </c>
      <c r="EX28" s="20">
        <f t="shared" si="9"/>
        <v>64</v>
      </c>
      <c r="EY28" s="20">
        <f t="shared" si="10"/>
        <v>68</v>
      </c>
      <c r="EZ28" s="21">
        <f>EX28/(EX28+EY28)</f>
        <v>0.48484848484848486</v>
      </c>
      <c r="FA28" s="24">
        <f t="shared" si="47"/>
        <v>52524337.399999999</v>
      </c>
      <c r="FB28" s="24">
        <f t="shared" si="46"/>
        <v>-3215726.3999999966</v>
      </c>
      <c r="FC28" s="24">
        <f t="shared" si="46"/>
        <v>29969489.099999994</v>
      </c>
      <c r="FD28" s="24">
        <f t="shared" si="46"/>
        <v>20541660.100000009</v>
      </c>
      <c r="FE28" s="24">
        <f t="shared" si="46"/>
        <v>-41435603.5</v>
      </c>
      <c r="FF28" s="24">
        <f t="shared" si="46"/>
        <v>-24958737.5</v>
      </c>
      <c r="FG28" s="24">
        <f t="shared" si="46"/>
        <v>-25373673.899999999</v>
      </c>
      <c r="FH28" s="24">
        <f t="shared" si="46"/>
        <v>-20371503.599999998</v>
      </c>
      <c r="FI28" s="24">
        <f t="shared" si="46"/>
        <v>17235866.900000002</v>
      </c>
      <c r="FJ28" s="24">
        <f t="shared" si="46"/>
        <v>34430482</v>
      </c>
      <c r="FK28" s="24">
        <f t="shared" si="46"/>
        <v>-17519647.5</v>
      </c>
      <c r="FL28" s="24">
        <f t="shared" si="46"/>
        <v>66613761.399999999</v>
      </c>
    </row>
    <row r="29" spans="1:168" x14ac:dyDescent="0.25">
      <c r="A29" s="5" t="s">
        <v>5</v>
      </c>
      <c r="B29">
        <v>24992464.399999999</v>
      </c>
      <c r="C29">
        <v>3798236.7</v>
      </c>
      <c r="D29">
        <v>846662.4</v>
      </c>
      <c r="E29">
        <v>299819.90000000002</v>
      </c>
      <c r="F29">
        <v>-5959265.7999999998</v>
      </c>
      <c r="G29">
        <v>-16492591</v>
      </c>
      <c r="H29">
        <v>-22477700.100000001</v>
      </c>
      <c r="I29">
        <v>-21154687.800000001</v>
      </c>
      <c r="J29">
        <v>-15587792.9</v>
      </c>
      <c r="K29">
        <v>-5548067.9000000004</v>
      </c>
      <c r="L29">
        <v>-7659953.4000000004</v>
      </c>
      <c r="M29">
        <v>-7516263.5</v>
      </c>
      <c r="N29">
        <v>-3585845.5</v>
      </c>
      <c r="O29">
        <v>-7911347.5</v>
      </c>
      <c r="P29">
        <v>-9598776</v>
      </c>
      <c r="Q29">
        <v>-5675558.0999999996</v>
      </c>
      <c r="R29">
        <v>-3088496.2</v>
      </c>
      <c r="S29">
        <v>2354377.7999999998</v>
      </c>
      <c r="T29">
        <v>10495193.9</v>
      </c>
      <c r="U29">
        <v>7427855.5999999996</v>
      </c>
      <c r="V29">
        <v>9264111.4000000004</v>
      </c>
      <c r="W29">
        <v>-5972807.2000000002</v>
      </c>
      <c r="X29">
        <v>-17095936.699999999</v>
      </c>
      <c r="Y29">
        <v>3359313.4</v>
      </c>
      <c r="Z29">
        <v>9382348.9000000004</v>
      </c>
      <c r="AA29">
        <v>7614111.2999999998</v>
      </c>
      <c r="AB29">
        <v>27725492</v>
      </c>
      <c r="AC29">
        <v>18511449.399999999</v>
      </c>
      <c r="AD29">
        <v>-6215109.9000000004</v>
      </c>
      <c r="AE29">
        <v>-1414482.3</v>
      </c>
      <c r="AF29">
        <v>-2731306.8</v>
      </c>
      <c r="AG29">
        <v>-3730338.4</v>
      </c>
      <c r="AH29">
        <v>4215470.4000000004</v>
      </c>
      <c r="AI29">
        <v>6035921.0999999996</v>
      </c>
      <c r="AJ29">
        <v>8647523.0999999996</v>
      </c>
      <c r="AK29">
        <v>-3204550.8</v>
      </c>
      <c r="AL29">
        <v>6580521.5999999996</v>
      </c>
      <c r="AM29">
        <v>-3520628.3</v>
      </c>
      <c r="AN29">
        <v>-654754.19999999995</v>
      </c>
      <c r="AO29">
        <v>-7659138.7000000002</v>
      </c>
      <c r="AP29">
        <v>-508121</v>
      </c>
      <c r="AQ29">
        <v>-5243565</v>
      </c>
      <c r="AR29">
        <v>6577.7</v>
      </c>
      <c r="AS29">
        <v>13193138.699999999</v>
      </c>
      <c r="AT29">
        <v>-252622.8</v>
      </c>
      <c r="AU29">
        <v>-1854583.6</v>
      </c>
      <c r="AV29">
        <v>4744433.4000000004</v>
      </c>
      <c r="AW29">
        <v>1107724.6000000001</v>
      </c>
      <c r="AX29">
        <v>-5828333.5</v>
      </c>
      <c r="AY29">
        <v>-6607037.4000000004</v>
      </c>
      <c r="AZ29">
        <v>-5906484.7000000002</v>
      </c>
      <c r="BA29">
        <v>3298021.5</v>
      </c>
      <c r="BB29">
        <v>-6314367.0999999996</v>
      </c>
      <c r="BC29">
        <v>-1673105.9</v>
      </c>
      <c r="BD29">
        <v>-4087830.4</v>
      </c>
      <c r="BE29">
        <v>-1495167.3</v>
      </c>
      <c r="BF29">
        <v>-906543.1</v>
      </c>
      <c r="BG29">
        <v>-4724659</v>
      </c>
      <c r="BH29">
        <v>7227152.7999999998</v>
      </c>
      <c r="BI29">
        <v>3095563</v>
      </c>
      <c r="BJ29">
        <v>6238812.2999999998</v>
      </c>
      <c r="BK29">
        <v>-533702.80000000005</v>
      </c>
      <c r="BL29">
        <v>-1381992.4</v>
      </c>
      <c r="BM29">
        <v>4615768.0999999996</v>
      </c>
      <c r="BN29">
        <v>-4885284.5</v>
      </c>
      <c r="BO29">
        <v>-2056280.9</v>
      </c>
      <c r="BP29">
        <v>3953215.9</v>
      </c>
      <c r="BQ29">
        <v>-4438973.5</v>
      </c>
      <c r="BR29">
        <v>3318007</v>
      </c>
      <c r="BS29">
        <v>12724104.6</v>
      </c>
      <c r="BT29">
        <v>14448560.800000001</v>
      </c>
      <c r="BU29">
        <v>18777965.399999999</v>
      </c>
      <c r="BV29">
        <v>-1357972.2</v>
      </c>
      <c r="BW29">
        <v>-3677111</v>
      </c>
      <c r="BX29">
        <v>10360688</v>
      </c>
      <c r="BY29">
        <v>1463772.2</v>
      </c>
      <c r="BZ29">
        <v>-6452596.2000000002</v>
      </c>
      <c r="CA29">
        <v>-2033671</v>
      </c>
      <c r="CB29">
        <v>-6819558.7999999998</v>
      </c>
      <c r="CC29">
        <v>18246750.5</v>
      </c>
      <c r="CD29">
        <v>10880218.4</v>
      </c>
      <c r="CE29">
        <v>1460979.2</v>
      </c>
      <c r="CF29">
        <v>-3554141.5</v>
      </c>
      <c r="CG29">
        <v>446609.8</v>
      </c>
      <c r="CH29">
        <v>11383695.5</v>
      </c>
      <c r="CI29">
        <v>-10284854</v>
      </c>
      <c r="CJ29">
        <v>-6447737.2999999998</v>
      </c>
      <c r="CK29">
        <v>287623.59999999998</v>
      </c>
      <c r="CL29">
        <v>5664451.2999999998</v>
      </c>
      <c r="CM29">
        <v>-504855.5</v>
      </c>
      <c r="CN29">
        <v>-9038882.4000000004</v>
      </c>
      <c r="CO29">
        <v>-338582.2</v>
      </c>
      <c r="CP29">
        <v>-10440954.4</v>
      </c>
      <c r="CQ29">
        <v>173890.7</v>
      </c>
      <c r="CR29">
        <v>-14880735</v>
      </c>
      <c r="CS29">
        <v>24712112.5</v>
      </c>
      <c r="CT29">
        <v>11472712</v>
      </c>
      <c r="CU29">
        <v>18134893.600000001</v>
      </c>
      <c r="CV29">
        <v>14478002.300000001</v>
      </c>
      <c r="CW29">
        <v>9488258.8000000007</v>
      </c>
      <c r="CX29">
        <v>10456357.800000001</v>
      </c>
      <c r="CY29">
        <v>4684731.3</v>
      </c>
      <c r="CZ29">
        <v>16700127.300000001</v>
      </c>
      <c r="DA29">
        <v>1260652.2</v>
      </c>
      <c r="DB29">
        <v>24016042.5</v>
      </c>
      <c r="DC29">
        <v>8188352.2999999998</v>
      </c>
      <c r="DD29">
        <v>-4148492.4</v>
      </c>
      <c r="DE29">
        <v>10225210.6</v>
      </c>
      <c r="DF29">
        <v>-6270008.7000000002</v>
      </c>
      <c r="DG29">
        <v>-10114451.4</v>
      </c>
      <c r="DH29">
        <v>-13865175.800000001</v>
      </c>
      <c r="DI29">
        <v>-12750212.9</v>
      </c>
      <c r="DJ29">
        <v>-10012335.1</v>
      </c>
      <c r="DK29">
        <v>-13267514.9</v>
      </c>
      <c r="DL29">
        <v>-4310000.0999999996</v>
      </c>
      <c r="DM29">
        <v>-2598909.7000000002</v>
      </c>
      <c r="DN29">
        <v>1173484.3999999999</v>
      </c>
      <c r="DO29">
        <v>9931426.5</v>
      </c>
      <c r="DP29">
        <v>2310636.7000000002</v>
      </c>
      <c r="DQ29">
        <v>5932053.7000000002</v>
      </c>
      <c r="DR29">
        <v>-3924013.6</v>
      </c>
      <c r="DS29">
        <v>-9123995.1999999993</v>
      </c>
      <c r="DT29">
        <v>-883830</v>
      </c>
      <c r="DU29">
        <v>-3558351</v>
      </c>
      <c r="DV29">
        <v>-2704582</v>
      </c>
      <c r="DW29">
        <v>-482923.5</v>
      </c>
      <c r="DX29">
        <v>-6462450</v>
      </c>
      <c r="DY29">
        <v>-5652381.5999999996</v>
      </c>
      <c r="DZ29">
        <v>3159750</v>
      </c>
      <c r="EA29">
        <v>-301399.8</v>
      </c>
      <c r="EB29">
        <v>5293600</v>
      </c>
      <c r="EP29" s="20">
        <f t="shared" si="6"/>
        <v>131</v>
      </c>
      <c r="EQ29" s="20">
        <f t="shared" si="7"/>
        <v>39300000</v>
      </c>
      <c r="ER29" s="22">
        <f t="shared" si="44"/>
        <v>60870269.699999996</v>
      </c>
      <c r="ES29" s="22">
        <f t="shared" si="8"/>
        <v>21570269.699999996</v>
      </c>
      <c r="ET29" s="22">
        <f>ROUNDUP(EP29/6,0)</f>
        <v>22</v>
      </c>
      <c r="EU29" s="22">
        <f t="shared" si="48"/>
        <v>6600000</v>
      </c>
      <c r="EV29" s="22">
        <f>SUM(B29,H29,N29,T29,Z29,AF29,AL29,AR29,AX29,BD29,BJ29,BP29,BV29,CB29,CH29,CN29,CT29,CZ29,DF29,DL29,DR29,DX29,ED29,EJ29)</f>
        <v>24311767.399999991</v>
      </c>
      <c r="EW29" s="22">
        <f>EV29-EU29</f>
        <v>17711767.399999991</v>
      </c>
      <c r="EX29" s="20">
        <f t="shared" si="9"/>
        <v>55</v>
      </c>
      <c r="EY29" s="20">
        <f t="shared" si="10"/>
        <v>76</v>
      </c>
      <c r="EZ29" s="21">
        <f>EX29/(EX29+EY29)</f>
        <v>0.41984732824427479</v>
      </c>
      <c r="FA29" s="24">
        <f t="shared" si="47"/>
        <v>49084381.199999988</v>
      </c>
      <c r="FB29" s="24">
        <f t="shared" si="46"/>
        <v>-22225886</v>
      </c>
      <c r="FC29" s="24">
        <f t="shared" si="46"/>
        <v>14672094.300000001</v>
      </c>
      <c r="FD29" s="24">
        <f t="shared" si="46"/>
        <v>8321452.7999999989</v>
      </c>
      <c r="FE29" s="24">
        <f t="shared" si="46"/>
        <v>-30019348.699999996</v>
      </c>
      <c r="FF29" s="24">
        <f t="shared" si="46"/>
        <v>-36129880.899999999</v>
      </c>
      <c r="FG29" s="24">
        <f t="shared" si="46"/>
        <v>-24772613.799999997</v>
      </c>
      <c r="FH29" s="24">
        <f t="shared" si="46"/>
        <v>719356.49999999721</v>
      </c>
      <c r="FI29" s="24">
        <f t="shared" si="46"/>
        <v>28839170.899999999</v>
      </c>
      <c r="FJ29" s="24">
        <f t="shared" si="46"/>
        <v>20113156.899999999</v>
      </c>
      <c r="FK29" s="24">
        <f t="shared" si="46"/>
        <v>-4667352.1999999993</v>
      </c>
      <c r="FL29" s="24">
        <f t="shared" si="46"/>
        <v>56935738.700000003</v>
      </c>
    </row>
    <row r="30" spans="1:168" x14ac:dyDescent="0.25">
      <c r="B30" s="6">
        <f>COUNTIF(B24:B29,"&gt;300000")</f>
        <v>6</v>
      </c>
      <c r="C30" s="6">
        <f t="shared" ref="C30:BN30" si="49">COUNTIF(C24:C29,"&gt;300000")</f>
        <v>6</v>
      </c>
      <c r="D30" s="6">
        <f t="shared" si="49"/>
        <v>3</v>
      </c>
      <c r="E30" s="6">
        <f t="shared" si="49"/>
        <v>4</v>
      </c>
      <c r="F30" s="6">
        <f t="shared" si="49"/>
        <v>4</v>
      </c>
      <c r="G30" s="6">
        <f t="shared" si="49"/>
        <v>1</v>
      </c>
      <c r="H30" s="6">
        <f t="shared" si="49"/>
        <v>0</v>
      </c>
      <c r="I30" s="6">
        <f t="shared" si="49"/>
        <v>0</v>
      </c>
      <c r="J30" s="6">
        <f t="shared" si="49"/>
        <v>0</v>
      </c>
      <c r="K30" s="6">
        <f t="shared" si="49"/>
        <v>0</v>
      </c>
      <c r="L30" s="6">
        <f t="shared" si="49"/>
        <v>0</v>
      </c>
      <c r="M30" s="6">
        <f t="shared" si="49"/>
        <v>0</v>
      </c>
      <c r="N30" s="6">
        <f t="shared" si="49"/>
        <v>3</v>
      </c>
      <c r="O30" s="6">
        <f t="shared" si="49"/>
        <v>2</v>
      </c>
      <c r="P30" s="6">
        <f t="shared" si="49"/>
        <v>0</v>
      </c>
      <c r="Q30" s="6">
        <f t="shared" si="49"/>
        <v>0</v>
      </c>
      <c r="R30" s="6">
        <f t="shared" si="49"/>
        <v>0</v>
      </c>
      <c r="S30" s="6">
        <f t="shared" si="49"/>
        <v>2</v>
      </c>
      <c r="T30" s="6">
        <f t="shared" si="49"/>
        <v>3</v>
      </c>
      <c r="U30" s="6">
        <f t="shared" si="49"/>
        <v>5</v>
      </c>
      <c r="V30" s="6">
        <f t="shared" si="49"/>
        <v>6</v>
      </c>
      <c r="W30" s="6">
        <f t="shared" si="49"/>
        <v>5</v>
      </c>
      <c r="X30" s="6">
        <f t="shared" si="49"/>
        <v>1</v>
      </c>
      <c r="Y30" s="6">
        <f t="shared" si="49"/>
        <v>2</v>
      </c>
      <c r="Z30" s="6">
        <f t="shared" si="49"/>
        <v>2</v>
      </c>
      <c r="AA30" s="6">
        <f t="shared" si="49"/>
        <v>4</v>
      </c>
      <c r="AB30" s="6">
        <f t="shared" si="49"/>
        <v>5</v>
      </c>
      <c r="AC30" s="6">
        <f t="shared" si="49"/>
        <v>6</v>
      </c>
      <c r="AD30" s="6">
        <f t="shared" si="49"/>
        <v>0</v>
      </c>
      <c r="AE30" s="6">
        <f t="shared" si="49"/>
        <v>1</v>
      </c>
      <c r="AF30" s="6">
        <f t="shared" si="49"/>
        <v>1</v>
      </c>
      <c r="AG30" s="6">
        <f t="shared" si="49"/>
        <v>0</v>
      </c>
      <c r="AH30" s="6">
        <f t="shared" si="49"/>
        <v>1</v>
      </c>
      <c r="AI30" s="6">
        <f t="shared" si="49"/>
        <v>2</v>
      </c>
      <c r="AJ30" s="6">
        <f t="shared" si="49"/>
        <v>5</v>
      </c>
      <c r="AK30" s="6">
        <f t="shared" si="49"/>
        <v>1</v>
      </c>
      <c r="AL30" s="6">
        <f t="shared" si="49"/>
        <v>6</v>
      </c>
      <c r="AM30" s="6">
        <f t="shared" si="49"/>
        <v>5</v>
      </c>
      <c r="AN30" s="6">
        <f t="shared" si="49"/>
        <v>2</v>
      </c>
      <c r="AO30" s="6">
        <f t="shared" si="49"/>
        <v>0</v>
      </c>
      <c r="AP30" s="6">
        <f t="shared" si="49"/>
        <v>0</v>
      </c>
      <c r="AQ30" s="6">
        <f t="shared" si="49"/>
        <v>0</v>
      </c>
      <c r="AR30" s="6">
        <f t="shared" si="49"/>
        <v>2</v>
      </c>
      <c r="AS30" s="6">
        <f t="shared" si="49"/>
        <v>6</v>
      </c>
      <c r="AT30" s="6">
        <f t="shared" si="49"/>
        <v>1</v>
      </c>
      <c r="AU30" s="6">
        <f t="shared" si="49"/>
        <v>5</v>
      </c>
      <c r="AV30" s="6">
        <f t="shared" si="49"/>
        <v>5</v>
      </c>
      <c r="AW30" s="6">
        <f t="shared" si="49"/>
        <v>6</v>
      </c>
      <c r="AX30" s="6">
        <f t="shared" si="49"/>
        <v>2</v>
      </c>
      <c r="AY30" s="6">
        <f t="shared" si="49"/>
        <v>0</v>
      </c>
      <c r="AZ30" s="6">
        <f t="shared" si="49"/>
        <v>0</v>
      </c>
      <c r="BA30" s="6">
        <f t="shared" si="49"/>
        <v>6</v>
      </c>
      <c r="BB30" s="6">
        <f t="shared" si="49"/>
        <v>2</v>
      </c>
      <c r="BC30" s="6">
        <f t="shared" si="49"/>
        <v>3</v>
      </c>
      <c r="BD30" s="6">
        <f t="shared" si="49"/>
        <v>1</v>
      </c>
      <c r="BE30" s="6">
        <f t="shared" si="49"/>
        <v>0</v>
      </c>
      <c r="BF30" s="6">
        <f t="shared" si="49"/>
        <v>0</v>
      </c>
      <c r="BG30" s="6">
        <f t="shared" si="49"/>
        <v>0</v>
      </c>
      <c r="BH30" s="6">
        <f t="shared" si="49"/>
        <v>2</v>
      </c>
      <c r="BI30" s="6">
        <f t="shared" si="49"/>
        <v>5</v>
      </c>
      <c r="BJ30" s="6">
        <f t="shared" si="49"/>
        <v>6</v>
      </c>
      <c r="BK30" s="6">
        <f t="shared" si="49"/>
        <v>3</v>
      </c>
      <c r="BL30" s="6">
        <f t="shared" si="49"/>
        <v>4</v>
      </c>
      <c r="BM30" s="6">
        <f t="shared" si="49"/>
        <v>6</v>
      </c>
      <c r="BN30" s="6">
        <f t="shared" si="49"/>
        <v>2</v>
      </c>
      <c r="BO30" s="6">
        <f t="shared" ref="BO30:DZ30" si="50">COUNTIF(BO24:BO29,"&gt;300000")</f>
        <v>2</v>
      </c>
      <c r="BP30" s="6">
        <f t="shared" si="50"/>
        <v>5</v>
      </c>
      <c r="BQ30" s="6">
        <f t="shared" si="50"/>
        <v>0</v>
      </c>
      <c r="BR30" s="6">
        <f t="shared" si="50"/>
        <v>1</v>
      </c>
      <c r="BS30" s="6">
        <f t="shared" si="50"/>
        <v>5</v>
      </c>
      <c r="BT30" s="6">
        <f t="shared" si="50"/>
        <v>6</v>
      </c>
      <c r="BU30" s="6">
        <f t="shared" si="50"/>
        <v>6</v>
      </c>
      <c r="BV30" s="6">
        <f t="shared" si="50"/>
        <v>4</v>
      </c>
      <c r="BW30" s="6">
        <f t="shared" si="50"/>
        <v>1</v>
      </c>
      <c r="BX30" s="6">
        <f t="shared" si="50"/>
        <v>6</v>
      </c>
      <c r="BY30" s="6">
        <f t="shared" si="50"/>
        <v>6</v>
      </c>
      <c r="BZ30" s="6">
        <f t="shared" si="50"/>
        <v>0</v>
      </c>
      <c r="CA30" s="6">
        <f t="shared" si="50"/>
        <v>1</v>
      </c>
      <c r="CB30" s="6">
        <f t="shared" si="50"/>
        <v>0</v>
      </c>
      <c r="CC30" s="6">
        <f t="shared" si="50"/>
        <v>6</v>
      </c>
      <c r="CD30" s="6">
        <f t="shared" si="50"/>
        <v>4</v>
      </c>
      <c r="CE30" s="6">
        <f t="shared" si="50"/>
        <v>3</v>
      </c>
      <c r="CF30" s="6">
        <f t="shared" si="50"/>
        <v>2</v>
      </c>
      <c r="CG30" s="6">
        <f t="shared" si="50"/>
        <v>5</v>
      </c>
      <c r="CH30" s="6">
        <f t="shared" si="50"/>
        <v>6</v>
      </c>
      <c r="CI30" s="6">
        <f t="shared" si="50"/>
        <v>0</v>
      </c>
      <c r="CJ30" s="6">
        <f t="shared" si="50"/>
        <v>0</v>
      </c>
      <c r="CK30" s="6">
        <f t="shared" si="50"/>
        <v>4</v>
      </c>
      <c r="CL30" s="6">
        <f t="shared" si="50"/>
        <v>5</v>
      </c>
      <c r="CM30" s="6">
        <f t="shared" si="50"/>
        <v>1</v>
      </c>
      <c r="CN30" s="6">
        <f t="shared" si="50"/>
        <v>0</v>
      </c>
      <c r="CO30" s="6">
        <f t="shared" si="50"/>
        <v>1</v>
      </c>
      <c r="CP30" s="6">
        <f t="shared" si="50"/>
        <v>0</v>
      </c>
      <c r="CQ30" s="6">
        <f t="shared" si="50"/>
        <v>5</v>
      </c>
      <c r="CR30" s="6">
        <f t="shared" si="50"/>
        <v>1</v>
      </c>
      <c r="CS30" s="6">
        <f t="shared" si="50"/>
        <v>6</v>
      </c>
      <c r="CT30" s="6">
        <f t="shared" si="50"/>
        <v>5</v>
      </c>
      <c r="CU30" s="6">
        <f t="shared" si="50"/>
        <v>6</v>
      </c>
      <c r="CV30" s="6">
        <f t="shared" si="50"/>
        <v>5</v>
      </c>
      <c r="CW30" s="6">
        <f t="shared" si="50"/>
        <v>5</v>
      </c>
      <c r="CX30" s="6">
        <f t="shared" si="50"/>
        <v>4</v>
      </c>
      <c r="CY30" s="6">
        <f t="shared" si="50"/>
        <v>4</v>
      </c>
      <c r="CZ30" s="6">
        <f t="shared" si="50"/>
        <v>6</v>
      </c>
      <c r="DA30" s="6">
        <f t="shared" si="50"/>
        <v>5</v>
      </c>
      <c r="DB30" s="6">
        <f t="shared" si="50"/>
        <v>6</v>
      </c>
      <c r="DC30" s="6">
        <f t="shared" si="50"/>
        <v>6</v>
      </c>
      <c r="DD30" s="6">
        <f t="shared" si="50"/>
        <v>3</v>
      </c>
      <c r="DE30" s="6">
        <f t="shared" si="50"/>
        <v>6</v>
      </c>
      <c r="DF30" s="6">
        <f t="shared" si="50"/>
        <v>1</v>
      </c>
      <c r="DG30" s="6">
        <f t="shared" si="50"/>
        <v>0</v>
      </c>
      <c r="DH30" s="6">
        <f t="shared" si="50"/>
        <v>0</v>
      </c>
      <c r="DI30" s="6">
        <f t="shared" si="50"/>
        <v>1</v>
      </c>
      <c r="DJ30" s="6">
        <f t="shared" si="50"/>
        <v>0</v>
      </c>
      <c r="DK30" s="6">
        <f t="shared" si="50"/>
        <v>0</v>
      </c>
      <c r="DL30" s="6">
        <f t="shared" si="50"/>
        <v>0</v>
      </c>
      <c r="DM30" s="6">
        <f t="shared" si="50"/>
        <v>0</v>
      </c>
      <c r="DN30" s="6">
        <f t="shared" si="50"/>
        <v>4</v>
      </c>
      <c r="DO30" s="6">
        <f t="shared" si="50"/>
        <v>4</v>
      </c>
      <c r="DP30" s="6">
        <f t="shared" si="50"/>
        <v>4</v>
      </c>
      <c r="DQ30" s="6">
        <f t="shared" si="50"/>
        <v>6</v>
      </c>
      <c r="DR30" s="6">
        <f t="shared" si="50"/>
        <v>2</v>
      </c>
      <c r="DS30" s="6">
        <f t="shared" si="50"/>
        <v>0</v>
      </c>
      <c r="DT30" s="6">
        <f t="shared" si="50"/>
        <v>0</v>
      </c>
      <c r="DU30" s="6">
        <f t="shared" si="50"/>
        <v>0</v>
      </c>
      <c r="DV30" s="6">
        <f t="shared" si="50"/>
        <v>0</v>
      </c>
      <c r="DW30" s="6">
        <f t="shared" si="50"/>
        <v>5</v>
      </c>
      <c r="DX30" s="6">
        <f t="shared" si="50"/>
        <v>0</v>
      </c>
      <c r="DY30" s="6">
        <f t="shared" si="50"/>
        <v>1</v>
      </c>
      <c r="DZ30" s="6">
        <f t="shared" si="50"/>
        <v>2</v>
      </c>
      <c r="EA30" s="6">
        <f t="shared" ref="EA30:EO30" si="51">COUNTIF(EA24:EA29,"&gt;300000")</f>
        <v>0</v>
      </c>
      <c r="EB30" s="6">
        <f t="shared" si="51"/>
        <v>1</v>
      </c>
      <c r="EC30" s="6">
        <f t="shared" si="51"/>
        <v>3</v>
      </c>
      <c r="ED30" s="6">
        <f t="shared" si="51"/>
        <v>4</v>
      </c>
      <c r="EE30" s="6">
        <f t="shared" si="51"/>
        <v>0</v>
      </c>
      <c r="EF30" s="6">
        <f t="shared" si="51"/>
        <v>0</v>
      </c>
      <c r="EG30" s="6">
        <f t="shared" si="51"/>
        <v>0</v>
      </c>
      <c r="EH30" s="6">
        <f t="shared" si="51"/>
        <v>0</v>
      </c>
      <c r="EI30" s="6">
        <f t="shared" si="51"/>
        <v>0</v>
      </c>
      <c r="EJ30" s="6">
        <f t="shared" si="51"/>
        <v>0</v>
      </c>
      <c r="EK30" s="6">
        <f t="shared" si="51"/>
        <v>0</v>
      </c>
      <c r="EL30" s="6">
        <f t="shared" si="51"/>
        <v>0</v>
      </c>
      <c r="EM30" s="6">
        <f t="shared" si="51"/>
        <v>0</v>
      </c>
      <c r="EN30" s="6">
        <f t="shared" si="51"/>
        <v>0</v>
      </c>
      <c r="EO30" s="6">
        <f t="shared" si="51"/>
        <v>0</v>
      </c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</row>
    <row r="31" spans="1:168" x14ac:dyDescent="0.25">
      <c r="FA31" s="22">
        <f>SUM(FA3:FA8)+SUM(FA10:FA15)+SUM(FA17:FA22)+SUM(FA24:FA29)</f>
        <v>1018302287.3999999</v>
      </c>
      <c r="FB31" s="22">
        <f t="shared" ref="FB31:FL31" si="52">SUM(FB3:FB8)+SUM(FB10:FB15)+SUM(FB17:FB22)+SUM(FB24:FB29)</f>
        <v>115529602.89999998</v>
      </c>
      <c r="FC31" s="22">
        <f t="shared" si="52"/>
        <v>184488849.99999991</v>
      </c>
      <c r="FD31" s="22">
        <f t="shared" si="52"/>
        <v>403519791.00000006</v>
      </c>
      <c r="FE31" s="22">
        <f t="shared" si="52"/>
        <v>-298716620.90000004</v>
      </c>
      <c r="FF31" s="22">
        <f t="shared" si="52"/>
        <v>-255402473.89999992</v>
      </c>
      <c r="FG31" s="22">
        <f t="shared" si="52"/>
        <v>-386724367.5</v>
      </c>
      <c r="FH31" s="22">
        <f t="shared" si="52"/>
        <v>-201615237.40000007</v>
      </c>
      <c r="FI31" s="22">
        <f t="shared" si="52"/>
        <v>542964348</v>
      </c>
      <c r="FJ31" s="22">
        <f t="shared" si="52"/>
        <v>588367807.39999998</v>
      </c>
      <c r="FK31" s="22">
        <f t="shared" si="52"/>
        <v>161124837.60000014</v>
      </c>
      <c r="FL31" s="22">
        <f t="shared" si="52"/>
        <v>1253165826.0999999</v>
      </c>
    </row>
    <row r="32" spans="1:168" x14ac:dyDescent="0.25">
      <c r="ES32" s="22">
        <f>ES3+ES10+ES17+ES24</f>
        <v>30068286.700000048</v>
      </c>
      <c r="EW32" s="22">
        <f>EW3+EW10+EW17+EW24</f>
        <v>30068286.700000048</v>
      </c>
    </row>
    <row r="33" spans="149:168" x14ac:dyDescent="0.25">
      <c r="ES33" s="22">
        <f t="shared" ref="ES33:ES37" si="53">ES4+ES11+ES18+ES25</f>
        <v>218685606.59999987</v>
      </c>
      <c r="EW33" s="22">
        <f t="shared" ref="EW33:EW37" si="54">EW4+EW11+EW18+EW25</f>
        <v>88481116.99999994</v>
      </c>
      <c r="FA33" s="22">
        <f>$EU$2*(FA1+FA9+FA16+FA23)</f>
        <v>82800000</v>
      </c>
      <c r="FB33" s="22">
        <f t="shared" ref="FB33:FL33" si="55">$EU$2*(FB1+FB9+FB16+FB23)</f>
        <v>81000000</v>
      </c>
      <c r="FC33" s="22">
        <f t="shared" si="55"/>
        <v>79800000</v>
      </c>
      <c r="FD33" s="22">
        <f t="shared" si="55"/>
        <v>81000000</v>
      </c>
      <c r="FE33" s="22">
        <f t="shared" si="55"/>
        <v>81000000</v>
      </c>
      <c r="FF33" s="22">
        <f t="shared" si="55"/>
        <v>81000000</v>
      </c>
      <c r="FG33" s="22">
        <f t="shared" si="55"/>
        <v>82800000</v>
      </c>
      <c r="FH33" s="22">
        <f t="shared" si="55"/>
        <v>82800000</v>
      </c>
      <c r="FI33" s="22">
        <f t="shared" si="55"/>
        <v>84600000</v>
      </c>
      <c r="FJ33" s="22">
        <f t="shared" si="55"/>
        <v>84600000</v>
      </c>
      <c r="FK33" s="22">
        <f t="shared" si="55"/>
        <v>84600000</v>
      </c>
      <c r="FL33" s="22">
        <f t="shared" si="55"/>
        <v>83400000</v>
      </c>
    </row>
    <row r="34" spans="149:168" x14ac:dyDescent="0.25">
      <c r="ES34" s="22">
        <f t="shared" si="53"/>
        <v>406800910.00000006</v>
      </c>
      <c r="EW34" s="22">
        <f t="shared" si="54"/>
        <v>150396504.5</v>
      </c>
      <c r="FA34" s="26">
        <f>(FA31-FA33)/(FA1+FA9+FA16+FA23)</f>
        <v>3389501.0413043471</v>
      </c>
      <c r="FB34" s="26">
        <f t="shared" ref="FB34:FL34" si="56">(FB31-FB33)/(FB1+FB9+FB16+FB23)</f>
        <v>127887.41814814806</v>
      </c>
      <c r="FC34" s="26">
        <f t="shared" si="56"/>
        <v>393567.10526315757</v>
      </c>
      <c r="FD34" s="26">
        <f t="shared" si="56"/>
        <v>1194517.7444444448</v>
      </c>
      <c r="FE34" s="26">
        <f t="shared" si="56"/>
        <v>-1406357.8551851853</v>
      </c>
      <c r="FF34" s="26">
        <f t="shared" si="56"/>
        <v>-1245935.0885185183</v>
      </c>
      <c r="FG34" s="26">
        <f t="shared" si="56"/>
        <v>-1701175.2445652173</v>
      </c>
      <c r="FH34" s="26">
        <f t="shared" si="56"/>
        <v>-1030489.9905797105</v>
      </c>
      <c r="FI34" s="26">
        <f t="shared" si="56"/>
        <v>1625405.4893617022</v>
      </c>
      <c r="FJ34" s="26">
        <f t="shared" si="56"/>
        <v>1786410.664539007</v>
      </c>
      <c r="FK34" s="26">
        <f t="shared" si="56"/>
        <v>271364.67234042601</v>
      </c>
      <c r="FL34" s="26">
        <f t="shared" si="56"/>
        <v>4207790.7413669061</v>
      </c>
    </row>
    <row r="35" spans="149:168" x14ac:dyDescent="0.25">
      <c r="ES35" s="22">
        <f t="shared" si="53"/>
        <v>456742076.3999998</v>
      </c>
      <c r="EW35" s="22">
        <f t="shared" si="54"/>
        <v>54474770.20000001</v>
      </c>
      <c r="FA35" s="27">
        <f>FA34*12/(100000000*3.5)</f>
        <v>0.11621146427329192</v>
      </c>
      <c r="FB35" s="27">
        <f t="shared" ref="FB35:FL35" si="57">FB34*12/(100000000*3.5)</f>
        <v>4.3847114793650766E-3</v>
      </c>
      <c r="FC35" s="27">
        <f t="shared" si="57"/>
        <v>1.349372932330826E-2</v>
      </c>
      <c r="FD35" s="27">
        <f t="shared" si="57"/>
        <v>4.0954894095238108E-2</v>
      </c>
      <c r="FE35" s="27">
        <f t="shared" si="57"/>
        <v>-4.8217983606349206E-2</v>
      </c>
      <c r="FF35" s="27">
        <f t="shared" si="57"/>
        <v>-4.2717774463492057E-2</v>
      </c>
      <c r="FG35" s="27">
        <f t="shared" si="57"/>
        <v>-5.8326008385093171E-2</v>
      </c>
      <c r="FH35" s="27">
        <f t="shared" si="57"/>
        <v>-3.5331085391304362E-2</v>
      </c>
      <c r="FI35" s="27">
        <f t="shared" si="57"/>
        <v>5.5728188206686929E-2</v>
      </c>
      <c r="FJ35" s="27">
        <f t="shared" si="57"/>
        <v>6.1248365641337378E-2</v>
      </c>
      <c r="FK35" s="27">
        <f t="shared" si="57"/>
        <v>9.303931623100321E-3</v>
      </c>
      <c r="FL35" s="27">
        <f t="shared" si="57"/>
        <v>0.14426711113257965</v>
      </c>
    </row>
    <row r="36" spans="149:168" x14ac:dyDescent="0.25">
      <c r="ES36" s="22">
        <f t="shared" si="53"/>
        <v>569665611.90000021</v>
      </c>
      <c r="EW36" s="22">
        <f t="shared" si="54"/>
        <v>177103406.49999994</v>
      </c>
    </row>
    <row r="37" spans="149:168" x14ac:dyDescent="0.25">
      <c r="ES37" s="22">
        <f t="shared" si="53"/>
        <v>455442159.1000002</v>
      </c>
      <c r="EW37" s="22">
        <f t="shared" si="54"/>
        <v>49288348.499999985</v>
      </c>
    </row>
    <row r="38" spans="149:168" x14ac:dyDescent="0.25">
      <c r="ES38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62"/>
  <sheetViews>
    <sheetView topLeftCell="EM46" workbookViewId="0">
      <selection activeCell="FA71" sqref="FA71"/>
    </sheetView>
  </sheetViews>
  <sheetFormatPr defaultRowHeight="16.5" x14ac:dyDescent="0.25"/>
  <cols>
    <col min="1" max="1" width="9" style="28"/>
    <col min="2" max="2" width="11.625" bestFit="1" customWidth="1"/>
    <col min="3" max="3" width="9.5" bestFit="1" customWidth="1"/>
    <col min="4" max="4" width="10.25" customWidth="1"/>
    <col min="6" max="6" width="10.125" customWidth="1"/>
    <col min="12" max="12" width="10.375" customWidth="1"/>
    <col min="24" max="24" width="10.125" customWidth="1"/>
    <col min="47" max="47" width="10.25" customWidth="1"/>
    <col min="146" max="147" width="11.625" style="28" customWidth="1"/>
    <col min="148" max="148" width="12.875" style="22" customWidth="1"/>
    <col min="149" max="154" width="13.25" style="28" customWidth="1"/>
    <col min="155" max="155" width="13.25" style="30" customWidth="1"/>
    <col min="156" max="156" width="7.875" style="32" customWidth="1"/>
    <col min="157" max="157" width="9" style="7"/>
    <col min="158" max="158" width="9" style="7" customWidth="1"/>
    <col min="159" max="159" width="9" style="33"/>
    <col min="160" max="160" width="13.75" style="28" customWidth="1"/>
    <col min="161" max="161" width="11.625" style="28" customWidth="1"/>
    <col min="162" max="162" width="12.25" style="28" customWidth="1"/>
    <col min="163" max="163" width="13.625" style="28" bestFit="1" customWidth="1"/>
    <col min="164" max="164" width="13.375" style="28" customWidth="1"/>
    <col min="165" max="165" width="12.625" style="28" customWidth="1"/>
    <col min="166" max="166" width="13.75" style="28" customWidth="1"/>
    <col min="167" max="167" width="14.625" style="28" bestFit="1" customWidth="1"/>
    <col min="168" max="168" width="12.375" style="28" customWidth="1"/>
    <col min="169" max="169" width="14" style="28" bestFit="1" customWidth="1"/>
    <col min="170" max="170" width="12.75" style="28" customWidth="1"/>
    <col min="171" max="171" width="13" style="28" customWidth="1"/>
    <col min="172" max="184" width="9" style="28"/>
  </cols>
  <sheetData>
    <row r="1" spans="1:184" x14ac:dyDescent="0.25">
      <c r="A1" s="5" t="s">
        <v>0</v>
      </c>
      <c r="B1" s="6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FD1" s="28">
        <v>70</v>
      </c>
      <c r="FE1" s="28">
        <v>69</v>
      </c>
      <c r="FF1" s="28">
        <v>68</v>
      </c>
      <c r="FG1" s="28">
        <v>72</v>
      </c>
      <c r="FH1" s="28">
        <v>72</v>
      </c>
      <c r="FI1" s="28">
        <v>72</v>
      </c>
      <c r="FJ1" s="28">
        <v>72</v>
      </c>
      <c r="FK1" s="28">
        <v>72</v>
      </c>
      <c r="FL1" s="28">
        <v>72</v>
      </c>
      <c r="FM1" s="28">
        <v>72</v>
      </c>
      <c r="FN1" s="28">
        <v>72</v>
      </c>
      <c r="FO1" s="28">
        <v>71</v>
      </c>
    </row>
    <row r="2" spans="1:184" x14ac:dyDescent="0.25">
      <c r="A2" s="25">
        <v>3</v>
      </c>
      <c r="B2" s="5">
        <v>200601</v>
      </c>
      <c r="C2" s="5">
        <v>200602</v>
      </c>
      <c r="D2" s="5">
        <v>200603</v>
      </c>
      <c r="E2" s="5">
        <v>200604</v>
      </c>
      <c r="F2" s="5">
        <v>200605</v>
      </c>
      <c r="G2" s="5">
        <v>200606</v>
      </c>
      <c r="H2" s="5">
        <v>200607</v>
      </c>
      <c r="I2" s="5">
        <v>200608</v>
      </c>
      <c r="J2" s="5">
        <v>200609</v>
      </c>
      <c r="K2" s="5">
        <v>200610</v>
      </c>
      <c r="L2" s="5">
        <v>200611</v>
      </c>
      <c r="M2" s="5">
        <v>200612</v>
      </c>
      <c r="N2" s="5">
        <v>200701</v>
      </c>
      <c r="O2" s="5">
        <v>200702</v>
      </c>
      <c r="P2" s="5">
        <v>200703</v>
      </c>
      <c r="Q2" s="5">
        <v>200704</v>
      </c>
      <c r="R2" s="5">
        <v>200705</v>
      </c>
      <c r="S2" s="5">
        <v>200706</v>
      </c>
      <c r="T2" s="5">
        <v>200707</v>
      </c>
      <c r="U2" s="5">
        <v>200708</v>
      </c>
      <c r="V2" s="5">
        <v>200709</v>
      </c>
      <c r="W2" s="5">
        <v>200710</v>
      </c>
      <c r="X2" s="5">
        <v>200711</v>
      </c>
      <c r="Y2" s="5">
        <v>200712</v>
      </c>
      <c r="Z2" s="5">
        <v>200801</v>
      </c>
      <c r="AA2" s="5">
        <v>200802</v>
      </c>
      <c r="AB2" s="5">
        <v>200803</v>
      </c>
      <c r="AC2" s="5">
        <v>200804</v>
      </c>
      <c r="AD2" s="5">
        <v>200805</v>
      </c>
      <c r="AE2" s="5">
        <v>200806</v>
      </c>
      <c r="AF2" s="5">
        <v>200807</v>
      </c>
      <c r="AG2" s="5">
        <v>200808</v>
      </c>
      <c r="AH2" s="5">
        <v>200809</v>
      </c>
      <c r="AI2" s="5">
        <v>200810</v>
      </c>
      <c r="AJ2" s="5">
        <v>200811</v>
      </c>
      <c r="AK2" s="5">
        <v>200812</v>
      </c>
      <c r="AL2" s="5">
        <v>200901</v>
      </c>
      <c r="AM2" s="5">
        <v>200902</v>
      </c>
      <c r="AN2" s="5">
        <v>200903</v>
      </c>
      <c r="AO2" s="5">
        <v>200904</v>
      </c>
      <c r="AP2" s="5">
        <v>200905</v>
      </c>
      <c r="AQ2" s="5">
        <v>200906</v>
      </c>
      <c r="AR2" s="5">
        <v>200907</v>
      </c>
      <c r="AS2" s="5">
        <v>200908</v>
      </c>
      <c r="AT2" s="5">
        <v>200909</v>
      </c>
      <c r="AU2" s="5">
        <v>200910</v>
      </c>
      <c r="AV2" s="5">
        <v>200911</v>
      </c>
      <c r="AW2" s="5">
        <v>200912</v>
      </c>
      <c r="AX2" s="5">
        <v>201001</v>
      </c>
      <c r="AY2" s="5">
        <v>201002</v>
      </c>
      <c r="AZ2" s="5">
        <v>201003</v>
      </c>
      <c r="BA2" s="5">
        <v>201004</v>
      </c>
      <c r="BB2" s="5">
        <v>201005</v>
      </c>
      <c r="BC2" s="5">
        <v>201006</v>
      </c>
      <c r="BD2" s="5">
        <v>201007</v>
      </c>
      <c r="BE2" s="5">
        <v>201008</v>
      </c>
      <c r="BF2" s="5">
        <v>201009</v>
      </c>
      <c r="BG2" s="5">
        <v>201010</v>
      </c>
      <c r="BH2" s="5">
        <v>201011</v>
      </c>
      <c r="BI2" s="5">
        <v>201012</v>
      </c>
      <c r="BJ2" s="5">
        <v>201101</v>
      </c>
      <c r="BK2" s="5">
        <v>201102</v>
      </c>
      <c r="BL2" s="5">
        <v>201103</v>
      </c>
      <c r="BM2" s="5">
        <v>201104</v>
      </c>
      <c r="BN2" s="5">
        <v>201105</v>
      </c>
      <c r="BO2" s="5">
        <v>201106</v>
      </c>
      <c r="BP2" s="5">
        <v>201107</v>
      </c>
      <c r="BQ2" s="5">
        <v>201108</v>
      </c>
      <c r="BR2" s="5">
        <v>201109</v>
      </c>
      <c r="BS2" s="5">
        <v>201110</v>
      </c>
      <c r="BT2" s="5">
        <v>201111</v>
      </c>
      <c r="BU2" s="5">
        <v>201112</v>
      </c>
      <c r="BV2" s="5">
        <v>201201</v>
      </c>
      <c r="BW2" s="5">
        <v>201202</v>
      </c>
      <c r="BX2" s="5">
        <v>201203</v>
      </c>
      <c r="BY2" s="5">
        <v>201204</v>
      </c>
      <c r="BZ2" s="5">
        <v>201205</v>
      </c>
      <c r="CA2" s="5">
        <v>201206</v>
      </c>
      <c r="CB2" s="5">
        <v>201207</v>
      </c>
      <c r="CC2" s="5">
        <v>201208</v>
      </c>
      <c r="CD2" s="5">
        <v>201209</v>
      </c>
      <c r="CE2" s="5">
        <v>201210</v>
      </c>
      <c r="CF2" s="5">
        <v>201211</v>
      </c>
      <c r="CG2" s="5">
        <v>201212</v>
      </c>
      <c r="CH2" s="5">
        <v>201301</v>
      </c>
      <c r="CI2" s="5">
        <v>201302</v>
      </c>
      <c r="CJ2" s="5">
        <v>201303</v>
      </c>
      <c r="CK2" s="5">
        <v>201304</v>
      </c>
      <c r="CL2" s="5">
        <v>201305</v>
      </c>
      <c r="CM2" s="5">
        <v>201306</v>
      </c>
      <c r="CN2" s="5">
        <v>201307</v>
      </c>
      <c r="CO2" s="5">
        <v>201308</v>
      </c>
      <c r="CP2" s="5">
        <v>201309</v>
      </c>
      <c r="CQ2" s="5">
        <v>201310</v>
      </c>
      <c r="CR2" s="5">
        <v>201311</v>
      </c>
      <c r="CS2" s="5">
        <v>201312</v>
      </c>
      <c r="CT2" s="5">
        <v>201401</v>
      </c>
      <c r="CU2" s="5">
        <v>201402</v>
      </c>
      <c r="CV2" s="5">
        <v>201403</v>
      </c>
      <c r="CW2" s="5">
        <v>201404</v>
      </c>
      <c r="CX2" s="5">
        <v>201405</v>
      </c>
      <c r="CY2" s="5">
        <v>201406</v>
      </c>
      <c r="CZ2" s="5">
        <v>201407</v>
      </c>
      <c r="DA2" s="5">
        <v>201408</v>
      </c>
      <c r="DB2" s="5">
        <v>201409</v>
      </c>
      <c r="DC2" s="5">
        <v>201410</v>
      </c>
      <c r="DD2" s="5">
        <v>201411</v>
      </c>
      <c r="DE2" s="5">
        <v>201412</v>
      </c>
      <c r="DF2" s="5">
        <v>201501</v>
      </c>
      <c r="DG2" s="5">
        <v>201502</v>
      </c>
      <c r="DH2" s="5">
        <v>201503</v>
      </c>
      <c r="DI2" s="5">
        <v>201504</v>
      </c>
      <c r="DJ2" s="5">
        <v>201505</v>
      </c>
      <c r="DK2" s="5">
        <v>201506</v>
      </c>
      <c r="DL2" s="5">
        <v>201507</v>
      </c>
      <c r="DM2" s="5">
        <v>201508</v>
      </c>
      <c r="DN2" s="5">
        <v>201509</v>
      </c>
      <c r="DO2" s="5">
        <v>201510</v>
      </c>
      <c r="DP2" s="5">
        <v>201511</v>
      </c>
      <c r="DQ2" s="5">
        <v>201512</v>
      </c>
      <c r="DR2" s="5">
        <v>201601</v>
      </c>
      <c r="DS2" s="5">
        <v>201602</v>
      </c>
      <c r="DT2" s="5">
        <v>201603</v>
      </c>
      <c r="DU2" s="5">
        <v>201604</v>
      </c>
      <c r="DV2" s="5">
        <v>201605</v>
      </c>
      <c r="DW2" s="5">
        <v>201606</v>
      </c>
      <c r="DX2" s="5">
        <v>201607</v>
      </c>
      <c r="DY2" s="5">
        <v>201608</v>
      </c>
      <c r="DZ2" s="5">
        <v>201609</v>
      </c>
      <c r="EA2" s="5">
        <v>201610</v>
      </c>
      <c r="EB2" s="5">
        <v>201611</v>
      </c>
      <c r="EC2" s="5">
        <v>201612</v>
      </c>
      <c r="ED2" s="5">
        <v>201701</v>
      </c>
      <c r="EE2" s="5">
        <v>201702</v>
      </c>
      <c r="EF2" s="5">
        <v>201703</v>
      </c>
      <c r="EG2" s="5">
        <v>201704</v>
      </c>
      <c r="EH2" s="5">
        <v>201705</v>
      </c>
      <c r="EI2" s="5">
        <v>201706</v>
      </c>
      <c r="EJ2" s="5">
        <v>201707</v>
      </c>
      <c r="EK2" s="5">
        <v>201708</v>
      </c>
      <c r="EL2" s="5">
        <v>201709</v>
      </c>
      <c r="EM2" s="5">
        <v>201710</v>
      </c>
      <c r="EN2" s="5">
        <v>201711</v>
      </c>
      <c r="EO2" s="5">
        <v>201712</v>
      </c>
      <c r="EP2" s="5"/>
      <c r="EQ2" s="28">
        <f>250000000*0.003</f>
        <v>750000</v>
      </c>
      <c r="ER2" s="23"/>
      <c r="ES2" s="5" t="s">
        <v>8</v>
      </c>
      <c r="ET2" s="5"/>
      <c r="EU2" s="28">
        <f>250000000*0.003</f>
        <v>750000</v>
      </c>
      <c r="EV2" s="5"/>
      <c r="EW2" s="6" t="s">
        <v>9</v>
      </c>
      <c r="EX2" s="6"/>
      <c r="EY2" s="31"/>
      <c r="EZ2" s="35" t="s">
        <v>10</v>
      </c>
      <c r="FA2" s="36" t="s">
        <v>14</v>
      </c>
      <c r="FB2" s="36" t="s">
        <v>15</v>
      </c>
      <c r="FC2" s="37" t="s">
        <v>11</v>
      </c>
      <c r="FD2" s="6">
        <v>1</v>
      </c>
      <c r="FE2" s="6">
        <v>2</v>
      </c>
      <c r="FF2" s="6">
        <v>3</v>
      </c>
      <c r="FG2" s="6">
        <v>4</v>
      </c>
      <c r="FH2" s="6">
        <v>5</v>
      </c>
      <c r="FI2" s="6">
        <v>6</v>
      </c>
      <c r="FJ2" s="6">
        <v>7</v>
      </c>
      <c r="FK2" s="6">
        <v>8</v>
      </c>
      <c r="FL2" s="6">
        <v>9</v>
      </c>
      <c r="FM2" s="6">
        <v>10</v>
      </c>
      <c r="FN2" s="6">
        <v>11</v>
      </c>
      <c r="FO2" s="6">
        <v>12</v>
      </c>
      <c r="FQ2" s="7">
        <v>1</v>
      </c>
      <c r="FR2" s="7">
        <v>2</v>
      </c>
      <c r="FS2" s="7">
        <v>3</v>
      </c>
      <c r="FT2" s="7">
        <v>4</v>
      </c>
      <c r="FU2" s="7">
        <v>5</v>
      </c>
      <c r="FV2" s="7">
        <v>6</v>
      </c>
      <c r="FW2" s="7">
        <v>7</v>
      </c>
      <c r="FX2" s="7">
        <v>8</v>
      </c>
      <c r="FY2" s="7">
        <v>9</v>
      </c>
      <c r="FZ2" s="7">
        <v>10</v>
      </c>
      <c r="GA2" s="7">
        <v>11</v>
      </c>
      <c r="GB2" s="7">
        <v>12</v>
      </c>
    </row>
    <row r="3" spans="1:184" x14ac:dyDescent="0.25">
      <c r="A3" s="5" t="s">
        <v>7</v>
      </c>
      <c r="B3">
        <v>132055.5</v>
      </c>
      <c r="C3">
        <v>-16230888.800000001</v>
      </c>
      <c r="D3">
        <v>-1369625.1</v>
      </c>
      <c r="E3">
        <v>-12159126.6</v>
      </c>
      <c r="F3">
        <v>8148134.5</v>
      </c>
      <c r="G3">
        <v>8693758.5999999996</v>
      </c>
      <c r="H3">
        <v>11306656.1</v>
      </c>
      <c r="I3">
        <v>11020903.699999999</v>
      </c>
      <c r="J3">
        <v>-15316991.9</v>
      </c>
      <c r="K3">
        <v>4808151</v>
      </c>
      <c r="L3">
        <v>13604143.6</v>
      </c>
      <c r="M3">
        <v>-14098485.199999999</v>
      </c>
      <c r="N3">
        <v>6109779.2000000002</v>
      </c>
      <c r="O3">
        <v>9072374.5</v>
      </c>
      <c r="P3">
        <v>25787491.800000001</v>
      </c>
      <c r="Q3">
        <v>-29725411.899999999</v>
      </c>
      <c r="R3">
        <v>-4614973.2</v>
      </c>
      <c r="S3">
        <v>-19337353</v>
      </c>
      <c r="T3">
        <v>-8018905.2000000002</v>
      </c>
      <c r="U3">
        <v>-2234225.4</v>
      </c>
      <c r="V3">
        <v>-4905409.5</v>
      </c>
      <c r="W3">
        <v>1122665.8999999999</v>
      </c>
      <c r="X3">
        <v>9518583.3000000007</v>
      </c>
      <c r="Y3">
        <v>-10126819</v>
      </c>
      <c r="Z3">
        <v>-6263590.2000000002</v>
      </c>
      <c r="AA3">
        <v>-11246162.1</v>
      </c>
      <c r="AB3">
        <v>4562511.5</v>
      </c>
      <c r="AC3">
        <v>-708734.1</v>
      </c>
      <c r="AD3">
        <v>-13235295.9</v>
      </c>
      <c r="AE3">
        <v>5281966.8</v>
      </c>
      <c r="AF3">
        <v>-2202392.2000000002</v>
      </c>
      <c r="AG3">
        <v>-5364780.9000000004</v>
      </c>
      <c r="AH3">
        <v>3255948.4</v>
      </c>
      <c r="AI3">
        <v>-5671018.7999999998</v>
      </c>
      <c r="AJ3">
        <v>1722955.6</v>
      </c>
      <c r="AK3">
        <v>6020302.2000000002</v>
      </c>
      <c r="AL3">
        <v>13286211.800000001</v>
      </c>
      <c r="AM3">
        <v>-7346525.7000000002</v>
      </c>
      <c r="AN3">
        <v>1551633.2</v>
      </c>
      <c r="AO3">
        <v>-5722945.5999999996</v>
      </c>
      <c r="AP3">
        <v>-335880.7</v>
      </c>
      <c r="AQ3">
        <v>462887.9</v>
      </c>
      <c r="AR3">
        <v>6238637.4000000004</v>
      </c>
      <c r="AS3">
        <v>24002170</v>
      </c>
      <c r="AT3">
        <v>-9169750.8000000007</v>
      </c>
      <c r="AU3">
        <v>3227429.5</v>
      </c>
      <c r="AV3">
        <v>6913433.5999999996</v>
      </c>
      <c r="AW3">
        <v>-5854523.5</v>
      </c>
      <c r="AX3">
        <v>-939062.6</v>
      </c>
      <c r="AY3">
        <v>-4017647.3</v>
      </c>
      <c r="AZ3">
        <v>5180358.5999999996</v>
      </c>
      <c r="BA3">
        <v>4240047.9000000004</v>
      </c>
      <c r="BB3">
        <v>1749317.9</v>
      </c>
      <c r="BC3">
        <v>-3992278.2</v>
      </c>
      <c r="BD3">
        <v>-2031994.5</v>
      </c>
      <c r="BE3">
        <v>-5511828.7999999998</v>
      </c>
      <c r="BF3">
        <v>-5066319.5999999996</v>
      </c>
      <c r="BG3">
        <v>807226.7</v>
      </c>
      <c r="BH3">
        <v>-518037</v>
      </c>
      <c r="BI3">
        <v>-11168490.800000001</v>
      </c>
      <c r="BJ3">
        <v>-2140125.9</v>
      </c>
      <c r="BK3">
        <v>689571.9</v>
      </c>
      <c r="BL3">
        <v>10660327.5</v>
      </c>
      <c r="BM3">
        <v>59983.8</v>
      </c>
      <c r="BN3">
        <v>-2142512.4</v>
      </c>
      <c r="BO3">
        <v>-4540570.2</v>
      </c>
      <c r="BP3">
        <v>-369274.2</v>
      </c>
      <c r="BQ3">
        <v>-6680897.2999999998</v>
      </c>
      <c r="BR3">
        <v>2590196.2999999998</v>
      </c>
      <c r="BS3">
        <v>3844568.2</v>
      </c>
      <c r="BT3">
        <v>-5420124.9000000004</v>
      </c>
      <c r="BU3">
        <v>-1229022.3999999999</v>
      </c>
      <c r="BV3">
        <v>1924044.1</v>
      </c>
      <c r="BW3">
        <v>-320840.09999999998</v>
      </c>
      <c r="BX3">
        <v>1596468</v>
      </c>
      <c r="BY3">
        <v>-1277966.2</v>
      </c>
      <c r="BZ3">
        <v>-4291720.7</v>
      </c>
      <c r="CA3">
        <v>-2366508.7000000002</v>
      </c>
      <c r="CB3">
        <v>-2442888.4</v>
      </c>
      <c r="CC3">
        <v>10931030</v>
      </c>
      <c r="CD3">
        <v>1617345.7</v>
      </c>
      <c r="CE3">
        <v>11797243.6</v>
      </c>
      <c r="CF3">
        <v>-3227115.5</v>
      </c>
      <c r="CG3">
        <v>-941992.2</v>
      </c>
      <c r="CH3">
        <v>20111034.600000001</v>
      </c>
      <c r="CI3">
        <v>1713686.1</v>
      </c>
      <c r="CJ3">
        <v>-950585.8</v>
      </c>
      <c r="CK3">
        <v>-793672.2</v>
      </c>
      <c r="CL3">
        <v>3732076.6</v>
      </c>
      <c r="CM3">
        <v>414591</v>
      </c>
      <c r="CN3">
        <v>-3765650.7</v>
      </c>
      <c r="CO3">
        <v>7572697.9000000004</v>
      </c>
      <c r="CP3">
        <v>1588836.4</v>
      </c>
      <c r="CQ3">
        <v>20596781.600000001</v>
      </c>
      <c r="CR3">
        <v>-5849222.7000000002</v>
      </c>
      <c r="CS3">
        <v>-6973642</v>
      </c>
      <c r="CT3">
        <v>10813761.699999999</v>
      </c>
      <c r="CU3">
        <v>7181424.9000000004</v>
      </c>
      <c r="CV3">
        <v>-9328662.0999999996</v>
      </c>
      <c r="CW3">
        <v>-8164246.2000000002</v>
      </c>
      <c r="CX3">
        <v>10407013.699999999</v>
      </c>
      <c r="CY3">
        <v>-16451239.6</v>
      </c>
      <c r="CZ3">
        <v>-1838077.3</v>
      </c>
      <c r="DA3">
        <v>9218593.6999999993</v>
      </c>
      <c r="DB3">
        <v>-3396237.8</v>
      </c>
      <c r="DC3">
        <v>-2139282.6</v>
      </c>
      <c r="DD3">
        <v>9933724.1999999993</v>
      </c>
      <c r="DE3">
        <v>-3168073.5</v>
      </c>
      <c r="DF3">
        <v>-1912680</v>
      </c>
      <c r="DG3">
        <v>4073005.5</v>
      </c>
      <c r="DH3">
        <v>-14542264.800000001</v>
      </c>
      <c r="DI3">
        <v>-5470598.5</v>
      </c>
      <c r="DJ3">
        <v>16196877.300000001</v>
      </c>
      <c r="DK3">
        <v>-2843420.3</v>
      </c>
      <c r="DL3">
        <v>6925714.5</v>
      </c>
      <c r="DM3">
        <v>-5459286.2000000002</v>
      </c>
      <c r="DN3">
        <v>5585410.7999999998</v>
      </c>
      <c r="DO3">
        <v>-1590821.3</v>
      </c>
      <c r="DP3">
        <v>-11099022.699999999</v>
      </c>
      <c r="DQ3">
        <v>-2947372.3</v>
      </c>
      <c r="DR3">
        <v>20458.3</v>
      </c>
      <c r="DS3">
        <v>-2307019.7999999998</v>
      </c>
      <c r="DT3">
        <v>-1752366.4</v>
      </c>
      <c r="DU3">
        <v>1682379.2</v>
      </c>
      <c r="DV3">
        <v>-5453686.7999999998</v>
      </c>
      <c r="DW3">
        <v>933711.5</v>
      </c>
      <c r="DX3">
        <v>1651901</v>
      </c>
      <c r="DY3">
        <v>-2945283.7</v>
      </c>
      <c r="DZ3">
        <v>16230318.5</v>
      </c>
      <c r="EA3">
        <v>11167882.5</v>
      </c>
      <c r="EB3">
        <v>9055084.3000000007</v>
      </c>
      <c r="EC3">
        <v>-3315598.3</v>
      </c>
      <c r="ED3">
        <v>-3963686.1</v>
      </c>
      <c r="EE3">
        <v>-9519215.5999999996</v>
      </c>
      <c r="EF3">
        <v>3876309.4</v>
      </c>
      <c r="EG3">
        <v>13561320.6</v>
      </c>
      <c r="EH3">
        <v>467195.8</v>
      </c>
      <c r="EI3">
        <v>2325754.2999999998</v>
      </c>
      <c r="EJ3">
        <v>372069.1</v>
      </c>
      <c r="EK3">
        <v>-9926956.9000000004</v>
      </c>
      <c r="EL3">
        <v>3190902</v>
      </c>
      <c r="EM3">
        <v>-2019900</v>
      </c>
      <c r="EN3">
        <v>1945700</v>
      </c>
      <c r="EO3">
        <v>-7882430.7999999998</v>
      </c>
      <c r="EP3" s="28">
        <f>COUNTA(B3:EO3)</f>
        <v>144</v>
      </c>
      <c r="EQ3" s="28">
        <f>$EQ$2*EP3</f>
        <v>108000000</v>
      </c>
      <c r="ER3" s="22">
        <f t="shared" ref="ER3:ER8" si="0">SUM(B3:EO3)</f>
        <v>6417496.5999999819</v>
      </c>
      <c r="ES3" s="22">
        <f>ER3-EQ3</f>
        <v>-101582503.40000002</v>
      </c>
      <c r="ET3" s="22">
        <f>ROUNDUP(EP3/1,0)</f>
        <v>144</v>
      </c>
      <c r="EU3" s="22">
        <f>$EQ$2*ET3</f>
        <v>108000000</v>
      </c>
      <c r="EV3" s="22">
        <f>SUM(B3:EO3)</f>
        <v>6417496.5999999819</v>
      </c>
      <c r="EW3" s="22">
        <f t="shared" ref="EW3:EW7" si="1">EV3-EU3</f>
        <v>-101582503.40000002</v>
      </c>
      <c r="EX3" s="22">
        <v>1</v>
      </c>
      <c r="EY3" s="30">
        <f>EW3/(ET3*250000000)*(12/EX3)</f>
        <v>-3.386083446666667E-2</v>
      </c>
      <c r="EZ3" s="34">
        <v>1</v>
      </c>
      <c r="FA3" s="7">
        <f t="shared" ref="FA3:FA8" si="2">COUNTIF(B3:EO3,"&gt;750000")</f>
        <v>60</v>
      </c>
      <c r="FB3" s="7">
        <f t="shared" ref="FB3:FB8" si="3">COUNTIF(B3:EO3,"&lt;750000")</f>
        <v>84</v>
      </c>
      <c r="FC3" s="33">
        <f>FA3/(FA3+FB3)</f>
        <v>0.41666666666666669</v>
      </c>
      <c r="FD3" s="24">
        <f t="shared" ref="FD3:FF8" si="4">SUM(K3,W3,AI3,AU3,BG3,BS3,CE3,CQ3,DC3,DO3,EA3,EM3)</f>
        <v>45950926.300000004</v>
      </c>
      <c r="FE3" s="24">
        <f t="shared" si="4"/>
        <v>26580101.800000004</v>
      </c>
      <c r="FF3" s="24">
        <f t="shared" si="4"/>
        <v>-61686147.79999999</v>
      </c>
      <c r="FG3" s="24">
        <f t="shared" ref="FG3:FO8" si="5">SUM(B3,N3,Z3,AL3,AX3,BJ3,BV3,CH3,CT3,DF3,DR3,ED3)</f>
        <v>37178200.399999999</v>
      </c>
      <c r="FH3" s="24">
        <f t="shared" si="5"/>
        <v>-28258236.5</v>
      </c>
      <c r="FI3" s="24">
        <f t="shared" si="5"/>
        <v>25271595.800000001</v>
      </c>
      <c r="FJ3" s="24">
        <f t="shared" si="5"/>
        <v>-44478969.800000012</v>
      </c>
      <c r="FK3" s="24">
        <f t="shared" si="5"/>
        <v>10626546.100000001</v>
      </c>
      <c r="FL3" s="24">
        <f t="shared" si="5"/>
        <v>-31418699.899999995</v>
      </c>
      <c r="FM3" s="24">
        <f t="shared" si="5"/>
        <v>5825795.5999999987</v>
      </c>
      <c r="FN3" s="24">
        <f t="shared" si="5"/>
        <v>24622136.099999987</v>
      </c>
      <c r="FO3" s="24">
        <f t="shared" si="5"/>
        <v>-3795751.5</v>
      </c>
      <c r="FQ3" s="24">
        <f>K9+W9+AI9+AU9+BG9+BS9+CE9+CQ9+DC9+DO9+EA9+EM9</f>
        <v>53</v>
      </c>
      <c r="FR3" s="24">
        <f>L9+X9+AJ9+AV9+BH9+BT9+CF9+CR9+DD9+DP9+EB9+EN9</f>
        <v>28</v>
      </c>
      <c r="FS3" s="24">
        <f>M9+Y9+AK9+AW9+BI9+BU9+CG9+CS9+DE9+DQ9+EC9+EO9</f>
        <v>23</v>
      </c>
      <c r="FT3" s="24">
        <f t="shared" ref="FT3:GB3" si="6">B9+N9+Z9+AL9+AX9+BJ9+BV9+CH9+CT9+DF9+DR9+ED9</f>
        <v>35</v>
      </c>
      <c r="FU3" s="24">
        <f t="shared" si="6"/>
        <v>22</v>
      </c>
      <c r="FV3" s="24">
        <f t="shared" si="6"/>
        <v>29</v>
      </c>
      <c r="FW3" s="24">
        <f t="shared" si="6"/>
        <v>21</v>
      </c>
      <c r="FX3" s="24">
        <f t="shared" si="6"/>
        <v>32</v>
      </c>
      <c r="FY3" s="24">
        <f t="shared" si="6"/>
        <v>32</v>
      </c>
      <c r="FZ3" s="24">
        <f t="shared" si="6"/>
        <v>46</v>
      </c>
      <c r="GA3" s="24">
        <f t="shared" si="6"/>
        <v>51</v>
      </c>
      <c r="GB3" s="24">
        <f t="shared" si="6"/>
        <v>44</v>
      </c>
    </row>
    <row r="4" spans="1:184" x14ac:dyDescent="0.25">
      <c r="A4" s="5" t="s">
        <v>2</v>
      </c>
      <c r="B4">
        <v>-11740026.800000001</v>
      </c>
      <c r="C4">
        <v>-13916478.5</v>
      </c>
      <c r="D4">
        <v>-7528394.7999999998</v>
      </c>
      <c r="E4">
        <v>-2003343.5</v>
      </c>
      <c r="F4">
        <v>25089795.600000001</v>
      </c>
      <c r="G4">
        <v>13248859.4</v>
      </c>
      <c r="H4">
        <v>21059880</v>
      </c>
      <c r="I4">
        <v>3382746.4</v>
      </c>
      <c r="J4">
        <v>-15325347.9</v>
      </c>
      <c r="K4">
        <v>28629488</v>
      </c>
      <c r="L4">
        <v>5343900</v>
      </c>
      <c r="M4">
        <v>-8533915.4000000004</v>
      </c>
      <c r="N4">
        <v>17714143.600000001</v>
      </c>
      <c r="O4">
        <v>32232855.899999999</v>
      </c>
      <c r="P4">
        <v>-1864972.6</v>
      </c>
      <c r="Q4">
        <v>-27283364.699999999</v>
      </c>
      <c r="R4">
        <v>-26589937.5</v>
      </c>
      <c r="S4">
        <v>-23688365.300000001</v>
      </c>
      <c r="T4">
        <v>-10218790.4</v>
      </c>
      <c r="U4">
        <v>-6087490.7000000002</v>
      </c>
      <c r="V4">
        <v>-592489.6</v>
      </c>
      <c r="W4">
        <v>8369853.5999999996</v>
      </c>
      <c r="X4">
        <v>1626261</v>
      </c>
      <c r="Y4">
        <v>-11651250.4</v>
      </c>
      <c r="Z4">
        <v>-15898676.199999999</v>
      </c>
      <c r="AA4">
        <v>-13353458.5</v>
      </c>
      <c r="AB4">
        <v>-4034606.8</v>
      </c>
      <c r="AC4">
        <v>-13573761.6</v>
      </c>
      <c r="AD4">
        <v>-5610681.9000000004</v>
      </c>
      <c r="AE4">
        <v>6599131.4000000004</v>
      </c>
      <c r="AF4">
        <v>-3367280.4</v>
      </c>
      <c r="AG4">
        <v>-177034.2</v>
      </c>
      <c r="AH4">
        <v>-760915.4</v>
      </c>
      <c r="AI4">
        <v>11058873.699999999</v>
      </c>
      <c r="AJ4">
        <v>1933032.6</v>
      </c>
      <c r="AK4">
        <v>41009272.100000001</v>
      </c>
      <c r="AL4">
        <v>7376785.7000000002</v>
      </c>
      <c r="AM4">
        <v>7566622.5999999996</v>
      </c>
      <c r="AN4">
        <v>-11114631</v>
      </c>
      <c r="AO4">
        <v>-7548355.4000000004</v>
      </c>
      <c r="AP4">
        <v>-2348220.5</v>
      </c>
      <c r="AQ4">
        <v>6609381.9000000004</v>
      </c>
      <c r="AR4">
        <v>25056102.5</v>
      </c>
      <c r="AS4">
        <v>14030770.800000001</v>
      </c>
      <c r="AT4">
        <v>-2461006</v>
      </c>
      <c r="AU4">
        <v>10853083</v>
      </c>
      <c r="AV4">
        <v>4426911</v>
      </c>
      <c r="AW4">
        <v>-8756683</v>
      </c>
      <c r="AX4">
        <v>763662.8</v>
      </c>
      <c r="AY4">
        <v>-4360747.5999999996</v>
      </c>
      <c r="AZ4">
        <v>3822557.9</v>
      </c>
      <c r="BA4">
        <v>639307</v>
      </c>
      <c r="BB4">
        <v>-1138672.8999999999</v>
      </c>
      <c r="BC4">
        <v>-7869008.0999999996</v>
      </c>
      <c r="BD4">
        <v>-9217569.5</v>
      </c>
      <c r="BE4">
        <v>-12444582.5</v>
      </c>
      <c r="BF4">
        <v>1104480</v>
      </c>
      <c r="BG4">
        <v>4172416.7</v>
      </c>
      <c r="BH4">
        <v>-7473098.9000000004</v>
      </c>
      <c r="BI4">
        <v>-9038103.5999999996</v>
      </c>
      <c r="BJ4">
        <v>-2853895.3</v>
      </c>
      <c r="BK4">
        <v>13105214</v>
      </c>
      <c r="BL4">
        <v>7665971.0999999996</v>
      </c>
      <c r="BM4">
        <v>-3772561</v>
      </c>
      <c r="BN4">
        <v>-6910625.4000000004</v>
      </c>
      <c r="BO4">
        <v>-1185249.5</v>
      </c>
      <c r="BP4">
        <v>-8424272</v>
      </c>
      <c r="BQ4">
        <v>-1018800.5</v>
      </c>
      <c r="BR4">
        <v>4857750.9000000004</v>
      </c>
      <c r="BS4">
        <v>2898.4</v>
      </c>
      <c r="BT4">
        <v>-7265319.7999999998</v>
      </c>
      <c r="BU4">
        <v>5591330.7999999998</v>
      </c>
      <c r="BV4">
        <v>2503946.7000000002</v>
      </c>
      <c r="BW4">
        <v>-16479.5</v>
      </c>
      <c r="BX4">
        <v>-174768.4</v>
      </c>
      <c r="BY4">
        <v>-3458607.4</v>
      </c>
      <c r="BZ4">
        <v>-2641235.7999999998</v>
      </c>
      <c r="CA4">
        <v>-7818339.7000000002</v>
      </c>
      <c r="CB4">
        <v>1112206.3</v>
      </c>
      <c r="CC4">
        <v>29382200.300000001</v>
      </c>
      <c r="CD4">
        <v>9520487.0999999996</v>
      </c>
      <c r="CE4">
        <v>23213911.800000001</v>
      </c>
      <c r="CF4">
        <v>-4907943.5999999996</v>
      </c>
      <c r="CG4">
        <v>14555968.199999999</v>
      </c>
      <c r="CH4">
        <v>25237017.800000001</v>
      </c>
      <c r="CI4">
        <v>1646049.5</v>
      </c>
      <c r="CJ4">
        <v>1123234</v>
      </c>
      <c r="CK4">
        <v>158868.9</v>
      </c>
      <c r="CL4">
        <v>1591010.3</v>
      </c>
      <c r="CM4">
        <v>1213163.1000000001</v>
      </c>
      <c r="CN4">
        <v>-2170097.2000000002</v>
      </c>
      <c r="CO4">
        <v>6106486.5999999996</v>
      </c>
      <c r="CP4">
        <v>10973778.699999999</v>
      </c>
      <c r="CQ4">
        <v>26155196</v>
      </c>
      <c r="CR4">
        <v>-14313664.699999999</v>
      </c>
      <c r="CS4">
        <v>3018169.3</v>
      </c>
      <c r="CT4">
        <v>11536600.800000001</v>
      </c>
      <c r="CU4">
        <v>863218</v>
      </c>
      <c r="CV4">
        <v>-18845284.100000001</v>
      </c>
      <c r="CW4">
        <v>-3463066.8</v>
      </c>
      <c r="CX4">
        <v>-4981233.5999999996</v>
      </c>
      <c r="CY4">
        <v>-19017328.5</v>
      </c>
      <c r="CZ4">
        <v>10481732.4</v>
      </c>
      <c r="DA4">
        <v>9305844.0999999996</v>
      </c>
      <c r="DB4">
        <v>-6777250.5</v>
      </c>
      <c r="DC4">
        <v>14030339.1</v>
      </c>
      <c r="DD4">
        <v>9610142.8000000007</v>
      </c>
      <c r="DE4">
        <v>3143140.7</v>
      </c>
      <c r="DF4">
        <v>-1392868</v>
      </c>
      <c r="DG4">
        <v>-5137776</v>
      </c>
      <c r="DH4">
        <v>-11516266.800000001</v>
      </c>
      <c r="DI4">
        <v>12351080.9</v>
      </c>
      <c r="DJ4">
        <v>12205971.199999999</v>
      </c>
      <c r="DK4">
        <v>696177.3</v>
      </c>
      <c r="DL4">
        <v>2962492.9</v>
      </c>
      <c r="DM4">
        <v>2585561.2000000002</v>
      </c>
      <c r="DN4">
        <v>5206584.8</v>
      </c>
      <c r="DO4">
        <v>-6047478.0999999996</v>
      </c>
      <c r="DP4">
        <v>-13115472.9</v>
      </c>
      <c r="DQ4">
        <v>-3531020</v>
      </c>
      <c r="DR4">
        <v>-4148591.1</v>
      </c>
      <c r="DS4">
        <v>-5725045.5999999996</v>
      </c>
      <c r="DT4">
        <v>-4669058.2</v>
      </c>
      <c r="DU4">
        <v>-5987566.0999999996</v>
      </c>
      <c r="DV4">
        <v>-13891782.5</v>
      </c>
      <c r="DW4">
        <v>1218697.6000000001</v>
      </c>
      <c r="DX4">
        <v>3040651.4</v>
      </c>
      <c r="DY4">
        <v>5817897</v>
      </c>
      <c r="DZ4">
        <v>30233627.899999999</v>
      </c>
      <c r="EA4">
        <v>21908010.600000001</v>
      </c>
      <c r="EB4">
        <v>2652638.2000000002</v>
      </c>
      <c r="EC4">
        <v>-8127561.9000000004</v>
      </c>
      <c r="ED4">
        <v>-10372602.300000001</v>
      </c>
      <c r="EE4">
        <v>-8281061.2000000002</v>
      </c>
      <c r="EF4">
        <v>15530853.9</v>
      </c>
      <c r="EG4">
        <v>11127226</v>
      </c>
      <c r="EH4">
        <v>8021678.5999999996</v>
      </c>
      <c r="EI4">
        <v>6064747.5</v>
      </c>
      <c r="EJ4">
        <v>1024151.2</v>
      </c>
      <c r="EK4">
        <v>2546204.7999999998</v>
      </c>
      <c r="EL4">
        <v>4522074</v>
      </c>
      <c r="EM4">
        <v>1062450</v>
      </c>
      <c r="EN4">
        <v>-3592100</v>
      </c>
      <c r="EO4">
        <v>-3765047.2</v>
      </c>
      <c r="EP4" s="28">
        <f t="shared" ref="EP4:EP29" si="7">COUNTA(B4:EO4)</f>
        <v>144</v>
      </c>
      <c r="EQ4" s="28">
        <f t="shared" ref="EQ4:EQ28" si="8">$EQ$2*EP4</f>
        <v>108000000</v>
      </c>
      <c r="ER4" s="22">
        <f t="shared" si="0"/>
        <v>165316246.59999999</v>
      </c>
      <c r="ES4" s="22">
        <f t="shared" ref="ES4:ES29" si="9">ER4-EQ4</f>
        <v>57316246.599999994</v>
      </c>
      <c r="ET4" s="22">
        <f>ROUNDUP(EP4/2,0)</f>
        <v>72</v>
      </c>
      <c r="EU4" s="22">
        <f>$EQ$2*ET4</f>
        <v>54000000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16682464.399999995</v>
      </c>
      <c r="EW4" s="22">
        <f t="shared" si="1"/>
        <v>-37317535.600000009</v>
      </c>
      <c r="EX4" s="22">
        <v>2</v>
      </c>
      <c r="EY4" s="30">
        <f t="shared" ref="EY4:EY29" si="10">EW4/(ET4*250000000)*(12/EX4)</f>
        <v>-1.2439178533333336E-2</v>
      </c>
      <c r="EZ4" s="34">
        <v>2</v>
      </c>
      <c r="FA4" s="7">
        <f t="shared" si="2"/>
        <v>70</v>
      </c>
      <c r="FB4" s="7">
        <f t="shared" si="3"/>
        <v>74</v>
      </c>
      <c r="FC4" s="33">
        <f t="shared" ref="FC4:FC29" si="11">FA4/(FA4+FB4)</f>
        <v>0.4861111111111111</v>
      </c>
      <c r="FD4" s="24">
        <f t="shared" si="4"/>
        <v>143409042.80000001</v>
      </c>
      <c r="FE4" s="24">
        <f t="shared" si="4"/>
        <v>-25074714.300000001</v>
      </c>
      <c r="FF4" s="24">
        <f t="shared" si="4"/>
        <v>13914299.599999998</v>
      </c>
      <c r="FG4" s="24">
        <f t="shared" si="5"/>
        <v>18725497.700000007</v>
      </c>
      <c r="FH4" s="24">
        <f t="shared" si="5"/>
        <v>4622913.0999999987</v>
      </c>
      <c r="FI4" s="24">
        <f t="shared" si="5"/>
        <v>-31605365.800000004</v>
      </c>
      <c r="FJ4" s="24">
        <f t="shared" si="5"/>
        <v>-42814143.699999996</v>
      </c>
      <c r="FK4" s="24">
        <f t="shared" si="5"/>
        <v>-17203934.400000006</v>
      </c>
      <c r="FL4" s="24">
        <f t="shared" si="5"/>
        <v>-23928132.899999995</v>
      </c>
      <c r="FM4" s="24">
        <f t="shared" si="5"/>
        <v>31339207.199999999</v>
      </c>
      <c r="FN4" s="24">
        <f t="shared" si="5"/>
        <v>53429803.300000004</v>
      </c>
      <c r="FO4" s="24">
        <f t="shared" si="5"/>
        <v>40501774</v>
      </c>
      <c r="FQ4" s="24">
        <f t="shared" ref="FQ4:FV4" si="12">H16+T16+AF16+AR16+BD16+BP16+CB16+CN16+CZ16+DL16+DX16+EJ16</f>
        <v>56</v>
      </c>
      <c r="FR4" s="24">
        <f t="shared" si="12"/>
        <v>38</v>
      </c>
      <c r="FS4" s="24">
        <f t="shared" si="12"/>
        <v>19</v>
      </c>
      <c r="FT4" s="24">
        <f t="shared" si="12"/>
        <v>31</v>
      </c>
      <c r="FU4" s="24">
        <f t="shared" si="12"/>
        <v>13</v>
      </c>
      <c r="FV4" s="24">
        <f t="shared" si="12"/>
        <v>29</v>
      </c>
      <c r="FW4" s="24">
        <f t="shared" ref="FW4:GB4" si="13">B16+N16+Z16+AL16+AX16+BJ16+BV16+CH16+CT16+DF16+DR16+ED16</f>
        <v>29</v>
      </c>
      <c r="FX4" s="24">
        <f t="shared" si="13"/>
        <v>25</v>
      </c>
      <c r="FY4" s="24">
        <f t="shared" si="13"/>
        <v>37</v>
      </c>
      <c r="FZ4" s="24">
        <f t="shared" si="13"/>
        <v>49</v>
      </c>
      <c r="GA4" s="24">
        <f t="shared" si="13"/>
        <v>50</v>
      </c>
      <c r="GB4" s="24">
        <f t="shared" si="13"/>
        <v>43</v>
      </c>
    </row>
    <row r="5" spans="1:184" x14ac:dyDescent="0.25">
      <c r="A5" s="5" t="s">
        <v>1</v>
      </c>
      <c r="B5">
        <v>-6927051.0999999996</v>
      </c>
      <c r="C5">
        <v>-22134143.199999999</v>
      </c>
      <c r="D5">
        <v>4630382.3</v>
      </c>
      <c r="E5">
        <v>13523089</v>
      </c>
      <c r="F5">
        <v>42494531.799999997</v>
      </c>
      <c r="G5">
        <v>31055782.199999999</v>
      </c>
      <c r="H5">
        <v>21476969</v>
      </c>
      <c r="I5">
        <v>5330168.9000000004</v>
      </c>
      <c r="J5">
        <v>-7991998.5999999996</v>
      </c>
      <c r="K5">
        <v>23830000.699999999</v>
      </c>
      <c r="L5">
        <v>4042421.4</v>
      </c>
      <c r="M5">
        <v>-867896.7</v>
      </c>
      <c r="N5">
        <v>57734040.600000001</v>
      </c>
      <c r="O5">
        <v>-184548.5</v>
      </c>
      <c r="P5">
        <v>-4187468.9</v>
      </c>
      <c r="Q5">
        <v>-46947414.399999999</v>
      </c>
      <c r="R5">
        <v>-32252595.600000001</v>
      </c>
      <c r="S5">
        <v>-27391668.399999999</v>
      </c>
      <c r="T5">
        <v>-15719913.699999999</v>
      </c>
      <c r="U5">
        <v>-2031757.6</v>
      </c>
      <c r="V5">
        <v>2741673</v>
      </c>
      <c r="W5">
        <v>6956679.7000000002</v>
      </c>
      <c r="X5">
        <v>6204603.7999999998</v>
      </c>
      <c r="Y5">
        <v>-22007181.600000001</v>
      </c>
      <c r="Z5">
        <v>-18710640.100000001</v>
      </c>
      <c r="AA5">
        <v>-18073768.300000001</v>
      </c>
      <c r="AB5">
        <v>-13253534</v>
      </c>
      <c r="AC5">
        <v>-11033493</v>
      </c>
      <c r="AD5">
        <v>-301022.2</v>
      </c>
      <c r="AE5">
        <v>3529274.7</v>
      </c>
      <c r="AF5">
        <v>2989230.4</v>
      </c>
      <c r="AG5">
        <v>68571.399999999994</v>
      </c>
      <c r="AH5">
        <v>5175613.5</v>
      </c>
      <c r="AI5">
        <v>12438306.199999999</v>
      </c>
      <c r="AJ5">
        <v>30724990.5</v>
      </c>
      <c r="AK5">
        <v>21464494.5</v>
      </c>
      <c r="AL5">
        <v>29219425.699999999</v>
      </c>
      <c r="AM5">
        <v>952498.6</v>
      </c>
      <c r="AN5">
        <v>-1569542.7</v>
      </c>
      <c r="AO5">
        <v>-12113764.6</v>
      </c>
      <c r="AP5">
        <v>6803903.5999999996</v>
      </c>
      <c r="AQ5">
        <v>18007144.600000001</v>
      </c>
      <c r="AR5">
        <v>13099236.199999999</v>
      </c>
      <c r="AS5">
        <v>15986307.300000001</v>
      </c>
      <c r="AT5">
        <v>6015883.7999999998</v>
      </c>
      <c r="AU5">
        <v>8090341.7999999998</v>
      </c>
      <c r="AV5">
        <v>4257161.3</v>
      </c>
      <c r="AW5">
        <v>-7428075.7999999998</v>
      </c>
      <c r="AX5">
        <v>865545.6</v>
      </c>
      <c r="AY5">
        <v>-4683448.3</v>
      </c>
      <c r="AZ5">
        <v>2184591.7000000002</v>
      </c>
      <c r="BA5">
        <v>-6268244.7000000002</v>
      </c>
      <c r="BB5">
        <v>-4685109.9000000004</v>
      </c>
      <c r="BC5">
        <v>-11933043.800000001</v>
      </c>
      <c r="BD5">
        <v>-17528318.800000001</v>
      </c>
      <c r="BE5">
        <v>-6482603.0999999996</v>
      </c>
      <c r="BF5">
        <v>-705765.9</v>
      </c>
      <c r="BG5">
        <v>-246596.4</v>
      </c>
      <c r="BH5">
        <v>-9752380.6999999993</v>
      </c>
      <c r="BI5">
        <v>-10131099.5</v>
      </c>
      <c r="BJ5">
        <v>4570383.8</v>
      </c>
      <c r="BK5">
        <v>6422600.5</v>
      </c>
      <c r="BL5">
        <v>-1179117.8999999999</v>
      </c>
      <c r="BM5">
        <v>-6333565.2000000002</v>
      </c>
      <c r="BN5">
        <v>-8708540.9000000004</v>
      </c>
      <c r="BO5">
        <v>-6488656.7999999998</v>
      </c>
      <c r="BP5">
        <v>-4948696.4000000004</v>
      </c>
      <c r="BQ5">
        <v>4065366</v>
      </c>
      <c r="BR5">
        <v>10938028.4</v>
      </c>
      <c r="BS5">
        <v>-6802591.7000000002</v>
      </c>
      <c r="BT5">
        <v>-5796099.2000000002</v>
      </c>
      <c r="BU5">
        <v>5286057.0999999996</v>
      </c>
      <c r="BV5">
        <v>3267019.3</v>
      </c>
      <c r="BW5">
        <v>-2163841.5</v>
      </c>
      <c r="BX5">
        <v>-1026898.9</v>
      </c>
      <c r="BY5">
        <v>-9858014.8000000007</v>
      </c>
      <c r="BZ5">
        <v>-2843384.1</v>
      </c>
      <c r="CA5">
        <v>-4317216.5999999996</v>
      </c>
      <c r="CB5">
        <v>9175208</v>
      </c>
      <c r="CC5">
        <v>32030213.600000001</v>
      </c>
      <c r="CD5">
        <v>18792551.800000001</v>
      </c>
      <c r="CE5">
        <v>27238482.699999999</v>
      </c>
      <c r="CF5">
        <v>-2914815.1</v>
      </c>
      <c r="CG5">
        <v>8172633.5999999996</v>
      </c>
      <c r="CH5">
        <v>22283064.5</v>
      </c>
      <c r="CI5">
        <v>-3141022.5</v>
      </c>
      <c r="CJ5">
        <v>16089</v>
      </c>
      <c r="CK5">
        <v>-1177350.1000000001</v>
      </c>
      <c r="CL5">
        <v>4516478.7</v>
      </c>
      <c r="CM5">
        <v>6862879.2000000002</v>
      </c>
      <c r="CN5">
        <v>-5602073.7000000002</v>
      </c>
      <c r="CO5">
        <v>18888416.300000001</v>
      </c>
      <c r="CP5">
        <v>13686635.9</v>
      </c>
      <c r="CQ5">
        <v>19248483.600000001</v>
      </c>
      <c r="CR5">
        <v>-9376618.4000000004</v>
      </c>
      <c r="CS5">
        <v>4940982.5999999996</v>
      </c>
      <c r="CT5">
        <v>6802589.2999999998</v>
      </c>
      <c r="CU5">
        <v>-10766889.300000001</v>
      </c>
      <c r="CV5">
        <v>-12892047.9</v>
      </c>
      <c r="CW5">
        <v>-17457250.699999999</v>
      </c>
      <c r="CX5">
        <v>-3860091.4</v>
      </c>
      <c r="CY5">
        <v>-4795448.5</v>
      </c>
      <c r="CZ5">
        <v>8228012.7000000002</v>
      </c>
      <c r="DA5">
        <v>8223785.2000000002</v>
      </c>
      <c r="DB5">
        <v>-6215740.5999999996</v>
      </c>
      <c r="DC5">
        <v>16150750.5</v>
      </c>
      <c r="DD5">
        <v>12391752.300000001</v>
      </c>
      <c r="DE5">
        <v>5243277.4000000004</v>
      </c>
      <c r="DF5">
        <v>-16941228.300000001</v>
      </c>
      <c r="DG5">
        <v>-2872413.6</v>
      </c>
      <c r="DH5">
        <v>6218925.4000000004</v>
      </c>
      <c r="DI5">
        <v>10529730.6</v>
      </c>
      <c r="DJ5">
        <v>22412157.800000001</v>
      </c>
      <c r="DK5">
        <v>-5434613.4000000004</v>
      </c>
      <c r="DL5">
        <v>11016488.5</v>
      </c>
      <c r="DM5">
        <v>7928943.5</v>
      </c>
      <c r="DN5">
        <v>1500802.3</v>
      </c>
      <c r="DO5">
        <v>-10146221</v>
      </c>
      <c r="DP5">
        <v>-16243777.4</v>
      </c>
      <c r="DQ5">
        <v>-12153900</v>
      </c>
      <c r="DR5">
        <v>-10221779.699999999</v>
      </c>
      <c r="DS5">
        <v>-6861359.7999999998</v>
      </c>
      <c r="DT5">
        <v>-13994764.199999999</v>
      </c>
      <c r="DU5">
        <v>-9801903</v>
      </c>
      <c r="DV5">
        <v>-15854813.5</v>
      </c>
      <c r="DW5">
        <v>4938795.8</v>
      </c>
      <c r="DX5">
        <v>5777095.7999999998</v>
      </c>
      <c r="DY5">
        <v>19181088.800000001</v>
      </c>
      <c r="DZ5">
        <v>32322024.600000001</v>
      </c>
      <c r="EA5">
        <v>16093277.199999999</v>
      </c>
      <c r="EB5">
        <v>-3351904.8</v>
      </c>
      <c r="EC5">
        <v>-15980930.800000001</v>
      </c>
      <c r="ED5">
        <v>-4332771</v>
      </c>
      <c r="EE5">
        <v>-1193061</v>
      </c>
      <c r="EF5">
        <v>22131454.300000001</v>
      </c>
      <c r="EG5">
        <v>17943244.100000001</v>
      </c>
      <c r="EH5">
        <v>12978712.800000001</v>
      </c>
      <c r="EI5">
        <v>-2162665.2000000002</v>
      </c>
      <c r="EJ5">
        <v>11399826.6</v>
      </c>
      <c r="EK5">
        <v>15797939.6</v>
      </c>
      <c r="EL5">
        <v>13578696</v>
      </c>
      <c r="EM5">
        <v>-1691450</v>
      </c>
      <c r="EN5">
        <v>917200</v>
      </c>
      <c r="EP5" s="28">
        <f t="shared" si="7"/>
        <v>143</v>
      </c>
      <c r="EQ5" s="28">
        <f t="shared" si="8"/>
        <v>107250000</v>
      </c>
      <c r="ER5" s="22">
        <f>SUM(B5:EO5)</f>
        <v>280551390.5</v>
      </c>
      <c r="ES5" s="22">
        <f t="shared" si="9"/>
        <v>173301390.5</v>
      </c>
      <c r="ET5" s="22">
        <f>ROUNDUP(EP5/3,0)</f>
        <v>48</v>
      </c>
      <c r="EU5" s="22">
        <f t="shared" ref="EU5:EU8" si="14">$EQ$2*ET5</f>
        <v>36000000</v>
      </c>
      <c r="EV5" s="22">
        <f>SUM(B5,E5,H5,K5,N5,Q5,T5,W5,Z5,AC5,AF5,AI5,AL5,AO5,AR5,AU5,AX5,BA5,BD5,BG5,BJ5,BM5,BP5,BS5,BV5,BY5,CB5,CE5,CH5,CK5,CN5,CQ5,CT5,CW5,CZ5,DC5,DF5,DI5,DL5,DO5,DR5,DU5,DX5,EA5,ED5,EG5,EJ5,EM5)</f>
        <v>139136189.69999999</v>
      </c>
      <c r="EW5" s="22">
        <f t="shared" si="1"/>
        <v>103136189.69999999</v>
      </c>
      <c r="EX5" s="22">
        <v>3</v>
      </c>
      <c r="EY5" s="30">
        <f t="shared" si="10"/>
        <v>3.4378729899999995E-2</v>
      </c>
      <c r="EZ5" s="34">
        <v>3</v>
      </c>
      <c r="FA5" s="7">
        <f t="shared" si="2"/>
        <v>71</v>
      </c>
      <c r="FB5" s="7">
        <f t="shared" si="3"/>
        <v>72</v>
      </c>
      <c r="FC5" s="33">
        <f t="shared" si="11"/>
        <v>0.49650349650349651</v>
      </c>
      <c r="FD5" s="24">
        <f t="shared" si="4"/>
        <v>111159463.3</v>
      </c>
      <c r="FE5" s="24">
        <f t="shared" si="4"/>
        <v>11102533.699999996</v>
      </c>
      <c r="FF5" s="24">
        <f t="shared" si="4"/>
        <v>-23461639.200000003</v>
      </c>
      <c r="FG5" s="24">
        <f t="shared" si="5"/>
        <v>67608598.599999994</v>
      </c>
      <c r="FH5" s="24">
        <f t="shared" si="5"/>
        <v>-64699396.899999999</v>
      </c>
      <c r="FI5" s="24">
        <f t="shared" si="5"/>
        <v>-12921931.799999993</v>
      </c>
      <c r="FJ5" s="24">
        <f t="shared" si="5"/>
        <v>-78994936.800000012</v>
      </c>
      <c r="FK5" s="24">
        <f t="shared" si="5"/>
        <v>20700227.099999998</v>
      </c>
      <c r="FL5" s="24">
        <f t="shared" si="5"/>
        <v>1870563.8000000007</v>
      </c>
      <c r="FM5" s="24">
        <f t="shared" si="5"/>
        <v>39363064.599999994</v>
      </c>
      <c r="FN5" s="24">
        <f t="shared" si="5"/>
        <v>118986439.89999999</v>
      </c>
      <c r="FO5" s="24">
        <f t="shared" si="5"/>
        <v>89838404.199999988</v>
      </c>
      <c r="FQ5" s="24">
        <f t="shared" ref="FQ5:FY5" si="15">E23+Q23+AC23+AO23+BA23+BM23+BY23+CK23+CW23+DI23+DU23+EG23</f>
        <v>51</v>
      </c>
      <c r="FR5" s="24">
        <f t="shared" si="15"/>
        <v>35</v>
      </c>
      <c r="FS5" s="24">
        <f t="shared" si="15"/>
        <v>24</v>
      </c>
      <c r="FT5" s="24">
        <f t="shared" si="15"/>
        <v>25</v>
      </c>
      <c r="FU5" s="24">
        <f t="shared" si="15"/>
        <v>20</v>
      </c>
      <c r="FV5" s="24">
        <f t="shared" si="15"/>
        <v>30</v>
      </c>
      <c r="FW5" s="24">
        <f t="shared" si="15"/>
        <v>24</v>
      </c>
      <c r="FX5" s="24">
        <f t="shared" si="15"/>
        <v>22</v>
      </c>
      <c r="FY5" s="24">
        <f t="shared" si="15"/>
        <v>37</v>
      </c>
      <c r="FZ5" s="24">
        <f>B23+N23+Z23+AL23+AX23+BJ23+BV23+CH23+CT23+DF23+DR23+ED23</f>
        <v>49</v>
      </c>
      <c r="GA5" s="24">
        <f>C23+O23+AA23+AM23+AY23+BK23+BW23+CI23+CU23+DG23+DS23+EE23</f>
        <v>43</v>
      </c>
      <c r="GB5" s="24">
        <f>D23+P23+AB23+AN23+AZ23+BL23+BX23+CJ23+CV23+DH23+DT23+EF23</f>
        <v>52</v>
      </c>
    </row>
    <row r="6" spans="1:184" x14ac:dyDescent="0.25">
      <c r="A6" s="5" t="s">
        <v>3</v>
      </c>
      <c r="B6">
        <v>-7210598.9000000004</v>
      </c>
      <c r="C6">
        <v>-20459593.399999999</v>
      </c>
      <c r="D6">
        <v>13238731.699999999</v>
      </c>
      <c r="E6">
        <v>29449280.399999999</v>
      </c>
      <c r="F6">
        <v>57959250.600000001</v>
      </c>
      <c r="G6">
        <v>19210668.800000001</v>
      </c>
      <c r="H6">
        <v>22995200.199999999</v>
      </c>
      <c r="I6">
        <v>9974754</v>
      </c>
      <c r="J6">
        <v>-14779204.699999999</v>
      </c>
      <c r="K6">
        <v>24624779.399999999</v>
      </c>
      <c r="L6">
        <v>16406682.6</v>
      </c>
      <c r="M6">
        <v>29214856.699999999</v>
      </c>
      <c r="N6">
        <v>25192318.399999999</v>
      </c>
      <c r="O6">
        <v>-1245267.3999999999</v>
      </c>
      <c r="P6">
        <v>-23394298.800000001</v>
      </c>
      <c r="Q6">
        <v>-45592528.5</v>
      </c>
      <c r="R6">
        <v>-35816571.799999997</v>
      </c>
      <c r="S6">
        <v>-29602065.5</v>
      </c>
      <c r="T6">
        <v>-7690480.5</v>
      </c>
      <c r="U6">
        <v>-882063.3</v>
      </c>
      <c r="V6">
        <v>3777080.3</v>
      </c>
      <c r="W6">
        <v>5091789</v>
      </c>
      <c r="X6">
        <v>-3146813.8</v>
      </c>
      <c r="Y6">
        <v>-25225852.5</v>
      </c>
      <c r="Z6">
        <v>-22861283</v>
      </c>
      <c r="AA6">
        <v>-28316354.399999999</v>
      </c>
      <c r="AB6">
        <v>-8408592.6999999993</v>
      </c>
      <c r="AC6">
        <v>-6115450.5</v>
      </c>
      <c r="AD6">
        <v>-428569.9</v>
      </c>
      <c r="AE6">
        <v>6062127.5</v>
      </c>
      <c r="AF6">
        <v>4277171.3</v>
      </c>
      <c r="AG6">
        <v>12462324.800000001</v>
      </c>
      <c r="AH6">
        <v>1760113.9</v>
      </c>
      <c r="AI6">
        <v>36555079.600000001</v>
      </c>
      <c r="AJ6">
        <v>11386004.300000001</v>
      </c>
      <c r="AK6">
        <v>50099936.799999997</v>
      </c>
      <c r="AL6">
        <v>14340501.699999999</v>
      </c>
      <c r="AM6">
        <v>7852633.4000000004</v>
      </c>
      <c r="AN6">
        <v>-3633345.4</v>
      </c>
      <c r="AO6">
        <v>-11836000.800000001</v>
      </c>
      <c r="AP6">
        <v>24877417.100000001</v>
      </c>
      <c r="AQ6">
        <v>10560647.5</v>
      </c>
      <c r="AR6">
        <v>20333085.600000001</v>
      </c>
      <c r="AS6">
        <v>26396762.600000001</v>
      </c>
      <c r="AT6">
        <v>8259923.7000000002</v>
      </c>
      <c r="AU6">
        <v>4151911.3</v>
      </c>
      <c r="AV6">
        <v>7430038.7000000002</v>
      </c>
      <c r="AW6">
        <v>-9238310.6999999993</v>
      </c>
      <c r="AX6">
        <v>2338068.7000000002</v>
      </c>
      <c r="AY6">
        <v>-4187110.4</v>
      </c>
      <c r="AZ6">
        <v>-3049339.8</v>
      </c>
      <c r="BA6">
        <v>-18092793.199999999</v>
      </c>
      <c r="BB6">
        <v>-10609768.4</v>
      </c>
      <c r="BC6">
        <v>-20328717.800000001</v>
      </c>
      <c r="BD6">
        <v>-13207108.6</v>
      </c>
      <c r="BE6">
        <v>-9392525.1999999993</v>
      </c>
      <c r="BF6">
        <v>-3411693.9</v>
      </c>
      <c r="BG6">
        <v>1186486.7</v>
      </c>
      <c r="BH6">
        <v>-9807473</v>
      </c>
      <c r="BI6">
        <v>-3340963.9</v>
      </c>
      <c r="BJ6">
        <v>1538760.2</v>
      </c>
      <c r="BK6">
        <v>-1763350.8</v>
      </c>
      <c r="BL6">
        <v>-132251.29999999999</v>
      </c>
      <c r="BM6">
        <v>-12453656.800000001</v>
      </c>
      <c r="BN6">
        <v>-15061248.4</v>
      </c>
      <c r="BO6">
        <v>-2145400.7000000002</v>
      </c>
      <c r="BP6">
        <v>-266738</v>
      </c>
      <c r="BQ6">
        <v>11996655.4</v>
      </c>
      <c r="BR6">
        <v>-1801473.5</v>
      </c>
      <c r="BS6">
        <v>29011.8</v>
      </c>
      <c r="BT6">
        <v>-1592867.9</v>
      </c>
      <c r="BU6">
        <v>5158800</v>
      </c>
      <c r="BV6">
        <v>4471138.5999999996</v>
      </c>
      <c r="BW6">
        <v>-2895291.5</v>
      </c>
      <c r="BX6">
        <v>-6460727.0999999996</v>
      </c>
      <c r="BY6">
        <v>-11468606.9</v>
      </c>
      <c r="BZ6">
        <v>-1367962</v>
      </c>
      <c r="CA6">
        <v>243304.1</v>
      </c>
      <c r="CB6">
        <v>12077509.699999999</v>
      </c>
      <c r="CC6">
        <v>29269149.100000001</v>
      </c>
      <c r="CD6">
        <v>8834684.6999999993</v>
      </c>
      <c r="CE6">
        <v>40540968.600000001</v>
      </c>
      <c r="CF6">
        <v>-8037135.7999999998</v>
      </c>
      <c r="CG6">
        <v>2885394.1</v>
      </c>
      <c r="CH6">
        <v>17608057</v>
      </c>
      <c r="CI6">
        <v>-8066924.5</v>
      </c>
      <c r="CJ6">
        <v>1268898</v>
      </c>
      <c r="CK6">
        <v>6255997.4000000004</v>
      </c>
      <c r="CL6">
        <v>5460706.2000000002</v>
      </c>
      <c r="CM6">
        <v>5221853.4000000004</v>
      </c>
      <c r="CN6">
        <v>9991348.5</v>
      </c>
      <c r="CO6">
        <v>21488486.199999999</v>
      </c>
      <c r="CP6">
        <v>2533389</v>
      </c>
      <c r="CQ6">
        <v>31261672.5</v>
      </c>
      <c r="CR6">
        <v>-8689560</v>
      </c>
      <c r="CS6">
        <v>-5547535.5999999996</v>
      </c>
      <c r="CT6">
        <v>-1439665.3</v>
      </c>
      <c r="CU6">
        <v>4300060.9000000004</v>
      </c>
      <c r="CV6">
        <v>-30266840</v>
      </c>
      <c r="CW6">
        <v>-15054723.300000001</v>
      </c>
      <c r="CX6">
        <v>1460351.6</v>
      </c>
      <c r="CY6">
        <v>-8590064.8000000007</v>
      </c>
      <c r="CZ6">
        <v>4366353.5999999996</v>
      </c>
      <c r="DA6">
        <v>12510215.4</v>
      </c>
      <c r="DB6">
        <v>-12280783.4</v>
      </c>
      <c r="DC6">
        <v>21195388.699999999</v>
      </c>
      <c r="DD6">
        <v>10199988.699999999</v>
      </c>
      <c r="DE6">
        <v>-13115032.300000001</v>
      </c>
      <c r="DF6">
        <v>-11967492.4</v>
      </c>
      <c r="DG6">
        <v>14913060.699999999</v>
      </c>
      <c r="DH6">
        <v>7262630.4000000004</v>
      </c>
      <c r="DI6">
        <v>20503148.5</v>
      </c>
      <c r="DJ6">
        <v>19745429.600000001</v>
      </c>
      <c r="DK6">
        <v>-2246081.5</v>
      </c>
      <c r="DL6">
        <v>15954500.800000001</v>
      </c>
      <c r="DM6">
        <v>12184373.800000001</v>
      </c>
      <c r="DN6">
        <v>-7390235</v>
      </c>
      <c r="DO6">
        <v>-2928510.8</v>
      </c>
      <c r="DP6">
        <v>-20250266.899999999</v>
      </c>
      <c r="DQ6">
        <v>-17980367.600000001</v>
      </c>
      <c r="DR6">
        <v>-8144795.0999999996</v>
      </c>
      <c r="DS6">
        <v>-17226678.699999999</v>
      </c>
      <c r="DT6">
        <v>-23875972.600000001</v>
      </c>
      <c r="DU6">
        <v>-9651535.8000000007</v>
      </c>
      <c r="DV6">
        <v>-14426450.6</v>
      </c>
      <c r="DW6">
        <v>7717556.5999999996</v>
      </c>
      <c r="DX6">
        <v>17554300.199999999</v>
      </c>
      <c r="DY6">
        <v>17297937.899999999</v>
      </c>
      <c r="DZ6">
        <v>30499293.600000001</v>
      </c>
      <c r="EA6">
        <v>9172907.8000000007</v>
      </c>
      <c r="EB6">
        <v>-8103421.0999999996</v>
      </c>
      <c r="EC6">
        <v>-13448533</v>
      </c>
      <c r="ED6">
        <v>9838374.4000000004</v>
      </c>
      <c r="EE6">
        <v>3600072.6</v>
      </c>
      <c r="EF6">
        <v>28962344.899999999</v>
      </c>
      <c r="EG6">
        <v>21352498</v>
      </c>
      <c r="EH6">
        <v>-1328190.6000000001</v>
      </c>
      <c r="EI6">
        <v>-1390047.6</v>
      </c>
      <c r="EJ6">
        <v>14291496.4</v>
      </c>
      <c r="EK6">
        <v>25682968.399999999</v>
      </c>
      <c r="EL6">
        <v>13790306</v>
      </c>
      <c r="EM6">
        <v>13816700</v>
      </c>
      <c r="EP6" s="28">
        <f t="shared" si="7"/>
        <v>142</v>
      </c>
      <c r="EQ6" s="28">
        <f t="shared" si="8"/>
        <v>106500000</v>
      </c>
      <c r="ER6" s="22">
        <f t="shared" si="0"/>
        <v>353606511.39999974</v>
      </c>
      <c r="ES6" s="22">
        <f t="shared" si="9"/>
        <v>247106511.39999974</v>
      </c>
      <c r="ET6" s="22">
        <f>ROUNDUP(EP6/4,0)</f>
        <v>36</v>
      </c>
      <c r="EU6" s="22">
        <f t="shared" si="14"/>
        <v>27000000</v>
      </c>
      <c r="EV6" s="22">
        <f>SUM(B6,F6,J6,N6,R6,V6,Z6,AD6,AH6,AL6,AP6,AT6,AX6,BB6,BF6,BJ6,BN6,BR6,BV6,BZ6,CD6,CH6,CL6,CP6,CT6,CX6,DB6,DF6,DJ6,DN6,DR6,DV6,DZ6,ED6,EH6,EL6)</f>
        <v>83959178.400000036</v>
      </c>
      <c r="EW6" s="22">
        <f t="shared" si="1"/>
        <v>56959178.400000036</v>
      </c>
      <c r="EX6" s="22">
        <v>4</v>
      </c>
      <c r="EY6" s="30">
        <f t="shared" si="10"/>
        <v>1.8986392800000012E-2</v>
      </c>
      <c r="EZ6" s="34">
        <v>4</v>
      </c>
      <c r="FA6" s="7">
        <f t="shared" si="2"/>
        <v>73</v>
      </c>
      <c r="FB6" s="7">
        <f t="shared" si="3"/>
        <v>69</v>
      </c>
      <c r="FC6" s="33">
        <f t="shared" si="11"/>
        <v>0.5140845070422535</v>
      </c>
      <c r="FD6" s="24">
        <f t="shared" si="4"/>
        <v>184698184.59999999</v>
      </c>
      <c r="FE6" s="24">
        <f t="shared" si="4"/>
        <v>-14204824.199999997</v>
      </c>
      <c r="FF6" s="24">
        <f t="shared" si="4"/>
        <v>-537608.00000000373</v>
      </c>
      <c r="FG6" s="24">
        <f t="shared" si="5"/>
        <v>23703384.300000001</v>
      </c>
      <c r="FH6" s="24">
        <f t="shared" si="5"/>
        <v>-53494743.499999993</v>
      </c>
      <c r="FI6" s="24">
        <f t="shared" si="5"/>
        <v>-48488762.699999996</v>
      </c>
      <c r="FJ6" s="24">
        <f t="shared" si="5"/>
        <v>-52704371.5</v>
      </c>
      <c r="FK6" s="24">
        <f t="shared" si="5"/>
        <v>30464393.400000006</v>
      </c>
      <c r="FL6" s="24">
        <f t="shared" si="5"/>
        <v>-15286220</v>
      </c>
      <c r="FM6" s="24">
        <f t="shared" si="5"/>
        <v>100676639.20000002</v>
      </c>
      <c r="FN6" s="24">
        <f t="shared" si="5"/>
        <v>168989039.10000002</v>
      </c>
      <c r="FO6" s="24">
        <f t="shared" si="5"/>
        <v>29791400.700000003</v>
      </c>
      <c r="FQ6" s="24">
        <f t="shared" ref="FQ6:GB6" si="16">B30+N30+Z30+AL30+AX30+BJ30+BV30+CH30+CT30+DF30+DR30+ED30</f>
        <v>49</v>
      </c>
      <c r="FR6" s="24">
        <f t="shared" si="16"/>
        <v>30</v>
      </c>
      <c r="FS6" s="24">
        <f t="shared" si="16"/>
        <v>22</v>
      </c>
      <c r="FT6" s="24">
        <f t="shared" si="16"/>
        <v>30</v>
      </c>
      <c r="FU6" s="24">
        <f t="shared" si="16"/>
        <v>22</v>
      </c>
      <c r="FV6" s="24">
        <f t="shared" si="16"/>
        <v>27</v>
      </c>
      <c r="FW6" s="24">
        <f t="shared" si="16"/>
        <v>18</v>
      </c>
      <c r="FX6" s="24">
        <f t="shared" si="16"/>
        <v>15</v>
      </c>
      <c r="FY6" s="24">
        <f t="shared" si="16"/>
        <v>22</v>
      </c>
      <c r="FZ6" s="24">
        <f t="shared" si="16"/>
        <v>35</v>
      </c>
      <c r="GA6" s="24">
        <f t="shared" si="16"/>
        <v>41</v>
      </c>
      <c r="GB6" s="24">
        <f t="shared" si="16"/>
        <v>40</v>
      </c>
    </row>
    <row r="7" spans="1:184" x14ac:dyDescent="0.25">
      <c r="A7" s="5" t="s">
        <v>4</v>
      </c>
      <c r="B7">
        <v>-2785872.6</v>
      </c>
      <c r="C7">
        <v>-18688942</v>
      </c>
      <c r="D7">
        <v>32102709.100000001</v>
      </c>
      <c r="E7">
        <v>46395826.399999999</v>
      </c>
      <c r="F7">
        <v>47943065.899999999</v>
      </c>
      <c r="G7">
        <v>24093909.699999999</v>
      </c>
      <c r="H7">
        <v>33105336.100000001</v>
      </c>
      <c r="I7">
        <v>7107512.2999999998</v>
      </c>
      <c r="J7">
        <v>-16051483.199999999</v>
      </c>
      <c r="K7">
        <v>34372473.399999999</v>
      </c>
      <c r="L7">
        <v>42283292.600000001</v>
      </c>
      <c r="M7">
        <v>53350</v>
      </c>
      <c r="N7">
        <v>21564712.899999999</v>
      </c>
      <c r="O7">
        <v>-24543483.5</v>
      </c>
      <c r="P7">
        <v>-24958334.300000001</v>
      </c>
      <c r="Q7">
        <v>-48304820.100000001</v>
      </c>
      <c r="R7">
        <v>-38754827.200000003</v>
      </c>
      <c r="S7">
        <v>-18968541.100000001</v>
      </c>
      <c r="T7">
        <v>-1447164.5</v>
      </c>
      <c r="U7">
        <v>-3314200</v>
      </c>
      <c r="V7">
        <v>2484819.5</v>
      </c>
      <c r="W7">
        <v>-5196875.5</v>
      </c>
      <c r="X7">
        <v>-11292237.5</v>
      </c>
      <c r="Y7">
        <v>-27740247.899999999</v>
      </c>
      <c r="Z7">
        <v>-31973981.100000001</v>
      </c>
      <c r="AA7">
        <v>-23197448.600000001</v>
      </c>
      <c r="AB7">
        <v>634900</v>
      </c>
      <c r="AC7">
        <v>-2784937</v>
      </c>
      <c r="AD7">
        <v>4581678.3</v>
      </c>
      <c r="AE7">
        <v>10061792.199999999</v>
      </c>
      <c r="AF7">
        <v>6183541.2000000002</v>
      </c>
      <c r="AG7">
        <v>5932995.2999999998</v>
      </c>
      <c r="AH7">
        <v>29243222.899999999</v>
      </c>
      <c r="AI7">
        <v>29289011.800000001</v>
      </c>
      <c r="AJ7">
        <v>31546697.5</v>
      </c>
      <c r="AK7">
        <v>33797997.899999999</v>
      </c>
      <c r="AL7">
        <v>18866145</v>
      </c>
      <c r="AM7">
        <v>3653257.6</v>
      </c>
      <c r="AN7">
        <v>-104534.9</v>
      </c>
      <c r="AO7">
        <v>-6038047.7000000002</v>
      </c>
      <c r="AP7">
        <v>11596347.199999999</v>
      </c>
      <c r="AQ7">
        <v>16128863.1</v>
      </c>
      <c r="AR7">
        <v>38071108.299999997</v>
      </c>
      <c r="AS7">
        <v>25832745.300000001</v>
      </c>
      <c r="AT7">
        <v>5520.1</v>
      </c>
      <c r="AU7">
        <v>4907932.5999999996</v>
      </c>
      <c r="AV7">
        <v>5635512.5</v>
      </c>
      <c r="AW7">
        <v>-15021560.800000001</v>
      </c>
      <c r="AX7">
        <v>-3576346.9</v>
      </c>
      <c r="AY7">
        <v>-3285837.8</v>
      </c>
      <c r="AZ7">
        <v>-12684008.800000001</v>
      </c>
      <c r="BA7">
        <v>-16705974.699999999</v>
      </c>
      <c r="BB7">
        <v>-14418550.5</v>
      </c>
      <c r="BC7">
        <v>-19166424.800000001</v>
      </c>
      <c r="BD7">
        <v>-17164712.300000001</v>
      </c>
      <c r="BE7">
        <v>-14949829.9</v>
      </c>
      <c r="BF7">
        <v>1906996.5</v>
      </c>
      <c r="BG7">
        <v>1175718.6000000001</v>
      </c>
      <c r="BH7">
        <v>-4919213.8</v>
      </c>
      <c r="BI7">
        <v>-12248850</v>
      </c>
      <c r="BJ7">
        <v>-779206.6</v>
      </c>
      <c r="BK7">
        <v>1162990.8</v>
      </c>
      <c r="BL7">
        <v>-5047714.4000000004</v>
      </c>
      <c r="BM7">
        <v>-17788275.699999999</v>
      </c>
      <c r="BN7">
        <v>-7014594.5999999996</v>
      </c>
      <c r="BO7">
        <v>-2704657.2</v>
      </c>
      <c r="BP7">
        <v>10777524.300000001</v>
      </c>
      <c r="BQ7">
        <v>-2465154.5</v>
      </c>
      <c r="BR7">
        <v>10740627.300000001</v>
      </c>
      <c r="BS7">
        <v>1634333.5</v>
      </c>
      <c r="BT7">
        <v>-8225986.2999999998</v>
      </c>
      <c r="BU7">
        <v>5916858.2999999998</v>
      </c>
      <c r="BV7">
        <v>-3932659.1</v>
      </c>
      <c r="BW7">
        <v>-8869878.6999999993</v>
      </c>
      <c r="BX7">
        <v>-10271962</v>
      </c>
      <c r="BY7">
        <v>-10123735.9</v>
      </c>
      <c r="BZ7">
        <v>-929733.7</v>
      </c>
      <c r="CA7">
        <v>270009.40000000002</v>
      </c>
      <c r="CB7">
        <v>26677366.300000001</v>
      </c>
      <c r="CC7">
        <v>22956745</v>
      </c>
      <c r="CD7">
        <v>22473005.600000001</v>
      </c>
      <c r="CE7">
        <v>34834231.200000003</v>
      </c>
      <c r="CF7">
        <v>-11741567.6</v>
      </c>
      <c r="CG7">
        <v>2615837.2000000002</v>
      </c>
      <c r="CH7">
        <v>13590378.4</v>
      </c>
      <c r="CI7">
        <v>-11351125.199999999</v>
      </c>
      <c r="CJ7">
        <v>4210072</v>
      </c>
      <c r="CK7">
        <v>4232368.8</v>
      </c>
      <c r="CL7">
        <v>5449391.7000000002</v>
      </c>
      <c r="CM7">
        <v>25182855.800000001</v>
      </c>
      <c r="CN7">
        <v>17322552.300000001</v>
      </c>
      <c r="CO7">
        <v>10439297.1</v>
      </c>
      <c r="CP7">
        <v>5298125.2</v>
      </c>
      <c r="CQ7">
        <v>32650005.899999999</v>
      </c>
      <c r="CR7">
        <v>-19032220.699999999</v>
      </c>
      <c r="CS7">
        <v>-16437301.9</v>
      </c>
      <c r="CT7">
        <v>14115319.699999999</v>
      </c>
      <c r="CU7">
        <v>-21513396.699999999</v>
      </c>
      <c r="CV7">
        <v>-32646300.199999999</v>
      </c>
      <c r="CW7">
        <v>-1417877.4</v>
      </c>
      <c r="CX7">
        <v>-5733648.5999999996</v>
      </c>
      <c r="CY7">
        <v>-11801490.800000001</v>
      </c>
      <c r="CZ7">
        <v>6244023.7999999998</v>
      </c>
      <c r="DA7">
        <v>5699703.4000000004</v>
      </c>
      <c r="DB7">
        <v>-14374143.4</v>
      </c>
      <c r="DC7">
        <v>27068637.600000001</v>
      </c>
      <c r="DD7">
        <v>-3195518.6</v>
      </c>
      <c r="DE7">
        <v>-12185070.6</v>
      </c>
      <c r="DF7">
        <v>680865.4</v>
      </c>
      <c r="DG7">
        <v>11802152</v>
      </c>
      <c r="DH7">
        <v>9593451.4000000004</v>
      </c>
      <c r="DI7">
        <v>23664376.199999999</v>
      </c>
      <c r="DJ7">
        <v>20633067.399999999</v>
      </c>
      <c r="DK7">
        <v>-2599441.7999999998</v>
      </c>
      <c r="DL7">
        <v>17880437.399999999</v>
      </c>
      <c r="DM7">
        <v>7436405.5999999996</v>
      </c>
      <c r="DN7">
        <v>4229077.3</v>
      </c>
      <c r="DO7">
        <v>-7112498.9000000004</v>
      </c>
      <c r="DP7">
        <v>-25291658.100000001</v>
      </c>
      <c r="DQ7">
        <v>-17230239.899999999</v>
      </c>
      <c r="DR7">
        <v>-19068909</v>
      </c>
      <c r="DS7">
        <v>-31545272.899999999</v>
      </c>
      <c r="DT7">
        <v>-19819056.399999999</v>
      </c>
      <c r="DU7">
        <v>-6716129.2000000002</v>
      </c>
      <c r="DV7">
        <v>-14271199.699999999</v>
      </c>
      <c r="DW7">
        <v>24069692.5</v>
      </c>
      <c r="DX7">
        <v>19467407.399999999</v>
      </c>
      <c r="DY7">
        <v>13452705.300000001</v>
      </c>
      <c r="DZ7">
        <v>22913638.399999999</v>
      </c>
      <c r="EA7">
        <v>2874537.5</v>
      </c>
      <c r="EB7">
        <v>-8221070.7999999998</v>
      </c>
      <c r="EC7">
        <v>-4448079.2</v>
      </c>
      <c r="ED7">
        <v>13317368.4</v>
      </c>
      <c r="EE7">
        <v>12486191.1</v>
      </c>
      <c r="EF7">
        <v>20153842</v>
      </c>
      <c r="EG7">
        <v>10874345.5</v>
      </c>
      <c r="EH7">
        <v>3300764</v>
      </c>
      <c r="EI7">
        <v>-3991174.8</v>
      </c>
      <c r="EJ7">
        <v>19487536.699999999</v>
      </c>
      <c r="EK7">
        <v>12591852.4</v>
      </c>
      <c r="EL7">
        <v>30260420</v>
      </c>
      <c r="EP7" s="28">
        <f t="shared" si="7"/>
        <v>141</v>
      </c>
      <c r="EQ7" s="28">
        <f t="shared" si="8"/>
        <v>105750000</v>
      </c>
      <c r="ER7" s="22">
        <f t="shared" si="0"/>
        <v>343106146.19999993</v>
      </c>
      <c r="ES7" s="22">
        <f t="shared" si="9"/>
        <v>237356146.19999993</v>
      </c>
      <c r="ET7" s="22">
        <f>ROUNDUP(EP7/5,0)</f>
        <v>29</v>
      </c>
      <c r="EU7" s="22">
        <f t="shared" si="14"/>
        <v>21750000</v>
      </c>
      <c r="EV7" s="22">
        <f>SUM(B7,G7,L7,Q7,V7,AA7,AF7,AK7,AP7,AU7,AZ7,BE7,BJ7,BO7,BT7,BY7,CD7,CI7,CN7,CS7,CX7,DC7,DH7,DM7,DR7,DW7,EB7,EG7,EL7)</f>
        <v>89878729.700000003</v>
      </c>
      <c r="EW7" s="22">
        <f t="shared" si="1"/>
        <v>68128729.700000003</v>
      </c>
      <c r="EX7" s="22">
        <v>5</v>
      </c>
      <c r="EY7" s="30">
        <f t="shared" si="10"/>
        <v>2.2552958797241379E-2</v>
      </c>
      <c r="EZ7" s="34">
        <v>5</v>
      </c>
      <c r="FA7" s="7">
        <f t="shared" si="2"/>
        <v>71</v>
      </c>
      <c r="FB7" s="7">
        <f t="shared" si="3"/>
        <v>70</v>
      </c>
      <c r="FC7" s="33">
        <f t="shared" si="11"/>
        <v>0.50354609929078009</v>
      </c>
      <c r="FD7" s="24">
        <f t="shared" si="4"/>
        <v>156497507.69999999</v>
      </c>
      <c r="FE7" s="24">
        <f t="shared" si="4"/>
        <v>-12453970.800000004</v>
      </c>
      <c r="FF7" s="24">
        <f t="shared" si="4"/>
        <v>-62927306.900000006</v>
      </c>
      <c r="FG7" s="24">
        <f t="shared" si="5"/>
        <v>20017814.499999993</v>
      </c>
      <c r="FH7" s="24">
        <f t="shared" si="5"/>
        <v>-113890793.90000001</v>
      </c>
      <c r="FI7" s="24">
        <f t="shared" si="5"/>
        <v>-38836936.5</v>
      </c>
      <c r="FJ7" s="24">
        <f t="shared" si="5"/>
        <v>-24712880.799999997</v>
      </c>
      <c r="FK7" s="24">
        <f t="shared" si="5"/>
        <v>12381760.199999996</v>
      </c>
      <c r="FL7" s="24">
        <f t="shared" si="5"/>
        <v>40575392.200000003</v>
      </c>
      <c r="FM7" s="24">
        <f t="shared" si="5"/>
        <v>176604956.99999997</v>
      </c>
      <c r="FN7" s="24">
        <f t="shared" si="5"/>
        <v>90720777.300000012</v>
      </c>
      <c r="FO7" s="24">
        <f t="shared" si="5"/>
        <v>99129826.200000003</v>
      </c>
      <c r="FQ7" s="29">
        <f>SUM(FQ3:FQ6)/(FD1+FD9+FD16+FD23)</f>
        <v>0.75724637681159424</v>
      </c>
      <c r="FR7" s="29">
        <f t="shared" ref="FR7:GB7" si="17">SUM(FR3:FR6)/(FE1+FE9+FE16+FE23)</f>
        <v>0.48518518518518516</v>
      </c>
      <c r="FS7" s="29">
        <f t="shared" si="17"/>
        <v>0.33082706766917291</v>
      </c>
      <c r="FT7" s="29">
        <f t="shared" si="17"/>
        <v>0.44814814814814813</v>
      </c>
      <c r="FU7" s="29">
        <f t="shared" si="17"/>
        <v>0.28518518518518521</v>
      </c>
      <c r="FV7" s="29">
        <f t="shared" si="17"/>
        <v>0.42592592592592593</v>
      </c>
      <c r="FW7" s="29">
        <f t="shared" si="17"/>
        <v>0.33333333333333331</v>
      </c>
      <c r="FX7" s="29">
        <f t="shared" si="17"/>
        <v>0.34057971014492755</v>
      </c>
      <c r="FY7" s="29">
        <f t="shared" si="17"/>
        <v>0.45390070921985815</v>
      </c>
      <c r="FZ7" s="29">
        <f t="shared" si="17"/>
        <v>0.63475177304964536</v>
      </c>
      <c r="GA7" s="29">
        <f t="shared" si="17"/>
        <v>0.65602836879432624</v>
      </c>
      <c r="GB7" s="29">
        <f t="shared" si="17"/>
        <v>0.64388489208633093</v>
      </c>
    </row>
    <row r="8" spans="1:184" x14ac:dyDescent="0.25">
      <c r="A8" s="5" t="s">
        <v>5</v>
      </c>
      <c r="B8">
        <v>1936886.4</v>
      </c>
      <c r="C8">
        <v>-231752.6</v>
      </c>
      <c r="D8">
        <v>37695014.200000003</v>
      </c>
      <c r="E8">
        <v>23886612.5</v>
      </c>
      <c r="F8">
        <v>62190202.5</v>
      </c>
      <c r="G8">
        <v>29457732.699999999</v>
      </c>
      <c r="H8">
        <v>25556364.699999999</v>
      </c>
      <c r="I8">
        <v>9793979.5</v>
      </c>
      <c r="J8">
        <v>-15804983.699999999</v>
      </c>
      <c r="K8">
        <v>59778496.299999997</v>
      </c>
      <c r="L8">
        <v>15273606.800000001</v>
      </c>
      <c r="M8">
        <v>-1172957.8999999999</v>
      </c>
      <c r="N8">
        <v>-3966054.2</v>
      </c>
      <c r="O8">
        <v>-24820726.899999999</v>
      </c>
      <c r="P8">
        <v>-31641504.699999999</v>
      </c>
      <c r="Q8">
        <v>-53688776.100000001</v>
      </c>
      <c r="R8">
        <v>-30055620.5</v>
      </c>
      <c r="S8">
        <v>-11265695.1</v>
      </c>
      <c r="T8">
        <v>-2689668.9</v>
      </c>
      <c r="U8">
        <v>-6946799.0999999996</v>
      </c>
      <c r="V8">
        <v>-6681832.5999999996</v>
      </c>
      <c r="W8">
        <v>-13744703.699999999</v>
      </c>
      <c r="X8">
        <v>-15090146.5</v>
      </c>
      <c r="Y8">
        <v>-34762298.100000001</v>
      </c>
      <c r="Z8">
        <v>-30849419.800000001</v>
      </c>
      <c r="AA8">
        <v>-17739127.300000001</v>
      </c>
      <c r="AB8">
        <v>2973884.2</v>
      </c>
      <c r="AC8">
        <v>2171294.1</v>
      </c>
      <c r="AD8">
        <v>3016686.6</v>
      </c>
      <c r="AE8">
        <v>11562636.9</v>
      </c>
      <c r="AF8">
        <v>323440.59999999998</v>
      </c>
      <c r="AG8">
        <v>12416367.6</v>
      </c>
      <c r="AH8">
        <v>27434515</v>
      </c>
      <c r="AI8">
        <v>44972026.700000003</v>
      </c>
      <c r="AJ8">
        <v>20645513.699999999</v>
      </c>
      <c r="AK8">
        <v>53304251.399999999</v>
      </c>
      <c r="AL8">
        <v>11570246.6</v>
      </c>
      <c r="AM8">
        <v>7191860.5</v>
      </c>
      <c r="AN8">
        <v>8489116.8000000007</v>
      </c>
      <c r="AO8">
        <v>-3637238.9</v>
      </c>
      <c r="AP8">
        <v>18078869.199999999</v>
      </c>
      <c r="AQ8">
        <v>30407235.600000001</v>
      </c>
      <c r="AR8">
        <v>48767609.700000003</v>
      </c>
      <c r="AS8">
        <v>16730290.699999999</v>
      </c>
      <c r="AT8">
        <v>-375215.5</v>
      </c>
      <c r="AU8">
        <v>3722658.2</v>
      </c>
      <c r="AV8">
        <v>-1664416.7</v>
      </c>
      <c r="AW8">
        <v>-17604580.300000001</v>
      </c>
      <c r="AX8">
        <v>-9434327.3000000007</v>
      </c>
      <c r="AY8">
        <v>-9193460.1999999993</v>
      </c>
      <c r="AZ8">
        <v>-12062399</v>
      </c>
      <c r="BA8">
        <v>-20357721.100000001</v>
      </c>
      <c r="BB8">
        <v>-6579850.4000000004</v>
      </c>
      <c r="BC8">
        <v>-16877767</v>
      </c>
      <c r="BD8">
        <v>-19041243.800000001</v>
      </c>
      <c r="BE8">
        <v>-12623170.800000001</v>
      </c>
      <c r="BF8">
        <v>1817840.8</v>
      </c>
      <c r="BG8">
        <v>6312983.2000000002</v>
      </c>
      <c r="BH8">
        <v>-12158060.5</v>
      </c>
      <c r="BI8">
        <v>-18725244.199999999</v>
      </c>
      <c r="BJ8">
        <v>-6656316.2999999998</v>
      </c>
      <c r="BK8">
        <v>-2987592.9</v>
      </c>
      <c r="BL8">
        <v>-9538571.0999999996</v>
      </c>
      <c r="BM8">
        <v>-12422170.1</v>
      </c>
      <c r="BN8">
        <v>-4895012.2</v>
      </c>
      <c r="BO8">
        <v>7700173.0999999996</v>
      </c>
      <c r="BP8">
        <v>1780714.6</v>
      </c>
      <c r="BQ8">
        <v>7192830.0999999996</v>
      </c>
      <c r="BR8">
        <v>10739309.300000001</v>
      </c>
      <c r="BS8">
        <v>-1120264.8</v>
      </c>
      <c r="BT8">
        <v>-6980044.0999999996</v>
      </c>
      <c r="BU8">
        <v>6530467.5</v>
      </c>
      <c r="BV8">
        <v>-12991983</v>
      </c>
      <c r="BW8">
        <v>-14780887.1</v>
      </c>
      <c r="BX8">
        <v>-7244906.7000000002</v>
      </c>
      <c r="BY8">
        <v>-8856743.1999999993</v>
      </c>
      <c r="BZ8">
        <v>1769627.4</v>
      </c>
      <c r="CA8">
        <v>3363264</v>
      </c>
      <c r="CB8">
        <v>18485169.600000001</v>
      </c>
      <c r="CC8">
        <v>31784734.800000001</v>
      </c>
      <c r="CD8">
        <v>15997138.4</v>
      </c>
      <c r="CE8">
        <v>32237360.199999999</v>
      </c>
      <c r="CF8">
        <v>-10331009</v>
      </c>
      <c r="CG8">
        <v>3956643</v>
      </c>
      <c r="CH8">
        <v>8910290.6999999993</v>
      </c>
      <c r="CI8">
        <v>-4027098.8</v>
      </c>
      <c r="CJ8">
        <v>6772757.5</v>
      </c>
      <c r="CK8">
        <v>7301245.2000000002</v>
      </c>
      <c r="CL8">
        <v>21260902.699999999</v>
      </c>
      <c r="CM8">
        <v>32849526.800000001</v>
      </c>
      <c r="CN8">
        <v>1562814.5</v>
      </c>
      <c r="CO8">
        <v>12020038.800000001</v>
      </c>
      <c r="CP8">
        <v>-165318.70000000001</v>
      </c>
      <c r="CQ8">
        <v>23236087.5</v>
      </c>
      <c r="CR8">
        <v>-30019338.800000001</v>
      </c>
      <c r="CS8">
        <v>-2828674.9</v>
      </c>
      <c r="CT8">
        <v>-5158193.7</v>
      </c>
      <c r="CU8">
        <v>-24270614.800000001</v>
      </c>
      <c r="CV8">
        <v>-23654511.800000001</v>
      </c>
      <c r="CW8">
        <v>-4954398.7</v>
      </c>
      <c r="CX8">
        <v>-6927885.9000000004</v>
      </c>
      <c r="CY8">
        <v>-12925751</v>
      </c>
      <c r="CZ8">
        <v>-2998277.7</v>
      </c>
      <c r="DA8">
        <v>3127020.5</v>
      </c>
      <c r="DB8">
        <v>-15277579.699999999</v>
      </c>
      <c r="DC8">
        <v>15530419.9</v>
      </c>
      <c r="DD8">
        <v>-1737910.3</v>
      </c>
      <c r="DE8">
        <v>3715126.7</v>
      </c>
      <c r="DF8">
        <v>1143691.1000000001</v>
      </c>
      <c r="DG8">
        <v>16515230</v>
      </c>
      <c r="DH8">
        <v>7446885.7999999998</v>
      </c>
      <c r="DI8">
        <v>33975746.600000001</v>
      </c>
      <c r="DJ8">
        <v>25274856.800000001</v>
      </c>
      <c r="DK8">
        <v>-10726241.199999999</v>
      </c>
      <c r="DL8">
        <v>19171786.5</v>
      </c>
      <c r="DM8">
        <v>8846817</v>
      </c>
      <c r="DN8">
        <v>-2369582.6</v>
      </c>
      <c r="DO8">
        <v>-10536747.199999999</v>
      </c>
      <c r="DP8">
        <v>-22629359.600000001</v>
      </c>
      <c r="DQ8">
        <v>-24073824.600000001</v>
      </c>
      <c r="DR8">
        <v>-31584298.800000001</v>
      </c>
      <c r="DS8">
        <v>-29216145.800000001</v>
      </c>
      <c r="DT8">
        <v>-19751292.899999999</v>
      </c>
      <c r="DU8">
        <v>-5212262.9000000004</v>
      </c>
      <c r="DV8">
        <v>-6615707.2000000002</v>
      </c>
      <c r="DW8">
        <v>29086630.699999999</v>
      </c>
      <c r="DX8">
        <v>17890698.899999999</v>
      </c>
      <c r="DY8">
        <v>13112199.4</v>
      </c>
      <c r="DZ8">
        <v>18590629.800000001</v>
      </c>
      <c r="EA8">
        <v>4734931.3</v>
      </c>
      <c r="EB8">
        <v>-5143242.0999999996</v>
      </c>
      <c r="EC8">
        <v>2830964.8</v>
      </c>
      <c r="ED8">
        <v>18435690.399999999</v>
      </c>
      <c r="EE8">
        <v>20472088</v>
      </c>
      <c r="EF8">
        <v>14700909.5</v>
      </c>
      <c r="EG8">
        <v>22129850</v>
      </c>
      <c r="EH8">
        <v>25248658.399999999</v>
      </c>
      <c r="EI8">
        <v>-3764480</v>
      </c>
      <c r="EJ8">
        <v>16021155</v>
      </c>
      <c r="EK8">
        <v>14058350</v>
      </c>
      <c r="EP8" s="28">
        <f t="shared" si="7"/>
        <v>140</v>
      </c>
      <c r="EQ8" s="28">
        <f t="shared" si="8"/>
        <v>105000000</v>
      </c>
      <c r="ER8" s="22">
        <f t="shared" si="0"/>
        <v>338128652.89999998</v>
      </c>
      <c r="ES8" s="22">
        <f t="shared" si="9"/>
        <v>233128652.89999998</v>
      </c>
      <c r="ET8" s="22">
        <f>ROUNDUP(EP8/6,0)</f>
        <v>24</v>
      </c>
      <c r="EU8" s="22">
        <f t="shared" si="14"/>
        <v>18000000</v>
      </c>
      <c r="EV8" s="22">
        <f>SUM(B8,H8,N8,T8,Z8,AF8,AL8,AR8,AX8,BD8,BJ8,BP8,BV8,CB8,CH8,CN8,CT8,CZ8,DF8,DL8,DR8,DX8,ED8,EJ8)</f>
        <v>66186775.799999997</v>
      </c>
      <c r="EW8" s="22">
        <f>EV8-EU8</f>
        <v>48186775.799999997</v>
      </c>
      <c r="EX8" s="22">
        <v>6</v>
      </c>
      <c r="EY8" s="30">
        <f t="shared" si="10"/>
        <v>1.60622586E-2</v>
      </c>
      <c r="EZ8" s="34">
        <v>6</v>
      </c>
      <c r="FA8" s="7">
        <f t="shared" si="2"/>
        <v>71</v>
      </c>
      <c r="FB8" s="7">
        <f t="shared" si="3"/>
        <v>69</v>
      </c>
      <c r="FC8" s="33">
        <f>FA8/(FA8+FB8)</f>
        <v>0.50714285714285712</v>
      </c>
      <c r="FD8" s="24">
        <f t="shared" si="4"/>
        <v>165123247.60000005</v>
      </c>
      <c r="FE8" s="24">
        <f t="shared" si="4"/>
        <v>-69834407.099999994</v>
      </c>
      <c r="FF8" s="24">
        <f t="shared" si="4"/>
        <v>-28830126.600000001</v>
      </c>
      <c r="FG8" s="24">
        <f t="shared" si="5"/>
        <v>-58643787.900000013</v>
      </c>
      <c r="FH8" s="24">
        <f t="shared" si="5"/>
        <v>-83088227.899999991</v>
      </c>
      <c r="FI8" s="24">
        <f t="shared" si="5"/>
        <v>-25814618.199999996</v>
      </c>
      <c r="FJ8" s="24">
        <f t="shared" si="5"/>
        <v>-19664562.599999994</v>
      </c>
      <c r="FK8" s="24">
        <f t="shared" si="5"/>
        <v>101765727.40000001</v>
      </c>
      <c r="FL8" s="24">
        <f t="shared" si="5"/>
        <v>88867265.5</v>
      </c>
      <c r="FM8" s="24">
        <f t="shared" si="5"/>
        <v>124830563.70000002</v>
      </c>
      <c r="FN8" s="24">
        <f t="shared" si="5"/>
        <v>109512658.5</v>
      </c>
      <c r="FO8" s="24">
        <f t="shared" si="5"/>
        <v>33904920.500000007</v>
      </c>
    </row>
    <row r="9" spans="1:184" x14ac:dyDescent="0.25">
      <c r="A9" s="25">
        <v>6</v>
      </c>
      <c r="B9" s="6">
        <f>COUNTIF(B3:B8,"&gt;750000")</f>
        <v>1</v>
      </c>
      <c r="C9" s="6">
        <f t="shared" ref="C9:BN9" si="18">COUNTIF(C3:C8,"&gt;750000")</f>
        <v>0</v>
      </c>
      <c r="D9" s="6">
        <f t="shared" si="18"/>
        <v>4</v>
      </c>
      <c r="E9" s="6">
        <f t="shared" si="18"/>
        <v>4</v>
      </c>
      <c r="F9" s="6">
        <f t="shared" si="18"/>
        <v>6</v>
      </c>
      <c r="G9" s="6">
        <f t="shared" si="18"/>
        <v>6</v>
      </c>
      <c r="H9" s="6">
        <f t="shared" si="18"/>
        <v>6</v>
      </c>
      <c r="I9" s="6">
        <f t="shared" si="18"/>
        <v>6</v>
      </c>
      <c r="J9" s="6">
        <f t="shared" si="18"/>
        <v>0</v>
      </c>
      <c r="K9" s="6">
        <f t="shared" si="18"/>
        <v>6</v>
      </c>
      <c r="L9" s="6">
        <f t="shared" si="18"/>
        <v>6</v>
      </c>
      <c r="M9" s="6">
        <f t="shared" si="18"/>
        <v>1</v>
      </c>
      <c r="N9" s="6">
        <f t="shared" si="18"/>
        <v>5</v>
      </c>
      <c r="O9" s="6">
        <f t="shared" si="18"/>
        <v>2</v>
      </c>
      <c r="P9" s="6">
        <f t="shared" si="18"/>
        <v>1</v>
      </c>
      <c r="Q9" s="6">
        <f t="shared" si="18"/>
        <v>0</v>
      </c>
      <c r="R9" s="6">
        <f t="shared" si="18"/>
        <v>0</v>
      </c>
      <c r="S9" s="6">
        <f t="shared" si="18"/>
        <v>0</v>
      </c>
      <c r="T9" s="6">
        <f t="shared" si="18"/>
        <v>0</v>
      </c>
      <c r="U9" s="6">
        <f t="shared" si="18"/>
        <v>0</v>
      </c>
      <c r="V9" s="6">
        <f t="shared" si="18"/>
        <v>3</v>
      </c>
      <c r="W9" s="6">
        <f t="shared" si="18"/>
        <v>4</v>
      </c>
      <c r="X9" s="6">
        <f t="shared" si="18"/>
        <v>3</v>
      </c>
      <c r="Y9" s="6">
        <f t="shared" si="18"/>
        <v>0</v>
      </c>
      <c r="Z9" s="6">
        <f t="shared" si="18"/>
        <v>0</v>
      </c>
      <c r="AA9" s="6">
        <f t="shared" si="18"/>
        <v>0</v>
      </c>
      <c r="AB9" s="6">
        <f t="shared" si="18"/>
        <v>2</v>
      </c>
      <c r="AC9" s="6">
        <f t="shared" si="18"/>
        <v>1</v>
      </c>
      <c r="AD9" s="6">
        <f t="shared" si="18"/>
        <v>2</v>
      </c>
      <c r="AE9" s="6">
        <f t="shared" si="18"/>
        <v>6</v>
      </c>
      <c r="AF9" s="6">
        <f t="shared" si="18"/>
        <v>3</v>
      </c>
      <c r="AG9" s="6">
        <f t="shared" si="18"/>
        <v>3</v>
      </c>
      <c r="AH9" s="6">
        <f t="shared" si="18"/>
        <v>5</v>
      </c>
      <c r="AI9" s="6">
        <f t="shared" si="18"/>
        <v>5</v>
      </c>
      <c r="AJ9" s="6">
        <f t="shared" si="18"/>
        <v>6</v>
      </c>
      <c r="AK9" s="6">
        <f t="shared" si="18"/>
        <v>6</v>
      </c>
      <c r="AL9" s="6">
        <f t="shared" si="18"/>
        <v>6</v>
      </c>
      <c r="AM9" s="6">
        <f t="shared" si="18"/>
        <v>5</v>
      </c>
      <c r="AN9" s="6">
        <f t="shared" si="18"/>
        <v>2</v>
      </c>
      <c r="AO9" s="6">
        <f t="shared" si="18"/>
        <v>0</v>
      </c>
      <c r="AP9" s="6">
        <f t="shared" si="18"/>
        <v>4</v>
      </c>
      <c r="AQ9" s="6">
        <f t="shared" si="18"/>
        <v>5</v>
      </c>
      <c r="AR9" s="6">
        <f t="shared" si="18"/>
        <v>6</v>
      </c>
      <c r="AS9" s="6">
        <f t="shared" si="18"/>
        <v>6</v>
      </c>
      <c r="AT9" s="6">
        <f t="shared" si="18"/>
        <v>2</v>
      </c>
      <c r="AU9" s="6">
        <f t="shared" si="18"/>
        <v>6</v>
      </c>
      <c r="AV9" s="6">
        <f t="shared" si="18"/>
        <v>5</v>
      </c>
      <c r="AW9" s="6">
        <f t="shared" si="18"/>
        <v>0</v>
      </c>
      <c r="AX9" s="6">
        <f t="shared" si="18"/>
        <v>3</v>
      </c>
      <c r="AY9" s="6">
        <f t="shared" si="18"/>
        <v>0</v>
      </c>
      <c r="AZ9" s="6">
        <f t="shared" si="18"/>
        <v>3</v>
      </c>
      <c r="BA9" s="6">
        <f t="shared" si="18"/>
        <v>1</v>
      </c>
      <c r="BB9" s="6">
        <f t="shared" si="18"/>
        <v>1</v>
      </c>
      <c r="BC9" s="6">
        <f t="shared" si="18"/>
        <v>0</v>
      </c>
      <c r="BD9" s="6">
        <f t="shared" si="18"/>
        <v>0</v>
      </c>
      <c r="BE9" s="6">
        <f t="shared" si="18"/>
        <v>0</v>
      </c>
      <c r="BF9" s="6">
        <f t="shared" si="18"/>
        <v>3</v>
      </c>
      <c r="BG9" s="6">
        <f t="shared" si="18"/>
        <v>5</v>
      </c>
      <c r="BH9" s="6">
        <f t="shared" si="18"/>
        <v>0</v>
      </c>
      <c r="BI9" s="6">
        <f t="shared" si="18"/>
        <v>0</v>
      </c>
      <c r="BJ9" s="6">
        <f t="shared" si="18"/>
        <v>2</v>
      </c>
      <c r="BK9" s="6">
        <f t="shared" si="18"/>
        <v>3</v>
      </c>
      <c r="BL9" s="6">
        <f t="shared" si="18"/>
        <v>2</v>
      </c>
      <c r="BM9" s="6">
        <f t="shared" si="18"/>
        <v>0</v>
      </c>
      <c r="BN9" s="6">
        <f t="shared" si="18"/>
        <v>0</v>
      </c>
      <c r="BO9" s="6">
        <f t="shared" ref="BO9:DZ9" si="19">COUNTIF(BO3:BO8,"&gt;750000")</f>
        <v>1</v>
      </c>
      <c r="BP9" s="6">
        <f t="shared" si="19"/>
        <v>2</v>
      </c>
      <c r="BQ9" s="6">
        <f t="shared" si="19"/>
        <v>3</v>
      </c>
      <c r="BR9" s="6">
        <f t="shared" si="19"/>
        <v>5</v>
      </c>
      <c r="BS9" s="6">
        <f t="shared" si="19"/>
        <v>2</v>
      </c>
      <c r="BT9" s="6">
        <f t="shared" si="19"/>
        <v>0</v>
      </c>
      <c r="BU9" s="6">
        <f t="shared" si="19"/>
        <v>5</v>
      </c>
      <c r="BV9" s="6">
        <f t="shared" si="19"/>
        <v>4</v>
      </c>
      <c r="BW9" s="6">
        <f t="shared" si="19"/>
        <v>0</v>
      </c>
      <c r="BX9" s="6">
        <f t="shared" si="19"/>
        <v>1</v>
      </c>
      <c r="BY9" s="6">
        <f t="shared" si="19"/>
        <v>0</v>
      </c>
      <c r="BZ9" s="6">
        <f t="shared" si="19"/>
        <v>1</v>
      </c>
      <c r="CA9" s="6">
        <f t="shared" si="19"/>
        <v>1</v>
      </c>
      <c r="CB9" s="6">
        <f t="shared" si="19"/>
        <v>5</v>
      </c>
      <c r="CC9" s="6">
        <f t="shared" si="19"/>
        <v>6</v>
      </c>
      <c r="CD9" s="6">
        <f t="shared" si="19"/>
        <v>6</v>
      </c>
      <c r="CE9" s="6">
        <f t="shared" si="19"/>
        <v>6</v>
      </c>
      <c r="CF9" s="6">
        <f t="shared" si="19"/>
        <v>0</v>
      </c>
      <c r="CG9" s="6">
        <f t="shared" si="19"/>
        <v>5</v>
      </c>
      <c r="CH9" s="6">
        <f t="shared" si="19"/>
        <v>6</v>
      </c>
      <c r="CI9" s="6">
        <f t="shared" si="19"/>
        <v>2</v>
      </c>
      <c r="CJ9" s="6">
        <f t="shared" si="19"/>
        <v>4</v>
      </c>
      <c r="CK9" s="6">
        <f t="shared" si="19"/>
        <v>3</v>
      </c>
      <c r="CL9" s="6">
        <f t="shared" si="19"/>
        <v>6</v>
      </c>
      <c r="CM9" s="6">
        <f t="shared" si="19"/>
        <v>5</v>
      </c>
      <c r="CN9" s="6">
        <f t="shared" si="19"/>
        <v>3</v>
      </c>
      <c r="CO9" s="6">
        <f t="shared" si="19"/>
        <v>6</v>
      </c>
      <c r="CP9" s="6">
        <f t="shared" si="19"/>
        <v>5</v>
      </c>
      <c r="CQ9" s="6">
        <f t="shared" si="19"/>
        <v>6</v>
      </c>
      <c r="CR9" s="6">
        <f t="shared" si="19"/>
        <v>0</v>
      </c>
      <c r="CS9" s="6">
        <f t="shared" si="19"/>
        <v>2</v>
      </c>
      <c r="CT9" s="6">
        <f t="shared" si="19"/>
        <v>4</v>
      </c>
      <c r="CU9" s="6">
        <f t="shared" si="19"/>
        <v>3</v>
      </c>
      <c r="CV9" s="6">
        <f t="shared" si="19"/>
        <v>0</v>
      </c>
      <c r="CW9" s="6">
        <f t="shared" si="19"/>
        <v>0</v>
      </c>
      <c r="CX9" s="6">
        <f t="shared" si="19"/>
        <v>2</v>
      </c>
      <c r="CY9" s="6">
        <f t="shared" si="19"/>
        <v>0</v>
      </c>
      <c r="CZ9" s="6">
        <f t="shared" si="19"/>
        <v>4</v>
      </c>
      <c r="DA9" s="6">
        <f t="shared" si="19"/>
        <v>6</v>
      </c>
      <c r="DB9" s="6">
        <f t="shared" si="19"/>
        <v>0</v>
      </c>
      <c r="DC9" s="6">
        <f t="shared" si="19"/>
        <v>5</v>
      </c>
      <c r="DD9" s="6">
        <f t="shared" si="19"/>
        <v>4</v>
      </c>
      <c r="DE9" s="6">
        <f t="shared" si="19"/>
        <v>3</v>
      </c>
      <c r="DF9" s="6">
        <f t="shared" si="19"/>
        <v>1</v>
      </c>
      <c r="DG9" s="6">
        <f t="shared" si="19"/>
        <v>4</v>
      </c>
      <c r="DH9" s="6">
        <f t="shared" si="19"/>
        <v>4</v>
      </c>
      <c r="DI9" s="6">
        <f t="shared" si="19"/>
        <v>5</v>
      </c>
      <c r="DJ9" s="6">
        <f t="shared" si="19"/>
        <v>6</v>
      </c>
      <c r="DK9" s="6">
        <f t="shared" si="19"/>
        <v>0</v>
      </c>
      <c r="DL9" s="6">
        <f t="shared" si="19"/>
        <v>6</v>
      </c>
      <c r="DM9" s="6">
        <f t="shared" si="19"/>
        <v>5</v>
      </c>
      <c r="DN9" s="6">
        <f t="shared" si="19"/>
        <v>4</v>
      </c>
      <c r="DO9" s="6">
        <f t="shared" si="19"/>
        <v>0</v>
      </c>
      <c r="DP9" s="6">
        <f t="shared" si="19"/>
        <v>0</v>
      </c>
      <c r="DQ9" s="6">
        <f t="shared" si="19"/>
        <v>0</v>
      </c>
      <c r="DR9" s="6">
        <f t="shared" si="19"/>
        <v>0</v>
      </c>
      <c r="DS9" s="6">
        <f t="shared" si="19"/>
        <v>0</v>
      </c>
      <c r="DT9" s="6">
        <f t="shared" si="19"/>
        <v>0</v>
      </c>
      <c r="DU9" s="6">
        <f t="shared" si="19"/>
        <v>1</v>
      </c>
      <c r="DV9" s="6">
        <f t="shared" si="19"/>
        <v>0</v>
      </c>
      <c r="DW9" s="6">
        <f t="shared" si="19"/>
        <v>6</v>
      </c>
      <c r="DX9" s="6">
        <f t="shared" si="19"/>
        <v>6</v>
      </c>
      <c r="DY9" s="6">
        <f t="shared" si="19"/>
        <v>5</v>
      </c>
      <c r="DZ9" s="6">
        <f t="shared" si="19"/>
        <v>6</v>
      </c>
      <c r="EA9" s="6">
        <f t="shared" ref="EA9:EN9" si="20">COUNTIF(EA3:EA8,"&gt;750000")</f>
        <v>6</v>
      </c>
      <c r="EB9" s="6">
        <f t="shared" si="20"/>
        <v>2</v>
      </c>
      <c r="EC9" s="6">
        <f t="shared" si="20"/>
        <v>1</v>
      </c>
      <c r="ED9" s="6">
        <f t="shared" si="20"/>
        <v>3</v>
      </c>
      <c r="EE9" s="6">
        <f t="shared" si="20"/>
        <v>3</v>
      </c>
      <c r="EF9" s="6">
        <f t="shared" si="20"/>
        <v>6</v>
      </c>
      <c r="EG9" s="6">
        <f t="shared" si="20"/>
        <v>6</v>
      </c>
      <c r="EH9" s="6">
        <f t="shared" si="20"/>
        <v>4</v>
      </c>
      <c r="EI9" s="6">
        <f t="shared" si="20"/>
        <v>2</v>
      </c>
      <c r="EJ9" s="6">
        <f t="shared" si="20"/>
        <v>5</v>
      </c>
      <c r="EK9" s="6">
        <f t="shared" si="20"/>
        <v>5</v>
      </c>
      <c r="EL9" s="6">
        <f t="shared" si="20"/>
        <v>5</v>
      </c>
      <c r="EM9" s="6">
        <f t="shared" si="20"/>
        <v>2</v>
      </c>
      <c r="EN9" s="6">
        <f t="shared" si="20"/>
        <v>2</v>
      </c>
      <c r="EO9" s="6">
        <f>COUNTIF(EO3:EO8,"&gt;750000")</f>
        <v>0</v>
      </c>
      <c r="EP9" s="6"/>
      <c r="EQ9" s="6"/>
      <c r="ER9" s="6"/>
      <c r="ES9" s="6"/>
      <c r="ET9" s="6"/>
      <c r="EU9" s="6"/>
      <c r="EV9" s="6"/>
      <c r="EW9" s="6"/>
      <c r="EX9" s="6"/>
      <c r="EZ9" s="35" t="s">
        <v>12</v>
      </c>
      <c r="FA9" s="36" t="s">
        <v>14</v>
      </c>
      <c r="FB9" s="36" t="s">
        <v>15</v>
      </c>
      <c r="FC9" s="37" t="s">
        <v>11</v>
      </c>
      <c r="FD9" s="28">
        <v>66</v>
      </c>
      <c r="FE9" s="28">
        <v>66</v>
      </c>
      <c r="FF9" s="28">
        <v>66</v>
      </c>
      <c r="FG9" s="28">
        <v>66</v>
      </c>
      <c r="FH9" s="28">
        <v>66</v>
      </c>
      <c r="FI9" s="28">
        <v>66</v>
      </c>
      <c r="FJ9" s="28">
        <v>72</v>
      </c>
      <c r="FK9" s="28">
        <v>72</v>
      </c>
      <c r="FL9" s="28">
        <v>72</v>
      </c>
      <c r="FM9" s="28">
        <v>72</v>
      </c>
      <c r="FN9" s="28">
        <v>72</v>
      </c>
      <c r="FO9" s="28">
        <v>71</v>
      </c>
    </row>
    <row r="10" spans="1:184" x14ac:dyDescent="0.25">
      <c r="A10" s="5" t="s">
        <v>7</v>
      </c>
      <c r="B10">
        <v>-7931789.2999999998</v>
      </c>
      <c r="C10">
        <v>7439075.7000000002</v>
      </c>
      <c r="D10">
        <v>10115419.9</v>
      </c>
      <c r="E10">
        <v>27767321.899999999</v>
      </c>
      <c r="F10">
        <v>11929291.6</v>
      </c>
      <c r="G10">
        <v>-13280149.9</v>
      </c>
      <c r="H10">
        <v>4862161.2</v>
      </c>
      <c r="I10">
        <v>13211564.4</v>
      </c>
      <c r="J10">
        <v>-11629942</v>
      </c>
      <c r="K10">
        <v>44371.3</v>
      </c>
      <c r="L10">
        <v>14655347.300000001</v>
      </c>
      <c r="M10">
        <v>28498911.399999999</v>
      </c>
      <c r="N10">
        <v>-27630047.600000001</v>
      </c>
      <c r="O10">
        <v>-2320383.1</v>
      </c>
      <c r="P10">
        <v>-17180313</v>
      </c>
      <c r="Q10">
        <v>-7903789.9000000004</v>
      </c>
      <c r="R10">
        <v>-3651035.2</v>
      </c>
      <c r="S10">
        <v>-7827022</v>
      </c>
      <c r="T10">
        <v>6854626.2999999998</v>
      </c>
      <c r="U10">
        <v>4808631.3</v>
      </c>
      <c r="V10">
        <v>-2052016.4</v>
      </c>
      <c r="W10">
        <v>215015.9</v>
      </c>
      <c r="X10">
        <v>-7791382.5999999996</v>
      </c>
      <c r="Y10">
        <v>1567511.5</v>
      </c>
      <c r="Z10">
        <v>-4456889.9000000004</v>
      </c>
      <c r="AA10">
        <v>-14407823.300000001</v>
      </c>
      <c r="AB10">
        <v>6785779.5</v>
      </c>
      <c r="AC10">
        <v>552761.1</v>
      </c>
      <c r="AD10">
        <v>-4591369</v>
      </c>
      <c r="AE10">
        <v>3023348.3</v>
      </c>
      <c r="AF10">
        <v>-2430087.4</v>
      </c>
      <c r="AG10">
        <v>10699515.699999999</v>
      </c>
      <c r="AH10">
        <v>7773973.2000000002</v>
      </c>
      <c r="AI10">
        <v>18570364.899999999</v>
      </c>
      <c r="AJ10">
        <v>-13013716</v>
      </c>
      <c r="AK10">
        <v>3123491.4</v>
      </c>
      <c r="AL10">
        <v>-4750427</v>
      </c>
      <c r="AM10">
        <v>-1473799.8</v>
      </c>
      <c r="AN10">
        <v>-7270626.9000000004</v>
      </c>
      <c r="AO10">
        <v>4110624.2</v>
      </c>
      <c r="AP10">
        <v>13059603.1</v>
      </c>
      <c r="AQ10">
        <v>-11907028.5</v>
      </c>
      <c r="AR10">
        <v>7115329.5</v>
      </c>
      <c r="AS10">
        <v>7856430.7000000002</v>
      </c>
      <c r="AT10">
        <v>-4110333.8</v>
      </c>
      <c r="AU10">
        <v>-1739405.3</v>
      </c>
      <c r="AV10">
        <v>-2234624.9</v>
      </c>
      <c r="AW10">
        <v>-165639.9</v>
      </c>
      <c r="AX10">
        <v>8837251.6999999993</v>
      </c>
      <c r="AY10">
        <v>-4212899.8</v>
      </c>
      <c r="AZ10">
        <v>-4288670.8</v>
      </c>
      <c r="BA10">
        <v>-3964526.4</v>
      </c>
      <c r="BB10">
        <v>-6941652.9000000004</v>
      </c>
      <c r="BC10">
        <v>-5397376.0999999996</v>
      </c>
      <c r="BD10">
        <v>2788706</v>
      </c>
      <c r="BE10">
        <v>2393258.4</v>
      </c>
      <c r="BF10">
        <v>-5473744.0999999996</v>
      </c>
      <c r="BG10">
        <v>2762981.8</v>
      </c>
      <c r="BH10">
        <v>1083623.1000000001</v>
      </c>
      <c r="BI10">
        <v>13821059.1</v>
      </c>
      <c r="BJ10">
        <v>-1289362.2</v>
      </c>
      <c r="BK10">
        <v>-2941431.8</v>
      </c>
      <c r="BL10">
        <v>-1307353.3999999999</v>
      </c>
      <c r="BM10">
        <v>-1091195.6000000001</v>
      </c>
      <c r="BN10">
        <v>-7035416.5</v>
      </c>
      <c r="BO10">
        <v>5126088.4000000004</v>
      </c>
      <c r="BP10">
        <v>6546801.9000000004</v>
      </c>
      <c r="BQ10">
        <v>7468255.0999999996</v>
      </c>
      <c r="BR10">
        <v>-4203117.5999999996</v>
      </c>
      <c r="BS10">
        <v>1538529.1</v>
      </c>
      <c r="BT10">
        <v>-1611985.4</v>
      </c>
      <c r="BU10">
        <v>-7016014.7999999998</v>
      </c>
      <c r="BV10">
        <v>-3136679.4</v>
      </c>
      <c r="BW10">
        <v>-1971794.8</v>
      </c>
      <c r="BX10">
        <v>-2338527.6</v>
      </c>
      <c r="BY10">
        <v>-1853906.3</v>
      </c>
      <c r="BZ10">
        <v>7618288.7000000002</v>
      </c>
      <c r="CA10">
        <v>9039183.8000000007</v>
      </c>
      <c r="CB10">
        <v>10130242.9</v>
      </c>
      <c r="CC10">
        <v>4648670.0999999996</v>
      </c>
      <c r="CD10">
        <v>-8472225.0999999996</v>
      </c>
      <c r="CE10">
        <v>18816988.199999999</v>
      </c>
      <c r="CF10">
        <v>-1815853</v>
      </c>
      <c r="CG10">
        <v>-5499720.2000000002</v>
      </c>
      <c r="CH10">
        <v>2647569.6</v>
      </c>
      <c r="CI10">
        <v>2297661.7999999998</v>
      </c>
      <c r="CJ10">
        <v>-173269.7</v>
      </c>
      <c r="CK10">
        <v>925153.9</v>
      </c>
      <c r="CL10">
        <v>4876299.3</v>
      </c>
      <c r="CM10">
        <v>3429339.2</v>
      </c>
      <c r="CN10">
        <v>21217964.199999999</v>
      </c>
      <c r="CO10">
        <v>-482725.5</v>
      </c>
      <c r="CP10">
        <v>-10065957.9</v>
      </c>
      <c r="CQ10">
        <v>8079344.7000000002</v>
      </c>
      <c r="CR10">
        <v>6097783.7999999998</v>
      </c>
      <c r="CS10">
        <v>-12121974.9</v>
      </c>
      <c r="CT10">
        <v>-10553821.800000001</v>
      </c>
      <c r="CU10">
        <v>6525781.5999999996</v>
      </c>
      <c r="CV10">
        <v>-17227065.600000001</v>
      </c>
      <c r="CW10">
        <v>-1716262.1</v>
      </c>
      <c r="CX10">
        <v>15565597.1</v>
      </c>
      <c r="CY10">
        <v>-2508577.7000000002</v>
      </c>
      <c r="CZ10">
        <v>-953499.2</v>
      </c>
      <c r="DA10">
        <v>9932301</v>
      </c>
      <c r="DB10">
        <v>5713357.5</v>
      </c>
      <c r="DC10">
        <v>2729972.1</v>
      </c>
      <c r="DD10">
        <v>3084482</v>
      </c>
      <c r="DE10">
        <v>-15886256.6</v>
      </c>
      <c r="DF10">
        <v>1535174.7</v>
      </c>
      <c r="DG10">
        <v>13533718.9</v>
      </c>
      <c r="DH10">
        <v>735096.6</v>
      </c>
      <c r="DI10">
        <v>9634222.1999999993</v>
      </c>
      <c r="DJ10">
        <v>-4520630</v>
      </c>
      <c r="DK10">
        <v>7404240.2000000002</v>
      </c>
      <c r="DL10">
        <v>1675343.5</v>
      </c>
      <c r="DM10">
        <v>-6947032.7000000002</v>
      </c>
      <c r="DN10">
        <v>-9234020.1999999993</v>
      </c>
      <c r="DO10">
        <v>2944240.4</v>
      </c>
      <c r="DP10">
        <v>-4874307.8</v>
      </c>
      <c r="DQ10">
        <v>3404865</v>
      </c>
      <c r="DR10">
        <v>6380510</v>
      </c>
      <c r="DS10">
        <v>-8675803.4000000004</v>
      </c>
      <c r="DT10">
        <v>-3785373.9</v>
      </c>
      <c r="DU10">
        <v>2598038.9</v>
      </c>
      <c r="DV10">
        <v>-292368.59999999998</v>
      </c>
      <c r="DW10">
        <v>13560337.6</v>
      </c>
      <c r="DX10">
        <v>9253263.1999999993</v>
      </c>
      <c r="DY10">
        <v>4992853.2</v>
      </c>
      <c r="DZ10">
        <v>-5697051.9000000004</v>
      </c>
      <c r="EA10">
        <v>-2081276.8</v>
      </c>
      <c r="EB10">
        <v>-10778748.699999999</v>
      </c>
      <c r="EC10">
        <v>13107643.800000001</v>
      </c>
      <c r="ED10">
        <v>15353453</v>
      </c>
      <c r="EE10">
        <v>-1327404.2</v>
      </c>
      <c r="EF10">
        <v>6208094.2999999998</v>
      </c>
      <c r="EG10">
        <v>1633569.1</v>
      </c>
      <c r="EH10">
        <v>-5345206.9000000004</v>
      </c>
      <c r="EI10">
        <v>1391252</v>
      </c>
      <c r="EP10" s="28">
        <f t="shared" si="7"/>
        <v>138</v>
      </c>
      <c r="EQ10" s="28">
        <f t="shared" si="8"/>
        <v>103500000</v>
      </c>
      <c r="ER10" s="22">
        <f t="shared" ref="ER10:ER15" si="21">SUM(B10:EO10)</f>
        <v>126867191.39999993</v>
      </c>
      <c r="ES10" s="22">
        <f t="shared" si="9"/>
        <v>23367191.399999931</v>
      </c>
      <c r="ET10" s="22">
        <f>ROUNDUP(EP10/1,0)</f>
        <v>138</v>
      </c>
      <c r="EU10" s="22">
        <f>$EQ$2*ET10</f>
        <v>103500000</v>
      </c>
      <c r="EV10" s="22">
        <f>SUM(B10:EO10)</f>
        <v>126867191.39999993</v>
      </c>
      <c r="EW10" s="22">
        <f t="shared" ref="EW10:EW14" si="22">EV10-EU10</f>
        <v>23367191.399999931</v>
      </c>
      <c r="EX10" s="22">
        <v>1</v>
      </c>
      <c r="EY10" s="30">
        <f t="shared" si="10"/>
        <v>8.127718747826064E-3</v>
      </c>
      <c r="EZ10" s="34">
        <v>1</v>
      </c>
      <c r="FA10" s="7">
        <f t="shared" ref="FA10:FA15" si="23">COUNTIF(B10:EO10,"&gt;750000")</f>
        <v>67</v>
      </c>
      <c r="FB10" s="7">
        <f t="shared" ref="FB10:FB15" si="24">COUNTIF(B10:EO10,"&lt;750000")</f>
        <v>71</v>
      </c>
      <c r="FC10" s="33">
        <f t="shared" si="11"/>
        <v>0.48550724637681159</v>
      </c>
      <c r="FD10" s="24">
        <f t="shared" ref="FD10:FI15" si="25">SUM(H10,T10,AF10,AR10,BD10,BP10,CB10,CN10,CZ10,DL10,DX10)</f>
        <v>67060852.099999994</v>
      </c>
      <c r="FE10" s="24">
        <f t="shared" si="25"/>
        <v>58581721.700000003</v>
      </c>
      <c r="FF10" s="24">
        <f t="shared" si="25"/>
        <v>-47451078.29999999</v>
      </c>
      <c r="FG10" s="24">
        <f t="shared" si="25"/>
        <v>51881126.300000004</v>
      </c>
      <c r="FH10" s="24">
        <f t="shared" si="25"/>
        <v>-17199382.199999999</v>
      </c>
      <c r="FI10" s="24">
        <f t="shared" si="25"/>
        <v>22833875.800000004</v>
      </c>
      <c r="FJ10" s="24">
        <f t="shared" ref="FJ10:FO15" si="26">SUM(B10,N10,Z10,AL10,AX10,BJ10,BV10,CH10,CT10,DF10,DR10,ED10)</f>
        <v>-24995058.199999988</v>
      </c>
      <c r="FK10" s="24">
        <f t="shared" si="26"/>
        <v>-7535102.200000002</v>
      </c>
      <c r="FL10" s="24">
        <f t="shared" si="26"/>
        <v>-29726810.599999998</v>
      </c>
      <c r="FM10" s="24">
        <f t="shared" si="26"/>
        <v>30692010.999999996</v>
      </c>
      <c r="FN10" s="24">
        <f t="shared" si="26"/>
        <v>20671400.700000003</v>
      </c>
      <c r="FO10" s="24">
        <f t="shared" si="26"/>
        <v>2053635.3000000026</v>
      </c>
      <c r="FP10" s="24"/>
      <c r="FQ10" s="24"/>
    </row>
    <row r="11" spans="1:184" x14ac:dyDescent="0.25">
      <c r="A11" s="5" t="s">
        <v>2</v>
      </c>
      <c r="B11">
        <v>2010867.1</v>
      </c>
      <c r="C11">
        <v>20720610.300000001</v>
      </c>
      <c r="D11">
        <v>32027655</v>
      </c>
      <c r="E11">
        <v>42030472.799999997</v>
      </c>
      <c r="F11">
        <v>-3524913.6</v>
      </c>
      <c r="G11">
        <v>-15840656.1</v>
      </c>
      <c r="H11">
        <v>21534659.399999999</v>
      </c>
      <c r="I11">
        <v>1834564.7</v>
      </c>
      <c r="J11">
        <v>-9871198.1999999993</v>
      </c>
      <c r="K11">
        <v>12120574.9</v>
      </c>
      <c r="L11">
        <v>39488809.100000001</v>
      </c>
      <c r="M11">
        <v>-570210.19999999995</v>
      </c>
      <c r="N11">
        <v>-25610267.800000001</v>
      </c>
      <c r="O11">
        <v>-27059802.600000001</v>
      </c>
      <c r="P11">
        <v>-24713421.899999999</v>
      </c>
      <c r="Q11">
        <v>-12881275.300000001</v>
      </c>
      <c r="R11">
        <v>-14365264.800000001</v>
      </c>
      <c r="S11">
        <v>5049778.2</v>
      </c>
      <c r="T11">
        <v>14046637.5</v>
      </c>
      <c r="U11">
        <v>2072972.8</v>
      </c>
      <c r="V11">
        <v>-554151.5</v>
      </c>
      <c r="W11">
        <v>-8510743</v>
      </c>
      <c r="X11">
        <v>-11849644.300000001</v>
      </c>
      <c r="Y11">
        <v>-3785065.7</v>
      </c>
      <c r="Z11">
        <v>-17935726.300000001</v>
      </c>
      <c r="AA11">
        <v>-4434535</v>
      </c>
      <c r="AB11">
        <v>9447410</v>
      </c>
      <c r="AC11">
        <v>-791320.1</v>
      </c>
      <c r="AD11">
        <v>2195720.9</v>
      </c>
      <c r="AE11">
        <v>-1573039.7</v>
      </c>
      <c r="AF11">
        <v>9051045.4000000004</v>
      </c>
      <c r="AG11">
        <v>10553729.6</v>
      </c>
      <c r="AH11">
        <v>31060705</v>
      </c>
      <c r="AI11">
        <v>14246215</v>
      </c>
      <c r="AJ11">
        <v>-1097664.6000000001</v>
      </c>
      <c r="AK11">
        <v>-5350544.0999999996</v>
      </c>
      <c r="AL11">
        <v>-1632961.5</v>
      </c>
      <c r="AM11">
        <v>-9711199.4000000004</v>
      </c>
      <c r="AN11">
        <v>1623834.8</v>
      </c>
      <c r="AO11">
        <v>17456703.5</v>
      </c>
      <c r="AP11">
        <v>-2035182</v>
      </c>
      <c r="AQ11">
        <v>-4759239.9000000004</v>
      </c>
      <c r="AR11">
        <v>22495176</v>
      </c>
      <c r="AS11">
        <v>6763245.2000000002</v>
      </c>
      <c r="AT11">
        <v>-4700431.3</v>
      </c>
      <c r="AU11">
        <v>-1708274.7</v>
      </c>
      <c r="AV11">
        <v>-5374394.5999999996</v>
      </c>
      <c r="AW11">
        <v>-1014206</v>
      </c>
      <c r="AX11">
        <v>-3972681.8</v>
      </c>
      <c r="AY11">
        <v>-8788581.4000000004</v>
      </c>
      <c r="AZ11">
        <v>-4726285.9000000004</v>
      </c>
      <c r="BA11">
        <v>-8643263.5</v>
      </c>
      <c r="BB11">
        <v>-11649534.6</v>
      </c>
      <c r="BC11">
        <v>-3171754.6</v>
      </c>
      <c r="BD11">
        <v>4016399.5</v>
      </c>
      <c r="BE11">
        <v>-3748751</v>
      </c>
      <c r="BF11">
        <v>-2671796.2999999998</v>
      </c>
      <c r="BG11">
        <v>416962.8</v>
      </c>
      <c r="BH11">
        <v>12223900.300000001</v>
      </c>
      <c r="BI11">
        <v>9693349.0999999996</v>
      </c>
      <c r="BJ11">
        <v>-6243414.7999999998</v>
      </c>
      <c r="BK11">
        <v>-6341350.2000000002</v>
      </c>
      <c r="BL11">
        <v>307024.5</v>
      </c>
      <c r="BM11">
        <v>-8762107.9000000004</v>
      </c>
      <c r="BN11">
        <v>2042577.6</v>
      </c>
      <c r="BO11">
        <v>2240365.1</v>
      </c>
      <c r="BP11">
        <v>10924777.1</v>
      </c>
      <c r="BQ11">
        <v>-2156496.2999999998</v>
      </c>
      <c r="BR11">
        <v>1731000.1</v>
      </c>
      <c r="BS11">
        <v>2122971.6</v>
      </c>
      <c r="BT11">
        <v>-595256.80000000005</v>
      </c>
      <c r="BU11">
        <v>-10371102.699999999</v>
      </c>
      <c r="BV11">
        <v>-3980083.2000000002</v>
      </c>
      <c r="BW11">
        <v>-5170008.0999999996</v>
      </c>
      <c r="BX11">
        <v>-4767477.0999999996</v>
      </c>
      <c r="BY11">
        <v>-2433470.9</v>
      </c>
      <c r="BZ11">
        <v>19300422.199999999</v>
      </c>
      <c r="CA11">
        <v>14108593.199999999</v>
      </c>
      <c r="CB11">
        <v>20618989.899999999</v>
      </c>
      <c r="CC11">
        <v>-4018004</v>
      </c>
      <c r="CD11">
        <v>390591.1</v>
      </c>
      <c r="CE11">
        <v>20954378.699999999</v>
      </c>
      <c r="CF11">
        <v>-8719291.4000000004</v>
      </c>
      <c r="CG11">
        <v>-3356866.2</v>
      </c>
      <c r="CH11">
        <v>5848640.4000000004</v>
      </c>
      <c r="CI11">
        <v>-2262300.7000000002</v>
      </c>
      <c r="CJ11">
        <v>-221024.6</v>
      </c>
      <c r="CK11">
        <v>2629527.9</v>
      </c>
      <c r="CL11">
        <v>4895512.0999999996</v>
      </c>
      <c r="CM11">
        <v>18771096.399999999</v>
      </c>
      <c r="CN11">
        <v>24660049.199999999</v>
      </c>
      <c r="CO11">
        <v>-5458944.5999999996</v>
      </c>
      <c r="CP11">
        <v>-4621719.2</v>
      </c>
      <c r="CQ11">
        <v>8424251</v>
      </c>
      <c r="CR11">
        <v>-4796595.4000000004</v>
      </c>
      <c r="CS11">
        <v>-23202382.699999999</v>
      </c>
      <c r="CT11">
        <v>-1411672.4</v>
      </c>
      <c r="CU11">
        <v>-10442194.300000001</v>
      </c>
      <c r="CV11">
        <v>-13532682.800000001</v>
      </c>
      <c r="CW11">
        <v>11297873</v>
      </c>
      <c r="CX11">
        <v>11607949.4</v>
      </c>
      <c r="CY11">
        <v>-6130353.0999999996</v>
      </c>
      <c r="CZ11">
        <v>12130177.699999999</v>
      </c>
      <c r="DA11">
        <v>12413036.199999999</v>
      </c>
      <c r="DB11">
        <v>12571526.4</v>
      </c>
      <c r="DC11">
        <v>4947599.0999999996</v>
      </c>
      <c r="DD11">
        <v>-13006066.800000001</v>
      </c>
      <c r="DE11">
        <v>-14342829.800000001</v>
      </c>
      <c r="DF11">
        <v>20517967.699999999</v>
      </c>
      <c r="DG11">
        <v>12666008.300000001</v>
      </c>
      <c r="DH11">
        <v>7582361.7000000002</v>
      </c>
      <c r="DI11">
        <v>4484354.2</v>
      </c>
      <c r="DJ11">
        <v>3576379.9</v>
      </c>
      <c r="DK11">
        <v>13342881.699999999</v>
      </c>
      <c r="DL11">
        <v>-76648.7</v>
      </c>
      <c r="DM11">
        <v>-7756807.7000000002</v>
      </c>
      <c r="DN11">
        <v>-4659108.9000000004</v>
      </c>
      <c r="DO11">
        <v>-3597741</v>
      </c>
      <c r="DP11">
        <v>-10717140.6</v>
      </c>
      <c r="DQ11">
        <v>10622572</v>
      </c>
      <c r="DR11">
        <v>-664683.5</v>
      </c>
      <c r="DS11">
        <v>-15301760.800000001</v>
      </c>
      <c r="DT11">
        <v>-4316409.5999999996</v>
      </c>
      <c r="DU11">
        <v>6968458.5</v>
      </c>
      <c r="DV11">
        <v>5523359.9000000004</v>
      </c>
      <c r="DW11">
        <v>29488614.5</v>
      </c>
      <c r="DX11">
        <v>18586012.800000001</v>
      </c>
      <c r="DY11">
        <v>-1737357.8</v>
      </c>
      <c r="DZ11">
        <v>-10014417.800000001</v>
      </c>
      <c r="EA11">
        <v>-7727917.0999999996</v>
      </c>
      <c r="EB11">
        <v>-7100328.2000000002</v>
      </c>
      <c r="EC11">
        <v>23997805.899999999</v>
      </c>
      <c r="ED11">
        <v>13263554</v>
      </c>
      <c r="EE11">
        <v>9702578.5999999996</v>
      </c>
      <c r="EF11">
        <v>8996157.5</v>
      </c>
      <c r="EG11">
        <v>6152751.2000000002</v>
      </c>
      <c r="EH11">
        <v>5664004.7999999998</v>
      </c>
      <c r="EI11">
        <v>-3933054</v>
      </c>
      <c r="EP11" s="28">
        <f t="shared" si="7"/>
        <v>138</v>
      </c>
      <c r="EQ11" s="28">
        <f t="shared" si="8"/>
        <v>103500000</v>
      </c>
      <c r="ER11" s="22">
        <f t="shared" si="21"/>
        <v>257681696.99999997</v>
      </c>
      <c r="ES11" s="22">
        <f t="shared" si="9"/>
        <v>154181696.99999997</v>
      </c>
      <c r="ET11" s="22">
        <f>ROUNDUP(EP11/2,0)</f>
        <v>69</v>
      </c>
      <c r="EU11" s="22">
        <f>$EQ$2*ET11</f>
        <v>51750000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166232313.20000008</v>
      </c>
      <c r="EW11" s="22">
        <f t="shared" si="22"/>
        <v>114482313.20000008</v>
      </c>
      <c r="EX11" s="22">
        <v>2</v>
      </c>
      <c r="EY11" s="30">
        <f t="shared" si="10"/>
        <v>3.9819935026086981E-2</v>
      </c>
      <c r="EZ11" s="34">
        <v>2</v>
      </c>
      <c r="FA11" s="7">
        <f t="shared" si="23"/>
        <v>62</v>
      </c>
      <c r="FB11" s="7">
        <f t="shared" si="24"/>
        <v>76</v>
      </c>
      <c r="FC11" s="33">
        <f t="shared" si="11"/>
        <v>0.44927536231884058</v>
      </c>
      <c r="FD11" s="24">
        <f t="shared" si="25"/>
        <v>157987275.80000001</v>
      </c>
      <c r="FE11" s="24">
        <f t="shared" si="25"/>
        <v>8761187.1000000015</v>
      </c>
      <c r="FF11" s="24">
        <f t="shared" si="25"/>
        <v>8660999.4000000022</v>
      </c>
      <c r="FG11" s="24">
        <f t="shared" si="25"/>
        <v>41688277.299999997</v>
      </c>
      <c r="FH11" s="24">
        <f t="shared" si="25"/>
        <v>-11543673.299999997</v>
      </c>
      <c r="FI11" s="24">
        <f t="shared" si="25"/>
        <v>-17679480.399999999</v>
      </c>
      <c r="FJ11" s="24">
        <f t="shared" si="26"/>
        <v>-19810462.099999998</v>
      </c>
      <c r="FK11" s="24">
        <f t="shared" si="26"/>
        <v>-46422535.300000004</v>
      </c>
      <c r="FL11" s="24">
        <f t="shared" si="26"/>
        <v>7707141.6000000024</v>
      </c>
      <c r="FM11" s="24">
        <f t="shared" si="26"/>
        <v>57508703.399999999</v>
      </c>
      <c r="FN11" s="24">
        <f t="shared" si="26"/>
        <v>23231031.800000001</v>
      </c>
      <c r="FO11" s="24">
        <f t="shared" si="26"/>
        <v>47593231.699999996</v>
      </c>
    </row>
    <row r="12" spans="1:184" x14ac:dyDescent="0.25">
      <c r="A12" s="5" t="s">
        <v>1</v>
      </c>
      <c r="B12">
        <v>14097008.4</v>
      </c>
      <c r="C12">
        <v>34665698.799999997</v>
      </c>
      <c r="D12">
        <v>50434092.899999999</v>
      </c>
      <c r="E12">
        <v>27021202</v>
      </c>
      <c r="F12">
        <v>657674.1</v>
      </c>
      <c r="G12">
        <v>-10983008.699999999</v>
      </c>
      <c r="H12">
        <v>15896828.6</v>
      </c>
      <c r="I12">
        <v>4857543.5</v>
      </c>
      <c r="J12">
        <v>-7818265.4000000004</v>
      </c>
      <c r="K12">
        <v>30928509.899999999</v>
      </c>
      <c r="L12">
        <v>-280684.2</v>
      </c>
      <c r="M12">
        <v>3019416.5</v>
      </c>
      <c r="N12">
        <v>-45676703.700000003</v>
      </c>
      <c r="O12">
        <v>-29727620.600000001</v>
      </c>
      <c r="P12">
        <v>-25223196.699999999</v>
      </c>
      <c r="Q12">
        <v>-21258478.399999999</v>
      </c>
      <c r="R12">
        <v>967594</v>
      </c>
      <c r="S12">
        <v>7806598.2999999998</v>
      </c>
      <c r="T12">
        <v>11566646.699999999</v>
      </c>
      <c r="U12">
        <v>2676333.7999999998</v>
      </c>
      <c r="V12">
        <v>-6302899.4000000004</v>
      </c>
      <c r="W12">
        <v>-13189070.1</v>
      </c>
      <c r="X12">
        <v>-17151001.399999999</v>
      </c>
      <c r="Y12">
        <v>-13604331</v>
      </c>
      <c r="Z12">
        <v>-12047619.6</v>
      </c>
      <c r="AA12">
        <v>-3454660.1</v>
      </c>
      <c r="AB12">
        <v>7438441.9000000004</v>
      </c>
      <c r="AC12">
        <v>4111788.5</v>
      </c>
      <c r="AD12">
        <v>-483771.4</v>
      </c>
      <c r="AE12">
        <v>3206149.4</v>
      </c>
      <c r="AF12">
        <v>12823262</v>
      </c>
      <c r="AG12">
        <v>37229133</v>
      </c>
      <c r="AH12">
        <v>20236273.300000001</v>
      </c>
      <c r="AI12">
        <v>41865918</v>
      </c>
      <c r="AJ12">
        <v>-10688820.800000001</v>
      </c>
      <c r="AK12">
        <v>942884.4</v>
      </c>
      <c r="AL12">
        <v>-5996958.7000000002</v>
      </c>
      <c r="AM12">
        <v>-6975187.5</v>
      </c>
      <c r="AN12">
        <v>10689571.5</v>
      </c>
      <c r="AO12">
        <v>12384992.199999999</v>
      </c>
      <c r="AP12">
        <v>4842865.2</v>
      </c>
      <c r="AQ12">
        <v>7315263.7000000002</v>
      </c>
      <c r="AR12">
        <v>27172021.699999999</v>
      </c>
      <c r="AS12">
        <v>4143955.6</v>
      </c>
      <c r="AT12">
        <v>-3176244.5</v>
      </c>
      <c r="AU12">
        <v>-2270887.7999999998</v>
      </c>
      <c r="AV12">
        <v>-4913340.5999999996</v>
      </c>
      <c r="AW12">
        <v>-358225.6</v>
      </c>
      <c r="AX12">
        <v>-7097951.4000000004</v>
      </c>
      <c r="AY12">
        <v>-12078726.4</v>
      </c>
      <c r="AZ12">
        <v>-5517030.2000000002</v>
      </c>
      <c r="BA12">
        <v>-15471628.1</v>
      </c>
      <c r="BB12">
        <v>-6312304.5</v>
      </c>
      <c r="BC12">
        <v>-3779544.9</v>
      </c>
      <c r="BD12">
        <v>-310753</v>
      </c>
      <c r="BE12">
        <v>-5377709.7000000002</v>
      </c>
      <c r="BF12">
        <v>-1622751.5</v>
      </c>
      <c r="BG12">
        <v>11799728.699999999</v>
      </c>
      <c r="BH12">
        <v>4430691.7</v>
      </c>
      <c r="BI12">
        <v>7013846</v>
      </c>
      <c r="BJ12">
        <v>-11367524.5</v>
      </c>
      <c r="BK12">
        <v>-5829250.9000000004</v>
      </c>
      <c r="BL12">
        <v>-5436634</v>
      </c>
      <c r="BM12">
        <v>959688.7</v>
      </c>
      <c r="BN12">
        <v>5409191.2000000002</v>
      </c>
      <c r="BO12">
        <v>5292351.9000000004</v>
      </c>
      <c r="BP12">
        <v>2270933.2999999998</v>
      </c>
      <c r="BQ12">
        <v>1906555.7</v>
      </c>
      <c r="BR12">
        <v>1807834.4</v>
      </c>
      <c r="BS12">
        <v>3056546.8</v>
      </c>
      <c r="BT12">
        <v>422100.1</v>
      </c>
      <c r="BU12">
        <v>-10329675.199999999</v>
      </c>
      <c r="BV12">
        <v>-6358728.7000000002</v>
      </c>
      <c r="BW12">
        <v>-8211323.7000000002</v>
      </c>
      <c r="BX12">
        <v>-1964399.6</v>
      </c>
      <c r="BY12">
        <v>-350751.1</v>
      </c>
      <c r="BZ12">
        <v>24043757.199999999</v>
      </c>
      <c r="CA12">
        <v>26407605.399999999</v>
      </c>
      <c r="CB12">
        <v>17589849.5</v>
      </c>
      <c r="CC12">
        <v>9519293.5999999996</v>
      </c>
      <c r="CD12">
        <v>-5399284.9000000004</v>
      </c>
      <c r="CE12">
        <v>18278234.199999999</v>
      </c>
      <c r="CF12">
        <v>-10356742.699999999</v>
      </c>
      <c r="CG12">
        <v>-2189864.2999999998</v>
      </c>
      <c r="CH12">
        <v>3464439.7</v>
      </c>
      <c r="CI12">
        <v>2045424.2</v>
      </c>
      <c r="CJ12">
        <v>-1346153.3</v>
      </c>
      <c r="CK12">
        <v>135248.20000000001</v>
      </c>
      <c r="CL12">
        <v>19401540.800000001</v>
      </c>
      <c r="CM12">
        <v>23275602.100000001</v>
      </c>
      <c r="CN12">
        <v>10545163.9</v>
      </c>
      <c r="CO12">
        <v>1241651.3999999999</v>
      </c>
      <c r="CP12">
        <v>-3539954.7</v>
      </c>
      <c r="CQ12">
        <v>-3190743.9</v>
      </c>
      <c r="CR12">
        <v>-15523910.9</v>
      </c>
      <c r="CS12">
        <v>-15118605.800000001</v>
      </c>
      <c r="CT12">
        <v>-17586739.600000001</v>
      </c>
      <c r="CU12">
        <v>-7355018.2999999998</v>
      </c>
      <c r="CV12">
        <v>-845729.4</v>
      </c>
      <c r="CW12">
        <v>6736634.7999999998</v>
      </c>
      <c r="CX12">
        <v>7761581.0999999996</v>
      </c>
      <c r="CY12">
        <v>-6906326.0999999996</v>
      </c>
      <c r="CZ12">
        <v>10145717.699999999</v>
      </c>
      <c r="DA12">
        <v>8526777.8000000007</v>
      </c>
      <c r="DB12">
        <v>12782998.4</v>
      </c>
      <c r="DC12">
        <v>-12379657.300000001</v>
      </c>
      <c r="DD12">
        <v>-9951359.8000000007</v>
      </c>
      <c r="DE12">
        <v>3231535.6</v>
      </c>
      <c r="DF12">
        <v>20371912</v>
      </c>
      <c r="DG12">
        <v>9731614.4000000004</v>
      </c>
      <c r="DH12">
        <v>4746644.2</v>
      </c>
      <c r="DI12">
        <v>14084978.5</v>
      </c>
      <c r="DJ12">
        <v>8075031</v>
      </c>
      <c r="DK12">
        <v>11796798</v>
      </c>
      <c r="DL12">
        <v>-1379328.1</v>
      </c>
      <c r="DM12">
        <v>-9595641.1999999993</v>
      </c>
      <c r="DN12">
        <v>-10591459.9</v>
      </c>
      <c r="DO12">
        <v>-5707221</v>
      </c>
      <c r="DP12">
        <v>-10878047.300000001</v>
      </c>
      <c r="DQ12">
        <v>346883.7</v>
      </c>
      <c r="DR12">
        <v>-7535553.7999999998</v>
      </c>
      <c r="DS12">
        <v>-16898214.300000001</v>
      </c>
      <c r="DT12">
        <v>-4231128.4000000004</v>
      </c>
      <c r="DU12">
        <v>9799183.8000000007</v>
      </c>
      <c r="DV12">
        <v>19672357.600000001</v>
      </c>
      <c r="DW12">
        <v>33461377.699999999</v>
      </c>
      <c r="DX12">
        <v>16304879.4</v>
      </c>
      <c r="DY12">
        <v>-8154565</v>
      </c>
      <c r="DZ12">
        <v>-15963547.199999999</v>
      </c>
      <c r="EA12">
        <v>-3799139.8</v>
      </c>
      <c r="EB12">
        <v>-1566714.4</v>
      </c>
      <c r="EC12">
        <v>25647714.300000001</v>
      </c>
      <c r="ED12">
        <v>17620780.899999999</v>
      </c>
      <c r="EE12">
        <v>4458662.8</v>
      </c>
      <c r="EF12">
        <v>7836934.7999999998</v>
      </c>
      <c r="EG12">
        <v>14300626.6</v>
      </c>
      <c r="EH12">
        <v>13146589.6</v>
      </c>
      <c r="EI12">
        <v>-1536050</v>
      </c>
      <c r="EP12" s="28">
        <f t="shared" si="7"/>
        <v>138</v>
      </c>
      <c r="EQ12" s="28">
        <f t="shared" si="8"/>
        <v>103500000</v>
      </c>
      <c r="ER12" s="22">
        <f t="shared" si="21"/>
        <v>321378796.29999989</v>
      </c>
      <c r="ES12" s="22">
        <f t="shared" si="9"/>
        <v>217878796.29999989</v>
      </c>
      <c r="ET12" s="22">
        <f>ROUNDUP(EP12/3,0)</f>
        <v>46</v>
      </c>
      <c r="EU12" s="22">
        <f t="shared" ref="EU12:EU15" si="27">$EQ$2*ET12</f>
        <v>34500000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182357286.10000002</v>
      </c>
      <c r="EW12" s="22">
        <f t="shared" si="22"/>
        <v>147857286.10000002</v>
      </c>
      <c r="EX12" s="22">
        <v>3</v>
      </c>
      <c r="EY12" s="30">
        <f t="shared" si="10"/>
        <v>5.1428621252173921E-2</v>
      </c>
      <c r="EZ12" s="34">
        <v>3</v>
      </c>
      <c r="FA12" s="7">
        <f t="shared" si="23"/>
        <v>69</v>
      </c>
      <c r="FB12" s="7">
        <f t="shared" si="24"/>
        <v>69</v>
      </c>
      <c r="FC12" s="33">
        <f t="shared" si="11"/>
        <v>0.5</v>
      </c>
      <c r="FD12" s="24">
        <f t="shared" si="25"/>
        <v>122625221.70000002</v>
      </c>
      <c r="FE12" s="24">
        <f t="shared" si="25"/>
        <v>46973328.5</v>
      </c>
      <c r="FF12" s="24">
        <f t="shared" si="25"/>
        <v>-19587301.399999999</v>
      </c>
      <c r="FG12" s="24">
        <f t="shared" si="25"/>
        <v>65392217.700000003</v>
      </c>
      <c r="FH12" s="24">
        <f t="shared" si="25"/>
        <v>-76457830.299999997</v>
      </c>
      <c r="FI12" s="24">
        <f t="shared" si="25"/>
        <v>-1398421.3999999985</v>
      </c>
      <c r="FJ12" s="24">
        <f t="shared" si="26"/>
        <v>-58113638.999999993</v>
      </c>
      <c r="FK12" s="24">
        <f t="shared" si="26"/>
        <v>-39628601.600000009</v>
      </c>
      <c r="FL12" s="24">
        <f t="shared" si="26"/>
        <v>36581413.699999996</v>
      </c>
      <c r="FM12" s="24">
        <f t="shared" si="26"/>
        <v>52453485.700000003</v>
      </c>
      <c r="FN12" s="24">
        <f t="shared" si="26"/>
        <v>97182105.900000006</v>
      </c>
      <c r="FO12" s="24">
        <f t="shared" si="26"/>
        <v>95356816.799999997</v>
      </c>
    </row>
    <row r="13" spans="1:184" x14ac:dyDescent="0.25">
      <c r="A13" s="5" t="s">
        <v>3</v>
      </c>
      <c r="B13">
        <v>15038436.300000001</v>
      </c>
      <c r="C13">
        <v>46324335.200000003</v>
      </c>
      <c r="D13">
        <v>30837422.600000001</v>
      </c>
      <c r="E13">
        <v>27050627.800000001</v>
      </c>
      <c r="F13">
        <v>6283842.4000000004</v>
      </c>
      <c r="G13">
        <v>-11920931.6</v>
      </c>
      <c r="H13">
        <v>19405748.5</v>
      </c>
      <c r="I13">
        <v>16064424.9</v>
      </c>
      <c r="J13">
        <v>18863995.5</v>
      </c>
      <c r="K13">
        <v>-459675.8</v>
      </c>
      <c r="L13">
        <v>-2140255.7000000002</v>
      </c>
      <c r="M13">
        <v>-24115859.699999999</v>
      </c>
      <c r="N13">
        <v>-46427169.600000001</v>
      </c>
      <c r="O13">
        <v>-32243865.5</v>
      </c>
      <c r="P13">
        <v>-34960692.600000001</v>
      </c>
      <c r="Q13">
        <v>-8801111.5</v>
      </c>
      <c r="R13">
        <v>5558994.7000000002</v>
      </c>
      <c r="S13">
        <v>5872547.2000000002</v>
      </c>
      <c r="T13">
        <v>10788001.800000001</v>
      </c>
      <c r="U13">
        <v>-5658380.7999999998</v>
      </c>
      <c r="V13">
        <v>-10709848.300000001</v>
      </c>
      <c r="W13">
        <v>-18195346.699999999</v>
      </c>
      <c r="X13">
        <v>-27686464</v>
      </c>
      <c r="Y13">
        <v>-10475633.6</v>
      </c>
      <c r="Z13">
        <v>1111078</v>
      </c>
      <c r="AA13">
        <v>-1670279.2</v>
      </c>
      <c r="AB13">
        <v>11930003</v>
      </c>
      <c r="AC13">
        <v>3056401.9</v>
      </c>
      <c r="AD13">
        <v>5140937.5</v>
      </c>
      <c r="AE13">
        <v>-4881826.2</v>
      </c>
      <c r="AF13">
        <v>26262615.100000001</v>
      </c>
      <c r="AG13">
        <v>34335233.700000003</v>
      </c>
      <c r="AH13">
        <v>40852988.100000001</v>
      </c>
      <c r="AI13">
        <v>27169279.600000001</v>
      </c>
      <c r="AJ13">
        <v>-14509510.5</v>
      </c>
      <c r="AK13">
        <v>1510031.3</v>
      </c>
      <c r="AL13">
        <v>-4168894.4</v>
      </c>
      <c r="AM13">
        <v>1877302.5</v>
      </c>
      <c r="AN13">
        <v>2956057</v>
      </c>
      <c r="AO13">
        <v>18264782.800000001</v>
      </c>
      <c r="AP13">
        <v>20236980.300000001</v>
      </c>
      <c r="AQ13">
        <v>15309763.800000001</v>
      </c>
      <c r="AR13">
        <v>20280318.699999999</v>
      </c>
      <c r="AS13">
        <v>6353076.7000000002</v>
      </c>
      <c r="AT13">
        <v>-6039876.9000000004</v>
      </c>
      <c r="AU13">
        <v>-8736483.5999999996</v>
      </c>
      <c r="AV13">
        <v>-10644831</v>
      </c>
      <c r="AW13">
        <v>-957717.4</v>
      </c>
      <c r="AX13">
        <v>-14451687.699999999</v>
      </c>
      <c r="AY13">
        <v>-9479482.9000000004</v>
      </c>
      <c r="AZ13">
        <v>-12698053.9</v>
      </c>
      <c r="BA13">
        <v>-11786637.9</v>
      </c>
      <c r="BB13">
        <v>-9078571.3000000007</v>
      </c>
      <c r="BC13">
        <v>-4509368.5999999996</v>
      </c>
      <c r="BD13">
        <v>-39567</v>
      </c>
      <c r="BE13">
        <v>-4867867.5999999996</v>
      </c>
      <c r="BF13">
        <v>12130988.699999999</v>
      </c>
      <c r="BG13">
        <v>2843980.1</v>
      </c>
      <c r="BH13">
        <v>-4654646.0999999996</v>
      </c>
      <c r="BI13">
        <v>8078646.4000000004</v>
      </c>
      <c r="BJ13">
        <v>-14414885.199999999</v>
      </c>
      <c r="BK13">
        <v>-10814660</v>
      </c>
      <c r="BL13">
        <v>-86089.2</v>
      </c>
      <c r="BM13">
        <v>5774003.7999999998</v>
      </c>
      <c r="BN13">
        <v>6436846.5999999996</v>
      </c>
      <c r="BO13">
        <v>-505883.3</v>
      </c>
      <c r="BP13">
        <v>12116012.300000001</v>
      </c>
      <c r="BQ13">
        <v>4580500.5</v>
      </c>
      <c r="BR13">
        <v>3692351.9</v>
      </c>
      <c r="BS13">
        <v>3884967.1</v>
      </c>
      <c r="BT13">
        <v>313050.90000000002</v>
      </c>
      <c r="BU13">
        <v>-17452918.600000001</v>
      </c>
      <c r="BV13">
        <v>-7864201</v>
      </c>
      <c r="BW13">
        <v>-6082280.4000000004</v>
      </c>
      <c r="BX13">
        <v>2082274.9</v>
      </c>
      <c r="BY13">
        <v>3279048.5</v>
      </c>
      <c r="BZ13">
        <v>30358457.899999999</v>
      </c>
      <c r="CA13">
        <v>24493377.399999999</v>
      </c>
      <c r="CB13">
        <v>31592325.600000001</v>
      </c>
      <c r="CC13">
        <v>2077906.8</v>
      </c>
      <c r="CD13">
        <v>-8674888.0999999996</v>
      </c>
      <c r="CE13">
        <v>16127240.699999999</v>
      </c>
      <c r="CF13">
        <v>-9071364.9000000004</v>
      </c>
      <c r="CG13">
        <v>-3859093.7</v>
      </c>
      <c r="CH13">
        <v>8584784.1999999993</v>
      </c>
      <c r="CI13">
        <v>-919046.7</v>
      </c>
      <c r="CJ13">
        <v>-512098.8</v>
      </c>
      <c r="CK13">
        <v>9925157.8000000007</v>
      </c>
      <c r="CL13">
        <v>23063796.199999999</v>
      </c>
      <c r="CM13">
        <v>4458876.3</v>
      </c>
      <c r="CN13">
        <v>13689894.800000001</v>
      </c>
      <c r="CO13">
        <v>163402.29999999999</v>
      </c>
      <c r="CP13">
        <v>-15660361.699999999</v>
      </c>
      <c r="CQ13">
        <v>-11748452.4</v>
      </c>
      <c r="CR13">
        <v>-6319167.4000000004</v>
      </c>
      <c r="CS13">
        <v>-31510114.600000001</v>
      </c>
      <c r="CT13">
        <v>-18189404.199999999</v>
      </c>
      <c r="CU13">
        <v>-845330.2</v>
      </c>
      <c r="CV13">
        <v>-7055325</v>
      </c>
      <c r="CW13">
        <v>3617046.5</v>
      </c>
      <c r="CX13">
        <v>7614943.7000000002</v>
      </c>
      <c r="CY13">
        <v>-16488817.5</v>
      </c>
      <c r="CZ13">
        <v>10884700.800000001</v>
      </c>
      <c r="DA13">
        <v>8812551.5</v>
      </c>
      <c r="DB13">
        <v>-1557496.1</v>
      </c>
      <c r="DC13">
        <v>-9661869.4000000004</v>
      </c>
      <c r="DD13">
        <v>8510427.4000000004</v>
      </c>
      <c r="DE13">
        <v>2371443.4</v>
      </c>
      <c r="DF13">
        <v>26211470.699999999</v>
      </c>
      <c r="DG13">
        <v>8772388.1999999993</v>
      </c>
      <c r="DH13">
        <v>14731348.6</v>
      </c>
      <c r="DI13">
        <v>17694249</v>
      </c>
      <c r="DJ13">
        <v>5540643.2999999998</v>
      </c>
      <c r="DK13">
        <v>7660365.5999999996</v>
      </c>
      <c r="DL13">
        <v>1086787.8999999999</v>
      </c>
      <c r="DM13">
        <v>-11894743.6</v>
      </c>
      <c r="DN13">
        <v>-13035506.199999999</v>
      </c>
      <c r="DO13">
        <v>100304.4</v>
      </c>
      <c r="DP13">
        <v>-16093334</v>
      </c>
      <c r="DQ13">
        <v>-10903486.699999999</v>
      </c>
      <c r="DR13">
        <v>-6113753.5999999996</v>
      </c>
      <c r="DS13">
        <v>-15187096.6</v>
      </c>
      <c r="DT13">
        <v>-3085167.8</v>
      </c>
      <c r="DU13">
        <v>23973914.399999999</v>
      </c>
      <c r="DV13">
        <v>21109368.100000001</v>
      </c>
      <c r="DW13">
        <v>33430078</v>
      </c>
      <c r="DX13">
        <v>10111945</v>
      </c>
      <c r="DY13">
        <v>-11024904.4</v>
      </c>
      <c r="DZ13">
        <v>-22032666.600000001</v>
      </c>
      <c r="EA13">
        <v>4679143.4000000004</v>
      </c>
      <c r="EB13">
        <v>6209878.5999999996</v>
      </c>
      <c r="EC13">
        <v>36407924.899999999</v>
      </c>
      <c r="ED13">
        <v>27108236.600000001</v>
      </c>
      <c r="EE13">
        <v>-6341590.5999999996</v>
      </c>
      <c r="EF13">
        <v>9142572.4000000004</v>
      </c>
      <c r="EG13">
        <v>10369196.4</v>
      </c>
      <c r="EH13">
        <v>18814418.399999999</v>
      </c>
      <c r="EI13">
        <v>-2326472</v>
      </c>
      <c r="EP13" s="28">
        <f t="shared" si="7"/>
        <v>138</v>
      </c>
      <c r="EQ13" s="28">
        <f t="shared" si="8"/>
        <v>103500000</v>
      </c>
      <c r="ER13" s="22">
        <f t="shared" si="21"/>
        <v>319145457.69999999</v>
      </c>
      <c r="ES13" s="22">
        <f t="shared" si="9"/>
        <v>215645457.69999999</v>
      </c>
      <c r="ET13" s="22">
        <f>ROUNDUP(EP13/4,0)</f>
        <v>35</v>
      </c>
      <c r="EU13" s="22">
        <f t="shared" si="27"/>
        <v>26250000</v>
      </c>
      <c r="EV13" s="22">
        <f>SUM(B13,F13,J13,N13,R13,V13,Z13,AD13,AH13,AL13,AP13,AT13,AX13,BB13,BF13,BJ13,BN13,BR13,BV13,BZ13,CD13,CH13,CL13,CP13,CT13,CX13,DB13,DF13,DJ13,DN13,DR13,DV13,DZ13,ED13,EH13,EL13)</f>
        <v>105334348.19999999</v>
      </c>
      <c r="EW13" s="22">
        <f t="shared" si="22"/>
        <v>79084348.199999988</v>
      </c>
      <c r="EX13" s="22">
        <v>4</v>
      </c>
      <c r="EY13" s="30">
        <f t="shared" si="10"/>
        <v>2.7114633668571426E-2</v>
      </c>
      <c r="EZ13" s="34">
        <v>4</v>
      </c>
      <c r="FA13" s="7">
        <f t="shared" si="23"/>
        <v>72</v>
      </c>
      <c r="FB13" s="7">
        <f t="shared" si="24"/>
        <v>66</v>
      </c>
      <c r="FC13" s="33">
        <f t="shared" si="11"/>
        <v>0.52173913043478259</v>
      </c>
      <c r="FD13" s="24">
        <f t="shared" si="25"/>
        <v>156178783.5</v>
      </c>
      <c r="FE13" s="24">
        <f t="shared" si="25"/>
        <v>38941200</v>
      </c>
      <c r="FF13" s="24">
        <f t="shared" si="25"/>
        <v>-2170319.7000000142</v>
      </c>
      <c r="FG13" s="24">
        <f t="shared" si="25"/>
        <v>6003087.4000000022</v>
      </c>
      <c r="FH13" s="24">
        <f t="shared" si="25"/>
        <v>-76086216.700000018</v>
      </c>
      <c r="FI13" s="24">
        <f t="shared" si="25"/>
        <v>-50906778.300000004</v>
      </c>
      <c r="FJ13" s="24">
        <f t="shared" si="26"/>
        <v>-33575989.900000006</v>
      </c>
      <c r="FK13" s="24">
        <f t="shared" si="26"/>
        <v>-26609606.199999996</v>
      </c>
      <c r="FL13" s="24">
        <f t="shared" si="26"/>
        <v>13282251.199999999</v>
      </c>
      <c r="FM13" s="24">
        <f t="shared" si="26"/>
        <v>102416679.5</v>
      </c>
      <c r="FN13" s="24">
        <f t="shared" si="26"/>
        <v>141080657.80000001</v>
      </c>
      <c r="FO13" s="24">
        <f t="shared" si="26"/>
        <v>50591709.100000001</v>
      </c>
    </row>
    <row r="14" spans="1:184" x14ac:dyDescent="0.25">
      <c r="A14" s="5" t="s">
        <v>4</v>
      </c>
      <c r="B14">
        <v>32860631.100000001</v>
      </c>
      <c r="C14">
        <v>34287705.600000001</v>
      </c>
      <c r="D14">
        <v>32769737.300000001</v>
      </c>
      <c r="E14">
        <v>27881026</v>
      </c>
      <c r="F14">
        <v>1897087.4</v>
      </c>
      <c r="G14">
        <v>-11854447.199999999</v>
      </c>
      <c r="H14">
        <v>25911402.399999999</v>
      </c>
      <c r="I14">
        <v>42907762.399999999</v>
      </c>
      <c r="J14">
        <v>1017145.9</v>
      </c>
      <c r="K14">
        <v>-3986014.8</v>
      </c>
      <c r="L14">
        <v>-27817534</v>
      </c>
      <c r="M14">
        <v>-28334831</v>
      </c>
      <c r="N14">
        <v>-49659095.200000003</v>
      </c>
      <c r="O14">
        <v>-40051527.5</v>
      </c>
      <c r="P14">
        <v>-26691305.600000001</v>
      </c>
      <c r="Q14">
        <v>-3515824</v>
      </c>
      <c r="R14">
        <v>11660176</v>
      </c>
      <c r="S14">
        <v>1804618.6</v>
      </c>
      <c r="T14">
        <v>-457231.9</v>
      </c>
      <c r="U14">
        <v>-9256618.8000000007</v>
      </c>
      <c r="V14">
        <v>-17066026.699999999</v>
      </c>
      <c r="W14">
        <v>-27259087.300000001</v>
      </c>
      <c r="X14">
        <v>-26279801.899999999</v>
      </c>
      <c r="Y14">
        <v>4352658.0999999996</v>
      </c>
      <c r="Z14">
        <v>6063936.2000000002</v>
      </c>
      <c r="AA14">
        <v>2633929.6</v>
      </c>
      <c r="AB14">
        <v>11401552.4</v>
      </c>
      <c r="AC14">
        <v>6078425.5999999996</v>
      </c>
      <c r="AD14">
        <v>-4421754.3</v>
      </c>
      <c r="AE14">
        <v>4260632.5999999996</v>
      </c>
      <c r="AF14">
        <v>28993337.600000001</v>
      </c>
      <c r="AG14">
        <v>53535529.5</v>
      </c>
      <c r="AH14">
        <v>33923197.200000003</v>
      </c>
      <c r="AI14">
        <v>21812658.399999999</v>
      </c>
      <c r="AJ14">
        <v>-17411817.199999999</v>
      </c>
      <c r="AK14">
        <v>7975790</v>
      </c>
      <c r="AL14">
        <v>2627649.9</v>
      </c>
      <c r="AM14">
        <v>-7739815.4000000004</v>
      </c>
      <c r="AN14">
        <v>7367508.9000000004</v>
      </c>
      <c r="AO14">
        <v>35997359.600000001</v>
      </c>
      <c r="AP14">
        <v>24616540.100000001</v>
      </c>
      <c r="AQ14">
        <v>10494743.6</v>
      </c>
      <c r="AR14">
        <v>21437831.399999999</v>
      </c>
      <c r="AS14">
        <v>2526806.6</v>
      </c>
      <c r="AT14">
        <v>-6581403.7000000002</v>
      </c>
      <c r="AU14">
        <v>-11981202.5</v>
      </c>
      <c r="AV14">
        <v>-15027035.5</v>
      </c>
      <c r="AW14">
        <v>-4190778.9</v>
      </c>
      <c r="AX14">
        <v>-3261439.9</v>
      </c>
      <c r="AY14">
        <v>-8760762.4000000004</v>
      </c>
      <c r="AZ14">
        <v>-5807049.5999999996</v>
      </c>
      <c r="BA14">
        <v>-15962781.699999999</v>
      </c>
      <c r="BB14">
        <v>-16420262.300000001</v>
      </c>
      <c r="BC14">
        <v>237757.7</v>
      </c>
      <c r="BD14">
        <v>1369790.4</v>
      </c>
      <c r="BE14">
        <v>6448515.4000000004</v>
      </c>
      <c r="BF14">
        <v>2832704.3</v>
      </c>
      <c r="BG14">
        <v>-8779458.0999999996</v>
      </c>
      <c r="BH14">
        <v>-1373924.3</v>
      </c>
      <c r="BI14">
        <v>4654271.5999999996</v>
      </c>
      <c r="BJ14">
        <v>-18909945.699999999</v>
      </c>
      <c r="BK14">
        <v>-1850044.9</v>
      </c>
      <c r="BL14">
        <v>1690065.7</v>
      </c>
      <c r="BM14">
        <v>11213049.300000001</v>
      </c>
      <c r="BN14">
        <v>-2613886.9</v>
      </c>
      <c r="BO14">
        <v>10641420.5</v>
      </c>
      <c r="BP14">
        <v>11014827</v>
      </c>
      <c r="BQ14">
        <v>3407896.6</v>
      </c>
      <c r="BR14">
        <v>5428787.7999999998</v>
      </c>
      <c r="BS14">
        <v>-981079.2</v>
      </c>
      <c r="BT14">
        <v>-3816959.7</v>
      </c>
      <c r="BU14">
        <v>-19985185</v>
      </c>
      <c r="BV14">
        <v>-5451559.7999999998</v>
      </c>
      <c r="BW14">
        <v>-155453.20000000001</v>
      </c>
      <c r="BX14">
        <v>3674787.9</v>
      </c>
      <c r="BY14">
        <v>17281047.800000001</v>
      </c>
      <c r="BZ14">
        <v>22872415.100000001</v>
      </c>
      <c r="CA14">
        <v>36014834.200000003</v>
      </c>
      <c r="CB14">
        <v>25254209.399999999</v>
      </c>
      <c r="CC14">
        <v>-1383567.1</v>
      </c>
      <c r="CD14">
        <v>-9017727.5999999996</v>
      </c>
      <c r="CE14">
        <v>12035831.199999999</v>
      </c>
      <c r="CF14">
        <v>-13288719.199999999</v>
      </c>
      <c r="CG14">
        <v>-1144039.3</v>
      </c>
      <c r="CH14">
        <v>6965489.2000000002</v>
      </c>
      <c r="CI14">
        <v>285543.90000000002</v>
      </c>
      <c r="CJ14">
        <v>12197201.699999999</v>
      </c>
      <c r="CK14">
        <v>13442919.6</v>
      </c>
      <c r="CL14">
        <v>10442021.199999999</v>
      </c>
      <c r="CM14">
        <v>7137528.0999999996</v>
      </c>
      <c r="CN14">
        <v>6673249.4000000004</v>
      </c>
      <c r="CO14">
        <v>-8680301.9000000004</v>
      </c>
      <c r="CP14">
        <v>-26804967</v>
      </c>
      <c r="CQ14">
        <v>-3223598.2</v>
      </c>
      <c r="CR14">
        <v>-22964780.600000001</v>
      </c>
      <c r="CS14">
        <v>-34324266.5</v>
      </c>
      <c r="CT14">
        <v>-5910609</v>
      </c>
      <c r="CU14">
        <v>-6978947.7999999998</v>
      </c>
      <c r="CV14">
        <v>-11889531.800000001</v>
      </c>
      <c r="CW14">
        <v>3132873.1</v>
      </c>
      <c r="CX14">
        <v>-5579345.5</v>
      </c>
      <c r="CY14">
        <v>-17818783.399999999</v>
      </c>
      <c r="CZ14">
        <v>15225075.199999999</v>
      </c>
      <c r="DA14">
        <v>-5375878.7000000002</v>
      </c>
      <c r="DB14">
        <v>-900986.2</v>
      </c>
      <c r="DC14">
        <v>6692040.2000000002</v>
      </c>
      <c r="DD14">
        <v>12287150.699999999</v>
      </c>
      <c r="DE14">
        <v>4630904.2</v>
      </c>
      <c r="DF14">
        <v>25814543.600000001</v>
      </c>
      <c r="DG14">
        <v>21180360.300000001</v>
      </c>
      <c r="DH14">
        <v>21142670.699999999</v>
      </c>
      <c r="DI14">
        <v>16995373.800000001</v>
      </c>
      <c r="DJ14">
        <v>2908318.2</v>
      </c>
      <c r="DK14">
        <v>10474541</v>
      </c>
      <c r="DL14">
        <v>-6387546.9000000004</v>
      </c>
      <c r="DM14">
        <v>-19048382.5</v>
      </c>
      <c r="DN14">
        <v>-15100365.9</v>
      </c>
      <c r="DO14">
        <v>-5212715.2</v>
      </c>
      <c r="DP14">
        <v>-26459209.899999999</v>
      </c>
      <c r="DQ14">
        <v>-10999287.199999999</v>
      </c>
      <c r="DR14">
        <v>-1834135.9</v>
      </c>
      <c r="DS14">
        <v>-15462303.1</v>
      </c>
      <c r="DT14">
        <v>11518186.9</v>
      </c>
      <c r="DU14">
        <v>28939126.199999999</v>
      </c>
      <c r="DV14">
        <v>22184646.600000001</v>
      </c>
      <c r="DW14">
        <v>25142453.199999999</v>
      </c>
      <c r="DX14">
        <v>3707153.8</v>
      </c>
      <c r="DY14">
        <v>-13759226.199999999</v>
      </c>
      <c r="DZ14">
        <v>-16419161.1</v>
      </c>
      <c r="EA14">
        <v>3996760.9</v>
      </c>
      <c r="EB14">
        <v>11566611.1</v>
      </c>
      <c r="EC14">
        <v>37810612</v>
      </c>
      <c r="ED14">
        <v>16201513.1</v>
      </c>
      <c r="EE14">
        <v>1747564</v>
      </c>
      <c r="EF14">
        <v>6983055.2000000002</v>
      </c>
      <c r="EG14">
        <v>15887236.699999999</v>
      </c>
      <c r="EH14">
        <v>6354852.4000000004</v>
      </c>
      <c r="EI14">
        <v>10484250</v>
      </c>
      <c r="EP14" s="28">
        <f t="shared" si="7"/>
        <v>138</v>
      </c>
      <c r="EQ14" s="28">
        <f t="shared" si="8"/>
        <v>103500000</v>
      </c>
      <c r="ER14" s="22">
        <f t="shared" si="21"/>
        <v>315640088.29999995</v>
      </c>
      <c r="ES14" s="22">
        <f t="shared" si="9"/>
        <v>212140088.29999995</v>
      </c>
      <c r="ET14" s="22">
        <f>ROUNDUP(EP14/5,0)</f>
        <v>28</v>
      </c>
      <c r="EU14" s="22">
        <f t="shared" si="27"/>
        <v>21000000</v>
      </c>
      <c r="EV14" s="22">
        <f>SUM(B14,G14,L14,Q14,V14,AA14,AF14,AK14,AP14,AU14,AZ14,BE14,BJ14,BO14,BT14,BY14,CD14,CI14,CN14,CS14,CX14,DC14,DH14,DM14,DR14,DW14,EB14,EG14,EL14)</f>
        <v>48268169.900000006</v>
      </c>
      <c r="EW14" s="22">
        <f t="shared" si="22"/>
        <v>27268169.900000006</v>
      </c>
      <c r="EX14" s="22">
        <v>5</v>
      </c>
      <c r="EY14" s="30">
        <f t="shared" si="10"/>
        <v>9.3490868228571448E-3</v>
      </c>
      <c r="EZ14" s="34">
        <v>5</v>
      </c>
      <c r="FA14" s="7">
        <f t="shared" si="23"/>
        <v>75</v>
      </c>
      <c r="FB14" s="7">
        <f t="shared" si="24"/>
        <v>63</v>
      </c>
      <c r="FC14" s="33">
        <f t="shared" si="11"/>
        <v>0.54347826086956519</v>
      </c>
      <c r="FD14" s="24">
        <f t="shared" si="25"/>
        <v>132742097.8</v>
      </c>
      <c r="FE14" s="24">
        <f t="shared" si="25"/>
        <v>51322535.299999982</v>
      </c>
      <c r="FF14" s="24">
        <f t="shared" si="25"/>
        <v>-48688802.999999993</v>
      </c>
      <c r="FG14" s="24">
        <f t="shared" si="25"/>
        <v>-16885864.600000005</v>
      </c>
      <c r="FH14" s="24">
        <f t="shared" si="25"/>
        <v>-130586020.5</v>
      </c>
      <c r="FI14" s="24">
        <f t="shared" si="25"/>
        <v>-39554152</v>
      </c>
      <c r="FJ14" s="24">
        <f t="shared" si="26"/>
        <v>5506977.5999999978</v>
      </c>
      <c r="FK14" s="24">
        <f t="shared" si="26"/>
        <v>-20863750.899999999</v>
      </c>
      <c r="FL14" s="24">
        <f t="shared" si="26"/>
        <v>64356879.699999996</v>
      </c>
      <c r="FM14" s="24">
        <f t="shared" si="26"/>
        <v>157369831.99999997</v>
      </c>
      <c r="FN14" s="24">
        <f t="shared" si="26"/>
        <v>73900808</v>
      </c>
      <c r="FO14" s="24">
        <f t="shared" si="26"/>
        <v>87019548.900000006</v>
      </c>
    </row>
    <row r="15" spans="1:184" x14ac:dyDescent="0.25">
      <c r="A15" s="5" t="s">
        <v>5</v>
      </c>
      <c r="B15">
        <v>15874037.1</v>
      </c>
      <c r="C15">
        <v>42638920.100000001</v>
      </c>
      <c r="D15">
        <v>30108290.399999999</v>
      </c>
      <c r="E15">
        <v>26828922.699999999</v>
      </c>
      <c r="F15">
        <v>11548822.9</v>
      </c>
      <c r="G15">
        <v>-5746800.4000000004</v>
      </c>
      <c r="H15">
        <v>51652790.5</v>
      </c>
      <c r="I15">
        <v>21675268.100000001</v>
      </c>
      <c r="J15">
        <v>-5553555.7999999998</v>
      </c>
      <c r="K15">
        <v>-28214504.199999999</v>
      </c>
      <c r="L15">
        <v>-31203502.199999999</v>
      </c>
      <c r="M15">
        <v>-32675806.600000001</v>
      </c>
      <c r="N15">
        <v>-57578082.399999999</v>
      </c>
      <c r="O15">
        <v>-32497276.699999999</v>
      </c>
      <c r="P15">
        <v>-23975076.199999999</v>
      </c>
      <c r="Q15">
        <v>-827225.1</v>
      </c>
      <c r="R15">
        <v>2097126.9</v>
      </c>
      <c r="S15">
        <v>-8029620.5999999996</v>
      </c>
      <c r="T15">
        <v>4135167.4</v>
      </c>
      <c r="U15">
        <v>-19513815.5</v>
      </c>
      <c r="V15">
        <v>-25801838.899999999</v>
      </c>
      <c r="W15">
        <v>-28378462.399999999</v>
      </c>
      <c r="X15">
        <v>-16207428.800000001</v>
      </c>
      <c r="Y15">
        <v>9075773.9000000004</v>
      </c>
      <c r="Z15">
        <v>9056261.5999999996</v>
      </c>
      <c r="AA15">
        <v>3775048.3</v>
      </c>
      <c r="AB15">
        <v>12765242.9</v>
      </c>
      <c r="AC15">
        <v>-783431.6</v>
      </c>
      <c r="AD15">
        <v>464958.9</v>
      </c>
      <c r="AE15">
        <v>4410341.5999999996</v>
      </c>
      <c r="AF15">
        <v>47079389.700000003</v>
      </c>
      <c r="AG15">
        <v>54413990.100000001</v>
      </c>
      <c r="AH15">
        <v>32716324.399999999</v>
      </c>
      <c r="AI15">
        <v>17402351.600000001</v>
      </c>
      <c r="AJ15">
        <v>-13505749</v>
      </c>
      <c r="AK15">
        <v>21490301.899999999</v>
      </c>
      <c r="AL15">
        <v>-3612882.1</v>
      </c>
      <c r="AM15">
        <v>-8648238.3000000007</v>
      </c>
      <c r="AN15">
        <v>25972048.300000001</v>
      </c>
      <c r="AO15">
        <v>43678621.600000001</v>
      </c>
      <c r="AP15">
        <v>21699157.600000001</v>
      </c>
      <c r="AQ15">
        <v>10254671.6</v>
      </c>
      <c r="AR15">
        <v>20637445.300000001</v>
      </c>
      <c r="AS15">
        <v>-11000074.699999999</v>
      </c>
      <c r="AT15">
        <v>-8599883.1999999993</v>
      </c>
      <c r="AU15">
        <v>-18472479.600000001</v>
      </c>
      <c r="AV15">
        <v>-16712444.4</v>
      </c>
      <c r="AW15">
        <v>10984092.6</v>
      </c>
      <c r="AX15">
        <v>-9609320.1999999993</v>
      </c>
      <c r="AY15">
        <v>-3308279.5</v>
      </c>
      <c r="AZ15">
        <v>-5464485.4000000004</v>
      </c>
      <c r="BA15">
        <v>-16675064.6</v>
      </c>
      <c r="BB15">
        <v>-14079330.800000001</v>
      </c>
      <c r="BC15">
        <v>457287</v>
      </c>
      <c r="BD15">
        <v>8560811.3000000007</v>
      </c>
      <c r="BE15">
        <v>2691675.9</v>
      </c>
      <c r="BF15">
        <v>-11529836.699999999</v>
      </c>
      <c r="BG15">
        <v>-10033085.800000001</v>
      </c>
      <c r="BH15">
        <v>-6081298.0999999996</v>
      </c>
      <c r="BI15">
        <v>2492197.4</v>
      </c>
      <c r="BJ15">
        <v>-11614284.699999999</v>
      </c>
      <c r="BK15">
        <v>2181518.6</v>
      </c>
      <c r="BL15">
        <v>10143789.199999999</v>
      </c>
      <c r="BM15">
        <v>4023620</v>
      </c>
      <c r="BN15">
        <v>9200168.5</v>
      </c>
      <c r="BO15">
        <v>7921633.7999999998</v>
      </c>
      <c r="BP15">
        <v>14715941.300000001</v>
      </c>
      <c r="BQ15">
        <v>7753312.7000000002</v>
      </c>
      <c r="BR15">
        <v>958139.5</v>
      </c>
      <c r="BS15">
        <v>-4968847.8</v>
      </c>
      <c r="BT15">
        <v>-3333777.1</v>
      </c>
      <c r="BU15">
        <v>-16284903.1</v>
      </c>
      <c r="BV15">
        <v>-1392746</v>
      </c>
      <c r="BW15">
        <v>2551583.7999999998</v>
      </c>
      <c r="BX15">
        <v>14061463.699999999</v>
      </c>
      <c r="BY15">
        <v>13266854.800000001</v>
      </c>
      <c r="BZ15">
        <v>41273521.100000001</v>
      </c>
      <c r="CA15">
        <v>31592727.300000001</v>
      </c>
      <c r="CB15">
        <v>27877493.800000001</v>
      </c>
      <c r="CC15">
        <v>4971168.8</v>
      </c>
      <c r="CD15">
        <v>-10456287.800000001</v>
      </c>
      <c r="CE15">
        <v>9434933.5999999996</v>
      </c>
      <c r="CF15">
        <v>-9935948.5</v>
      </c>
      <c r="CG15">
        <v>4659581.5</v>
      </c>
      <c r="CH15">
        <v>7073588.5</v>
      </c>
      <c r="CI15">
        <v>12883856.9</v>
      </c>
      <c r="CJ15">
        <v>12613345.699999999</v>
      </c>
      <c r="CK15">
        <v>984318</v>
      </c>
      <c r="CL15">
        <v>15408306.300000001</v>
      </c>
      <c r="CM15">
        <v>1039080.8</v>
      </c>
      <c r="CN15">
        <v>688775.5</v>
      </c>
      <c r="CO15">
        <v>-21604976.699999999</v>
      </c>
      <c r="CP15">
        <v>-13633242.9</v>
      </c>
      <c r="CQ15">
        <v>-21089573.899999999</v>
      </c>
      <c r="CR15">
        <v>-23701635.899999999</v>
      </c>
      <c r="CS15">
        <v>-23281495.199999999</v>
      </c>
      <c r="CT15">
        <v>-9573092.1999999993</v>
      </c>
      <c r="CU15">
        <v>-11094691.6</v>
      </c>
      <c r="CV15">
        <v>-13984751.1</v>
      </c>
      <c r="CW15">
        <v>-8707849.6999999993</v>
      </c>
      <c r="CX15">
        <v>-11054816.1</v>
      </c>
      <c r="CY15">
        <v>-21415267.300000001</v>
      </c>
      <c r="CZ15">
        <v>8340623.2000000002</v>
      </c>
      <c r="DA15">
        <v>-1422550</v>
      </c>
      <c r="DB15">
        <v>17869565.800000001</v>
      </c>
      <c r="DC15">
        <v>11728588.1</v>
      </c>
      <c r="DD15">
        <v>18570651.399999999</v>
      </c>
      <c r="DE15">
        <v>275015.5</v>
      </c>
      <c r="DF15">
        <v>41912987.399999999</v>
      </c>
      <c r="DG15">
        <v>23889850.899999999</v>
      </c>
      <c r="DH15">
        <v>21256612.199999999</v>
      </c>
      <c r="DI15">
        <v>15705620.6</v>
      </c>
      <c r="DJ15">
        <v>3825851</v>
      </c>
      <c r="DK15">
        <v>4707779.7</v>
      </c>
      <c r="DL15">
        <v>-7883208.9000000004</v>
      </c>
      <c r="DM15">
        <v>-17067633.100000001</v>
      </c>
      <c r="DN15">
        <v>-23113579</v>
      </c>
      <c r="DO15">
        <v>-16450366.800000001</v>
      </c>
      <c r="DP15">
        <v>-29719664.199999999</v>
      </c>
      <c r="DQ15">
        <v>-6174344.7000000002</v>
      </c>
      <c r="DR15">
        <v>-1528136.8</v>
      </c>
      <c r="DS15">
        <v>-4371970.4000000004</v>
      </c>
      <c r="DT15">
        <v>11432503.5</v>
      </c>
      <c r="DU15">
        <v>27178252.899999999</v>
      </c>
      <c r="DV15">
        <v>15316340.800000001</v>
      </c>
      <c r="DW15">
        <v>19307063.399999999</v>
      </c>
      <c r="DX15">
        <v>5206571.7</v>
      </c>
      <c r="DY15">
        <v>-6971803.7999999998</v>
      </c>
      <c r="DZ15">
        <v>-9409384</v>
      </c>
      <c r="EA15">
        <v>3629074.9</v>
      </c>
      <c r="EB15">
        <v>16062438</v>
      </c>
      <c r="EC15">
        <v>22691089.5</v>
      </c>
      <c r="ED15">
        <v>7381260</v>
      </c>
      <c r="EE15">
        <v>23345308.399999999</v>
      </c>
      <c r="EF15">
        <v>15514480</v>
      </c>
      <c r="EG15">
        <v>16639105</v>
      </c>
      <c r="EH15">
        <v>8569500</v>
      </c>
      <c r="EP15" s="28">
        <f t="shared" si="7"/>
        <v>137</v>
      </c>
      <c r="EQ15" s="28">
        <f t="shared" si="8"/>
        <v>102750000</v>
      </c>
      <c r="ER15" s="22">
        <f t="shared" si="21"/>
        <v>348712488.10000014</v>
      </c>
      <c r="ES15" s="22">
        <f t="shared" si="9"/>
        <v>245962488.10000014</v>
      </c>
      <c r="ET15" s="22">
        <f>ROUNDUP(EP15/6,0)</f>
        <v>23</v>
      </c>
      <c r="EU15" s="22">
        <f t="shared" si="27"/>
        <v>17250000</v>
      </c>
      <c r="EV15" s="22">
        <f>SUM(B15,H15,N15,T15,Z15,AF15,AL15,AR15,AX15,BD15,BJ15,BP15,BV15,CB15,CH15,CN15,CT15,CZ15,DF15,DL15,DR15,DX15,ED15,EJ15)</f>
        <v>167401390.99999997</v>
      </c>
      <c r="EW15" s="22">
        <f>EV15-EU15</f>
        <v>150151390.99999997</v>
      </c>
      <c r="EX15" s="22">
        <v>6</v>
      </c>
      <c r="EY15" s="30">
        <f t="shared" si="10"/>
        <v>5.2226570782608686E-2</v>
      </c>
      <c r="EZ15" s="34">
        <v>6</v>
      </c>
      <c r="FA15" s="7">
        <f t="shared" si="23"/>
        <v>74</v>
      </c>
      <c r="FB15" s="7">
        <f t="shared" si="24"/>
        <v>63</v>
      </c>
      <c r="FC15" s="33">
        <f t="shared" si="11"/>
        <v>0.54014598540145986</v>
      </c>
      <c r="FD15" s="24">
        <f t="shared" si="25"/>
        <v>181011800.79999998</v>
      </c>
      <c r="FE15" s="24">
        <f t="shared" si="25"/>
        <v>13924561.800000001</v>
      </c>
      <c r="FF15" s="24">
        <f t="shared" si="25"/>
        <v>-56553578.599999994</v>
      </c>
      <c r="FG15" s="24">
        <f t="shared" si="25"/>
        <v>-85412372.299999982</v>
      </c>
      <c r="FH15" s="24">
        <f t="shared" si="25"/>
        <v>-115768358.8</v>
      </c>
      <c r="FI15" s="24">
        <f t="shared" si="25"/>
        <v>-6748497.3000000007</v>
      </c>
      <c r="FJ15" s="24">
        <f t="shared" si="26"/>
        <v>-13610409.800000008</v>
      </c>
      <c r="FK15" s="24">
        <f t="shared" si="26"/>
        <v>51345630.5</v>
      </c>
      <c r="FL15" s="24">
        <f t="shared" si="26"/>
        <v>110443463.2</v>
      </c>
      <c r="FM15" s="24">
        <f t="shared" si="26"/>
        <v>121311744.59999999</v>
      </c>
      <c r="FN15" s="24">
        <f t="shared" si="26"/>
        <v>104269607.10000001</v>
      </c>
      <c r="FO15" s="24">
        <f t="shared" si="26"/>
        <v>44498896.899999991</v>
      </c>
    </row>
    <row r="16" spans="1:184" x14ac:dyDescent="0.25">
      <c r="A16" s="25">
        <v>9</v>
      </c>
      <c r="B16" s="6">
        <f>COUNTIF(B10:B15,"&gt;750000")</f>
        <v>5</v>
      </c>
      <c r="C16" s="6">
        <f t="shared" ref="C16:BN16" si="28">COUNTIF(C10:C15,"&gt;750000")</f>
        <v>6</v>
      </c>
      <c r="D16" s="6">
        <f t="shared" si="28"/>
        <v>6</v>
      </c>
      <c r="E16" s="6">
        <f t="shared" si="28"/>
        <v>6</v>
      </c>
      <c r="F16" s="6">
        <f t="shared" si="28"/>
        <v>4</v>
      </c>
      <c r="G16" s="6">
        <f t="shared" si="28"/>
        <v>0</v>
      </c>
      <c r="H16" s="6">
        <f t="shared" si="28"/>
        <v>6</v>
      </c>
      <c r="I16" s="6">
        <f t="shared" si="28"/>
        <v>6</v>
      </c>
      <c r="J16" s="6">
        <f t="shared" si="28"/>
        <v>2</v>
      </c>
      <c r="K16" s="6">
        <f t="shared" si="28"/>
        <v>2</v>
      </c>
      <c r="L16" s="6">
        <f t="shared" si="28"/>
        <v>2</v>
      </c>
      <c r="M16" s="6">
        <f t="shared" si="28"/>
        <v>2</v>
      </c>
      <c r="N16" s="6">
        <f t="shared" si="28"/>
        <v>0</v>
      </c>
      <c r="O16" s="6">
        <f t="shared" si="28"/>
        <v>0</v>
      </c>
      <c r="P16" s="6">
        <f t="shared" si="28"/>
        <v>0</v>
      </c>
      <c r="Q16" s="6">
        <f t="shared" si="28"/>
        <v>0</v>
      </c>
      <c r="R16" s="6">
        <f t="shared" si="28"/>
        <v>4</v>
      </c>
      <c r="S16" s="6">
        <f t="shared" si="28"/>
        <v>4</v>
      </c>
      <c r="T16" s="6">
        <f t="shared" si="28"/>
        <v>5</v>
      </c>
      <c r="U16" s="6">
        <f t="shared" si="28"/>
        <v>3</v>
      </c>
      <c r="V16" s="6">
        <f t="shared" si="28"/>
        <v>0</v>
      </c>
      <c r="W16" s="6">
        <f t="shared" si="28"/>
        <v>0</v>
      </c>
      <c r="X16" s="6">
        <f t="shared" si="28"/>
        <v>0</v>
      </c>
      <c r="Y16" s="6">
        <f t="shared" si="28"/>
        <v>3</v>
      </c>
      <c r="Z16" s="6">
        <f t="shared" si="28"/>
        <v>3</v>
      </c>
      <c r="AA16" s="6">
        <f t="shared" si="28"/>
        <v>2</v>
      </c>
      <c r="AB16" s="6">
        <f t="shared" si="28"/>
        <v>6</v>
      </c>
      <c r="AC16" s="6">
        <f t="shared" si="28"/>
        <v>3</v>
      </c>
      <c r="AD16" s="6">
        <f t="shared" si="28"/>
        <v>2</v>
      </c>
      <c r="AE16" s="6">
        <f t="shared" si="28"/>
        <v>4</v>
      </c>
      <c r="AF16" s="6">
        <f t="shared" si="28"/>
        <v>5</v>
      </c>
      <c r="AG16" s="6">
        <f t="shared" si="28"/>
        <v>6</v>
      </c>
      <c r="AH16" s="6">
        <f t="shared" si="28"/>
        <v>6</v>
      </c>
      <c r="AI16" s="6">
        <f t="shared" si="28"/>
        <v>6</v>
      </c>
      <c r="AJ16" s="6">
        <f t="shared" si="28"/>
        <v>0</v>
      </c>
      <c r="AK16" s="6">
        <f t="shared" si="28"/>
        <v>5</v>
      </c>
      <c r="AL16" s="6">
        <f t="shared" si="28"/>
        <v>1</v>
      </c>
      <c r="AM16" s="6">
        <f t="shared" si="28"/>
        <v>1</v>
      </c>
      <c r="AN16" s="6">
        <f t="shared" si="28"/>
        <v>5</v>
      </c>
      <c r="AO16" s="6">
        <f t="shared" si="28"/>
        <v>6</v>
      </c>
      <c r="AP16" s="6">
        <f t="shared" si="28"/>
        <v>5</v>
      </c>
      <c r="AQ16" s="6">
        <f t="shared" si="28"/>
        <v>4</v>
      </c>
      <c r="AR16" s="6">
        <f t="shared" si="28"/>
        <v>6</v>
      </c>
      <c r="AS16" s="6">
        <f t="shared" si="28"/>
        <v>5</v>
      </c>
      <c r="AT16" s="6">
        <f t="shared" si="28"/>
        <v>0</v>
      </c>
      <c r="AU16" s="6">
        <f t="shared" si="28"/>
        <v>0</v>
      </c>
      <c r="AV16" s="6">
        <f t="shared" si="28"/>
        <v>0</v>
      </c>
      <c r="AW16" s="6">
        <f t="shared" si="28"/>
        <v>1</v>
      </c>
      <c r="AX16" s="6">
        <f t="shared" si="28"/>
        <v>1</v>
      </c>
      <c r="AY16" s="6">
        <f t="shared" si="28"/>
        <v>0</v>
      </c>
      <c r="AZ16" s="6">
        <f t="shared" si="28"/>
        <v>0</v>
      </c>
      <c r="BA16" s="6">
        <f t="shared" si="28"/>
        <v>0</v>
      </c>
      <c r="BB16" s="6">
        <f t="shared" si="28"/>
        <v>0</v>
      </c>
      <c r="BC16" s="6">
        <f t="shared" si="28"/>
        <v>0</v>
      </c>
      <c r="BD16" s="6">
        <f t="shared" si="28"/>
        <v>4</v>
      </c>
      <c r="BE16" s="6">
        <f t="shared" si="28"/>
        <v>3</v>
      </c>
      <c r="BF16" s="6">
        <f t="shared" si="28"/>
        <v>2</v>
      </c>
      <c r="BG16" s="6">
        <f t="shared" si="28"/>
        <v>3</v>
      </c>
      <c r="BH16" s="6">
        <f t="shared" si="28"/>
        <v>3</v>
      </c>
      <c r="BI16" s="6">
        <f t="shared" si="28"/>
        <v>6</v>
      </c>
      <c r="BJ16" s="6">
        <f t="shared" si="28"/>
        <v>0</v>
      </c>
      <c r="BK16" s="6">
        <f t="shared" si="28"/>
        <v>1</v>
      </c>
      <c r="BL16" s="6">
        <f t="shared" si="28"/>
        <v>2</v>
      </c>
      <c r="BM16" s="6">
        <f t="shared" si="28"/>
        <v>4</v>
      </c>
      <c r="BN16" s="6">
        <f t="shared" si="28"/>
        <v>4</v>
      </c>
      <c r="BO16" s="6">
        <f t="shared" ref="BO16:DZ16" si="29">COUNTIF(BO10:BO15,"&gt;750000")</f>
        <v>5</v>
      </c>
      <c r="BP16" s="6">
        <f t="shared" si="29"/>
        <v>6</v>
      </c>
      <c r="BQ16" s="6">
        <f t="shared" si="29"/>
        <v>5</v>
      </c>
      <c r="BR16" s="6">
        <f t="shared" si="29"/>
        <v>5</v>
      </c>
      <c r="BS16" s="6">
        <f t="shared" si="29"/>
        <v>4</v>
      </c>
      <c r="BT16" s="6">
        <f t="shared" si="29"/>
        <v>0</v>
      </c>
      <c r="BU16" s="6">
        <f t="shared" si="29"/>
        <v>0</v>
      </c>
      <c r="BV16" s="6">
        <f t="shared" si="29"/>
        <v>0</v>
      </c>
      <c r="BW16" s="6">
        <f t="shared" si="29"/>
        <v>1</v>
      </c>
      <c r="BX16" s="6">
        <f t="shared" si="29"/>
        <v>3</v>
      </c>
      <c r="BY16" s="6">
        <f t="shared" si="29"/>
        <v>3</v>
      </c>
      <c r="BZ16" s="6">
        <f t="shared" si="29"/>
        <v>6</v>
      </c>
      <c r="CA16" s="6">
        <f t="shared" si="29"/>
        <v>6</v>
      </c>
      <c r="CB16" s="6">
        <f t="shared" si="29"/>
        <v>6</v>
      </c>
      <c r="CC16" s="6">
        <f t="shared" si="29"/>
        <v>4</v>
      </c>
      <c r="CD16" s="6">
        <f t="shared" si="29"/>
        <v>0</v>
      </c>
      <c r="CE16" s="6">
        <f t="shared" si="29"/>
        <v>6</v>
      </c>
      <c r="CF16" s="6">
        <f t="shared" si="29"/>
        <v>0</v>
      </c>
      <c r="CG16" s="6">
        <f t="shared" si="29"/>
        <v>1</v>
      </c>
      <c r="CH16" s="6">
        <f t="shared" si="29"/>
        <v>6</v>
      </c>
      <c r="CI16" s="6">
        <f t="shared" si="29"/>
        <v>3</v>
      </c>
      <c r="CJ16" s="6">
        <f t="shared" si="29"/>
        <v>2</v>
      </c>
      <c r="CK16" s="6">
        <f t="shared" si="29"/>
        <v>5</v>
      </c>
      <c r="CL16" s="6">
        <f t="shared" si="29"/>
        <v>6</v>
      </c>
      <c r="CM16" s="6">
        <f t="shared" si="29"/>
        <v>6</v>
      </c>
      <c r="CN16" s="6">
        <f t="shared" si="29"/>
        <v>5</v>
      </c>
      <c r="CO16" s="6">
        <f t="shared" si="29"/>
        <v>1</v>
      </c>
      <c r="CP16" s="6">
        <f t="shared" si="29"/>
        <v>0</v>
      </c>
      <c r="CQ16" s="6">
        <f t="shared" si="29"/>
        <v>2</v>
      </c>
      <c r="CR16" s="6">
        <f t="shared" si="29"/>
        <v>1</v>
      </c>
      <c r="CS16" s="6">
        <f t="shared" si="29"/>
        <v>0</v>
      </c>
      <c r="CT16" s="6">
        <f t="shared" si="29"/>
        <v>0</v>
      </c>
      <c r="CU16" s="6">
        <f t="shared" si="29"/>
        <v>1</v>
      </c>
      <c r="CV16" s="6">
        <f t="shared" si="29"/>
        <v>0</v>
      </c>
      <c r="CW16" s="6">
        <f t="shared" si="29"/>
        <v>4</v>
      </c>
      <c r="CX16" s="6">
        <f t="shared" si="29"/>
        <v>4</v>
      </c>
      <c r="CY16" s="6">
        <f t="shared" si="29"/>
        <v>0</v>
      </c>
      <c r="CZ16" s="6">
        <f t="shared" si="29"/>
        <v>5</v>
      </c>
      <c r="DA16" s="6">
        <f t="shared" si="29"/>
        <v>4</v>
      </c>
      <c r="DB16" s="6">
        <f t="shared" si="29"/>
        <v>4</v>
      </c>
      <c r="DC16" s="6">
        <f t="shared" si="29"/>
        <v>4</v>
      </c>
      <c r="DD16" s="6">
        <f t="shared" si="29"/>
        <v>4</v>
      </c>
      <c r="DE16" s="6">
        <f t="shared" si="29"/>
        <v>3</v>
      </c>
      <c r="DF16" s="6">
        <f t="shared" si="29"/>
        <v>6</v>
      </c>
      <c r="DG16" s="6">
        <f t="shared" si="29"/>
        <v>6</v>
      </c>
      <c r="DH16" s="6">
        <f t="shared" si="29"/>
        <v>5</v>
      </c>
      <c r="DI16" s="6">
        <f t="shared" si="29"/>
        <v>6</v>
      </c>
      <c r="DJ16" s="6">
        <f t="shared" si="29"/>
        <v>5</v>
      </c>
      <c r="DK16" s="6">
        <f t="shared" si="29"/>
        <v>6</v>
      </c>
      <c r="DL16" s="6">
        <f t="shared" si="29"/>
        <v>2</v>
      </c>
      <c r="DM16" s="6">
        <f t="shared" si="29"/>
        <v>0</v>
      </c>
      <c r="DN16" s="6">
        <f t="shared" si="29"/>
        <v>0</v>
      </c>
      <c r="DO16" s="6">
        <f t="shared" si="29"/>
        <v>1</v>
      </c>
      <c r="DP16" s="6">
        <f t="shared" si="29"/>
        <v>0</v>
      </c>
      <c r="DQ16" s="6">
        <f t="shared" si="29"/>
        <v>2</v>
      </c>
      <c r="DR16" s="6">
        <f t="shared" si="29"/>
        <v>1</v>
      </c>
      <c r="DS16" s="6">
        <f t="shared" si="29"/>
        <v>0</v>
      </c>
      <c r="DT16" s="6">
        <f t="shared" si="29"/>
        <v>2</v>
      </c>
      <c r="DU16" s="6">
        <f t="shared" si="29"/>
        <v>6</v>
      </c>
      <c r="DV16" s="6">
        <f t="shared" si="29"/>
        <v>5</v>
      </c>
      <c r="DW16" s="6">
        <f t="shared" si="29"/>
        <v>6</v>
      </c>
      <c r="DX16" s="6">
        <f t="shared" si="29"/>
        <v>6</v>
      </c>
      <c r="DY16" s="6">
        <f t="shared" si="29"/>
        <v>1</v>
      </c>
      <c r="DZ16" s="6">
        <f t="shared" si="29"/>
        <v>0</v>
      </c>
      <c r="EA16" s="6">
        <f t="shared" ref="EA16:EO16" si="30">COUNTIF(EA10:EA15,"&gt;750000")</f>
        <v>3</v>
      </c>
      <c r="EB16" s="6">
        <f t="shared" si="30"/>
        <v>3</v>
      </c>
      <c r="EC16" s="6">
        <f t="shared" si="30"/>
        <v>6</v>
      </c>
      <c r="ED16" s="6">
        <f t="shared" si="30"/>
        <v>6</v>
      </c>
      <c r="EE16" s="6">
        <f t="shared" si="30"/>
        <v>4</v>
      </c>
      <c r="EF16" s="6">
        <f t="shared" si="30"/>
        <v>6</v>
      </c>
      <c r="EG16" s="6">
        <f t="shared" si="30"/>
        <v>6</v>
      </c>
      <c r="EH16" s="6">
        <f t="shared" si="30"/>
        <v>5</v>
      </c>
      <c r="EI16" s="6">
        <f t="shared" si="30"/>
        <v>2</v>
      </c>
      <c r="EJ16" s="6">
        <f t="shared" si="30"/>
        <v>0</v>
      </c>
      <c r="EK16" s="6">
        <f t="shared" si="30"/>
        <v>0</v>
      </c>
      <c r="EL16" s="6">
        <f t="shared" si="30"/>
        <v>0</v>
      </c>
      <c r="EM16" s="6">
        <f t="shared" si="30"/>
        <v>0</v>
      </c>
      <c r="EN16" s="6">
        <f t="shared" si="30"/>
        <v>0</v>
      </c>
      <c r="EO16" s="6">
        <f t="shared" si="30"/>
        <v>0</v>
      </c>
      <c r="ES16" s="22"/>
      <c r="ET16" s="22"/>
      <c r="EU16" s="22"/>
      <c r="EV16" s="22"/>
      <c r="EW16" s="22"/>
      <c r="EX16" s="22"/>
      <c r="EZ16" s="35" t="s">
        <v>13</v>
      </c>
      <c r="FA16" s="36" t="s">
        <v>14</v>
      </c>
      <c r="FB16" s="36" t="s">
        <v>15</v>
      </c>
      <c r="FC16" s="37" t="s">
        <v>11</v>
      </c>
      <c r="FD16" s="28">
        <v>70</v>
      </c>
      <c r="FE16" s="28">
        <v>69</v>
      </c>
      <c r="FF16" s="28">
        <v>66</v>
      </c>
      <c r="FG16" s="28">
        <v>66</v>
      </c>
      <c r="FH16" s="28">
        <v>66</v>
      </c>
      <c r="FI16" s="28">
        <v>66</v>
      </c>
      <c r="FJ16" s="28">
        <v>66</v>
      </c>
      <c r="FK16" s="28">
        <v>66</v>
      </c>
      <c r="FL16" s="28">
        <v>72</v>
      </c>
      <c r="FM16" s="28">
        <v>72</v>
      </c>
      <c r="FN16" s="28">
        <v>72</v>
      </c>
      <c r="FO16" s="28">
        <v>71</v>
      </c>
    </row>
    <row r="17" spans="1:171" x14ac:dyDescent="0.25">
      <c r="A17" s="5" t="s">
        <v>7</v>
      </c>
      <c r="B17">
        <v>22385087.199999999</v>
      </c>
      <c r="C17">
        <v>12626007.199999999</v>
      </c>
      <c r="D17">
        <v>-16462279</v>
      </c>
      <c r="E17">
        <v>7095759.2000000002</v>
      </c>
      <c r="F17">
        <v>9512196.4000000004</v>
      </c>
      <c r="G17">
        <v>-8373818.0999999996</v>
      </c>
      <c r="H17">
        <v>4540089.2</v>
      </c>
      <c r="I17">
        <v>12312050</v>
      </c>
      <c r="J17">
        <v>13431417.199999999</v>
      </c>
      <c r="K17">
        <v>-25814411.5</v>
      </c>
      <c r="L17">
        <v>-3231019.8</v>
      </c>
      <c r="M17">
        <v>-22949405.899999999</v>
      </c>
      <c r="N17">
        <v>-7771133.4000000004</v>
      </c>
      <c r="O17">
        <v>-4724570.5</v>
      </c>
      <c r="P17">
        <v>-15968573.199999999</v>
      </c>
      <c r="Q17">
        <v>14510371.4</v>
      </c>
      <c r="R17">
        <v>6591880.7000000002</v>
      </c>
      <c r="S17">
        <v>-1001737.8</v>
      </c>
      <c r="T17">
        <v>-3242522.7</v>
      </c>
      <c r="U17">
        <v>-2705043.8</v>
      </c>
      <c r="V17">
        <v>2855958.5</v>
      </c>
      <c r="W17">
        <v>-5471993.7999999998</v>
      </c>
      <c r="X17">
        <v>-13269779.6</v>
      </c>
      <c r="Y17">
        <v>3917973.5</v>
      </c>
      <c r="Z17">
        <v>10770401.9</v>
      </c>
      <c r="AA17">
        <v>-4009974.9</v>
      </c>
      <c r="AB17">
        <v>7048573.9000000004</v>
      </c>
      <c r="AC17">
        <v>-1447797.7</v>
      </c>
      <c r="AD17">
        <v>2792324.5</v>
      </c>
      <c r="AE17">
        <v>2142985.4</v>
      </c>
      <c r="AF17">
        <v>19172497.699999999</v>
      </c>
      <c r="AG17">
        <v>-6557459.5999999996</v>
      </c>
      <c r="AH17">
        <v>13286695.800000001</v>
      </c>
      <c r="AI17">
        <v>-6195463.9000000004</v>
      </c>
      <c r="AJ17">
        <v>-730510.7</v>
      </c>
      <c r="AK17">
        <v>-2707877.1</v>
      </c>
      <c r="AL17">
        <v>5105634.7</v>
      </c>
      <c r="AM17">
        <v>14682454.9</v>
      </c>
      <c r="AN17">
        <v>-12553511</v>
      </c>
      <c r="AO17">
        <v>6585104.0999999996</v>
      </c>
      <c r="AP17">
        <v>11731225.6</v>
      </c>
      <c r="AQ17">
        <v>-3956963.5</v>
      </c>
      <c r="AR17">
        <v>-1781620</v>
      </c>
      <c r="AS17">
        <v>532135.6</v>
      </c>
      <c r="AT17">
        <v>-790411.7</v>
      </c>
      <c r="AU17">
        <v>1910453.7</v>
      </c>
      <c r="AV17">
        <v>-6492020.2999999998</v>
      </c>
      <c r="AW17">
        <v>-9460151.3000000007</v>
      </c>
      <c r="AX17">
        <v>-4298456.0999999996</v>
      </c>
      <c r="AY17">
        <v>-103418.3</v>
      </c>
      <c r="AZ17">
        <v>-483221.4</v>
      </c>
      <c r="BA17">
        <v>2123551.4</v>
      </c>
      <c r="BB17">
        <v>-823398.5</v>
      </c>
      <c r="BC17">
        <v>-5499071.7999999998</v>
      </c>
      <c r="BD17">
        <v>1913930.4</v>
      </c>
      <c r="BE17">
        <v>-794215.9</v>
      </c>
      <c r="BF17">
        <v>10280880.1</v>
      </c>
      <c r="BG17">
        <v>-1189677.2</v>
      </c>
      <c r="BH17">
        <v>-6671907.7999999998</v>
      </c>
      <c r="BI17">
        <v>-2433378.9</v>
      </c>
      <c r="BJ17">
        <v>8475.7000000000007</v>
      </c>
      <c r="BK17">
        <v>-7890471.5</v>
      </c>
      <c r="BL17">
        <v>4852545.2</v>
      </c>
      <c r="BM17">
        <v>9243844.1999999993</v>
      </c>
      <c r="BN17">
        <v>4178794</v>
      </c>
      <c r="BO17">
        <v>-2880480</v>
      </c>
      <c r="BP17">
        <v>5835780.5999999996</v>
      </c>
      <c r="BQ17">
        <v>-1836934.9</v>
      </c>
      <c r="BR17">
        <v>-1575342</v>
      </c>
      <c r="BS17">
        <v>-1532696.6</v>
      </c>
      <c r="BT17">
        <v>-1041549.3</v>
      </c>
      <c r="BU17">
        <v>-4490410.0999999996</v>
      </c>
      <c r="BV17">
        <v>-1993001.3</v>
      </c>
      <c r="BW17">
        <v>4206022.0999999996</v>
      </c>
      <c r="BX17">
        <v>3549230.4</v>
      </c>
      <c r="BY17">
        <v>8601550.5999999996</v>
      </c>
      <c r="BZ17">
        <v>6154599.7999999998</v>
      </c>
      <c r="CA17">
        <v>-3390494</v>
      </c>
      <c r="CB17">
        <v>7632017.2999999998</v>
      </c>
      <c r="CC17">
        <v>-1700414</v>
      </c>
      <c r="CD17">
        <v>-2769173.7</v>
      </c>
      <c r="CE17">
        <v>1010975.7</v>
      </c>
      <c r="CF17">
        <v>2896059.8</v>
      </c>
      <c r="CG17">
        <v>-3539871.1</v>
      </c>
      <c r="CH17">
        <v>1576366.1</v>
      </c>
      <c r="CI17">
        <v>2664787</v>
      </c>
      <c r="CJ17">
        <v>1682950.3</v>
      </c>
      <c r="CK17">
        <v>17217411</v>
      </c>
      <c r="CL17">
        <v>2911423.2</v>
      </c>
      <c r="CM17">
        <v>-10359498.6</v>
      </c>
      <c r="CN17">
        <v>7052184.5</v>
      </c>
      <c r="CO17">
        <v>2308769.2000000002</v>
      </c>
      <c r="CP17">
        <v>-10878369.300000001</v>
      </c>
      <c r="CQ17">
        <v>-5709693.7000000002</v>
      </c>
      <c r="CR17">
        <v>7004077.0999999996</v>
      </c>
      <c r="CS17">
        <v>-18254079.800000001</v>
      </c>
      <c r="CT17">
        <v>1970960.9</v>
      </c>
      <c r="CU17">
        <v>9454364.3000000007</v>
      </c>
      <c r="CV17">
        <v>-3991779.6</v>
      </c>
      <c r="CW17">
        <v>-1544091.4</v>
      </c>
      <c r="CX17">
        <v>5130182.0999999996</v>
      </c>
      <c r="CY17">
        <v>-3294321.6</v>
      </c>
      <c r="CZ17">
        <v>-1062349.1000000001</v>
      </c>
      <c r="DA17">
        <v>4835235.8</v>
      </c>
      <c r="DB17">
        <v>-13104132.300000001</v>
      </c>
      <c r="DC17">
        <v>2199727.7000000002</v>
      </c>
      <c r="DD17">
        <v>11795454.9</v>
      </c>
      <c r="DE17">
        <v>-823777</v>
      </c>
      <c r="DF17">
        <v>4588950.8</v>
      </c>
      <c r="DG17">
        <v>-6492477.2999999998</v>
      </c>
      <c r="DH17">
        <v>8024293.2999999998</v>
      </c>
      <c r="DI17">
        <v>1044674.1</v>
      </c>
      <c r="DJ17">
        <v>-8374571.2999999998</v>
      </c>
      <c r="DK17">
        <v>-4509814.5</v>
      </c>
      <c r="DL17">
        <v>1614372.7</v>
      </c>
      <c r="DM17">
        <v>-3284051</v>
      </c>
      <c r="DN17">
        <v>-2095326.8</v>
      </c>
      <c r="DO17">
        <v>7803748.0999999996</v>
      </c>
      <c r="DP17">
        <v>-4658999</v>
      </c>
      <c r="DQ17">
        <v>-3806734.3</v>
      </c>
      <c r="DR17">
        <v>-1808383.9</v>
      </c>
      <c r="DS17">
        <v>3017439.6</v>
      </c>
      <c r="DT17">
        <v>7564346.2000000002</v>
      </c>
      <c r="DU17">
        <v>9874309.4000000004</v>
      </c>
      <c r="DV17">
        <v>7336878.7999999998</v>
      </c>
      <c r="DW17">
        <v>-2015841</v>
      </c>
      <c r="DX17">
        <v>-3514379</v>
      </c>
      <c r="DY17">
        <v>-9991262.3000000007</v>
      </c>
      <c r="DZ17">
        <v>9497039.0999999996</v>
      </c>
      <c r="EA17">
        <v>10568204.4</v>
      </c>
      <c r="EB17">
        <v>2281795.7999999998</v>
      </c>
      <c r="EC17">
        <v>3621173.8</v>
      </c>
      <c r="ED17">
        <v>2984969.1</v>
      </c>
      <c r="EE17">
        <v>-5076006.9000000004</v>
      </c>
      <c r="EF17">
        <v>3003702</v>
      </c>
      <c r="EG17">
        <v>2658134.4</v>
      </c>
      <c r="EH17">
        <v>909308.8</v>
      </c>
      <c r="EP17" s="28">
        <f t="shared" si="7"/>
        <v>137</v>
      </c>
      <c r="EQ17" s="28">
        <f t="shared" si="8"/>
        <v>102750000</v>
      </c>
      <c r="ER17" s="22">
        <f t="shared" ref="ER17:ER22" si="31">SUM(B17:EO17)</f>
        <v>72967195.199999973</v>
      </c>
      <c r="ES17" s="22">
        <f t="shared" si="9"/>
        <v>-29782804.800000027</v>
      </c>
      <c r="ET17" s="22">
        <f>ROUNDUP(EP17/1,0)</f>
        <v>137</v>
      </c>
      <c r="EU17" s="22">
        <f>$EQ$2*ET17</f>
        <v>102750000</v>
      </c>
      <c r="EV17" s="22">
        <f>SUM(B17:EO17)</f>
        <v>72967195.199999973</v>
      </c>
      <c r="EW17" s="22">
        <f t="shared" ref="EW17:EW21" si="32">EV17-EU17</f>
        <v>-29782804.800000027</v>
      </c>
      <c r="EX17" s="22">
        <v>1</v>
      </c>
      <c r="EY17" s="30">
        <f t="shared" si="10"/>
        <v>-1.043485131678833E-2</v>
      </c>
      <c r="EZ17" s="34">
        <v>1</v>
      </c>
      <c r="FA17" s="7">
        <f t="shared" ref="FA17:FA22" si="33">COUNTIF(B17:EO17,"&gt;750000")</f>
        <v>67</v>
      </c>
      <c r="FB17" s="7">
        <f t="shared" ref="FB17:FB22" si="34">COUNTIF(B17:EO17,"&lt;750000")</f>
        <v>70</v>
      </c>
      <c r="FC17" s="33">
        <f t="shared" si="11"/>
        <v>0.48905109489051096</v>
      </c>
      <c r="FD17" s="24">
        <f t="shared" ref="FD17:FL22" si="35">SUM(E17,Q17,AC17,AO17,BA17,BM17,BY17,CK17,CW17,DI17,DU17,EG17)</f>
        <v>75962820.700000003</v>
      </c>
      <c r="FE17" s="24">
        <f t="shared" si="35"/>
        <v>48050844.100000001</v>
      </c>
      <c r="FF17" s="24">
        <f t="shared" si="35"/>
        <v>-43139055.5</v>
      </c>
      <c r="FG17" s="24">
        <f t="shared" si="35"/>
        <v>38160001.599999994</v>
      </c>
      <c r="FH17" s="24">
        <f t="shared" si="35"/>
        <v>-6881190.9000000004</v>
      </c>
      <c r="FI17" s="24">
        <f t="shared" si="35"/>
        <v>18139234.899999991</v>
      </c>
      <c r="FJ17" s="24">
        <f t="shared" si="35"/>
        <v>-22420827.100000001</v>
      </c>
      <c r="FK17" s="24">
        <f t="shared" si="35"/>
        <v>-12118398.900000002</v>
      </c>
      <c r="FL17" s="24">
        <f t="shared" si="35"/>
        <v>-60926538.200000003</v>
      </c>
      <c r="FM17" s="24">
        <f t="shared" ref="FM17:FO22" si="36">SUM(B17,N17,Z17,AL17,AX17,BJ17,BV17,CH17,CT17,DF17,DR17,ED17)</f>
        <v>33519871.699999999</v>
      </c>
      <c r="FN17" s="24">
        <f t="shared" si="36"/>
        <v>18354155.700000003</v>
      </c>
      <c r="FO17" s="24">
        <f t="shared" si="36"/>
        <v>-13733722.899999995</v>
      </c>
    </row>
    <row r="18" spans="1:171" x14ac:dyDescent="0.25">
      <c r="A18" s="5" t="s">
        <v>2</v>
      </c>
      <c r="B18">
        <v>19098472.199999999</v>
      </c>
      <c r="C18">
        <v>-1514428</v>
      </c>
      <c r="D18">
        <v>-10624423.6</v>
      </c>
      <c r="E18">
        <v>10806320.4</v>
      </c>
      <c r="F18">
        <v>3889533.9</v>
      </c>
      <c r="G18">
        <v>-7665081.5999999996</v>
      </c>
      <c r="H18">
        <v>22636355.600000001</v>
      </c>
      <c r="I18">
        <v>35875394.600000001</v>
      </c>
      <c r="J18">
        <v>-5135740.5</v>
      </c>
      <c r="K18">
        <v>-27635584.399999999</v>
      </c>
      <c r="L18">
        <v>-28242952.100000001</v>
      </c>
      <c r="M18">
        <v>-25221821.199999999</v>
      </c>
      <c r="N18">
        <v>-9200767.5999999996</v>
      </c>
      <c r="O18">
        <v>-22813636.800000001</v>
      </c>
      <c r="P18">
        <v>-597385.9</v>
      </c>
      <c r="Q18">
        <v>21531827</v>
      </c>
      <c r="R18">
        <v>1898405.2</v>
      </c>
      <c r="S18">
        <v>-10872968.699999999</v>
      </c>
      <c r="T18">
        <v>-12515416.800000001</v>
      </c>
      <c r="U18">
        <v>-4736791.0999999996</v>
      </c>
      <c r="V18">
        <v>-4125223.1</v>
      </c>
      <c r="W18">
        <v>-16727907.4</v>
      </c>
      <c r="X18">
        <v>1182815.8999999999</v>
      </c>
      <c r="Y18">
        <v>21505046.300000001</v>
      </c>
      <c r="Z18">
        <v>5428942.2000000002</v>
      </c>
      <c r="AA18">
        <v>5779012.5</v>
      </c>
      <c r="AB18">
        <v>618328.1</v>
      </c>
      <c r="AC18">
        <v>-8989786</v>
      </c>
      <c r="AD18">
        <v>-2048832.5</v>
      </c>
      <c r="AE18">
        <v>3950116</v>
      </c>
      <c r="AF18">
        <v>20521571.100000001</v>
      </c>
      <c r="AG18">
        <v>3728482.7</v>
      </c>
      <c r="AH18">
        <v>6746885.7000000002</v>
      </c>
      <c r="AI18">
        <v>-7089307.7999999998</v>
      </c>
      <c r="AJ18">
        <v>-7369319.4000000004</v>
      </c>
      <c r="AK18">
        <v>3962564.6</v>
      </c>
      <c r="AL18">
        <v>23517424.899999999</v>
      </c>
      <c r="AM18">
        <v>398729.9</v>
      </c>
      <c r="AN18">
        <v>-6123123.0999999996</v>
      </c>
      <c r="AO18">
        <v>23997495.5</v>
      </c>
      <c r="AP18">
        <v>16415482.4</v>
      </c>
      <c r="AQ18">
        <v>609386</v>
      </c>
      <c r="AR18">
        <v>131789.9</v>
      </c>
      <c r="AS18">
        <v>-2362778.2999999998</v>
      </c>
      <c r="AT18">
        <v>-3537071.6</v>
      </c>
      <c r="AU18">
        <v>-783811.6</v>
      </c>
      <c r="AV18">
        <v>-9019488.6999999993</v>
      </c>
      <c r="AW18">
        <v>-9869168.1999999993</v>
      </c>
      <c r="AX18">
        <v>-5388171.5</v>
      </c>
      <c r="AY18">
        <v>-8771832.0999999996</v>
      </c>
      <c r="AZ18">
        <v>2860729.8</v>
      </c>
      <c r="BA18">
        <v>3154090</v>
      </c>
      <c r="BB18">
        <v>-10937779.4</v>
      </c>
      <c r="BC18">
        <v>-10084607.300000001</v>
      </c>
      <c r="BD18">
        <v>-166964</v>
      </c>
      <c r="BE18">
        <v>5858246.7999999998</v>
      </c>
      <c r="BF18">
        <v>7891516</v>
      </c>
      <c r="BG18">
        <v>-9441677.0999999996</v>
      </c>
      <c r="BH18">
        <v>-3361339.1</v>
      </c>
      <c r="BI18">
        <v>-847467.3</v>
      </c>
      <c r="BJ18">
        <v>-8971309.4000000004</v>
      </c>
      <c r="BK18">
        <v>-5817830.5999999996</v>
      </c>
      <c r="BL18">
        <v>1787957.7</v>
      </c>
      <c r="BM18">
        <v>5137213.9000000004</v>
      </c>
      <c r="BN18">
        <v>-1247792.6000000001</v>
      </c>
      <c r="BO18">
        <v>2555997</v>
      </c>
      <c r="BP18">
        <v>2026946.6</v>
      </c>
      <c r="BQ18">
        <v>5187105.4000000004</v>
      </c>
      <c r="BR18">
        <v>3705999.5</v>
      </c>
      <c r="BS18">
        <v>-1907066.8</v>
      </c>
      <c r="BT18">
        <v>-3692583.4</v>
      </c>
      <c r="BU18">
        <v>1783839.1</v>
      </c>
      <c r="BV18">
        <v>-1609907.7</v>
      </c>
      <c r="BW18">
        <v>5837586.0999999996</v>
      </c>
      <c r="BX18">
        <v>12403071.4</v>
      </c>
      <c r="BY18">
        <v>15555027.800000001</v>
      </c>
      <c r="BZ18">
        <v>1577504.8</v>
      </c>
      <c r="CA18">
        <v>9499328.0999999996</v>
      </c>
      <c r="CB18">
        <v>8940565.1999999993</v>
      </c>
      <c r="CC18">
        <v>-10463202.199999999</v>
      </c>
      <c r="CD18">
        <v>2010704.6</v>
      </c>
      <c r="CE18">
        <v>2396679.7999999998</v>
      </c>
      <c r="CF18">
        <v>-2682899.1</v>
      </c>
      <c r="CG18">
        <v>-1854863.1</v>
      </c>
      <c r="CH18">
        <v>7658702.5999999996</v>
      </c>
      <c r="CI18">
        <v>1961122.8</v>
      </c>
      <c r="CJ18">
        <v>13013885.5</v>
      </c>
      <c r="CK18">
        <v>10193284.800000001</v>
      </c>
      <c r="CL18">
        <v>-7366607.7999999998</v>
      </c>
      <c r="CM18">
        <v>-57611.3</v>
      </c>
      <c r="CN18">
        <v>8295514.2999999998</v>
      </c>
      <c r="CO18">
        <v>-4227514.3</v>
      </c>
      <c r="CP18">
        <v>-18262509.300000001</v>
      </c>
      <c r="CQ18">
        <v>3119983.5</v>
      </c>
      <c r="CR18">
        <v>-4296876.5</v>
      </c>
      <c r="CS18">
        <v>-20498077.699999999</v>
      </c>
      <c r="CT18">
        <v>11213705.699999999</v>
      </c>
      <c r="CU18">
        <v>4939606</v>
      </c>
      <c r="CV18">
        <v>-1598449.7</v>
      </c>
      <c r="CW18">
        <v>12342334.4</v>
      </c>
      <c r="CX18">
        <v>5604341.7000000002</v>
      </c>
      <c r="CY18">
        <v>376560.3</v>
      </c>
      <c r="CZ18">
        <v>-2461096.2000000002</v>
      </c>
      <c r="DA18">
        <v>-8758860.1999999993</v>
      </c>
      <c r="DB18">
        <v>1173320.3</v>
      </c>
      <c r="DC18">
        <v>17800704.399999999</v>
      </c>
      <c r="DD18">
        <v>7498292</v>
      </c>
      <c r="DE18">
        <v>4962457.8</v>
      </c>
      <c r="DF18">
        <v>-1486951.3</v>
      </c>
      <c r="DG18">
        <v>2586476.2000000002</v>
      </c>
      <c r="DH18">
        <v>10714758</v>
      </c>
      <c r="DI18">
        <v>-2006077.1</v>
      </c>
      <c r="DJ18">
        <v>-9259972.8000000007</v>
      </c>
      <c r="DK18">
        <v>1798847.7</v>
      </c>
      <c r="DL18">
        <v>-3937743.3</v>
      </c>
      <c r="DM18">
        <v>830900</v>
      </c>
      <c r="DN18">
        <v>-226366.1</v>
      </c>
      <c r="DO18">
        <v>874517.1</v>
      </c>
      <c r="DP18">
        <v>-14059560.199999999</v>
      </c>
      <c r="DQ18">
        <v>-1557222.1</v>
      </c>
      <c r="DR18">
        <v>4935420.8</v>
      </c>
      <c r="DS18">
        <v>5559177.4000000004</v>
      </c>
      <c r="DT18">
        <v>26627522.100000001</v>
      </c>
      <c r="DU18">
        <v>10599362.5</v>
      </c>
      <c r="DV18">
        <v>6448812.0999999996</v>
      </c>
      <c r="DW18">
        <v>-6044912.4000000004</v>
      </c>
      <c r="DX18">
        <v>-7960376.0999999996</v>
      </c>
      <c r="DY18">
        <v>-7049857.5</v>
      </c>
      <c r="DZ18">
        <v>17014802.100000001</v>
      </c>
      <c r="EA18">
        <v>10161950</v>
      </c>
      <c r="EB18">
        <v>5943898.5999999996</v>
      </c>
      <c r="EC18">
        <v>4060544</v>
      </c>
      <c r="ED18">
        <v>-2702598.8</v>
      </c>
      <c r="EE18">
        <v>-1384555.2</v>
      </c>
      <c r="EF18">
        <v>-5892220</v>
      </c>
      <c r="EG18">
        <v>8483833.8000000007</v>
      </c>
      <c r="EH18">
        <v>-2303453.2000000002</v>
      </c>
      <c r="EP18" s="28">
        <f t="shared" si="7"/>
        <v>137</v>
      </c>
      <c r="EQ18" s="28">
        <f t="shared" si="8"/>
        <v>102750000</v>
      </c>
      <c r="ER18" s="22">
        <f t="shared" si="31"/>
        <v>115725552.90000001</v>
      </c>
      <c r="ES18" s="22">
        <f t="shared" si="9"/>
        <v>12975552.900000006</v>
      </c>
      <c r="ET18" s="22">
        <f>ROUNDUP(EP18/2,0)</f>
        <v>69</v>
      </c>
      <c r="EU18" s="22">
        <f>$EQ$2*ET18</f>
        <v>51750000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73020706.099999979</v>
      </c>
      <c r="EW18" s="22">
        <f t="shared" si="32"/>
        <v>21270706.099999979</v>
      </c>
      <c r="EX18" s="22">
        <v>2</v>
      </c>
      <c r="EY18" s="30">
        <f t="shared" si="10"/>
        <v>7.3985064695652096E-3</v>
      </c>
      <c r="EZ18" s="34">
        <v>2</v>
      </c>
      <c r="FA18" s="7">
        <f t="shared" si="33"/>
        <v>67</v>
      </c>
      <c r="FB18" s="7">
        <f t="shared" si="34"/>
        <v>70</v>
      </c>
      <c r="FC18" s="33">
        <f t="shared" si="11"/>
        <v>0.48905109489051096</v>
      </c>
      <c r="FD18" s="24">
        <f t="shared" si="35"/>
        <v>110804927</v>
      </c>
      <c r="FE18" s="24">
        <f t="shared" si="35"/>
        <v>2669641.7999999998</v>
      </c>
      <c r="FF18" s="24">
        <f t="shared" si="35"/>
        <v>-15934946.199999999</v>
      </c>
      <c r="FG18" s="24">
        <f t="shared" si="35"/>
        <v>35511146.299999997</v>
      </c>
      <c r="FH18" s="24">
        <f t="shared" si="35"/>
        <v>13881125.900000002</v>
      </c>
      <c r="FI18" s="24">
        <f t="shared" si="35"/>
        <v>7256317.6000000015</v>
      </c>
      <c r="FJ18" s="24">
        <f t="shared" si="35"/>
        <v>-29231520.299999997</v>
      </c>
      <c r="FK18" s="24">
        <f t="shared" si="35"/>
        <v>-58100011.999999993</v>
      </c>
      <c r="FL18" s="24">
        <f t="shared" si="35"/>
        <v>-23574167.800000001</v>
      </c>
      <c r="FM18" s="24">
        <f t="shared" si="36"/>
        <v>42492962.100000009</v>
      </c>
      <c r="FN18" s="24">
        <f t="shared" si="36"/>
        <v>-13240571.799999999</v>
      </c>
      <c r="FO18" s="24">
        <f t="shared" si="36"/>
        <v>43190650.300000004</v>
      </c>
    </row>
    <row r="19" spans="1:171" x14ac:dyDescent="0.25">
      <c r="A19" s="5" t="s">
        <v>1</v>
      </c>
      <c r="B19">
        <v>11171492.5</v>
      </c>
      <c r="C19">
        <v>4822048.2</v>
      </c>
      <c r="D19">
        <v>2517389.1</v>
      </c>
      <c r="E19">
        <v>9466522.0999999996</v>
      </c>
      <c r="F19">
        <v>5021515.3</v>
      </c>
      <c r="G19">
        <v>-478053.8</v>
      </c>
      <c r="H19">
        <v>46464667</v>
      </c>
      <c r="I19">
        <v>7249307.2000000002</v>
      </c>
      <c r="J19">
        <v>-5893823.2999999998</v>
      </c>
      <c r="K19">
        <v>-47782826.5</v>
      </c>
      <c r="L19">
        <v>-33823335</v>
      </c>
      <c r="M19">
        <v>-29848061.800000001</v>
      </c>
      <c r="N19">
        <v>-22718817.300000001</v>
      </c>
      <c r="O19">
        <v>-11956825.800000001</v>
      </c>
      <c r="P19">
        <v>3984224.3</v>
      </c>
      <c r="Q19">
        <v>17191384.899999999</v>
      </c>
      <c r="R19">
        <v>-4282495</v>
      </c>
      <c r="S19">
        <v>-19097481.699999999</v>
      </c>
      <c r="T19">
        <v>-8660729.4000000004</v>
      </c>
      <c r="U19">
        <v>-15097885.699999999</v>
      </c>
      <c r="V19">
        <v>-11616301</v>
      </c>
      <c r="W19">
        <v>-15756623.800000001</v>
      </c>
      <c r="X19">
        <v>14469546.699999999</v>
      </c>
      <c r="Y19">
        <v>19394037.699999999</v>
      </c>
      <c r="Z19">
        <v>11577452.9</v>
      </c>
      <c r="AA19">
        <v>-102064</v>
      </c>
      <c r="AB19">
        <v>3832991.6</v>
      </c>
      <c r="AC19">
        <v>-13412998.199999999</v>
      </c>
      <c r="AD19">
        <v>-195918.5</v>
      </c>
      <c r="AE19">
        <v>5060933.0999999996</v>
      </c>
      <c r="AF19">
        <v>43085936.799999997</v>
      </c>
      <c r="AG19">
        <v>2235415.7999999998</v>
      </c>
      <c r="AH19">
        <v>12563631.1</v>
      </c>
      <c r="AI19">
        <v>-10260614</v>
      </c>
      <c r="AJ19">
        <v>-155701</v>
      </c>
      <c r="AK19">
        <v>14596571.9</v>
      </c>
      <c r="AL19">
        <v>11078129.4</v>
      </c>
      <c r="AM19">
        <v>5492817.7000000002</v>
      </c>
      <c r="AN19">
        <v>11210555.6</v>
      </c>
      <c r="AO19">
        <v>28403859.699999999</v>
      </c>
      <c r="AP19">
        <v>11902511.4</v>
      </c>
      <c r="AQ19">
        <v>1740406.5</v>
      </c>
      <c r="AR19">
        <v>-2569938.7000000002</v>
      </c>
      <c r="AS19">
        <v>-2741049.2</v>
      </c>
      <c r="AT19">
        <v>-5003340.3</v>
      </c>
      <c r="AU19">
        <v>-6672081.2999999998</v>
      </c>
      <c r="AV19">
        <v>-11696564</v>
      </c>
      <c r="AW19">
        <v>-7627125.4000000004</v>
      </c>
      <c r="AX19">
        <v>-8616465.5999999996</v>
      </c>
      <c r="AY19">
        <v>1199970</v>
      </c>
      <c r="AZ19">
        <v>5765952.0999999996</v>
      </c>
      <c r="BA19">
        <v>-2542603.6</v>
      </c>
      <c r="BB19">
        <v>-11899927.1</v>
      </c>
      <c r="BC19">
        <v>-7545942.2000000002</v>
      </c>
      <c r="BD19">
        <v>8541304.1999999993</v>
      </c>
      <c r="BE19">
        <v>-1448425.4</v>
      </c>
      <c r="BF19">
        <v>-2168087.2999999998</v>
      </c>
      <c r="BG19">
        <v>-9621979.5999999996</v>
      </c>
      <c r="BH19">
        <v>-1459968.9</v>
      </c>
      <c r="BI19">
        <v>-9284939.9000000004</v>
      </c>
      <c r="BJ19">
        <v>-5456483.7999999998</v>
      </c>
      <c r="BK19">
        <v>-5974791.7000000002</v>
      </c>
      <c r="BL19">
        <v>8459763.5</v>
      </c>
      <c r="BM19">
        <v>-2891594.5</v>
      </c>
      <c r="BN19">
        <v>3285463.6</v>
      </c>
      <c r="BO19">
        <v>1355261.6</v>
      </c>
      <c r="BP19">
        <v>115115.3</v>
      </c>
      <c r="BQ19">
        <v>4934172.5999999996</v>
      </c>
      <c r="BR19">
        <v>4953561.7</v>
      </c>
      <c r="BS19">
        <v>-3821608.6</v>
      </c>
      <c r="BT19">
        <v>-1778696.5</v>
      </c>
      <c r="BU19">
        <v>5924537.2000000002</v>
      </c>
      <c r="BV19">
        <v>4382678.5</v>
      </c>
      <c r="BW19">
        <v>12103993.1</v>
      </c>
      <c r="BX19">
        <v>24555003</v>
      </c>
      <c r="BY19">
        <v>14123219.1</v>
      </c>
      <c r="BZ19">
        <v>14237139.699999999</v>
      </c>
      <c r="CA19">
        <v>8838213.5999999996</v>
      </c>
      <c r="CB19">
        <v>7641779.5</v>
      </c>
      <c r="CC19">
        <v>-5192068.4000000004</v>
      </c>
      <c r="CD19">
        <v>179319.6</v>
      </c>
      <c r="CE19">
        <v>1404680.2</v>
      </c>
      <c r="CF19">
        <v>-2752516.2</v>
      </c>
      <c r="CG19">
        <v>2764291.6</v>
      </c>
      <c r="CH19">
        <v>5047553.3</v>
      </c>
      <c r="CI19">
        <v>13655899.6</v>
      </c>
      <c r="CJ19">
        <v>10847623.699999999</v>
      </c>
      <c r="CK19">
        <v>2245813.5</v>
      </c>
      <c r="CL19">
        <v>-697491.8</v>
      </c>
      <c r="CM19">
        <v>1731695.6</v>
      </c>
      <c r="CN19">
        <v>589378.69999999995</v>
      </c>
      <c r="CO19">
        <v>-10492020.5</v>
      </c>
      <c r="CP19">
        <v>-7349556</v>
      </c>
      <c r="CQ19">
        <v>-12828656.800000001</v>
      </c>
      <c r="CR19">
        <v>-3690928.4</v>
      </c>
      <c r="CS19">
        <v>-14305355.199999999</v>
      </c>
      <c r="CT19">
        <v>8102059.7000000002</v>
      </c>
      <c r="CU19">
        <v>-796523</v>
      </c>
      <c r="CV19">
        <v>24329443.699999999</v>
      </c>
      <c r="CW19">
        <v>7522446.0999999996</v>
      </c>
      <c r="CX19">
        <v>-292736.09999999998</v>
      </c>
      <c r="CY19">
        <v>2045593.2</v>
      </c>
      <c r="CZ19">
        <v>-13036014.6</v>
      </c>
      <c r="DA19">
        <v>-6129768.9000000004</v>
      </c>
      <c r="DB19">
        <v>15283051.199999999</v>
      </c>
      <c r="DC19">
        <v>19344441.699999999</v>
      </c>
      <c r="DD19">
        <v>10619115</v>
      </c>
      <c r="DE19">
        <v>5871114</v>
      </c>
      <c r="DF19">
        <v>3626211.4</v>
      </c>
      <c r="DG19">
        <v>7070525.0999999996</v>
      </c>
      <c r="DH19">
        <v>8882505.8000000007</v>
      </c>
      <c r="DI19">
        <v>-2326383.7000000002</v>
      </c>
      <c r="DJ19">
        <v>-12686285.699999999</v>
      </c>
      <c r="DK19">
        <v>-1972749.2</v>
      </c>
      <c r="DL19">
        <v>-11864508.9</v>
      </c>
      <c r="DM19">
        <v>82931.600000000006</v>
      </c>
      <c r="DN19">
        <v>-10475379.800000001</v>
      </c>
      <c r="DO19">
        <v>-8922535.1999999993</v>
      </c>
      <c r="DP19">
        <v>-16026705.1</v>
      </c>
      <c r="DQ19">
        <v>1488217.1</v>
      </c>
      <c r="DR19">
        <v>8697411.4000000004</v>
      </c>
      <c r="DS19">
        <v>17317946.199999999</v>
      </c>
      <c r="DT19">
        <v>22387556.600000001</v>
      </c>
      <c r="DU19">
        <v>7363185.0999999996</v>
      </c>
      <c r="DV19">
        <v>-3680792.1</v>
      </c>
      <c r="DW19">
        <v>-11215367.5</v>
      </c>
      <c r="DX19">
        <v>-9004966.1999999993</v>
      </c>
      <c r="DY19">
        <v>-906885</v>
      </c>
      <c r="DZ19">
        <v>12337061.4</v>
      </c>
      <c r="EA19">
        <v>11981594.1</v>
      </c>
      <c r="EB19">
        <v>-1233567.2</v>
      </c>
      <c r="EC19">
        <v>712759</v>
      </c>
      <c r="ED19">
        <v>4629876.5999999996</v>
      </c>
      <c r="EE19">
        <v>5068229.5999999996</v>
      </c>
      <c r="EF19">
        <v>-1772500</v>
      </c>
      <c r="EG19">
        <v>4198446.4000000004</v>
      </c>
      <c r="EH19">
        <v>-4706950</v>
      </c>
      <c r="EP19" s="28">
        <f t="shared" si="7"/>
        <v>137</v>
      </c>
      <c r="EQ19" s="28">
        <f t="shared" si="8"/>
        <v>102750000</v>
      </c>
      <c r="ER19" s="22">
        <f t="shared" si="31"/>
        <v>146057073.70000005</v>
      </c>
      <c r="ES19" s="22">
        <f t="shared" si="9"/>
        <v>43307073.700000048</v>
      </c>
      <c r="ET19" s="22">
        <f>ROUNDUP(EP19/3,0)</f>
        <v>46</v>
      </c>
      <c r="EU19" s="22">
        <f t="shared" ref="EU19:EU22" si="37">$EQ$2*ET19</f>
        <v>34500000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79228209.799999997</v>
      </c>
      <c r="EW19" s="22">
        <f t="shared" si="32"/>
        <v>44728209.799999997</v>
      </c>
      <c r="EX19" s="22">
        <v>3</v>
      </c>
      <c r="EY19" s="30">
        <f t="shared" si="10"/>
        <v>1.5557638191304346E-2</v>
      </c>
      <c r="EZ19" s="34">
        <v>3</v>
      </c>
      <c r="FA19" s="7">
        <f t="shared" si="33"/>
        <v>68</v>
      </c>
      <c r="FB19" s="7">
        <f t="shared" si="34"/>
        <v>69</v>
      </c>
      <c r="FC19" s="33">
        <f t="shared" si="11"/>
        <v>0.49635036496350365</v>
      </c>
      <c r="FD19" s="24">
        <f t="shared" si="35"/>
        <v>69341296.900000006</v>
      </c>
      <c r="FE19" s="24">
        <f t="shared" si="35"/>
        <v>-3995966.3000000031</v>
      </c>
      <c r="FF19" s="24">
        <f t="shared" si="35"/>
        <v>-19537490.800000001</v>
      </c>
      <c r="FG19" s="24">
        <f t="shared" si="35"/>
        <v>61302023.700000003</v>
      </c>
      <c r="FH19" s="24">
        <f t="shared" si="35"/>
        <v>-27506275.899999999</v>
      </c>
      <c r="FI19" s="24">
        <f t="shared" si="35"/>
        <v>2810137.2999999989</v>
      </c>
      <c r="FJ19" s="24">
        <f t="shared" si="35"/>
        <v>-82936209.799999982</v>
      </c>
      <c r="FK19" s="24">
        <f t="shared" si="35"/>
        <v>-47529320.600000009</v>
      </c>
      <c r="FL19" s="24">
        <f t="shared" si="35"/>
        <v>-10313953.800000003</v>
      </c>
      <c r="FM19" s="24">
        <f t="shared" si="36"/>
        <v>31521099</v>
      </c>
      <c r="FN19" s="24">
        <f t="shared" si="36"/>
        <v>47901224.999999993</v>
      </c>
      <c r="FO19" s="24">
        <f t="shared" si="36"/>
        <v>125000509</v>
      </c>
    </row>
    <row r="20" spans="1:171" x14ac:dyDescent="0.25">
      <c r="A20" s="5" t="s">
        <v>3</v>
      </c>
      <c r="B20">
        <v>16020678</v>
      </c>
      <c r="C20">
        <v>6731331.0999999996</v>
      </c>
      <c r="D20">
        <v>-4938623.5</v>
      </c>
      <c r="E20">
        <v>3784174.7</v>
      </c>
      <c r="F20">
        <v>15087220.199999999</v>
      </c>
      <c r="G20">
        <v>24464884.399999999</v>
      </c>
      <c r="H20">
        <v>21850727.399999999</v>
      </c>
      <c r="I20">
        <v>-1192956.2</v>
      </c>
      <c r="J20">
        <v>-28938427.800000001</v>
      </c>
      <c r="K20">
        <v>-46887027</v>
      </c>
      <c r="L20">
        <v>-37204828.899999999</v>
      </c>
      <c r="M20">
        <v>-39320664.100000001</v>
      </c>
      <c r="N20">
        <v>-15285399.800000001</v>
      </c>
      <c r="O20">
        <v>-9995065</v>
      </c>
      <c r="P20">
        <v>7212157.4000000004</v>
      </c>
      <c r="Q20">
        <v>5965154.2999999998</v>
      </c>
      <c r="R20">
        <v>-14538177.5</v>
      </c>
      <c r="S20">
        <v>-12107561.199999999</v>
      </c>
      <c r="T20">
        <v>-15858760.4</v>
      </c>
      <c r="U20">
        <v>-21084299.800000001</v>
      </c>
      <c r="V20">
        <v>-7072984.5999999996</v>
      </c>
      <c r="W20">
        <v>-2833617.7</v>
      </c>
      <c r="X20">
        <v>15829865.4</v>
      </c>
      <c r="Y20">
        <v>23470670.800000001</v>
      </c>
      <c r="Z20">
        <v>3305496.7</v>
      </c>
      <c r="AA20">
        <v>3118658.5</v>
      </c>
      <c r="AB20">
        <v>-1502608.3</v>
      </c>
      <c r="AC20">
        <v>-8811474.1999999993</v>
      </c>
      <c r="AD20">
        <v>12333703</v>
      </c>
      <c r="AE20">
        <v>20887242.800000001</v>
      </c>
      <c r="AF20">
        <v>37606205.600000001</v>
      </c>
      <c r="AG20">
        <v>614672.69999999995</v>
      </c>
      <c r="AH20">
        <v>11675064.800000001</v>
      </c>
      <c r="AI20">
        <v>-11197851.199999999</v>
      </c>
      <c r="AJ20">
        <v>5641083</v>
      </c>
      <c r="AK20">
        <v>2651757.2999999998</v>
      </c>
      <c r="AL20">
        <v>15214791.199999999</v>
      </c>
      <c r="AM20">
        <v>20387583.199999999</v>
      </c>
      <c r="AN20">
        <v>14000720</v>
      </c>
      <c r="AO20">
        <v>24287968</v>
      </c>
      <c r="AP20">
        <v>12399753.1</v>
      </c>
      <c r="AQ20">
        <v>-3395318.2</v>
      </c>
      <c r="AR20">
        <v>-7562384.2000000002</v>
      </c>
      <c r="AS20">
        <v>-6544103.5999999996</v>
      </c>
      <c r="AT20">
        <v>-6914119.5999999996</v>
      </c>
      <c r="AU20">
        <v>-15197777.199999999</v>
      </c>
      <c r="AV20">
        <v>-5657925.2999999998</v>
      </c>
      <c r="AW20">
        <v>-5710059.7000000002</v>
      </c>
      <c r="AX20">
        <v>-4191145</v>
      </c>
      <c r="AY20">
        <v>-481561.3</v>
      </c>
      <c r="AZ20">
        <v>2180821.2000000002</v>
      </c>
      <c r="BA20">
        <v>-3168574.9</v>
      </c>
      <c r="BB20">
        <v>-12222311</v>
      </c>
      <c r="BC20">
        <v>-1477055.8</v>
      </c>
      <c r="BD20">
        <v>252874.2</v>
      </c>
      <c r="BE20">
        <v>-14059256.9</v>
      </c>
      <c r="BF20">
        <v>1929690.3</v>
      </c>
      <c r="BG20">
        <v>-12717721.6</v>
      </c>
      <c r="BH20">
        <v>-10438463.699999999</v>
      </c>
      <c r="BI20">
        <v>-4738319</v>
      </c>
      <c r="BJ20">
        <v>-1006026.9</v>
      </c>
      <c r="BK20">
        <v>3485252.3</v>
      </c>
      <c r="BL20">
        <v>6122319.0999999996</v>
      </c>
      <c r="BM20">
        <v>8416188.0999999996</v>
      </c>
      <c r="BN20">
        <v>3118593.7</v>
      </c>
      <c r="BO20">
        <v>1845657.7</v>
      </c>
      <c r="BP20">
        <v>146284.79999999999</v>
      </c>
      <c r="BQ20">
        <v>7472668.4000000004</v>
      </c>
      <c r="BR20">
        <v>3304779.4</v>
      </c>
      <c r="BS20">
        <v>-5307141.4000000004</v>
      </c>
      <c r="BT20">
        <v>1376156.1</v>
      </c>
      <c r="BU20">
        <v>12276008.199999999</v>
      </c>
      <c r="BV20">
        <v>8953141.9000000004</v>
      </c>
      <c r="BW20">
        <v>18260105.600000001</v>
      </c>
      <c r="BX20">
        <v>30633187.600000001</v>
      </c>
      <c r="BY20">
        <v>30856694.800000001</v>
      </c>
      <c r="BZ20">
        <v>9940272.0999999996</v>
      </c>
      <c r="CA20">
        <v>15272390.6</v>
      </c>
      <c r="CB20">
        <v>12279059.1</v>
      </c>
      <c r="CC20">
        <v>-8116658</v>
      </c>
      <c r="CD20">
        <v>-5914477.2000000002</v>
      </c>
      <c r="CE20">
        <v>8971649.0999999996</v>
      </c>
      <c r="CF20">
        <v>-899310.2</v>
      </c>
      <c r="CG20">
        <v>3459215</v>
      </c>
      <c r="CH20">
        <v>14427086.9</v>
      </c>
      <c r="CI20">
        <v>9770346.8000000007</v>
      </c>
      <c r="CJ20">
        <v>627776.30000000005</v>
      </c>
      <c r="CK20">
        <v>4765581.5</v>
      </c>
      <c r="CL20">
        <v>-8802378</v>
      </c>
      <c r="CM20">
        <v>-3489664.4</v>
      </c>
      <c r="CN20">
        <v>-9019038.0999999996</v>
      </c>
      <c r="CO20">
        <v>5061158.5999999996</v>
      </c>
      <c r="CP20">
        <v>-23768431</v>
      </c>
      <c r="CQ20">
        <v>-11712363.1</v>
      </c>
      <c r="CR20">
        <v>-3073489.3</v>
      </c>
      <c r="CS20">
        <v>-18951985.800000001</v>
      </c>
      <c r="CT20">
        <v>3929369.6</v>
      </c>
      <c r="CU20">
        <v>96445.7</v>
      </c>
      <c r="CV20">
        <v>14636714.4</v>
      </c>
      <c r="CW20">
        <v>12290132.5</v>
      </c>
      <c r="CX20">
        <v>3227737.7</v>
      </c>
      <c r="CY20">
        <v>-13948635.9</v>
      </c>
      <c r="CZ20">
        <v>-13120093.6</v>
      </c>
      <c r="DA20">
        <v>8635118.5</v>
      </c>
      <c r="DB20">
        <v>17618994</v>
      </c>
      <c r="DC20">
        <v>24518100</v>
      </c>
      <c r="DD20">
        <v>17253021.899999999</v>
      </c>
      <c r="DE20">
        <v>16931386.300000001</v>
      </c>
      <c r="DF20">
        <v>6659876</v>
      </c>
      <c r="DG20">
        <v>8354245</v>
      </c>
      <c r="DH20">
        <v>4801485.3</v>
      </c>
      <c r="DI20">
        <v>929804.80000000005</v>
      </c>
      <c r="DJ20">
        <v>-14737380.199999999</v>
      </c>
      <c r="DK20">
        <v>-6285732.2999999998</v>
      </c>
      <c r="DL20">
        <v>-9293349.8000000007</v>
      </c>
      <c r="DM20">
        <v>-7399445.7000000002</v>
      </c>
      <c r="DN20">
        <v>-23118864.399999999</v>
      </c>
      <c r="DO20">
        <v>-11349063.1</v>
      </c>
      <c r="DP20">
        <v>-12427448.5</v>
      </c>
      <c r="DQ20">
        <v>4884396.0999999996</v>
      </c>
      <c r="DR20">
        <v>19800245.800000001</v>
      </c>
      <c r="DS20">
        <v>15602740.800000001</v>
      </c>
      <c r="DT20">
        <v>19076052.199999999</v>
      </c>
      <c r="DU20">
        <v>-602177</v>
      </c>
      <c r="DV20">
        <v>-6502643.5999999996</v>
      </c>
      <c r="DW20">
        <v>-14991224.800000001</v>
      </c>
      <c r="DX20">
        <v>-7426891.5</v>
      </c>
      <c r="DY20">
        <v>7353550.5999999996</v>
      </c>
      <c r="DZ20">
        <v>17411188.899999999</v>
      </c>
      <c r="EA20">
        <v>12607198</v>
      </c>
      <c r="EB20">
        <v>-9293190.5999999996</v>
      </c>
      <c r="EC20">
        <v>1486980</v>
      </c>
      <c r="ED20">
        <v>1033646.4</v>
      </c>
      <c r="EE20">
        <v>13171318.4</v>
      </c>
      <c r="EF20">
        <v>2426330</v>
      </c>
      <c r="EG20">
        <v>10370850</v>
      </c>
      <c r="EP20" s="28">
        <f t="shared" si="7"/>
        <v>136</v>
      </c>
      <c r="EQ20" s="28">
        <f t="shared" si="8"/>
        <v>102000000</v>
      </c>
      <c r="ER20" s="22">
        <f t="shared" si="31"/>
        <v>171049923.30000001</v>
      </c>
      <c r="ES20" s="22">
        <f t="shared" si="9"/>
        <v>69049923.300000012</v>
      </c>
      <c r="ET20" s="22">
        <f>ROUNDUP(EP20/4,0)</f>
        <v>34</v>
      </c>
      <c r="EU20" s="22">
        <f t="shared" si="37"/>
        <v>25500000</v>
      </c>
      <c r="EV20" s="22">
        <f>SUM(B20,F20,J20,N20,R20,V20,Z20,AD20,AH20,AL20,AP20,AT20,AX20,BB20,BF20,BJ20,BN20,BR20,BV20,BZ20,CD20,CH20,CL20,CP20,CT20,CX20,DB20,DF20,DJ20,DN20,DR20,DV20,DZ20,ED20,EH20,EL20)</f>
        <v>24378563.100000001</v>
      </c>
      <c r="EW20" s="22">
        <f t="shared" si="32"/>
        <v>-1121436.8999999985</v>
      </c>
      <c r="EX20" s="22">
        <v>4</v>
      </c>
      <c r="EY20" s="30">
        <f t="shared" si="10"/>
        <v>-3.9580125882352889E-4</v>
      </c>
      <c r="EZ20" s="34">
        <v>4</v>
      </c>
      <c r="FA20" s="7">
        <f t="shared" si="33"/>
        <v>72</v>
      </c>
      <c r="FB20" s="7">
        <f t="shared" si="34"/>
        <v>64</v>
      </c>
      <c r="FC20" s="33">
        <f t="shared" si="11"/>
        <v>0.52941176470588236</v>
      </c>
      <c r="FD20" s="24">
        <f t="shared" si="35"/>
        <v>89084322.599999994</v>
      </c>
      <c r="FE20" s="24">
        <f t="shared" si="35"/>
        <v>-695610.50000000559</v>
      </c>
      <c r="FF20" s="24">
        <f t="shared" si="35"/>
        <v>6774982.8999999985</v>
      </c>
      <c r="FG20" s="24">
        <f t="shared" si="35"/>
        <v>9854633.4999999963</v>
      </c>
      <c r="FH20" s="24">
        <f t="shared" si="35"/>
        <v>-29259551.399999999</v>
      </c>
      <c r="FI20" s="24">
        <f t="shared" si="35"/>
        <v>-43787587.199999996</v>
      </c>
      <c r="FJ20" s="24">
        <f t="shared" si="35"/>
        <v>-71105615.200000003</v>
      </c>
      <c r="FK20" s="24">
        <f t="shared" si="35"/>
        <v>-38894530.100000001</v>
      </c>
      <c r="FL20" s="24">
        <f t="shared" si="35"/>
        <v>-3560614.9000000004</v>
      </c>
      <c r="FM20" s="24">
        <f t="shared" si="36"/>
        <v>68861760.800000012</v>
      </c>
      <c r="FN20" s="24">
        <f t="shared" si="36"/>
        <v>88501401.100000009</v>
      </c>
      <c r="FO20" s="24">
        <f t="shared" si="36"/>
        <v>95276331.700000003</v>
      </c>
    </row>
    <row r="21" spans="1:171" x14ac:dyDescent="0.25">
      <c r="A21" s="5" t="s">
        <v>4</v>
      </c>
      <c r="B21">
        <v>16442213.9</v>
      </c>
      <c r="C21">
        <v>2626706.7000000002</v>
      </c>
      <c r="D21">
        <v>-7515593.9000000004</v>
      </c>
      <c r="E21">
        <v>3327878.3</v>
      </c>
      <c r="F21">
        <v>34129097.200000003</v>
      </c>
      <c r="G21">
        <v>12403149.199999999</v>
      </c>
      <c r="H21">
        <v>11925146.6</v>
      </c>
      <c r="I21">
        <v>-24164049.199999999</v>
      </c>
      <c r="J21">
        <v>-30626390.199999999</v>
      </c>
      <c r="K21">
        <v>-52108034.799999997</v>
      </c>
      <c r="L21">
        <v>-44878243.899999999</v>
      </c>
      <c r="M21">
        <v>-36941453.100000001</v>
      </c>
      <c r="N21">
        <v>-15005203.199999999</v>
      </c>
      <c r="O21">
        <v>109358.3</v>
      </c>
      <c r="P21">
        <v>-5631205.5999999996</v>
      </c>
      <c r="Q21">
        <v>-5581925.5999999996</v>
      </c>
      <c r="R21">
        <v>-11822266.5</v>
      </c>
      <c r="S21">
        <v>-18262945.5</v>
      </c>
      <c r="T21">
        <v>-23203883.800000001</v>
      </c>
      <c r="U21">
        <v>-20682189.5</v>
      </c>
      <c r="V21">
        <v>4841083.8</v>
      </c>
      <c r="W21">
        <v>-49672.6</v>
      </c>
      <c r="X21">
        <v>16645552.5</v>
      </c>
      <c r="Y21">
        <v>18361553.5</v>
      </c>
      <c r="Z21">
        <v>2234906.9</v>
      </c>
      <c r="AA21">
        <v>-8588638.6999999993</v>
      </c>
      <c r="AB21">
        <v>12229203.300000001</v>
      </c>
      <c r="AC21">
        <v>8750893.5</v>
      </c>
      <c r="AD21">
        <v>11426998</v>
      </c>
      <c r="AE21">
        <v>17836559.300000001</v>
      </c>
      <c r="AF21">
        <v>35752125.600000001</v>
      </c>
      <c r="AG21">
        <v>-2537694.7000000002</v>
      </c>
      <c r="AH21">
        <v>11386883.9</v>
      </c>
      <c r="AI21">
        <v>-5041124</v>
      </c>
      <c r="AJ21">
        <v>-2769453.6</v>
      </c>
      <c r="AK21">
        <v>2998187.9</v>
      </c>
      <c r="AL21">
        <v>35982166.899999999</v>
      </c>
      <c r="AM21">
        <v>27005279.899999999</v>
      </c>
      <c r="AN21">
        <v>7927154.9000000004</v>
      </c>
      <c r="AO21">
        <v>25547146</v>
      </c>
      <c r="AP21">
        <v>9794421.1999999993</v>
      </c>
      <c r="AQ21">
        <v>-9244479.4000000004</v>
      </c>
      <c r="AR21">
        <v>-12693601.6</v>
      </c>
      <c r="AS21">
        <v>-3951389.9</v>
      </c>
      <c r="AT21">
        <v>-7918226</v>
      </c>
      <c r="AU21">
        <v>-8966588.6999999993</v>
      </c>
      <c r="AV21">
        <v>-183444</v>
      </c>
      <c r="AW21">
        <v>-2137141.7000000002</v>
      </c>
      <c r="AX21">
        <v>-7650699.5999999996</v>
      </c>
      <c r="AY21">
        <v>-2018173.8</v>
      </c>
      <c r="AZ21">
        <v>1851827</v>
      </c>
      <c r="BA21">
        <v>-1568004</v>
      </c>
      <c r="BB21">
        <v>-7469253.0999999996</v>
      </c>
      <c r="BC21">
        <v>-4845717.2</v>
      </c>
      <c r="BD21">
        <v>-11983638</v>
      </c>
      <c r="BE21">
        <v>-11774486.800000001</v>
      </c>
      <c r="BF21">
        <v>-395116.6</v>
      </c>
      <c r="BG21">
        <v>-18319689.300000001</v>
      </c>
      <c r="BH21">
        <v>-5711687.7999999998</v>
      </c>
      <c r="BI21">
        <v>1193533.8999999999</v>
      </c>
      <c r="BJ21">
        <v>6425571.4000000004</v>
      </c>
      <c r="BK21">
        <v>5846564.2000000002</v>
      </c>
      <c r="BL21">
        <v>17438317.800000001</v>
      </c>
      <c r="BM21">
        <v>6885436.4000000004</v>
      </c>
      <c r="BN21">
        <v>-753954</v>
      </c>
      <c r="BO21">
        <v>3465610</v>
      </c>
      <c r="BP21">
        <v>-1465526.6</v>
      </c>
      <c r="BQ21">
        <v>2266831.9</v>
      </c>
      <c r="BR21">
        <v>-1790334</v>
      </c>
      <c r="BS21">
        <v>-3101156.9</v>
      </c>
      <c r="BT21">
        <v>7387716</v>
      </c>
      <c r="BU21">
        <v>22055818.699999999</v>
      </c>
      <c r="BV21">
        <v>15290917.199999999</v>
      </c>
      <c r="BW21">
        <v>14465812</v>
      </c>
      <c r="BX21">
        <v>36180521.5</v>
      </c>
      <c r="BY21">
        <v>24250980.199999999</v>
      </c>
      <c r="BZ21">
        <v>8695103.5999999996</v>
      </c>
      <c r="CA21">
        <v>8112785.7000000002</v>
      </c>
      <c r="CB21">
        <v>8124524.0999999996</v>
      </c>
      <c r="CC21">
        <v>-12700426</v>
      </c>
      <c r="CD21">
        <v>-231677</v>
      </c>
      <c r="CE21">
        <v>12319212.4</v>
      </c>
      <c r="CF21">
        <v>931083.9</v>
      </c>
      <c r="CG21">
        <v>18999484.399999999</v>
      </c>
      <c r="CH21">
        <v>14348340</v>
      </c>
      <c r="CI21">
        <v>-271436.59999999998</v>
      </c>
      <c r="CJ21">
        <v>3326491.7</v>
      </c>
      <c r="CK21">
        <v>2411042</v>
      </c>
      <c r="CL21">
        <v>-21845240.100000001</v>
      </c>
      <c r="CM21">
        <v>-13885714.199999999</v>
      </c>
      <c r="CN21">
        <v>3202658.4</v>
      </c>
      <c r="CO21">
        <v>-13470618.6</v>
      </c>
      <c r="CP21">
        <v>-25588412.699999999</v>
      </c>
      <c r="CQ21">
        <v>-5357506.0999999996</v>
      </c>
      <c r="CR21">
        <v>-6658845.7999999998</v>
      </c>
      <c r="CS21">
        <v>-25117440.899999999</v>
      </c>
      <c r="CT21">
        <v>5097206.0999999996</v>
      </c>
      <c r="CU21">
        <v>-9139401.6999999993</v>
      </c>
      <c r="CV21">
        <v>17994422.300000001</v>
      </c>
      <c r="CW21">
        <v>14524583.800000001</v>
      </c>
      <c r="CX21">
        <v>-2399333.1</v>
      </c>
      <c r="CY21">
        <v>-5816997.9000000004</v>
      </c>
      <c r="CZ21">
        <v>-2232917.6</v>
      </c>
      <c r="DA21">
        <v>10192752.4</v>
      </c>
      <c r="DB21">
        <v>27364101.300000001</v>
      </c>
      <c r="DC21">
        <v>27198888.399999999</v>
      </c>
      <c r="DD21">
        <v>24324973</v>
      </c>
      <c r="DE21">
        <v>22766651.5</v>
      </c>
      <c r="DF21">
        <v>5552418.2000000002</v>
      </c>
      <c r="DG21">
        <v>5920967.2999999998</v>
      </c>
      <c r="DH21">
        <v>5628783.5</v>
      </c>
      <c r="DI21">
        <v>-4322018.4000000004</v>
      </c>
      <c r="DJ21">
        <v>-22105985.600000001</v>
      </c>
      <c r="DK21">
        <v>-5432697.9000000004</v>
      </c>
      <c r="DL21">
        <v>-14696912.5</v>
      </c>
      <c r="DM21">
        <v>-15080206.300000001</v>
      </c>
      <c r="DN21">
        <v>-27176254.600000001</v>
      </c>
      <c r="DO21">
        <v>-7529344.4000000004</v>
      </c>
      <c r="DP21">
        <v>-14867166.6</v>
      </c>
      <c r="DQ21">
        <v>17492793.300000001</v>
      </c>
      <c r="DR21">
        <v>17753106.699999999</v>
      </c>
      <c r="DS21">
        <v>12061756.4</v>
      </c>
      <c r="DT21">
        <v>11555308</v>
      </c>
      <c r="DU21">
        <v>-8588603.3000000007</v>
      </c>
      <c r="DV21">
        <v>-3833351.8</v>
      </c>
      <c r="DW21">
        <v>-9738718.9000000004</v>
      </c>
      <c r="DX21">
        <v>-5862019.5999999996</v>
      </c>
      <c r="DY21">
        <v>7997311.0999999996</v>
      </c>
      <c r="DZ21">
        <v>12137712</v>
      </c>
      <c r="EA21">
        <v>7296895.5</v>
      </c>
      <c r="EB21">
        <v>-22021246</v>
      </c>
      <c r="EC21">
        <v>889850</v>
      </c>
      <c r="ED21">
        <v>9002086.6999999993</v>
      </c>
      <c r="EE21">
        <v>3329792.4</v>
      </c>
      <c r="EF21">
        <v>23642150</v>
      </c>
      <c r="EP21" s="28">
        <f t="shared" si="7"/>
        <v>135</v>
      </c>
      <c r="EQ21" s="28">
        <f t="shared" si="8"/>
        <v>101250000</v>
      </c>
      <c r="ER21" s="22">
        <f t="shared" si="31"/>
        <v>119561590.0000001</v>
      </c>
      <c r="ES21" s="22">
        <f t="shared" si="9"/>
        <v>18311590.000000104</v>
      </c>
      <c r="ET21" s="22">
        <f>ROUNDUP(EP21/5,0)</f>
        <v>27</v>
      </c>
      <c r="EU21" s="22">
        <f t="shared" si="37"/>
        <v>20250000</v>
      </c>
      <c r="EV21" s="22">
        <f>SUM(B21,G21,L21,Q21,V21,AA21,AF21,AK21,AP21,AU21,AZ21,BE21,BJ21,BO21,BT21,BY21,CD21,CI21,CN21,CS21,CX21,DC21,DH21,DM21,DR21,DW21,EB21,EG21,EL21)</f>
        <v>24746380.699999996</v>
      </c>
      <c r="EW21" s="22">
        <f t="shared" si="32"/>
        <v>4496380.6999999955</v>
      </c>
      <c r="EX21" s="22">
        <v>5</v>
      </c>
      <c r="EY21" s="30">
        <f t="shared" si="10"/>
        <v>1.5987131377777763E-3</v>
      </c>
      <c r="EZ21" s="34">
        <v>5</v>
      </c>
      <c r="FA21" s="7">
        <f t="shared" si="33"/>
        <v>68</v>
      </c>
      <c r="FB21" s="7">
        <f t="shared" si="34"/>
        <v>67</v>
      </c>
      <c r="FC21" s="33">
        <f t="shared" si="11"/>
        <v>0.50370370370370365</v>
      </c>
      <c r="FD21" s="24">
        <f t="shared" si="35"/>
        <v>65637408.899999991</v>
      </c>
      <c r="FE21" s="24">
        <f t="shared" si="35"/>
        <v>-6183764.1999999983</v>
      </c>
      <c r="FF21" s="24">
        <f t="shared" si="35"/>
        <v>-25409166.800000001</v>
      </c>
      <c r="FG21" s="24">
        <f t="shared" si="35"/>
        <v>-13134045</v>
      </c>
      <c r="FH21" s="24">
        <f t="shared" si="35"/>
        <v>-83904165.600000009</v>
      </c>
      <c r="FI21" s="24">
        <f t="shared" si="35"/>
        <v>-37996630.099999994</v>
      </c>
      <c r="FJ21" s="24">
        <f t="shared" si="35"/>
        <v>-53658120.499999985</v>
      </c>
      <c r="FK21" s="24">
        <f t="shared" si="35"/>
        <v>-47800762.299999997</v>
      </c>
      <c r="FL21" s="24">
        <f t="shared" si="35"/>
        <v>40561837.5</v>
      </c>
      <c r="FM21" s="24">
        <f t="shared" si="36"/>
        <v>105473031.2</v>
      </c>
      <c r="FN21" s="24">
        <f t="shared" si="36"/>
        <v>51348586.399999991</v>
      </c>
      <c r="FO21" s="24">
        <f t="shared" si="36"/>
        <v>124627380.5</v>
      </c>
    </row>
    <row r="22" spans="1:171" x14ac:dyDescent="0.25">
      <c r="A22" s="5" t="s">
        <v>5</v>
      </c>
      <c r="B22">
        <v>16826554.399999999</v>
      </c>
      <c r="C22">
        <v>3990885.1</v>
      </c>
      <c r="D22">
        <v>-8907890.3000000007</v>
      </c>
      <c r="E22">
        <v>19913321.399999999</v>
      </c>
      <c r="F22">
        <v>9855116</v>
      </c>
      <c r="G22">
        <v>2172588.7999999998</v>
      </c>
      <c r="H22">
        <v>-13270047.5</v>
      </c>
      <c r="I22">
        <v>-24972493.600000001</v>
      </c>
      <c r="J22">
        <v>-37532044.299999997</v>
      </c>
      <c r="K22">
        <v>-54986168.799999997</v>
      </c>
      <c r="L22">
        <v>-45900017.700000003</v>
      </c>
      <c r="M22">
        <v>-35297209.100000001</v>
      </c>
      <c r="N22">
        <v>-9997974.9000000004</v>
      </c>
      <c r="O22">
        <v>-8940090.3000000007</v>
      </c>
      <c r="P22">
        <v>-13308402.5</v>
      </c>
      <c r="Q22">
        <v>-2487753.1</v>
      </c>
      <c r="R22">
        <v>-18447939.899999999</v>
      </c>
      <c r="S22">
        <v>-24648366.100000001</v>
      </c>
      <c r="T22">
        <v>-22607466.699999999</v>
      </c>
      <c r="U22">
        <v>-8544118.5</v>
      </c>
      <c r="V22">
        <v>7773963.2999999998</v>
      </c>
      <c r="W22">
        <v>4447154.7</v>
      </c>
      <c r="X22">
        <v>12539126.4</v>
      </c>
      <c r="Y22">
        <v>19245721.199999999</v>
      </c>
      <c r="Z22">
        <v>-15043501</v>
      </c>
      <c r="AA22">
        <v>-15746011.699999999</v>
      </c>
      <c r="AB22">
        <v>16387490.800000001</v>
      </c>
      <c r="AC22">
        <v>18260662.399999999</v>
      </c>
      <c r="AD22">
        <v>3850200.3</v>
      </c>
      <c r="AE22">
        <v>11844077.4</v>
      </c>
      <c r="AF22">
        <v>31838673.199999999</v>
      </c>
      <c r="AG22">
        <v>-1146462.8</v>
      </c>
      <c r="AH22">
        <v>22815340.300000001</v>
      </c>
      <c r="AI22">
        <v>-10564095.199999999</v>
      </c>
      <c r="AJ22">
        <v>-690158.1</v>
      </c>
      <c r="AK22">
        <v>10724795.199999999</v>
      </c>
      <c r="AL22">
        <v>39303873</v>
      </c>
      <c r="AM22">
        <v>18498104.699999999</v>
      </c>
      <c r="AN22">
        <v>7953239.7999999998</v>
      </c>
      <c r="AO22">
        <v>21386460.199999999</v>
      </c>
      <c r="AP22">
        <v>-1478500.2</v>
      </c>
      <c r="AQ22">
        <v>-12605174</v>
      </c>
      <c r="AR22">
        <v>-22164465.100000001</v>
      </c>
      <c r="AS22">
        <v>-10115878.6</v>
      </c>
      <c r="AT22">
        <v>-848950.7</v>
      </c>
      <c r="AU22">
        <v>-11829626.9</v>
      </c>
      <c r="AV22">
        <v>9264171.4000000004</v>
      </c>
      <c r="AW22">
        <v>3523256.9</v>
      </c>
      <c r="AX22">
        <v>-11613569.6</v>
      </c>
      <c r="AY22">
        <v>745954.5</v>
      </c>
      <c r="AZ22">
        <v>846209.4</v>
      </c>
      <c r="BA22">
        <v>3290551.7</v>
      </c>
      <c r="BB22">
        <v>-10291765.800000001</v>
      </c>
      <c r="BC22">
        <v>-14911824.5</v>
      </c>
      <c r="BD22">
        <v>-12523298</v>
      </c>
      <c r="BE22">
        <v>-16175167.300000001</v>
      </c>
      <c r="BF22">
        <v>-8920028.1999999993</v>
      </c>
      <c r="BG22">
        <v>-13165685.9</v>
      </c>
      <c r="BH22">
        <v>-2857200.2</v>
      </c>
      <c r="BI22">
        <v>5640947.9000000004</v>
      </c>
      <c r="BJ22">
        <v>2042369.6</v>
      </c>
      <c r="BK22">
        <v>16418124.699999999</v>
      </c>
      <c r="BL22">
        <v>16459223.6</v>
      </c>
      <c r="BM22">
        <v>6329524.4000000004</v>
      </c>
      <c r="BN22">
        <v>218534.2</v>
      </c>
      <c r="BO22">
        <v>-986389.6</v>
      </c>
      <c r="BP22">
        <v>-6478685</v>
      </c>
      <c r="BQ22">
        <v>-2175400.2999999998</v>
      </c>
      <c r="BR22">
        <v>1257946.1000000001</v>
      </c>
      <c r="BS22">
        <v>2189187.9</v>
      </c>
      <c r="BT22">
        <v>12392189.199999999</v>
      </c>
      <c r="BU22">
        <v>26200550</v>
      </c>
      <c r="BV22">
        <v>9667139.8000000007</v>
      </c>
      <c r="BW22">
        <v>29616998.199999999</v>
      </c>
      <c r="BX22">
        <v>30836774</v>
      </c>
      <c r="BY22">
        <v>27279179.699999999</v>
      </c>
      <c r="BZ22">
        <v>1528071.9</v>
      </c>
      <c r="CA22">
        <v>6914434.7999999998</v>
      </c>
      <c r="CB22">
        <v>5230519.8</v>
      </c>
      <c r="CC22">
        <v>-8489347.4000000004</v>
      </c>
      <c r="CD22">
        <v>9452794.9000000004</v>
      </c>
      <c r="CE22">
        <v>9055078.9000000004</v>
      </c>
      <c r="CF22">
        <v>14726617</v>
      </c>
      <c r="CG22">
        <v>13748602.300000001</v>
      </c>
      <c r="CH22">
        <v>1639360.2</v>
      </c>
      <c r="CI22">
        <v>871514.9</v>
      </c>
      <c r="CJ22">
        <v>990087.2</v>
      </c>
      <c r="CK22">
        <v>-5652134.2999999998</v>
      </c>
      <c r="CL22">
        <v>-29179174.800000001</v>
      </c>
      <c r="CM22">
        <v>5173956.8</v>
      </c>
      <c r="CN22">
        <v>-12206002.1</v>
      </c>
      <c r="CO22">
        <v>-10905686.5</v>
      </c>
      <c r="CP22">
        <v>-16991228.899999999</v>
      </c>
      <c r="CQ22">
        <v>-3022533.5</v>
      </c>
      <c r="CR22">
        <v>-9131853.5999999996</v>
      </c>
      <c r="CS22">
        <v>-22362094.300000001</v>
      </c>
      <c r="CT22">
        <v>-1928900.9</v>
      </c>
      <c r="CU22">
        <v>-5597608</v>
      </c>
      <c r="CV22">
        <v>18016131.100000001</v>
      </c>
      <c r="CW22">
        <v>10550287.800000001</v>
      </c>
      <c r="CX22">
        <v>8730180.4000000004</v>
      </c>
      <c r="CY22">
        <v>7997437.0999999996</v>
      </c>
      <c r="CZ22">
        <v>-2792409.5</v>
      </c>
      <c r="DA22">
        <v>12473759.6</v>
      </c>
      <c r="DB22">
        <v>24313481.600000001</v>
      </c>
      <c r="DC22">
        <v>36125760.100000001</v>
      </c>
      <c r="DD22">
        <v>27509183.899999999</v>
      </c>
      <c r="DE22">
        <v>24929768.5</v>
      </c>
      <c r="DF22">
        <v>1680918.6</v>
      </c>
      <c r="DG22">
        <v>-835535.6</v>
      </c>
      <c r="DH22">
        <v>3110689.2</v>
      </c>
      <c r="DI22">
        <v>-8324026.0999999996</v>
      </c>
      <c r="DJ22">
        <v>-21194849.399999999</v>
      </c>
      <c r="DK22">
        <v>-13010744.9</v>
      </c>
      <c r="DL22">
        <v>-24733995.5</v>
      </c>
      <c r="DM22">
        <v>-20567465</v>
      </c>
      <c r="DN22">
        <v>-26534840</v>
      </c>
      <c r="DO22">
        <v>-8494164.6999999993</v>
      </c>
      <c r="DP22">
        <v>-10970499.699999999</v>
      </c>
      <c r="DQ22">
        <v>18977249.100000001</v>
      </c>
      <c r="DR22">
        <v>14226927.800000001</v>
      </c>
      <c r="DS22">
        <v>9200262</v>
      </c>
      <c r="DT22">
        <v>9070085.3000000007</v>
      </c>
      <c r="DU22">
        <v>-6633280.2000000002</v>
      </c>
      <c r="DV22">
        <v>5578492.2000000002</v>
      </c>
      <c r="DW22">
        <v>-7793201.5999999996</v>
      </c>
      <c r="DX22">
        <v>-6571525.0999999996</v>
      </c>
      <c r="DY22">
        <v>11633738</v>
      </c>
      <c r="DZ22">
        <v>8480039.5</v>
      </c>
      <c r="EA22">
        <v>3971000</v>
      </c>
      <c r="EB22">
        <v>-19564091.600000001</v>
      </c>
      <c r="EC22">
        <v>10955800</v>
      </c>
      <c r="ED22">
        <v>13624805</v>
      </c>
      <c r="EE22">
        <v>17905100</v>
      </c>
      <c r="EP22" s="28">
        <f t="shared" si="7"/>
        <v>134</v>
      </c>
      <c r="EQ22" s="28">
        <f t="shared" si="8"/>
        <v>100500000</v>
      </c>
      <c r="ER22" s="22">
        <f t="shared" si="31"/>
        <v>36571302.099999994</v>
      </c>
      <c r="ES22" s="22">
        <f t="shared" si="9"/>
        <v>-63928697.900000006</v>
      </c>
      <c r="ET22" s="22">
        <f>ROUNDUP(EP22/6,0)</f>
        <v>23</v>
      </c>
      <c r="EU22" s="22">
        <f t="shared" si="37"/>
        <v>17250000</v>
      </c>
      <c r="EV22" s="22">
        <f>SUM(B22,H22,N22,T22,Z22,AF22,AL22,AR22,AX22,BD22,BJ22,BP22,BV22,CB22,CH22,CN22,CT22,CZ22,DF22,DL22,DR22,DX22,ED22,EJ22)</f>
        <v>-25850699.499999993</v>
      </c>
      <c r="EW22" s="22">
        <f>EV22-EU22</f>
        <v>-43100699.499999993</v>
      </c>
      <c r="EX22" s="22">
        <v>6</v>
      </c>
      <c r="EY22" s="30">
        <f t="shared" si="10"/>
        <v>-1.4991547652173911E-2</v>
      </c>
      <c r="EZ22" s="34">
        <v>6</v>
      </c>
      <c r="FA22" s="7">
        <f t="shared" si="33"/>
        <v>70</v>
      </c>
      <c r="FB22" s="7">
        <f t="shared" si="34"/>
        <v>64</v>
      </c>
      <c r="FC22" s="33">
        <f t="shared" si="11"/>
        <v>0.52238805970149249</v>
      </c>
      <c r="FD22" s="24">
        <f t="shared" si="35"/>
        <v>83912793.899999991</v>
      </c>
      <c r="FE22" s="24">
        <f t="shared" si="35"/>
        <v>-50831635.099999994</v>
      </c>
      <c r="FF22" s="24">
        <f t="shared" si="35"/>
        <v>-39853205.799999997</v>
      </c>
      <c r="FG22" s="24">
        <f t="shared" si="35"/>
        <v>-86278701.5</v>
      </c>
      <c r="FH22" s="24">
        <f t="shared" si="35"/>
        <v>-78984522.400000006</v>
      </c>
      <c r="FI22" s="24">
        <f t="shared" si="35"/>
        <v>-16733526.399999991</v>
      </c>
      <c r="FJ22" s="24">
        <f t="shared" si="35"/>
        <v>-46274093.399999991</v>
      </c>
      <c r="FK22" s="24">
        <f t="shared" si="35"/>
        <v>-12682533.000000011</v>
      </c>
      <c r="FL22" s="24">
        <f t="shared" si="35"/>
        <v>76287387.699999988</v>
      </c>
      <c r="FM22" s="24">
        <f t="shared" si="36"/>
        <v>60428002</v>
      </c>
      <c r="FN22" s="24">
        <f t="shared" si="36"/>
        <v>66127698.5</v>
      </c>
      <c r="FO22" s="24">
        <f t="shared" si="36"/>
        <v>81453637.599999994</v>
      </c>
    </row>
    <row r="23" spans="1:171" x14ac:dyDescent="0.25">
      <c r="A23" s="25">
        <v>12</v>
      </c>
      <c r="B23" s="6">
        <f>COUNTIF(B17:B22,"&gt;750000")</f>
        <v>6</v>
      </c>
      <c r="C23" s="6">
        <f t="shared" ref="C23:BN23" si="38">COUNTIF(C17:C22,"&gt;750000")</f>
        <v>5</v>
      </c>
      <c r="D23" s="6">
        <f t="shared" si="38"/>
        <v>1</v>
      </c>
      <c r="E23" s="6">
        <f t="shared" si="38"/>
        <v>6</v>
      </c>
      <c r="F23" s="6">
        <f t="shared" si="38"/>
        <v>6</v>
      </c>
      <c r="G23" s="6">
        <f t="shared" si="38"/>
        <v>3</v>
      </c>
      <c r="H23" s="6">
        <f t="shared" si="38"/>
        <v>5</v>
      </c>
      <c r="I23" s="6">
        <f t="shared" si="38"/>
        <v>3</v>
      </c>
      <c r="J23" s="6">
        <f t="shared" si="38"/>
        <v>1</v>
      </c>
      <c r="K23" s="6">
        <f t="shared" si="38"/>
        <v>0</v>
      </c>
      <c r="L23" s="6">
        <f t="shared" si="38"/>
        <v>0</v>
      </c>
      <c r="M23" s="6">
        <f t="shared" si="38"/>
        <v>0</v>
      </c>
      <c r="N23" s="6">
        <f t="shared" si="38"/>
        <v>0</v>
      </c>
      <c r="O23" s="6">
        <f t="shared" si="38"/>
        <v>0</v>
      </c>
      <c r="P23" s="6">
        <f t="shared" si="38"/>
        <v>2</v>
      </c>
      <c r="Q23" s="6">
        <f t="shared" si="38"/>
        <v>4</v>
      </c>
      <c r="R23" s="6">
        <f t="shared" si="38"/>
        <v>2</v>
      </c>
      <c r="S23" s="6">
        <f t="shared" si="38"/>
        <v>0</v>
      </c>
      <c r="T23" s="6">
        <f t="shared" si="38"/>
        <v>0</v>
      </c>
      <c r="U23" s="6">
        <f t="shared" si="38"/>
        <v>0</v>
      </c>
      <c r="V23" s="6">
        <f t="shared" si="38"/>
        <v>3</v>
      </c>
      <c r="W23" s="6">
        <f t="shared" si="38"/>
        <v>1</v>
      </c>
      <c r="X23" s="6">
        <f t="shared" si="38"/>
        <v>5</v>
      </c>
      <c r="Y23" s="6">
        <f t="shared" si="38"/>
        <v>6</v>
      </c>
      <c r="Z23" s="6">
        <f t="shared" si="38"/>
        <v>5</v>
      </c>
      <c r="AA23" s="6">
        <f t="shared" si="38"/>
        <v>2</v>
      </c>
      <c r="AB23" s="6">
        <f t="shared" si="38"/>
        <v>4</v>
      </c>
      <c r="AC23" s="6">
        <f t="shared" si="38"/>
        <v>2</v>
      </c>
      <c r="AD23" s="6">
        <f t="shared" si="38"/>
        <v>4</v>
      </c>
      <c r="AE23" s="6">
        <f t="shared" si="38"/>
        <v>6</v>
      </c>
      <c r="AF23" s="6">
        <f t="shared" si="38"/>
        <v>6</v>
      </c>
      <c r="AG23" s="6">
        <f t="shared" si="38"/>
        <v>2</v>
      </c>
      <c r="AH23" s="6">
        <f t="shared" si="38"/>
        <v>6</v>
      </c>
      <c r="AI23" s="6">
        <f t="shared" si="38"/>
        <v>0</v>
      </c>
      <c r="AJ23" s="6">
        <f t="shared" si="38"/>
        <v>1</v>
      </c>
      <c r="AK23" s="6">
        <f t="shared" si="38"/>
        <v>5</v>
      </c>
      <c r="AL23" s="6">
        <f t="shared" si="38"/>
        <v>6</v>
      </c>
      <c r="AM23" s="6">
        <f t="shared" si="38"/>
        <v>5</v>
      </c>
      <c r="AN23" s="6">
        <f t="shared" si="38"/>
        <v>4</v>
      </c>
      <c r="AO23" s="6">
        <f t="shared" si="38"/>
        <v>6</v>
      </c>
      <c r="AP23" s="6">
        <f t="shared" si="38"/>
        <v>5</v>
      </c>
      <c r="AQ23" s="6">
        <f t="shared" si="38"/>
        <v>1</v>
      </c>
      <c r="AR23" s="6">
        <f t="shared" si="38"/>
        <v>0</v>
      </c>
      <c r="AS23" s="6">
        <f t="shared" si="38"/>
        <v>0</v>
      </c>
      <c r="AT23" s="6">
        <f t="shared" si="38"/>
        <v>0</v>
      </c>
      <c r="AU23" s="6">
        <f t="shared" si="38"/>
        <v>1</v>
      </c>
      <c r="AV23" s="6">
        <f t="shared" si="38"/>
        <v>1</v>
      </c>
      <c r="AW23" s="6">
        <f t="shared" si="38"/>
        <v>1</v>
      </c>
      <c r="AX23" s="6">
        <f t="shared" si="38"/>
        <v>0</v>
      </c>
      <c r="AY23" s="6">
        <f t="shared" si="38"/>
        <v>1</v>
      </c>
      <c r="AZ23" s="6">
        <f t="shared" si="38"/>
        <v>5</v>
      </c>
      <c r="BA23" s="6">
        <f t="shared" si="38"/>
        <v>3</v>
      </c>
      <c r="BB23" s="6">
        <f t="shared" si="38"/>
        <v>0</v>
      </c>
      <c r="BC23" s="6">
        <f t="shared" si="38"/>
        <v>0</v>
      </c>
      <c r="BD23" s="6">
        <f t="shared" si="38"/>
        <v>2</v>
      </c>
      <c r="BE23" s="6">
        <f t="shared" si="38"/>
        <v>1</v>
      </c>
      <c r="BF23" s="6">
        <f t="shared" si="38"/>
        <v>3</v>
      </c>
      <c r="BG23" s="6">
        <f t="shared" si="38"/>
        <v>0</v>
      </c>
      <c r="BH23" s="6">
        <f t="shared" si="38"/>
        <v>0</v>
      </c>
      <c r="BI23" s="6">
        <f t="shared" si="38"/>
        <v>2</v>
      </c>
      <c r="BJ23" s="6">
        <f t="shared" si="38"/>
        <v>2</v>
      </c>
      <c r="BK23" s="6">
        <f t="shared" si="38"/>
        <v>3</v>
      </c>
      <c r="BL23" s="6">
        <f t="shared" si="38"/>
        <v>6</v>
      </c>
      <c r="BM23" s="6">
        <f t="shared" si="38"/>
        <v>5</v>
      </c>
      <c r="BN23" s="6">
        <f t="shared" si="38"/>
        <v>3</v>
      </c>
      <c r="BO23" s="6">
        <f t="shared" ref="BO23:DZ23" si="39">COUNTIF(BO17:BO22,"&gt;750000")</f>
        <v>4</v>
      </c>
      <c r="BP23" s="6">
        <f t="shared" si="39"/>
        <v>2</v>
      </c>
      <c r="BQ23" s="6">
        <f t="shared" si="39"/>
        <v>4</v>
      </c>
      <c r="BR23" s="6">
        <f t="shared" si="39"/>
        <v>4</v>
      </c>
      <c r="BS23" s="6">
        <f t="shared" si="39"/>
        <v>1</v>
      </c>
      <c r="BT23" s="6">
        <f t="shared" si="39"/>
        <v>3</v>
      </c>
      <c r="BU23" s="6">
        <f t="shared" si="39"/>
        <v>5</v>
      </c>
      <c r="BV23" s="6">
        <f t="shared" si="39"/>
        <v>4</v>
      </c>
      <c r="BW23" s="6">
        <f t="shared" si="39"/>
        <v>6</v>
      </c>
      <c r="BX23" s="6">
        <f t="shared" si="39"/>
        <v>6</v>
      </c>
      <c r="BY23" s="6">
        <f t="shared" si="39"/>
        <v>6</v>
      </c>
      <c r="BZ23" s="6">
        <f t="shared" si="39"/>
        <v>6</v>
      </c>
      <c r="CA23" s="6">
        <f t="shared" si="39"/>
        <v>5</v>
      </c>
      <c r="CB23" s="6">
        <f t="shared" si="39"/>
        <v>6</v>
      </c>
      <c r="CC23" s="6">
        <f t="shared" si="39"/>
        <v>0</v>
      </c>
      <c r="CD23" s="6">
        <f t="shared" si="39"/>
        <v>2</v>
      </c>
      <c r="CE23" s="6">
        <f t="shared" si="39"/>
        <v>6</v>
      </c>
      <c r="CF23" s="6">
        <f t="shared" si="39"/>
        <v>3</v>
      </c>
      <c r="CG23" s="6">
        <f t="shared" si="39"/>
        <v>4</v>
      </c>
      <c r="CH23" s="6">
        <f t="shared" si="39"/>
        <v>6</v>
      </c>
      <c r="CI23" s="6">
        <f t="shared" si="39"/>
        <v>5</v>
      </c>
      <c r="CJ23" s="6">
        <f t="shared" si="39"/>
        <v>5</v>
      </c>
      <c r="CK23" s="6">
        <f t="shared" si="39"/>
        <v>5</v>
      </c>
      <c r="CL23" s="6">
        <f t="shared" si="39"/>
        <v>1</v>
      </c>
      <c r="CM23" s="6">
        <f t="shared" si="39"/>
        <v>2</v>
      </c>
      <c r="CN23" s="6">
        <f t="shared" si="39"/>
        <v>3</v>
      </c>
      <c r="CO23" s="6">
        <f t="shared" si="39"/>
        <v>2</v>
      </c>
      <c r="CP23" s="6">
        <f t="shared" si="39"/>
        <v>0</v>
      </c>
      <c r="CQ23" s="6">
        <f t="shared" si="39"/>
        <v>1</v>
      </c>
      <c r="CR23" s="6">
        <f t="shared" si="39"/>
        <v>1</v>
      </c>
      <c r="CS23" s="6">
        <f t="shared" si="39"/>
        <v>0</v>
      </c>
      <c r="CT23" s="6">
        <f t="shared" si="39"/>
        <v>5</v>
      </c>
      <c r="CU23" s="6">
        <f t="shared" si="39"/>
        <v>2</v>
      </c>
      <c r="CV23" s="6">
        <f t="shared" si="39"/>
        <v>4</v>
      </c>
      <c r="CW23" s="6">
        <f t="shared" si="39"/>
        <v>5</v>
      </c>
      <c r="CX23" s="6">
        <f t="shared" si="39"/>
        <v>4</v>
      </c>
      <c r="CY23" s="6">
        <f t="shared" si="39"/>
        <v>2</v>
      </c>
      <c r="CZ23" s="6">
        <f t="shared" si="39"/>
        <v>0</v>
      </c>
      <c r="DA23" s="6">
        <f t="shared" si="39"/>
        <v>4</v>
      </c>
      <c r="DB23" s="6">
        <f t="shared" si="39"/>
        <v>5</v>
      </c>
      <c r="DC23" s="6">
        <f t="shared" si="39"/>
        <v>6</v>
      </c>
      <c r="DD23" s="6">
        <f t="shared" si="39"/>
        <v>6</v>
      </c>
      <c r="DE23" s="6">
        <f t="shared" si="39"/>
        <v>5</v>
      </c>
      <c r="DF23" s="6">
        <f t="shared" si="39"/>
        <v>5</v>
      </c>
      <c r="DG23" s="6">
        <f t="shared" si="39"/>
        <v>4</v>
      </c>
      <c r="DH23" s="6">
        <f t="shared" si="39"/>
        <v>6</v>
      </c>
      <c r="DI23" s="6">
        <f t="shared" si="39"/>
        <v>2</v>
      </c>
      <c r="DJ23" s="6">
        <f t="shared" si="39"/>
        <v>0</v>
      </c>
      <c r="DK23" s="6">
        <f t="shared" si="39"/>
        <v>1</v>
      </c>
      <c r="DL23" s="6">
        <f t="shared" si="39"/>
        <v>1</v>
      </c>
      <c r="DM23" s="6">
        <f t="shared" si="39"/>
        <v>1</v>
      </c>
      <c r="DN23" s="6">
        <f t="shared" si="39"/>
        <v>0</v>
      </c>
      <c r="DO23" s="6">
        <f t="shared" si="39"/>
        <v>2</v>
      </c>
      <c r="DP23" s="6">
        <f t="shared" si="39"/>
        <v>0</v>
      </c>
      <c r="DQ23" s="6">
        <f t="shared" si="39"/>
        <v>4</v>
      </c>
      <c r="DR23" s="6">
        <f t="shared" si="39"/>
        <v>5</v>
      </c>
      <c r="DS23" s="6">
        <f t="shared" si="39"/>
        <v>6</v>
      </c>
      <c r="DT23" s="6">
        <f t="shared" si="39"/>
        <v>6</v>
      </c>
      <c r="DU23" s="6">
        <f t="shared" si="39"/>
        <v>3</v>
      </c>
      <c r="DV23" s="6">
        <f t="shared" si="39"/>
        <v>3</v>
      </c>
      <c r="DW23" s="6">
        <f t="shared" si="39"/>
        <v>0</v>
      </c>
      <c r="DX23" s="6">
        <f t="shared" si="39"/>
        <v>0</v>
      </c>
      <c r="DY23" s="6">
        <f t="shared" si="39"/>
        <v>3</v>
      </c>
      <c r="DZ23" s="6">
        <f t="shared" si="39"/>
        <v>6</v>
      </c>
      <c r="EA23" s="6">
        <f t="shared" ref="EA23:EO23" si="40">COUNTIF(EA17:EA22,"&gt;750000")</f>
        <v>6</v>
      </c>
      <c r="EB23" s="6">
        <f t="shared" si="40"/>
        <v>2</v>
      </c>
      <c r="EC23" s="6">
        <f t="shared" si="40"/>
        <v>5</v>
      </c>
      <c r="ED23" s="6">
        <f t="shared" si="40"/>
        <v>5</v>
      </c>
      <c r="EE23" s="6">
        <f t="shared" si="40"/>
        <v>4</v>
      </c>
      <c r="EF23" s="6">
        <f t="shared" si="40"/>
        <v>3</v>
      </c>
      <c r="EG23" s="6">
        <f t="shared" si="40"/>
        <v>4</v>
      </c>
      <c r="EH23" s="6">
        <f t="shared" si="40"/>
        <v>1</v>
      </c>
      <c r="EI23" s="6">
        <f t="shared" si="40"/>
        <v>0</v>
      </c>
      <c r="EJ23" s="6">
        <f t="shared" si="40"/>
        <v>0</v>
      </c>
      <c r="EK23" s="6">
        <f t="shared" si="40"/>
        <v>0</v>
      </c>
      <c r="EL23" s="6">
        <f t="shared" si="40"/>
        <v>0</v>
      </c>
      <c r="EM23" s="6">
        <f t="shared" si="40"/>
        <v>0</v>
      </c>
      <c r="EN23" s="6">
        <f t="shared" si="40"/>
        <v>0</v>
      </c>
      <c r="EO23" s="6">
        <f t="shared" si="40"/>
        <v>0</v>
      </c>
      <c r="ES23" s="22"/>
      <c r="ET23" s="22"/>
      <c r="EU23" s="22"/>
      <c r="EV23" s="22"/>
      <c r="EW23" s="22"/>
      <c r="EX23" s="22"/>
      <c r="EZ23" s="35" t="s">
        <v>16</v>
      </c>
      <c r="FA23" s="36" t="s">
        <v>14</v>
      </c>
      <c r="FB23" s="36" t="s">
        <v>15</v>
      </c>
      <c r="FC23" s="37" t="s">
        <v>11</v>
      </c>
      <c r="FD23" s="28">
        <v>70</v>
      </c>
      <c r="FE23" s="28">
        <v>66</v>
      </c>
      <c r="FF23" s="28">
        <v>66</v>
      </c>
      <c r="FG23" s="28">
        <v>66</v>
      </c>
      <c r="FH23" s="28">
        <v>66</v>
      </c>
      <c r="FI23" s="28">
        <v>66</v>
      </c>
      <c r="FJ23" s="28">
        <v>66</v>
      </c>
      <c r="FK23" s="28">
        <v>66</v>
      </c>
      <c r="FL23" s="28">
        <v>66</v>
      </c>
      <c r="FM23" s="28">
        <v>66</v>
      </c>
      <c r="FN23" s="28">
        <v>66</v>
      </c>
      <c r="FO23" s="28">
        <v>65</v>
      </c>
    </row>
    <row r="24" spans="1:171" x14ac:dyDescent="0.25">
      <c r="A24" s="5" t="s">
        <v>7</v>
      </c>
      <c r="B24">
        <v>6816198.9000000004</v>
      </c>
      <c r="C24">
        <v>7100779.2999999998</v>
      </c>
      <c r="D24">
        <v>-13256524.1</v>
      </c>
      <c r="E24">
        <v>-5773066</v>
      </c>
      <c r="F24">
        <v>11581843.800000001</v>
      </c>
      <c r="G24">
        <v>19409455.399999999</v>
      </c>
      <c r="H24">
        <v>-16755015.699999999</v>
      </c>
      <c r="I24">
        <v>-6695762.0999999996</v>
      </c>
      <c r="J24">
        <v>-21323240.600000001</v>
      </c>
      <c r="K24">
        <v>-8328769.0999999996</v>
      </c>
      <c r="L24">
        <v>-4737717.5999999996</v>
      </c>
      <c r="M24">
        <v>-18494489.100000001</v>
      </c>
      <c r="N24">
        <v>11379683.699999999</v>
      </c>
      <c r="O24">
        <v>2800034.9</v>
      </c>
      <c r="P24">
        <v>-1492864</v>
      </c>
      <c r="Q24">
        <v>-9610732.9000000004</v>
      </c>
      <c r="R24">
        <v>-9220685.8000000007</v>
      </c>
      <c r="S24">
        <v>11583700.6</v>
      </c>
      <c r="T24">
        <v>-8404528.1999999993</v>
      </c>
      <c r="U24">
        <v>-10110834.5</v>
      </c>
      <c r="V24">
        <v>1276865.3</v>
      </c>
      <c r="W24">
        <v>6102856.4000000004</v>
      </c>
      <c r="X24">
        <v>-3185455.5</v>
      </c>
      <c r="Y24">
        <v>8325808.9000000004</v>
      </c>
      <c r="Z24">
        <v>-3861103</v>
      </c>
      <c r="AA24">
        <v>3988826.5</v>
      </c>
      <c r="AB24">
        <v>79775.100000000006</v>
      </c>
      <c r="AC24">
        <v>18248706</v>
      </c>
      <c r="AD24">
        <v>-3307399.7</v>
      </c>
      <c r="AE24">
        <v>11921450.5</v>
      </c>
      <c r="AF24">
        <v>1886875.2</v>
      </c>
      <c r="AG24">
        <v>-3663481.5</v>
      </c>
      <c r="AH24">
        <v>-4160129</v>
      </c>
      <c r="AI24">
        <v>-299798.59999999998</v>
      </c>
      <c r="AJ24">
        <v>11905504.1</v>
      </c>
      <c r="AK24">
        <v>-15586027.9</v>
      </c>
      <c r="AL24">
        <v>3703558.6</v>
      </c>
      <c r="AM24">
        <v>7143985.2999999998</v>
      </c>
      <c r="AN24">
        <v>69548.100000000006</v>
      </c>
      <c r="AO24">
        <v>-1420945.2</v>
      </c>
      <c r="AP24">
        <v>1847635.5</v>
      </c>
      <c r="AQ24">
        <v>-2907652.1</v>
      </c>
      <c r="AR24">
        <v>-4545485.7</v>
      </c>
      <c r="AS24">
        <v>-2859861.1</v>
      </c>
      <c r="AT24">
        <v>-9210036.8000000007</v>
      </c>
      <c r="AU24">
        <v>-5949933</v>
      </c>
      <c r="AV24">
        <v>174287.2</v>
      </c>
      <c r="AW24">
        <v>-40199.5</v>
      </c>
      <c r="AX24">
        <v>4397524.4000000004</v>
      </c>
      <c r="AY24">
        <v>3143921.2</v>
      </c>
      <c r="AZ24">
        <v>-5549839.5</v>
      </c>
      <c r="BA24">
        <v>576298.80000000005</v>
      </c>
      <c r="BB24">
        <v>-260669.4</v>
      </c>
      <c r="BC24">
        <v>5992224.5</v>
      </c>
      <c r="BD24">
        <v>-2901310.2</v>
      </c>
      <c r="BE24">
        <v>-12294699.199999999</v>
      </c>
      <c r="BF24">
        <v>-231625.9</v>
      </c>
      <c r="BG24">
        <v>-2401888.4</v>
      </c>
      <c r="BH24">
        <v>-7513937.4000000004</v>
      </c>
      <c r="BI24">
        <v>11393774.6</v>
      </c>
      <c r="BJ24">
        <v>5726545.2000000002</v>
      </c>
      <c r="BK24">
        <v>4572292.3</v>
      </c>
      <c r="BL24">
        <v>-3585814.7</v>
      </c>
      <c r="BM24">
        <v>3883461.7</v>
      </c>
      <c r="BN24">
        <v>838876.6</v>
      </c>
      <c r="BO24">
        <v>2666036.9</v>
      </c>
      <c r="BP24">
        <v>-603523.30000000005</v>
      </c>
      <c r="BQ24">
        <v>-5359367.9000000004</v>
      </c>
      <c r="BR24">
        <v>-1485434.1</v>
      </c>
      <c r="BS24">
        <v>-3107874.8</v>
      </c>
      <c r="BT24">
        <v>2603915.5</v>
      </c>
      <c r="BU24">
        <v>5064457.2</v>
      </c>
      <c r="BV24">
        <v>8585204.5999999996</v>
      </c>
      <c r="BW24">
        <v>9752723</v>
      </c>
      <c r="BX24">
        <v>6063747.0999999996</v>
      </c>
      <c r="BY24">
        <v>19951426.699999999</v>
      </c>
      <c r="BZ24">
        <v>-4300788.8</v>
      </c>
      <c r="CA24">
        <v>-3620910.4</v>
      </c>
      <c r="CB24">
        <v>-204878.1</v>
      </c>
      <c r="CC24">
        <v>2825075.7</v>
      </c>
      <c r="CD24">
        <v>-4584442.3</v>
      </c>
      <c r="CE24">
        <v>-496629.3</v>
      </c>
      <c r="CF24">
        <v>1845194.7</v>
      </c>
      <c r="CG24">
        <v>-351987.8</v>
      </c>
      <c r="CH24">
        <v>16014515.6</v>
      </c>
      <c r="CI24">
        <v>-3807861.8</v>
      </c>
      <c r="CJ24">
        <v>-13849909.9</v>
      </c>
      <c r="CK24">
        <v>5942329.0999999996</v>
      </c>
      <c r="CL24">
        <v>1548790.6</v>
      </c>
      <c r="CM24">
        <v>-12328531.300000001</v>
      </c>
      <c r="CN24">
        <v>-9043778.0999999996</v>
      </c>
      <c r="CO24">
        <v>8149490.7999999998</v>
      </c>
      <c r="CP24">
        <v>-19720855.100000001</v>
      </c>
      <c r="CQ24">
        <v>-1135718.3</v>
      </c>
      <c r="CR24">
        <v>8463668.4000000004</v>
      </c>
      <c r="CS24">
        <v>-2265839.7000000002</v>
      </c>
      <c r="CT24">
        <v>-2004373</v>
      </c>
      <c r="CU24">
        <v>5963401.5999999996</v>
      </c>
      <c r="CV24">
        <v>-2132473.1</v>
      </c>
      <c r="CW24">
        <v>3799304.4</v>
      </c>
      <c r="CX24">
        <v>2536747.7999999998</v>
      </c>
      <c r="CY24">
        <v>-14344075.9</v>
      </c>
      <c r="CZ24">
        <v>3634402.2</v>
      </c>
      <c r="DA24">
        <v>16637405.5</v>
      </c>
      <c r="DB24">
        <v>-2503611.5</v>
      </c>
      <c r="DC24">
        <v>3303861.4</v>
      </c>
      <c r="DD24">
        <v>-5771592.4000000004</v>
      </c>
      <c r="DE24">
        <v>6731224.4000000004</v>
      </c>
      <c r="DF24">
        <v>1925569.6</v>
      </c>
      <c r="DG24">
        <v>-7857350</v>
      </c>
      <c r="DH24">
        <v>-3793255.8</v>
      </c>
      <c r="DI24">
        <v>-1024490</v>
      </c>
      <c r="DJ24">
        <v>-4499964.5999999996</v>
      </c>
      <c r="DK24">
        <v>-5646573.0999999996</v>
      </c>
      <c r="DL24">
        <v>104632.9</v>
      </c>
      <c r="DM24">
        <v>-8586108.6999999993</v>
      </c>
      <c r="DN24">
        <v>-3486074.8</v>
      </c>
      <c r="DO24">
        <v>-6318763.9000000004</v>
      </c>
      <c r="DP24">
        <v>1778710.9</v>
      </c>
      <c r="DQ24">
        <v>8083828.5999999996</v>
      </c>
      <c r="DR24">
        <v>8036260.5999999996</v>
      </c>
      <c r="DS24">
        <v>944189.3</v>
      </c>
      <c r="DT24">
        <v>-574370.9</v>
      </c>
      <c r="DU24">
        <v>-4194742.2</v>
      </c>
      <c r="DV24">
        <v>-7394878.5999999996</v>
      </c>
      <c r="DW24">
        <v>10659617.6</v>
      </c>
      <c r="DX24">
        <v>10567926.6</v>
      </c>
      <c r="DY24">
        <v>-3795276</v>
      </c>
      <c r="DZ24">
        <v>71631</v>
      </c>
      <c r="EA24">
        <v>430616.2</v>
      </c>
      <c r="EB24">
        <v>-4551654.5</v>
      </c>
      <c r="EC24">
        <v>7940052</v>
      </c>
      <c r="ED24">
        <v>754434.4</v>
      </c>
      <c r="EP24" s="28">
        <f t="shared" si="7"/>
        <v>133</v>
      </c>
      <c r="EQ24" s="28">
        <f t="shared" si="8"/>
        <v>99750000</v>
      </c>
      <c r="ER24" s="22">
        <f t="shared" ref="ER24:ER29" si="41">SUM(B24:EO24)</f>
        <v>-23436791.499999996</v>
      </c>
      <c r="ES24" s="22">
        <f t="shared" si="9"/>
        <v>-123186791.5</v>
      </c>
      <c r="ET24" s="22">
        <f>ROUNDUP(EP24/1,0)</f>
        <v>133</v>
      </c>
      <c r="EU24" s="22">
        <f>$EQ$2*ET24</f>
        <v>99750000</v>
      </c>
      <c r="EV24" s="22">
        <f>SUM(B24:EO24)</f>
        <v>-23436791.499999996</v>
      </c>
      <c r="EW24" s="22">
        <f t="shared" ref="EW24:EW28" si="42">EV24-EU24</f>
        <v>-123186791.5</v>
      </c>
      <c r="EX24" s="22">
        <v>1</v>
      </c>
      <c r="EY24" s="30">
        <f t="shared" si="10"/>
        <v>-4.4458390917293235E-2</v>
      </c>
      <c r="EZ24" s="34">
        <v>1</v>
      </c>
      <c r="FA24" s="7">
        <f t="shared" ref="FA24:FA29" si="43">COUNTIF(B24:EO24,"&gt;750000")</f>
        <v>56</v>
      </c>
      <c r="FB24" s="7">
        <f t="shared" ref="FB24:FB29" si="44">COUNTIF(B24:EO24,"&lt;750000")</f>
        <v>77</v>
      </c>
      <c r="FC24" s="33">
        <f t="shared" si="11"/>
        <v>0.42105263157894735</v>
      </c>
      <c r="FD24" s="24">
        <f t="shared" ref="FD24:FO29" si="45">SUM(B24,N24,Z24,AL24,AX24,BJ24,BV24,CH24,CT24,DF24,DR24,ED24)</f>
        <v>61474019.600000001</v>
      </c>
      <c r="FE24" s="24">
        <f t="shared" si="45"/>
        <v>33744941.600000001</v>
      </c>
      <c r="FF24" s="24">
        <f t="shared" si="45"/>
        <v>-38021981.699999996</v>
      </c>
      <c r="FG24" s="24">
        <f t="shared" si="45"/>
        <v>30377550.400000002</v>
      </c>
      <c r="FH24" s="24">
        <f t="shared" si="45"/>
        <v>-10630492.6</v>
      </c>
      <c r="FI24" s="24">
        <f t="shared" si="45"/>
        <v>23384742.699999996</v>
      </c>
      <c r="FJ24" s="24">
        <f t="shared" si="45"/>
        <v>-26264682.399999999</v>
      </c>
      <c r="FK24" s="24">
        <f t="shared" si="45"/>
        <v>-25753419</v>
      </c>
      <c r="FL24" s="24">
        <f t="shared" si="45"/>
        <v>-65356953.799999997</v>
      </c>
      <c r="FM24" s="24">
        <f t="shared" si="45"/>
        <v>-18202041.400000002</v>
      </c>
      <c r="FN24" s="24">
        <f t="shared" si="45"/>
        <v>1010923.4000000004</v>
      </c>
      <c r="FO24" s="24">
        <f t="shared" si="45"/>
        <v>10800601.699999999</v>
      </c>
    </row>
    <row r="25" spans="1:171" x14ac:dyDescent="0.25">
      <c r="A25" s="5" t="s">
        <v>2</v>
      </c>
      <c r="B25">
        <v>13431850.199999999</v>
      </c>
      <c r="C25">
        <v>-3225395.8</v>
      </c>
      <c r="D25">
        <v>-11381653.199999999</v>
      </c>
      <c r="E25">
        <v>-3029172.3</v>
      </c>
      <c r="F25">
        <v>30254095.199999999</v>
      </c>
      <c r="G25">
        <v>8544389.5</v>
      </c>
      <c r="H25">
        <v>-20759425.800000001</v>
      </c>
      <c r="I25">
        <v>-28565592.300000001</v>
      </c>
      <c r="J25">
        <v>-27913279.600000001</v>
      </c>
      <c r="K25">
        <v>-10585449.5</v>
      </c>
      <c r="L25">
        <v>-18963591.399999999</v>
      </c>
      <c r="M25">
        <v>-11656800.800000001</v>
      </c>
      <c r="N25">
        <v>15805235.5</v>
      </c>
      <c r="O25">
        <v>6832083.2999999998</v>
      </c>
      <c r="P25">
        <v>-9083342.0999999996</v>
      </c>
      <c r="Q25">
        <v>-16670973.300000001</v>
      </c>
      <c r="R25">
        <v>-6253123.2999999998</v>
      </c>
      <c r="S25">
        <v>957938.9</v>
      </c>
      <c r="T25">
        <v>-21009179.899999999</v>
      </c>
      <c r="U25">
        <v>-6201941.7000000002</v>
      </c>
      <c r="V25">
        <v>11354839.6</v>
      </c>
      <c r="W25">
        <v>4777567.2</v>
      </c>
      <c r="X25">
        <v>1763500.8</v>
      </c>
      <c r="Y25">
        <v>5236378.5</v>
      </c>
      <c r="Z25">
        <v>-2574201.7000000002</v>
      </c>
      <c r="AA25">
        <v>-4916975.9000000004</v>
      </c>
      <c r="AB25">
        <v>14079172.800000001</v>
      </c>
      <c r="AC25">
        <v>19094096.800000001</v>
      </c>
      <c r="AD25">
        <v>6939447.2999999998</v>
      </c>
      <c r="AE25">
        <v>6756513.2000000002</v>
      </c>
      <c r="AF25">
        <v>-2144779</v>
      </c>
      <c r="AG25">
        <v>-5148602.3</v>
      </c>
      <c r="AH25">
        <v>-3152276.3</v>
      </c>
      <c r="AI25">
        <v>11486031.6</v>
      </c>
      <c r="AJ25">
        <v>-4995058.4000000004</v>
      </c>
      <c r="AK25">
        <v>-10042299.5</v>
      </c>
      <c r="AL25">
        <v>19034515.699999999</v>
      </c>
      <c r="AM25">
        <v>9723417</v>
      </c>
      <c r="AN25">
        <v>-924092.5</v>
      </c>
      <c r="AO25">
        <v>138479</v>
      </c>
      <c r="AP25">
        <v>-2632932.7000000002</v>
      </c>
      <c r="AQ25">
        <v>-5810485.0999999996</v>
      </c>
      <c r="AR25">
        <v>-7579684.9000000004</v>
      </c>
      <c r="AS25">
        <v>-4187455.7</v>
      </c>
      <c r="AT25">
        <v>-13600338.9</v>
      </c>
      <c r="AU25">
        <v>-4037173.7</v>
      </c>
      <c r="AV25">
        <v>-6044766.2999999998</v>
      </c>
      <c r="AW25">
        <v>8725790.4000000004</v>
      </c>
      <c r="AX25">
        <v>6487195.0999999996</v>
      </c>
      <c r="AY25">
        <v>-6912824.2000000002</v>
      </c>
      <c r="AZ25">
        <v>-7688477.0999999996</v>
      </c>
      <c r="BA25">
        <v>947408.1</v>
      </c>
      <c r="BB25">
        <v>7595837.7000000002</v>
      </c>
      <c r="BC25">
        <v>-1130235.6000000001</v>
      </c>
      <c r="BD25">
        <v>-17943122.100000001</v>
      </c>
      <c r="BE25">
        <v>-11604605.199999999</v>
      </c>
      <c r="BF25">
        <v>-4073240.8</v>
      </c>
      <c r="BG25">
        <v>-6300163.5</v>
      </c>
      <c r="BH25">
        <v>2195294.2999999998</v>
      </c>
      <c r="BI25">
        <v>14292214.6</v>
      </c>
      <c r="BJ25">
        <v>13212445.9</v>
      </c>
      <c r="BK25">
        <v>1180933.8999999999</v>
      </c>
      <c r="BL25">
        <v>1724025.4</v>
      </c>
      <c r="BM25">
        <v>7110043.5</v>
      </c>
      <c r="BN25">
        <v>1250470.1000000001</v>
      </c>
      <c r="BO25">
        <v>1316798</v>
      </c>
      <c r="BP25">
        <v>-1140131.7</v>
      </c>
      <c r="BQ25">
        <v>-7192626.2999999998</v>
      </c>
      <c r="BR25">
        <v>-4632103.5</v>
      </c>
      <c r="BS25">
        <v>-3937241.7</v>
      </c>
      <c r="BT25">
        <v>11414754.5</v>
      </c>
      <c r="BU25">
        <v>12615870.800000001</v>
      </c>
      <c r="BV25">
        <v>19646828.199999999</v>
      </c>
      <c r="BW25">
        <v>6177375.9000000004</v>
      </c>
      <c r="BX25">
        <v>24059401.5</v>
      </c>
      <c r="BY25">
        <v>14274302.300000001</v>
      </c>
      <c r="BZ25">
        <v>-6125304.7000000002</v>
      </c>
      <c r="CA25">
        <v>-3776368.8</v>
      </c>
      <c r="CB25">
        <v>1617680.9</v>
      </c>
      <c r="CC25">
        <v>-5173755.3</v>
      </c>
      <c r="CD25">
        <v>-5154085.0999999996</v>
      </c>
      <c r="CE25">
        <v>2388247</v>
      </c>
      <c r="CF25">
        <v>-2007100.4</v>
      </c>
      <c r="CG25">
        <v>16681163.4</v>
      </c>
      <c r="CH25">
        <v>8894621.3000000007</v>
      </c>
      <c r="CI25">
        <v>-16373858.300000001</v>
      </c>
      <c r="CJ25">
        <v>-9723930.3000000007</v>
      </c>
      <c r="CK25">
        <v>2273056.9</v>
      </c>
      <c r="CL25">
        <v>-6197432.7999999998</v>
      </c>
      <c r="CM25">
        <v>-21082928.100000001</v>
      </c>
      <c r="CN25">
        <v>-2140245.2000000002</v>
      </c>
      <c r="CO25">
        <v>-9674088.5999999996</v>
      </c>
      <c r="CP25">
        <v>-21838203.899999999</v>
      </c>
      <c r="CQ25">
        <v>5637720.9000000004</v>
      </c>
      <c r="CR25">
        <v>4708933.3</v>
      </c>
      <c r="CS25">
        <v>-7192371.5999999996</v>
      </c>
      <c r="CT25">
        <v>14132214.4</v>
      </c>
      <c r="CU25">
        <v>-41334.9</v>
      </c>
      <c r="CV25">
        <v>4564816.0999999996</v>
      </c>
      <c r="CW25">
        <v>8323243.2999999998</v>
      </c>
      <c r="CX25">
        <v>-13442870</v>
      </c>
      <c r="CY25">
        <v>-11671349.300000001</v>
      </c>
      <c r="CZ25">
        <v>24749905.399999999</v>
      </c>
      <c r="DA25">
        <v>16911097.800000001</v>
      </c>
      <c r="DB25">
        <v>1441146.1</v>
      </c>
      <c r="DC25">
        <v>-2408872.7000000002</v>
      </c>
      <c r="DD25">
        <v>-455134.9</v>
      </c>
      <c r="DE25">
        <v>9811032.3000000007</v>
      </c>
      <c r="DF25">
        <v>-2062671.4</v>
      </c>
      <c r="DG25">
        <v>-11251118.699999999</v>
      </c>
      <c r="DH25">
        <v>-5010586.5999999996</v>
      </c>
      <c r="DI25">
        <v>-8232348.5</v>
      </c>
      <c r="DJ25">
        <v>-5086798.9000000004</v>
      </c>
      <c r="DK25">
        <v>-5883718.7999999998</v>
      </c>
      <c r="DL25">
        <v>-6319742.5</v>
      </c>
      <c r="DM25">
        <v>-19328002.899999999</v>
      </c>
      <c r="DN25">
        <v>-4119643.1</v>
      </c>
      <c r="DO25">
        <v>-2296430.1</v>
      </c>
      <c r="DP25">
        <v>6942891.7000000002</v>
      </c>
      <c r="DQ25">
        <v>21143723.800000001</v>
      </c>
      <c r="DR25">
        <v>8360082.7999999998</v>
      </c>
      <c r="DS25">
        <v>-3158333</v>
      </c>
      <c r="DT25">
        <v>-7120014</v>
      </c>
      <c r="DU25">
        <v>-10166421.199999999</v>
      </c>
      <c r="DV25">
        <v>-7162221.9000000004</v>
      </c>
      <c r="DW25">
        <v>20438709.800000001</v>
      </c>
      <c r="DX25">
        <v>9530276</v>
      </c>
      <c r="DY25">
        <v>-3249623.4</v>
      </c>
      <c r="DZ25">
        <v>-5453061.7999999998</v>
      </c>
      <c r="EA25">
        <v>1088681</v>
      </c>
      <c r="EB25">
        <v>4254568</v>
      </c>
      <c r="EC25">
        <v>3643746</v>
      </c>
      <c r="ED25">
        <v>6810733.7999999998</v>
      </c>
      <c r="EP25" s="28">
        <f t="shared" si="7"/>
        <v>133</v>
      </c>
      <c r="EQ25" s="28">
        <f t="shared" si="8"/>
        <v>99750000</v>
      </c>
      <c r="ER25" s="22">
        <f t="shared" si="41"/>
        <v>-51239952.999999978</v>
      </c>
      <c r="ES25" s="22">
        <f t="shared" si="9"/>
        <v>-150989952.99999997</v>
      </c>
      <c r="ET25" s="22">
        <f>ROUNDUP(EP25/2,0)</f>
        <v>67</v>
      </c>
      <c r="EU25" s="22">
        <f>$EQ$2*ET25</f>
        <v>50250000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-7651069.1000000024</v>
      </c>
      <c r="EW25" s="22">
        <f t="shared" si="42"/>
        <v>-57901069.100000001</v>
      </c>
      <c r="EX25" s="22">
        <v>2</v>
      </c>
      <c r="EY25" s="30">
        <f t="shared" si="10"/>
        <v>-2.0740681468656718E-2</v>
      </c>
      <c r="EZ25" s="34">
        <v>2</v>
      </c>
      <c r="FA25" s="7">
        <f t="shared" si="43"/>
        <v>58</v>
      </c>
      <c r="FB25" s="7">
        <f t="shared" si="44"/>
        <v>75</v>
      </c>
      <c r="FC25" s="33">
        <f t="shared" si="11"/>
        <v>0.43609022556390975</v>
      </c>
      <c r="FD25" s="24">
        <f t="shared" si="45"/>
        <v>121178849.8</v>
      </c>
      <c r="FE25" s="24">
        <f t="shared" si="45"/>
        <v>-21966030.700000003</v>
      </c>
      <c r="FF25" s="24">
        <f t="shared" si="45"/>
        <v>-6504679.9999999963</v>
      </c>
      <c r="FG25" s="24">
        <f t="shared" si="45"/>
        <v>14061714.600000001</v>
      </c>
      <c r="FH25" s="24">
        <f t="shared" si="45"/>
        <v>-860833.99999999627</v>
      </c>
      <c r="FI25" s="24">
        <f t="shared" si="45"/>
        <v>-11340736.300000001</v>
      </c>
      <c r="FJ25" s="24">
        <f t="shared" si="45"/>
        <v>-43138448.800000004</v>
      </c>
      <c r="FK25" s="24">
        <f t="shared" si="45"/>
        <v>-83415195.900000006</v>
      </c>
      <c r="FL25" s="24">
        <f t="shared" si="45"/>
        <v>-77140247.299999997</v>
      </c>
      <c r="FM25" s="24">
        <f t="shared" si="45"/>
        <v>-4187083.5000000019</v>
      </c>
      <c r="FN25" s="24">
        <f t="shared" si="45"/>
        <v>-1185708.8000000017</v>
      </c>
      <c r="FO25" s="24">
        <f t="shared" si="45"/>
        <v>63258447.899999991</v>
      </c>
    </row>
    <row r="26" spans="1:171" x14ac:dyDescent="0.25">
      <c r="A26" s="5" t="s">
        <v>1</v>
      </c>
      <c r="B26">
        <v>9290768.5999999996</v>
      </c>
      <c r="C26">
        <v>-5751082.9000000004</v>
      </c>
      <c r="D26">
        <v>-12346994.1</v>
      </c>
      <c r="E26">
        <v>18623440</v>
      </c>
      <c r="F26">
        <v>16824187</v>
      </c>
      <c r="G26">
        <v>4833169.0999999996</v>
      </c>
      <c r="H26">
        <v>-42945341.700000003</v>
      </c>
      <c r="I26">
        <v>-32637195.100000001</v>
      </c>
      <c r="J26">
        <v>-28411908.300000001</v>
      </c>
      <c r="K26">
        <v>-25786947.199999999</v>
      </c>
      <c r="L26">
        <v>-10800504.9</v>
      </c>
      <c r="M26">
        <v>-6098774.9000000004</v>
      </c>
      <c r="N26">
        <v>19263363.699999999</v>
      </c>
      <c r="O26">
        <v>-789006.5</v>
      </c>
      <c r="P26">
        <v>-19810207.300000001</v>
      </c>
      <c r="Q26">
        <v>-13124508.199999999</v>
      </c>
      <c r="R26">
        <v>-13388667.199999999</v>
      </c>
      <c r="S26">
        <v>-14411525.1</v>
      </c>
      <c r="T26">
        <v>-16277737.9</v>
      </c>
      <c r="U26">
        <v>7264717.7000000002</v>
      </c>
      <c r="V26">
        <v>11306756.1</v>
      </c>
      <c r="W26">
        <v>9817215.9000000004</v>
      </c>
      <c r="X26">
        <v>-1362877</v>
      </c>
      <c r="Y26">
        <v>7026638.4000000004</v>
      </c>
      <c r="Z26">
        <v>-13377797.1</v>
      </c>
      <c r="AA26">
        <v>11695066.800000001</v>
      </c>
      <c r="AB26">
        <v>12813988.6</v>
      </c>
      <c r="AC26">
        <v>38916981.299999997</v>
      </c>
      <c r="AD26">
        <v>8193765.5999999996</v>
      </c>
      <c r="AE26">
        <v>7100394.5</v>
      </c>
      <c r="AF26">
        <v>-5080656.3</v>
      </c>
      <c r="AG26">
        <v>-5755582.9000000004</v>
      </c>
      <c r="AH26">
        <v>2318756.2999999998</v>
      </c>
      <c r="AI26">
        <v>8259373</v>
      </c>
      <c r="AJ26">
        <v>-174569.2</v>
      </c>
      <c r="AK26">
        <v>-2235934</v>
      </c>
      <c r="AL26">
        <v>18710145.5</v>
      </c>
      <c r="AM26">
        <v>4445222.9000000004</v>
      </c>
      <c r="AN26">
        <v>3295159.4</v>
      </c>
      <c r="AO26">
        <v>-4768813.5</v>
      </c>
      <c r="AP26">
        <v>-4953647.2</v>
      </c>
      <c r="AQ26">
        <v>-2804851.8</v>
      </c>
      <c r="AR26">
        <v>-13033762.699999999</v>
      </c>
      <c r="AS26">
        <v>-10794434</v>
      </c>
      <c r="AT26">
        <v>-12789678.6</v>
      </c>
      <c r="AU26">
        <v>-7388414.9000000004</v>
      </c>
      <c r="AV26">
        <v>2085086</v>
      </c>
      <c r="AW26">
        <v>12479032.4</v>
      </c>
      <c r="AX26">
        <v>-2319429.4</v>
      </c>
      <c r="AY26">
        <v>-8234563.5</v>
      </c>
      <c r="AZ26">
        <v>-6888334.4000000004</v>
      </c>
      <c r="BA26">
        <v>10465490.6</v>
      </c>
      <c r="BB26">
        <v>100552.2</v>
      </c>
      <c r="BC26">
        <v>-13596609.6</v>
      </c>
      <c r="BD26">
        <v>-16232973.9</v>
      </c>
      <c r="BE26">
        <v>-19185276.399999999</v>
      </c>
      <c r="BF26">
        <v>-10071166.1</v>
      </c>
      <c r="BG26">
        <v>1780681.4</v>
      </c>
      <c r="BH26">
        <v>7095665.0999999996</v>
      </c>
      <c r="BI26">
        <v>15899294.9</v>
      </c>
      <c r="BJ26">
        <v>2616474.1</v>
      </c>
      <c r="BK26">
        <v>6308691.2000000002</v>
      </c>
      <c r="BL26">
        <v>2670617.9</v>
      </c>
      <c r="BM26">
        <v>7672456.4000000004</v>
      </c>
      <c r="BN26">
        <v>2020682.1</v>
      </c>
      <c r="BO26">
        <v>-1229707.3</v>
      </c>
      <c r="BP26">
        <v>-979712.8</v>
      </c>
      <c r="BQ26">
        <v>-9677103.4000000004</v>
      </c>
      <c r="BR26">
        <v>-3868309.8</v>
      </c>
      <c r="BS26">
        <v>296495.40000000002</v>
      </c>
      <c r="BT26">
        <v>16635665.800000001</v>
      </c>
      <c r="BU26">
        <v>24167515.100000001</v>
      </c>
      <c r="BV26">
        <v>16412249.300000001</v>
      </c>
      <c r="BW26">
        <v>15160062.199999999</v>
      </c>
      <c r="BX26">
        <v>18943327</v>
      </c>
      <c r="BY26">
        <v>16106652</v>
      </c>
      <c r="BZ26">
        <v>-6408507</v>
      </c>
      <c r="CA26">
        <v>-6163264.9000000004</v>
      </c>
      <c r="CB26">
        <v>891776.6</v>
      </c>
      <c r="CC26">
        <v>-404057.5</v>
      </c>
      <c r="CD26">
        <v>-4994979.7</v>
      </c>
      <c r="CE26">
        <v>-1295247.5</v>
      </c>
      <c r="CF26">
        <v>9326297.1999999993</v>
      </c>
      <c r="CG26">
        <v>14731556.1</v>
      </c>
      <c r="CH26">
        <v>-5640904.7000000002</v>
      </c>
      <c r="CI26">
        <v>-12710690.699999999</v>
      </c>
      <c r="CJ26">
        <v>-14644240.4</v>
      </c>
      <c r="CK26">
        <v>-5683668.5999999996</v>
      </c>
      <c r="CL26">
        <v>-17477544.100000001</v>
      </c>
      <c r="CM26">
        <v>-11541381.5</v>
      </c>
      <c r="CN26">
        <v>-19831093.5</v>
      </c>
      <c r="CO26">
        <v>-10412535.300000001</v>
      </c>
      <c r="CP26">
        <v>-13363659.5</v>
      </c>
      <c r="CQ26">
        <v>4614013.3</v>
      </c>
      <c r="CR26">
        <v>-749114.6</v>
      </c>
      <c r="CS26">
        <v>-1824159.1</v>
      </c>
      <c r="CT26">
        <v>5868338.7000000002</v>
      </c>
      <c r="CU26">
        <v>4698036.8</v>
      </c>
      <c r="CV26">
        <v>5520018.4000000004</v>
      </c>
      <c r="CW26">
        <v>-6479509.4000000004</v>
      </c>
      <c r="CX26">
        <v>-10247298.9</v>
      </c>
      <c r="CY26">
        <v>9979948.5</v>
      </c>
      <c r="CZ26">
        <v>23706746.699999999</v>
      </c>
      <c r="DA26">
        <v>21037438.199999999</v>
      </c>
      <c r="DB26">
        <v>-758587.1</v>
      </c>
      <c r="DC26">
        <v>4619597.3</v>
      </c>
      <c r="DD26">
        <v>4032374.5</v>
      </c>
      <c r="DE26">
        <v>13664944.300000001</v>
      </c>
      <c r="DF26">
        <v>-6591551.0999999996</v>
      </c>
      <c r="DG26">
        <v>-17081812.199999999</v>
      </c>
      <c r="DH26">
        <v>-11297358.6</v>
      </c>
      <c r="DI26">
        <v>-14999086.9</v>
      </c>
      <c r="DJ26">
        <v>-5727983.9000000004</v>
      </c>
      <c r="DK26">
        <v>-13819676.6</v>
      </c>
      <c r="DL26">
        <v>-16622400</v>
      </c>
      <c r="DM26">
        <v>-24464881</v>
      </c>
      <c r="DN26">
        <v>231259.9</v>
      </c>
      <c r="DO26">
        <v>-2894361.8</v>
      </c>
      <c r="DP26">
        <v>21648240.300000001</v>
      </c>
      <c r="DQ26">
        <v>17262686.100000001</v>
      </c>
      <c r="DR26">
        <v>3458239.8</v>
      </c>
      <c r="DS26">
        <v>-9810826.5999999996</v>
      </c>
      <c r="DT26">
        <v>-11503038.699999999</v>
      </c>
      <c r="DU26">
        <v>-9591175.9000000004</v>
      </c>
      <c r="DV26">
        <v>-2691005</v>
      </c>
      <c r="DW26">
        <v>17955894.399999999</v>
      </c>
      <c r="DX26">
        <v>8855344.0999999996</v>
      </c>
      <c r="DY26">
        <v>-3156287.2</v>
      </c>
      <c r="DZ26">
        <v>-7898734.2000000002</v>
      </c>
      <c r="EA26">
        <v>11109627</v>
      </c>
      <c r="EB26">
        <v>9113988.8000000007</v>
      </c>
      <c r="EC26">
        <v>11286450</v>
      </c>
      <c r="ED26">
        <v>4578696.4000000004</v>
      </c>
      <c r="EP26" s="28">
        <f t="shared" si="7"/>
        <v>133</v>
      </c>
      <c r="EQ26" s="28">
        <f t="shared" si="8"/>
        <v>99750000</v>
      </c>
      <c r="ER26" s="22">
        <f t="shared" si="41"/>
        <v>-101057915.89999999</v>
      </c>
      <c r="ES26" s="22">
        <f t="shared" si="9"/>
        <v>-200807915.89999998</v>
      </c>
      <c r="ET26" s="22">
        <f>ROUNDUP(EP26/3,0)</f>
        <v>45</v>
      </c>
      <c r="EU26" s="22">
        <f t="shared" ref="EU26:EU29" si="46">$EQ$2*ET26</f>
        <v>33750000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-5010927.8999999966</v>
      </c>
      <c r="EW26" s="22">
        <f t="shared" si="42"/>
        <v>-38760927.899999999</v>
      </c>
      <c r="EX26" s="22">
        <v>3</v>
      </c>
      <c r="EY26" s="30">
        <f t="shared" si="10"/>
        <v>-1.3781663253333333E-2</v>
      </c>
      <c r="EZ26" s="34">
        <v>3</v>
      </c>
      <c r="FA26" s="7">
        <f t="shared" si="43"/>
        <v>58</v>
      </c>
      <c r="FB26" s="7">
        <f t="shared" si="44"/>
        <v>75</v>
      </c>
      <c r="FC26" s="33">
        <f t="shared" si="11"/>
        <v>0.43609022556390975</v>
      </c>
      <c r="FD26" s="24">
        <f t="shared" si="45"/>
        <v>52268593.799999997</v>
      </c>
      <c r="FE26" s="24">
        <f t="shared" si="45"/>
        <v>-12070902.499999998</v>
      </c>
      <c r="FF26" s="24">
        <f t="shared" si="45"/>
        <v>-33247062.199999999</v>
      </c>
      <c r="FG26" s="24">
        <f t="shared" si="45"/>
        <v>37138257.800000004</v>
      </c>
      <c r="FH26" s="24">
        <f t="shared" si="45"/>
        <v>-33755466.399999999</v>
      </c>
      <c r="FI26" s="24">
        <f t="shared" si="45"/>
        <v>-23697610.300000004</v>
      </c>
      <c r="FJ26" s="24">
        <f t="shared" si="45"/>
        <v>-97549811.400000006</v>
      </c>
      <c r="FK26" s="24">
        <f t="shared" si="45"/>
        <v>-88185196.900000006</v>
      </c>
      <c r="FL26" s="24">
        <f t="shared" si="45"/>
        <v>-68300251</v>
      </c>
      <c r="FM26" s="24">
        <f t="shared" si="45"/>
        <v>3132031.9000000022</v>
      </c>
      <c r="FN26" s="24">
        <f t="shared" si="45"/>
        <v>56850252</v>
      </c>
      <c r="FO26" s="24">
        <f t="shared" si="45"/>
        <v>106359249.30000001</v>
      </c>
    </row>
    <row r="27" spans="1:171" x14ac:dyDescent="0.25">
      <c r="A27" s="5" t="s">
        <v>3</v>
      </c>
      <c r="B27">
        <v>6010432</v>
      </c>
      <c r="C27">
        <v>-7448140.7999999998</v>
      </c>
      <c r="D27">
        <v>17465780.800000001</v>
      </c>
      <c r="E27">
        <v>3158739.2</v>
      </c>
      <c r="F27">
        <v>13194750</v>
      </c>
      <c r="G27">
        <v>-20505684.899999999</v>
      </c>
      <c r="H27">
        <v>-45835495.600000001</v>
      </c>
      <c r="I27">
        <v>-32755518.5</v>
      </c>
      <c r="J27">
        <v>-35222582.899999999</v>
      </c>
      <c r="K27">
        <v>-19848204.300000001</v>
      </c>
      <c r="L27">
        <v>-6766930.7000000002</v>
      </c>
      <c r="M27">
        <v>-569659.9</v>
      </c>
      <c r="N27">
        <v>8451512.0999999996</v>
      </c>
      <c r="O27">
        <v>-13725383.1</v>
      </c>
      <c r="P27">
        <v>-12604468.1</v>
      </c>
      <c r="Q27">
        <v>-19385370.5</v>
      </c>
      <c r="R27">
        <v>-21803881.800000001</v>
      </c>
      <c r="S27">
        <v>-11062975.5</v>
      </c>
      <c r="T27">
        <v>-3755286.9</v>
      </c>
      <c r="U27">
        <v>8183951.4000000004</v>
      </c>
      <c r="V27">
        <v>15340747.6</v>
      </c>
      <c r="W27">
        <v>7216614.4000000004</v>
      </c>
      <c r="X27">
        <v>2250754.4</v>
      </c>
      <c r="Y27">
        <v>-85.5</v>
      </c>
      <c r="Z27">
        <v>2784071.9</v>
      </c>
      <c r="AA27">
        <v>9759642.8000000007</v>
      </c>
      <c r="AB27">
        <v>26413120.699999999</v>
      </c>
      <c r="AC27">
        <v>34476127.399999999</v>
      </c>
      <c r="AD27">
        <v>4617662.5</v>
      </c>
      <c r="AE27">
        <v>5377560.7000000002</v>
      </c>
      <c r="AF27">
        <v>-3796178</v>
      </c>
      <c r="AG27">
        <v>-1887405.6</v>
      </c>
      <c r="AH27">
        <v>-6344319.0999999996</v>
      </c>
      <c r="AI27">
        <v>7058019.4000000004</v>
      </c>
      <c r="AJ27">
        <v>11525272.300000001</v>
      </c>
      <c r="AK27">
        <v>-43950.2</v>
      </c>
      <c r="AL27">
        <v>13357468.199999999</v>
      </c>
      <c r="AM27">
        <v>3310615.3</v>
      </c>
      <c r="AN27">
        <v>-3526912.3</v>
      </c>
      <c r="AO27">
        <v>-8967001.6999999993</v>
      </c>
      <c r="AP27">
        <v>-5488582.9000000004</v>
      </c>
      <c r="AQ27">
        <v>-6312314.9000000004</v>
      </c>
      <c r="AR27">
        <v>-19961185.600000001</v>
      </c>
      <c r="AS27">
        <v>-9519575.3000000007</v>
      </c>
      <c r="AT27">
        <v>-14954264.699999999</v>
      </c>
      <c r="AU27">
        <v>-435165.9</v>
      </c>
      <c r="AV27">
        <v>3869703.5</v>
      </c>
      <c r="AW27">
        <v>8485575.5</v>
      </c>
      <c r="AX27">
        <v>-3819941.7</v>
      </c>
      <c r="AY27">
        <v>-8054922.7999999998</v>
      </c>
      <c r="AZ27">
        <v>1593208</v>
      </c>
      <c r="BA27">
        <v>7438271.5999999996</v>
      </c>
      <c r="BB27">
        <v>-11715711.4</v>
      </c>
      <c r="BC27">
        <v>-9673476.3000000007</v>
      </c>
      <c r="BD27">
        <v>-21154363.199999999</v>
      </c>
      <c r="BE27">
        <v>-23155038.600000001</v>
      </c>
      <c r="BF27">
        <v>-412352.1</v>
      </c>
      <c r="BG27">
        <v>6916135.5999999996</v>
      </c>
      <c r="BH27">
        <v>10081397.699999999</v>
      </c>
      <c r="BI27">
        <v>8271683.5</v>
      </c>
      <c r="BJ27">
        <v>12049495.1</v>
      </c>
      <c r="BK27">
        <v>7919749.5</v>
      </c>
      <c r="BL27">
        <v>4421116.0999999996</v>
      </c>
      <c r="BM27">
        <v>10827413.9</v>
      </c>
      <c r="BN27">
        <v>-4126768.3</v>
      </c>
      <c r="BO27">
        <v>-4346331.9000000004</v>
      </c>
      <c r="BP27">
        <v>-6209268.5999999996</v>
      </c>
      <c r="BQ27">
        <v>-7485569.7000000002</v>
      </c>
      <c r="BR27">
        <v>2156404.9</v>
      </c>
      <c r="BS27">
        <v>1308079.1000000001</v>
      </c>
      <c r="BT27">
        <v>20865715.899999999</v>
      </c>
      <c r="BU27">
        <v>20620674.600000001</v>
      </c>
      <c r="BV27">
        <v>28787526.5</v>
      </c>
      <c r="BW27">
        <v>8958295</v>
      </c>
      <c r="BX27">
        <v>25923010.800000001</v>
      </c>
      <c r="BY27">
        <v>14976880</v>
      </c>
      <c r="BZ27">
        <v>-9681451.6999999993</v>
      </c>
      <c r="CA27">
        <v>-11546758.4</v>
      </c>
      <c r="CB27">
        <v>6256881.0999999996</v>
      </c>
      <c r="CC27">
        <v>1756617.2</v>
      </c>
      <c r="CD27">
        <v>-3637133.6</v>
      </c>
      <c r="CE27">
        <v>9651743.3000000007</v>
      </c>
      <c r="CF27">
        <v>6042140.9000000004</v>
      </c>
      <c r="CG27">
        <v>-900908.2</v>
      </c>
      <c r="CH27">
        <v>-6251113.4000000004</v>
      </c>
      <c r="CI27">
        <v>-15531545.1</v>
      </c>
      <c r="CJ27">
        <v>-24670579.100000001</v>
      </c>
      <c r="CK27">
        <v>-15681401.699999999</v>
      </c>
      <c r="CL27">
        <v>-6779879.0999999996</v>
      </c>
      <c r="CM27">
        <v>-27940857</v>
      </c>
      <c r="CN27">
        <v>-23291896.399999999</v>
      </c>
      <c r="CO27">
        <v>-3494962.4</v>
      </c>
      <c r="CP27">
        <v>-17205334.600000001</v>
      </c>
      <c r="CQ27">
        <v>-1087446.3999999999</v>
      </c>
      <c r="CR27">
        <v>1740755.7</v>
      </c>
      <c r="CS27">
        <v>-11280825.6</v>
      </c>
      <c r="CT27">
        <v>7127800.5</v>
      </c>
      <c r="CU27">
        <v>4526363.2</v>
      </c>
      <c r="CV27">
        <v>-9843030.5999999996</v>
      </c>
      <c r="CW27">
        <v>-1487416</v>
      </c>
      <c r="CX27">
        <v>4339027.4000000004</v>
      </c>
      <c r="CY27">
        <v>7441489.2000000002</v>
      </c>
      <c r="CZ27">
        <v>32861718</v>
      </c>
      <c r="DA27">
        <v>17964347.699999999</v>
      </c>
      <c r="DB27">
        <v>11371341.1</v>
      </c>
      <c r="DC27">
        <v>9279163.4000000004</v>
      </c>
      <c r="DD27">
        <v>1837165.5</v>
      </c>
      <c r="DE27">
        <v>8448566</v>
      </c>
      <c r="DF27">
        <v>-6411188.4000000004</v>
      </c>
      <c r="DG27">
        <v>-17126846.5</v>
      </c>
      <c r="DH27">
        <v>-14593595.699999999</v>
      </c>
      <c r="DI27">
        <v>-14484965.6</v>
      </c>
      <c r="DJ27">
        <v>-9370877.8000000007</v>
      </c>
      <c r="DK27">
        <v>-24319386.899999999</v>
      </c>
      <c r="DL27">
        <v>-22266073.699999999</v>
      </c>
      <c r="DM27">
        <v>-20829600.800000001</v>
      </c>
      <c r="DN27">
        <v>1478277.8</v>
      </c>
      <c r="DO27">
        <v>7268756.5999999996</v>
      </c>
      <c r="DP27">
        <v>22334124.100000001</v>
      </c>
      <c r="DQ27">
        <v>16355411.1</v>
      </c>
      <c r="DR27">
        <v>1478674.1</v>
      </c>
      <c r="DS27">
        <v>-11511129.300000001</v>
      </c>
      <c r="DT27">
        <v>-10694707.1</v>
      </c>
      <c r="DU27">
        <v>-6222801</v>
      </c>
      <c r="DV27">
        <v>7299597.5999999996</v>
      </c>
      <c r="DW27">
        <v>18077658.899999999</v>
      </c>
      <c r="DX27">
        <v>10682348</v>
      </c>
      <c r="DY27">
        <v>-7567640.5999999996</v>
      </c>
      <c r="DZ27">
        <v>-8710386</v>
      </c>
      <c r="EA27">
        <v>8583267.1999999993</v>
      </c>
      <c r="EB27">
        <v>15794164.6</v>
      </c>
      <c r="EC27">
        <v>17031978</v>
      </c>
      <c r="ED27">
        <v>18984800</v>
      </c>
      <c r="EP27" s="28">
        <f t="shared" si="7"/>
        <v>133</v>
      </c>
      <c r="EQ27" s="28">
        <f t="shared" si="8"/>
        <v>99750000</v>
      </c>
      <c r="ER27" s="22">
        <f t="shared" si="41"/>
        <v>-115664650.40000007</v>
      </c>
      <c r="ES27" s="22">
        <f t="shared" si="9"/>
        <v>-215414650.40000007</v>
      </c>
      <c r="ET27" s="22">
        <f>ROUNDUP(EP27/4,0)</f>
        <v>34</v>
      </c>
      <c r="EU27" s="22">
        <f t="shared" si="46"/>
        <v>25500000</v>
      </c>
      <c r="EV27" s="22">
        <f>SUM(B27,F27,J27,N27,R27,V27,Z27,AD27,AH27,AL27,AP27,AT27,AX27,BB27,BF27,BJ27,BN27,BR27,BV27,BZ27,CD27,CH27,CL27,CP27,CT27,CX27,DB27,DF27,DJ27,DN27,DR27,DV27,DZ27,ED27,EH27,EL27)</f>
        <v>-13106180.200000003</v>
      </c>
      <c r="EW27" s="22">
        <f t="shared" si="42"/>
        <v>-38606180.200000003</v>
      </c>
      <c r="EX27" s="22">
        <v>4</v>
      </c>
      <c r="EY27" s="30">
        <f t="shared" si="10"/>
        <v>-1.3625710658823531E-2</v>
      </c>
      <c r="EZ27" s="34">
        <v>4</v>
      </c>
      <c r="FA27" s="7">
        <f t="shared" si="43"/>
        <v>65</v>
      </c>
      <c r="FB27" s="7">
        <f t="shared" si="44"/>
        <v>68</v>
      </c>
      <c r="FC27" s="33">
        <f t="shared" si="11"/>
        <v>0.48872180451127817</v>
      </c>
      <c r="FD27" s="24">
        <f t="shared" si="45"/>
        <v>82549536.899999991</v>
      </c>
      <c r="FE27" s="24">
        <f t="shared" si="45"/>
        <v>-38923301.799999997</v>
      </c>
      <c r="FF27" s="24">
        <f t="shared" si="45"/>
        <v>-117056.50000000186</v>
      </c>
      <c r="FG27" s="24">
        <f t="shared" si="45"/>
        <v>4648475.5999999996</v>
      </c>
      <c r="FH27" s="24">
        <f t="shared" si="45"/>
        <v>-39516115.500000007</v>
      </c>
      <c r="FI27" s="24">
        <f t="shared" si="45"/>
        <v>-84811077</v>
      </c>
      <c r="FJ27" s="24">
        <f t="shared" si="45"/>
        <v>-96468800.899999991</v>
      </c>
      <c r="FK27" s="24">
        <f t="shared" si="45"/>
        <v>-78790395.199999988</v>
      </c>
      <c r="FL27" s="24">
        <f t="shared" si="45"/>
        <v>-56139601.600000001</v>
      </c>
      <c r="FM27" s="24">
        <f t="shared" si="45"/>
        <v>35910962.400000006</v>
      </c>
      <c r="FN27" s="24">
        <f t="shared" si="45"/>
        <v>89574263.899999991</v>
      </c>
      <c r="FO27" s="24">
        <f t="shared" si="45"/>
        <v>66418459.299999997</v>
      </c>
    </row>
    <row r="28" spans="1:171" x14ac:dyDescent="0.25">
      <c r="A28" s="5" t="s">
        <v>4</v>
      </c>
      <c r="B28">
        <v>4058417.1</v>
      </c>
      <c r="C28">
        <v>11415959.800000001</v>
      </c>
      <c r="D28">
        <v>4967618.8</v>
      </c>
      <c r="E28">
        <v>984988</v>
      </c>
      <c r="F28">
        <v>-8971411</v>
      </c>
      <c r="G28">
        <v>-22114807.399999999</v>
      </c>
      <c r="H28">
        <v>-46862947.100000001</v>
      </c>
      <c r="I28">
        <v>-42919386.700000003</v>
      </c>
      <c r="J28">
        <v>-32576481.100000001</v>
      </c>
      <c r="K28">
        <v>-16684459.199999999</v>
      </c>
      <c r="L28">
        <v>916692.7</v>
      </c>
      <c r="M28">
        <v>-12223178.699999999</v>
      </c>
      <c r="N28">
        <v>-8152650.5</v>
      </c>
      <c r="O28">
        <v>-5333074.0999999996</v>
      </c>
      <c r="P28">
        <v>-15362521.300000001</v>
      </c>
      <c r="Q28">
        <v>-26269435.199999999</v>
      </c>
      <c r="R28">
        <v>-21192178.399999999</v>
      </c>
      <c r="S28">
        <v>1990911.4</v>
      </c>
      <c r="T28">
        <v>-2167690.7999999998</v>
      </c>
      <c r="U28">
        <v>10519200.199999999</v>
      </c>
      <c r="V28">
        <v>12515697.4</v>
      </c>
      <c r="W28">
        <v>8369508</v>
      </c>
      <c r="X28">
        <v>-4404963.0999999996</v>
      </c>
      <c r="Y28">
        <v>43851.9</v>
      </c>
      <c r="Z28">
        <v>3548292.9</v>
      </c>
      <c r="AA28">
        <v>22219211.800000001</v>
      </c>
      <c r="AB28">
        <v>20334224.199999999</v>
      </c>
      <c r="AC28">
        <v>27608097</v>
      </c>
      <c r="AD28">
        <v>1459615.4</v>
      </c>
      <c r="AE28">
        <v>6074630</v>
      </c>
      <c r="AF28">
        <v>-71705</v>
      </c>
      <c r="AG28">
        <v>-7774437.7999999998</v>
      </c>
      <c r="AH28">
        <v>-3511617.5</v>
      </c>
      <c r="AI28">
        <v>24285567.399999999</v>
      </c>
      <c r="AJ28">
        <v>16386363.699999999</v>
      </c>
      <c r="AK28">
        <v>-4510954</v>
      </c>
      <c r="AL28">
        <v>14666175.5</v>
      </c>
      <c r="AM28">
        <v>256863.3</v>
      </c>
      <c r="AN28">
        <v>-7181978.5</v>
      </c>
      <c r="AO28">
        <v>-10997727.199999999</v>
      </c>
      <c r="AP28">
        <v>-6672065.0999999996</v>
      </c>
      <c r="AQ28">
        <v>-11827272.4</v>
      </c>
      <c r="AR28">
        <v>-16527153.1</v>
      </c>
      <c r="AS28">
        <v>-13142662.800000001</v>
      </c>
      <c r="AT28">
        <v>-6382968.9000000004</v>
      </c>
      <c r="AU28">
        <v>-4446905.0999999996</v>
      </c>
      <c r="AV28">
        <v>-2401395.5</v>
      </c>
      <c r="AW28">
        <v>10058229.1</v>
      </c>
      <c r="AX28">
        <v>-5816348.7999999998</v>
      </c>
      <c r="AY28">
        <v>-1616293.8</v>
      </c>
      <c r="AZ28">
        <v>-542565.5</v>
      </c>
      <c r="BA28">
        <v>-4847332</v>
      </c>
      <c r="BB28">
        <v>-9406313.3000000007</v>
      </c>
      <c r="BC28">
        <v>-14368236.4</v>
      </c>
      <c r="BD28">
        <v>-26007445.800000001</v>
      </c>
      <c r="BE28">
        <v>-18263040</v>
      </c>
      <c r="BF28">
        <v>5562409.7999999998</v>
      </c>
      <c r="BG28">
        <v>9455982.4000000004</v>
      </c>
      <c r="BH28">
        <v>2840494.7</v>
      </c>
      <c r="BI28">
        <v>21055385.800000001</v>
      </c>
      <c r="BJ28">
        <v>9806876.5999999996</v>
      </c>
      <c r="BK28">
        <v>8488500.5999999996</v>
      </c>
      <c r="BL28">
        <v>2190012.2999999998</v>
      </c>
      <c r="BM28">
        <v>9170224.1999999993</v>
      </c>
      <c r="BN28">
        <v>-7861578</v>
      </c>
      <c r="BO28">
        <v>-8767378.1999999993</v>
      </c>
      <c r="BP28">
        <v>-6459355.4000000004</v>
      </c>
      <c r="BQ28">
        <v>-3234802.8</v>
      </c>
      <c r="BR28">
        <v>2995145</v>
      </c>
      <c r="BS28">
        <v>9415794</v>
      </c>
      <c r="BT28">
        <v>22608855</v>
      </c>
      <c r="BU28">
        <v>28929185.399999999</v>
      </c>
      <c r="BV28">
        <v>20144578.199999999</v>
      </c>
      <c r="BW28">
        <v>14660314.1</v>
      </c>
      <c r="BX28">
        <v>19135229</v>
      </c>
      <c r="BY28">
        <v>10820552.800000001</v>
      </c>
      <c r="BZ28">
        <v>-14365365.300000001</v>
      </c>
      <c r="CA28">
        <v>-5674957.7999999998</v>
      </c>
      <c r="CB28">
        <v>5507317.7999999998</v>
      </c>
      <c r="CC28">
        <v>3517687.5</v>
      </c>
      <c r="CD28">
        <v>9484617.3000000007</v>
      </c>
      <c r="CE28">
        <v>4961215.9000000004</v>
      </c>
      <c r="CF28">
        <v>-6526386.2999999998</v>
      </c>
      <c r="CG28">
        <v>2760761.2</v>
      </c>
      <c r="CH28">
        <v>-6877850.0999999996</v>
      </c>
      <c r="CI28">
        <v>-25167643.300000001</v>
      </c>
      <c r="CJ28">
        <v>-32311497.5</v>
      </c>
      <c r="CK28">
        <v>-7544057.4000000004</v>
      </c>
      <c r="CL28">
        <v>-23294489.300000001</v>
      </c>
      <c r="CM28">
        <v>-29685740.300000001</v>
      </c>
      <c r="CN28">
        <v>-15858897.4</v>
      </c>
      <c r="CO28">
        <v>-8394210.1999999993</v>
      </c>
      <c r="CP28">
        <v>-22701197.600000001</v>
      </c>
      <c r="CQ28">
        <v>608239.5</v>
      </c>
      <c r="CR28">
        <v>-8267444.2000000002</v>
      </c>
      <c r="CS28">
        <v>-5572122.2000000002</v>
      </c>
      <c r="CT28">
        <v>2784435.3</v>
      </c>
      <c r="CU28">
        <v>-13256802</v>
      </c>
      <c r="CV28">
        <v>-6368999.4000000004</v>
      </c>
      <c r="CW28">
        <v>10403665.1</v>
      </c>
      <c r="CX28">
        <v>4086269.9</v>
      </c>
      <c r="CY28">
        <v>12088766.5</v>
      </c>
      <c r="CZ28">
        <v>30893256.699999999</v>
      </c>
      <c r="DA28">
        <v>31796910.600000001</v>
      </c>
      <c r="DB28">
        <v>15806752.300000001</v>
      </c>
      <c r="DC28">
        <v>8699666.0999999996</v>
      </c>
      <c r="DD28">
        <v>1981759.1</v>
      </c>
      <c r="DE28">
        <v>5313808.2</v>
      </c>
      <c r="DF28">
        <v>-10860595.4</v>
      </c>
      <c r="DG28">
        <v>-23056419.199999999</v>
      </c>
      <c r="DH28">
        <v>-16588316.4</v>
      </c>
      <c r="DI28">
        <v>-18404978.600000001</v>
      </c>
      <c r="DJ28">
        <v>-19419450.399999999</v>
      </c>
      <c r="DK28">
        <v>-29202963.699999999</v>
      </c>
      <c r="DL28">
        <v>-17877945.600000001</v>
      </c>
      <c r="DM28">
        <v>-19754838.300000001</v>
      </c>
      <c r="DN28">
        <v>8031735.5</v>
      </c>
      <c r="DO28">
        <v>5824876.2000000002</v>
      </c>
      <c r="DP28">
        <v>20325009.899999999</v>
      </c>
      <c r="DQ28">
        <v>12904312.4</v>
      </c>
      <c r="DR28">
        <v>-1277320.5</v>
      </c>
      <c r="DS28">
        <v>-8793979</v>
      </c>
      <c r="DT28">
        <v>-4581400.5</v>
      </c>
      <c r="DU28">
        <v>-4088912.6</v>
      </c>
      <c r="DV28">
        <v>6275451.0999999996</v>
      </c>
      <c r="DW28">
        <v>19697442</v>
      </c>
      <c r="DX28">
        <v>4465645.5</v>
      </c>
      <c r="DY28">
        <v>-14300186</v>
      </c>
      <c r="DZ28">
        <v>-5230581.5999999996</v>
      </c>
      <c r="EA28">
        <v>14115049.9</v>
      </c>
      <c r="EB28">
        <v>6804620.7999999998</v>
      </c>
      <c r="EC28">
        <v>38068250</v>
      </c>
      <c r="EP28" s="28">
        <f t="shared" si="7"/>
        <v>132</v>
      </c>
      <c r="EQ28" s="28">
        <f t="shared" si="8"/>
        <v>99000000</v>
      </c>
      <c r="ER28" s="22">
        <f t="shared" si="41"/>
        <v>-206013087.80000007</v>
      </c>
      <c r="ES28" s="22">
        <f t="shared" si="9"/>
        <v>-305013087.80000007</v>
      </c>
      <c r="ET28" s="22">
        <f>ROUNDUP(EP28/5,0)</f>
        <v>27</v>
      </c>
      <c r="EU28" s="22">
        <f t="shared" si="46"/>
        <v>20250000</v>
      </c>
      <c r="EV28" s="22">
        <f>SUM(B28,G28,L28,Q28,V28,AA28,AF28,AK28,AP28,AU28,AZ28,BE28,BJ28,BO28,BT28,BY28,CD28,CI28,CN28,CS28,CX28,DC28,DH28,DM28,DR28,DW28,EB28,EG28,EL28)</f>
        <v>-44159074.099999994</v>
      </c>
      <c r="EW28" s="22">
        <f t="shared" si="42"/>
        <v>-64409074.099999994</v>
      </c>
      <c r="EX28" s="22">
        <v>5</v>
      </c>
      <c r="EY28" s="30">
        <f t="shared" si="10"/>
        <v>-2.2901004124444443E-2</v>
      </c>
      <c r="EZ28" s="34">
        <v>5</v>
      </c>
      <c r="FA28" s="7">
        <f t="shared" si="43"/>
        <v>60</v>
      </c>
      <c r="FB28" s="7">
        <f t="shared" si="44"/>
        <v>72</v>
      </c>
      <c r="FC28" s="33">
        <f t="shared" si="11"/>
        <v>0.45454545454545453</v>
      </c>
      <c r="FD28" s="24">
        <f t="shared" si="45"/>
        <v>22024010.299999997</v>
      </c>
      <c r="FE28" s="24">
        <f t="shared" si="45"/>
        <v>-20183361.799999997</v>
      </c>
      <c r="FF28" s="24">
        <f t="shared" si="45"/>
        <v>-36310194.799999997</v>
      </c>
      <c r="FG28" s="24">
        <f t="shared" si="45"/>
        <v>-13164915.9</v>
      </c>
      <c r="FH28" s="24">
        <f t="shared" si="45"/>
        <v>-99361514.400000006</v>
      </c>
      <c r="FI28" s="24">
        <f t="shared" si="45"/>
        <v>-81789606.299999997</v>
      </c>
      <c r="FJ28" s="24">
        <f t="shared" si="45"/>
        <v>-90966920.200000018</v>
      </c>
      <c r="FK28" s="24">
        <f t="shared" si="45"/>
        <v>-81949766.300000012</v>
      </c>
      <c r="FL28" s="24">
        <f t="shared" si="45"/>
        <v>-16006489.4</v>
      </c>
      <c r="FM28" s="24">
        <f t="shared" si="45"/>
        <v>64604535.100000001</v>
      </c>
      <c r="FN28" s="24">
        <f t="shared" si="45"/>
        <v>50263606.799999997</v>
      </c>
      <c r="FO28" s="24">
        <f t="shared" si="45"/>
        <v>96827529.099999994</v>
      </c>
    </row>
    <row r="29" spans="1:171" x14ac:dyDescent="0.25">
      <c r="A29" s="5" t="s">
        <v>5</v>
      </c>
      <c r="B29">
        <v>16797295</v>
      </c>
      <c r="C29">
        <v>-4100525.5</v>
      </c>
      <c r="D29">
        <v>-5890696.2000000002</v>
      </c>
      <c r="E29">
        <v>-20479615.800000001</v>
      </c>
      <c r="F29">
        <v>-15690107.300000001</v>
      </c>
      <c r="G29">
        <v>-26044750.899999999</v>
      </c>
      <c r="H29">
        <v>-54237811.299999997</v>
      </c>
      <c r="I29">
        <v>-42633992.600000001</v>
      </c>
      <c r="J29">
        <v>-28287725.199999999</v>
      </c>
      <c r="K29">
        <v>-11078133.6</v>
      </c>
      <c r="L29">
        <v>-12842928.5</v>
      </c>
      <c r="M29">
        <v>-23728271.399999999</v>
      </c>
      <c r="N29">
        <v>5341743.5</v>
      </c>
      <c r="O29">
        <v>-11923025.699999999</v>
      </c>
      <c r="P29">
        <v>-22322923.5</v>
      </c>
      <c r="Q29">
        <v>-21280313.5</v>
      </c>
      <c r="R29">
        <v>-10910381.699999999</v>
      </c>
      <c r="S29">
        <v>6465745.2999999998</v>
      </c>
      <c r="T29">
        <v>4815407.3</v>
      </c>
      <c r="U29">
        <v>8564560.1999999993</v>
      </c>
      <c r="V29">
        <v>16030976</v>
      </c>
      <c r="W29">
        <v>-3197824</v>
      </c>
      <c r="X29">
        <v>-187226.2</v>
      </c>
      <c r="Y29">
        <v>8513369</v>
      </c>
      <c r="Z29">
        <v>11773306.4</v>
      </c>
      <c r="AA29">
        <v>9807853.4000000004</v>
      </c>
      <c r="AB29">
        <v>12881603.699999999</v>
      </c>
      <c r="AC29">
        <v>26531649.600000001</v>
      </c>
      <c r="AD29">
        <v>5765878.5</v>
      </c>
      <c r="AE29">
        <v>7203328.5</v>
      </c>
      <c r="AF29">
        <v>-6145968</v>
      </c>
      <c r="AG29">
        <v>-8639924</v>
      </c>
      <c r="AH29">
        <v>7281418</v>
      </c>
      <c r="AI29">
        <v>30977392.300000001</v>
      </c>
      <c r="AJ29">
        <v>13494734.6</v>
      </c>
      <c r="AK29">
        <v>-6930168.5999999996</v>
      </c>
      <c r="AL29">
        <v>11138968</v>
      </c>
      <c r="AM29">
        <v>-10029490.1</v>
      </c>
      <c r="AN29">
        <v>-6052591.5</v>
      </c>
      <c r="AO29">
        <v>-15143835.1</v>
      </c>
      <c r="AP29">
        <v>-9431565.3000000007</v>
      </c>
      <c r="AQ29">
        <v>310930.2</v>
      </c>
      <c r="AR29">
        <v>-18236405.199999999</v>
      </c>
      <c r="AS29">
        <v>-10555090.6</v>
      </c>
      <c r="AT29">
        <v>-5235117.0999999996</v>
      </c>
      <c r="AU29">
        <v>-12287917.300000001</v>
      </c>
      <c r="AV29">
        <v>1759977.9</v>
      </c>
      <c r="AW29">
        <v>8835702.9000000004</v>
      </c>
      <c r="AX29">
        <v>-2477558.9</v>
      </c>
      <c r="AY29">
        <v>-3087316.2</v>
      </c>
      <c r="AZ29">
        <v>-12453621.6</v>
      </c>
      <c r="BA29">
        <v>-3343507.9</v>
      </c>
      <c r="BB29">
        <v>-15286255.9</v>
      </c>
      <c r="BC29">
        <v>-19136513</v>
      </c>
      <c r="BD29">
        <v>-17739439.300000001</v>
      </c>
      <c r="BE29">
        <v>-12817356.6</v>
      </c>
      <c r="BF29">
        <v>6007646.5999999996</v>
      </c>
      <c r="BG29">
        <v>1603944.6</v>
      </c>
      <c r="BH29">
        <v>14598019.5</v>
      </c>
      <c r="BI29">
        <v>17348798.600000001</v>
      </c>
      <c r="BJ29">
        <v>7914653.5999999996</v>
      </c>
      <c r="BK29">
        <v>7209129</v>
      </c>
      <c r="BL29">
        <v>-3312365.5</v>
      </c>
      <c r="BM29">
        <v>2216422.7000000002</v>
      </c>
      <c r="BN29">
        <v>-10644301.5</v>
      </c>
      <c r="BO29">
        <v>-6810302.9000000004</v>
      </c>
      <c r="BP29">
        <v>-3202265.6</v>
      </c>
      <c r="BQ29">
        <v>-3051847</v>
      </c>
      <c r="BR29">
        <v>10767138.4</v>
      </c>
      <c r="BS29">
        <v>6588221.7000000002</v>
      </c>
      <c r="BT29">
        <v>38285755.700000003</v>
      </c>
      <c r="BU29">
        <v>23452262</v>
      </c>
      <c r="BV29">
        <v>23558318.199999999</v>
      </c>
      <c r="BW29">
        <v>11702283.6</v>
      </c>
      <c r="BX29">
        <v>17064887.5</v>
      </c>
      <c r="BY29">
        <v>8017322.2999999998</v>
      </c>
      <c r="BZ29">
        <v>-10817383.6</v>
      </c>
      <c r="CA29">
        <v>1565377.9</v>
      </c>
      <c r="CB29">
        <v>5073395.5999999996</v>
      </c>
      <c r="CC29">
        <v>18148423</v>
      </c>
      <c r="CD29">
        <v>5193782.9000000004</v>
      </c>
      <c r="CE29">
        <v>-9503801.6999999993</v>
      </c>
      <c r="CF29">
        <v>-624787.9</v>
      </c>
      <c r="CG29">
        <v>-1258084.2</v>
      </c>
      <c r="CH29">
        <v>-13714340.300000001</v>
      </c>
      <c r="CI29">
        <v>-34085613.899999999</v>
      </c>
      <c r="CJ29">
        <v>-26489990.100000001</v>
      </c>
      <c r="CK29">
        <v>-23977931.600000001</v>
      </c>
      <c r="CL29">
        <v>-26018969.300000001</v>
      </c>
      <c r="CM29">
        <v>-22292569.5</v>
      </c>
      <c r="CN29">
        <v>-17928265.699999999</v>
      </c>
      <c r="CO29">
        <v>-9891175.5</v>
      </c>
      <c r="CP29">
        <v>-17894960.100000001</v>
      </c>
      <c r="CQ29">
        <v>-6379838.4000000004</v>
      </c>
      <c r="CR29">
        <v>-13680320.300000001</v>
      </c>
      <c r="CS29">
        <v>-6990180.7999999998</v>
      </c>
      <c r="CT29">
        <v>-3755477.2</v>
      </c>
      <c r="CU29">
        <v>-12603326.699999999</v>
      </c>
      <c r="CV29">
        <v>9563468.3000000007</v>
      </c>
      <c r="CW29">
        <v>11165415.800000001</v>
      </c>
      <c r="CX29">
        <v>7364888</v>
      </c>
      <c r="CY29">
        <v>12183518.9</v>
      </c>
      <c r="CZ29">
        <v>45323659.399999999</v>
      </c>
      <c r="DA29">
        <v>35946757.100000001</v>
      </c>
      <c r="DB29">
        <v>16888019.199999999</v>
      </c>
      <c r="DC29">
        <v>4827499.4000000004</v>
      </c>
      <c r="DD29">
        <v>-2106877.7999999998</v>
      </c>
      <c r="DE29">
        <v>-968657.4</v>
      </c>
      <c r="DF29">
        <v>-13559939.800000001</v>
      </c>
      <c r="DG29">
        <v>-23553730</v>
      </c>
      <c r="DH29">
        <v>-22480764</v>
      </c>
      <c r="DI29">
        <v>-28843172.600000001</v>
      </c>
      <c r="DJ29">
        <v>-23840241</v>
      </c>
      <c r="DK29">
        <v>-25890884.699999999</v>
      </c>
      <c r="DL29">
        <v>-17479583.100000001</v>
      </c>
      <c r="DM29">
        <v>-15138284.199999999</v>
      </c>
      <c r="DN29">
        <v>7539200.7999999998</v>
      </c>
      <c r="DO29">
        <v>10652607.699999999</v>
      </c>
      <c r="DP29">
        <v>16564828.6</v>
      </c>
      <c r="DQ29">
        <v>10707660.699999999</v>
      </c>
      <c r="DR29">
        <v>477488.6</v>
      </c>
      <c r="DS29">
        <v>-5387350.4000000004</v>
      </c>
      <c r="DT29">
        <v>-5419875.2000000002</v>
      </c>
      <c r="DU29">
        <v>-4298160.0999999996</v>
      </c>
      <c r="DV29">
        <v>8658128</v>
      </c>
      <c r="DW29">
        <v>11617949.5</v>
      </c>
      <c r="DX29">
        <v>-1234650</v>
      </c>
      <c r="DY29">
        <v>-14910641.6</v>
      </c>
      <c r="DZ29">
        <v>-5750837.2000000002</v>
      </c>
      <c r="EA29">
        <v>19168700.199999999</v>
      </c>
      <c r="EB29">
        <v>11119650</v>
      </c>
      <c r="EP29" s="28">
        <f t="shared" si="7"/>
        <v>131</v>
      </c>
      <c r="EQ29" s="28">
        <f>$EQ$2*EP29</f>
        <v>98250000</v>
      </c>
      <c r="ER29" s="22">
        <f t="shared" si="41"/>
        <v>-325280579.60000002</v>
      </c>
      <c r="ES29" s="22">
        <f t="shared" si="9"/>
        <v>-423530579.60000002</v>
      </c>
      <c r="ET29" s="22">
        <f>ROUNDUP(EP29/6,0)</f>
        <v>22</v>
      </c>
      <c r="EU29" s="22">
        <f t="shared" si="46"/>
        <v>16500000</v>
      </c>
      <c r="EV29" s="22">
        <f>SUM(B29,H29,N29,T29,Z29,AF29,AL29,AR29,AX29,BD29,BJ29,BP29,BV29,CB29,CH29,CN29,CT29,CZ29,DF29,DL29,DR29,DX29,ED29,EJ29)</f>
        <v>-37497468.79999999</v>
      </c>
      <c r="EW29" s="22">
        <f>EV29-EU29</f>
        <v>-53997468.79999999</v>
      </c>
      <c r="EX29" s="22">
        <v>6</v>
      </c>
      <c r="EY29" s="30">
        <f t="shared" si="10"/>
        <v>-1.9635443199999995E-2</v>
      </c>
      <c r="EZ29" s="34">
        <v>6</v>
      </c>
      <c r="FA29" s="7">
        <f t="shared" si="43"/>
        <v>54</v>
      </c>
      <c r="FB29" s="7">
        <f t="shared" si="44"/>
        <v>77</v>
      </c>
      <c r="FC29" s="33">
        <f t="shared" si="11"/>
        <v>0.41221374045801529</v>
      </c>
      <c r="FD29" s="24">
        <f t="shared" si="45"/>
        <v>43494457.100000001</v>
      </c>
      <c r="FE29" s="24">
        <f t="shared" si="45"/>
        <v>-76051112.5</v>
      </c>
      <c r="FF29" s="24">
        <f t="shared" si="45"/>
        <v>-64912868.100000009</v>
      </c>
      <c r="FG29" s="24">
        <f t="shared" si="45"/>
        <v>-69435726.200000003</v>
      </c>
      <c r="FH29" s="24">
        <f t="shared" si="45"/>
        <v>-100850311.10000001</v>
      </c>
      <c r="FI29" s="24">
        <f t="shared" si="45"/>
        <v>-60828170.700000003</v>
      </c>
      <c r="FJ29" s="24">
        <f t="shared" si="45"/>
        <v>-80991925.900000006</v>
      </c>
      <c r="FK29" s="24">
        <f t="shared" si="45"/>
        <v>-54978571.800000004</v>
      </c>
      <c r="FL29" s="24">
        <f t="shared" si="45"/>
        <v>12539542.300000001</v>
      </c>
      <c r="FM29" s="24">
        <f t="shared" si="45"/>
        <v>31370850.899999999</v>
      </c>
      <c r="FN29" s="24">
        <f t="shared" si="45"/>
        <v>66380825.600000001</v>
      </c>
      <c r="FO29" s="24">
        <f t="shared" si="45"/>
        <v>28982430.800000001</v>
      </c>
    </row>
    <row r="30" spans="1:171" x14ac:dyDescent="0.25">
      <c r="B30" s="6">
        <f>COUNTIF(B24:B29,"&gt;750000")</f>
        <v>6</v>
      </c>
      <c r="C30" s="6">
        <f t="shared" ref="C30:BN30" si="47">COUNTIF(C24:C29,"&gt;750000")</f>
        <v>2</v>
      </c>
      <c r="D30" s="6">
        <f t="shared" si="47"/>
        <v>2</v>
      </c>
      <c r="E30" s="6">
        <f t="shared" si="47"/>
        <v>3</v>
      </c>
      <c r="F30" s="6">
        <f t="shared" si="47"/>
        <v>4</v>
      </c>
      <c r="G30" s="6">
        <f t="shared" si="47"/>
        <v>3</v>
      </c>
      <c r="H30" s="6">
        <f t="shared" si="47"/>
        <v>0</v>
      </c>
      <c r="I30" s="6">
        <f t="shared" si="47"/>
        <v>0</v>
      </c>
      <c r="J30" s="6">
        <f t="shared" si="47"/>
        <v>0</v>
      </c>
      <c r="K30" s="6">
        <f t="shared" si="47"/>
        <v>0</v>
      </c>
      <c r="L30" s="6">
        <f t="shared" si="47"/>
        <v>1</v>
      </c>
      <c r="M30" s="6">
        <f t="shared" si="47"/>
        <v>0</v>
      </c>
      <c r="N30" s="6">
        <f t="shared" si="47"/>
        <v>5</v>
      </c>
      <c r="O30" s="6">
        <f t="shared" si="47"/>
        <v>2</v>
      </c>
      <c r="P30" s="6">
        <f t="shared" si="47"/>
        <v>0</v>
      </c>
      <c r="Q30" s="6">
        <f t="shared" si="47"/>
        <v>0</v>
      </c>
      <c r="R30" s="6">
        <f t="shared" si="47"/>
        <v>0</v>
      </c>
      <c r="S30" s="6">
        <f t="shared" si="47"/>
        <v>4</v>
      </c>
      <c r="T30" s="6">
        <f t="shared" si="47"/>
        <v>1</v>
      </c>
      <c r="U30" s="6">
        <f t="shared" si="47"/>
        <v>4</v>
      </c>
      <c r="V30" s="6">
        <f t="shared" si="47"/>
        <v>6</v>
      </c>
      <c r="W30" s="6">
        <f t="shared" si="47"/>
        <v>5</v>
      </c>
      <c r="X30" s="6">
        <f t="shared" si="47"/>
        <v>2</v>
      </c>
      <c r="Y30" s="6">
        <f t="shared" si="47"/>
        <v>4</v>
      </c>
      <c r="Z30" s="6">
        <f t="shared" si="47"/>
        <v>3</v>
      </c>
      <c r="AA30" s="6">
        <f t="shared" si="47"/>
        <v>5</v>
      </c>
      <c r="AB30" s="6">
        <f t="shared" si="47"/>
        <v>5</v>
      </c>
      <c r="AC30" s="6">
        <f t="shared" si="47"/>
        <v>6</v>
      </c>
      <c r="AD30" s="6">
        <f t="shared" si="47"/>
        <v>5</v>
      </c>
      <c r="AE30" s="6">
        <f t="shared" si="47"/>
        <v>6</v>
      </c>
      <c r="AF30" s="6">
        <f t="shared" si="47"/>
        <v>1</v>
      </c>
      <c r="AG30" s="6">
        <f t="shared" si="47"/>
        <v>0</v>
      </c>
      <c r="AH30" s="6">
        <f t="shared" si="47"/>
        <v>2</v>
      </c>
      <c r="AI30" s="6">
        <f t="shared" si="47"/>
        <v>5</v>
      </c>
      <c r="AJ30" s="6">
        <f t="shared" si="47"/>
        <v>4</v>
      </c>
      <c r="AK30" s="6">
        <f t="shared" si="47"/>
        <v>0</v>
      </c>
      <c r="AL30" s="6">
        <f t="shared" si="47"/>
        <v>6</v>
      </c>
      <c r="AM30" s="6">
        <f t="shared" si="47"/>
        <v>4</v>
      </c>
      <c r="AN30" s="6">
        <f t="shared" si="47"/>
        <v>1</v>
      </c>
      <c r="AO30" s="6">
        <f t="shared" si="47"/>
        <v>0</v>
      </c>
      <c r="AP30" s="6">
        <f t="shared" si="47"/>
        <v>1</v>
      </c>
      <c r="AQ30" s="6">
        <f t="shared" si="47"/>
        <v>0</v>
      </c>
      <c r="AR30" s="6">
        <f t="shared" si="47"/>
        <v>0</v>
      </c>
      <c r="AS30" s="6">
        <f t="shared" si="47"/>
        <v>0</v>
      </c>
      <c r="AT30" s="6">
        <f t="shared" si="47"/>
        <v>0</v>
      </c>
      <c r="AU30" s="6">
        <f t="shared" si="47"/>
        <v>0</v>
      </c>
      <c r="AV30" s="6">
        <f t="shared" si="47"/>
        <v>3</v>
      </c>
      <c r="AW30" s="6">
        <f t="shared" si="47"/>
        <v>5</v>
      </c>
      <c r="AX30" s="6">
        <f t="shared" si="47"/>
        <v>2</v>
      </c>
      <c r="AY30" s="6">
        <f t="shared" si="47"/>
        <v>1</v>
      </c>
      <c r="AZ30" s="6">
        <f t="shared" si="47"/>
        <v>1</v>
      </c>
      <c r="BA30" s="6">
        <f t="shared" si="47"/>
        <v>3</v>
      </c>
      <c r="BB30" s="6">
        <f t="shared" si="47"/>
        <v>1</v>
      </c>
      <c r="BC30" s="6">
        <f t="shared" si="47"/>
        <v>1</v>
      </c>
      <c r="BD30" s="6">
        <f t="shared" si="47"/>
        <v>0</v>
      </c>
      <c r="BE30" s="6">
        <f t="shared" si="47"/>
        <v>0</v>
      </c>
      <c r="BF30" s="6">
        <f t="shared" si="47"/>
        <v>2</v>
      </c>
      <c r="BG30" s="6">
        <f t="shared" si="47"/>
        <v>4</v>
      </c>
      <c r="BH30" s="6">
        <f t="shared" si="47"/>
        <v>5</v>
      </c>
      <c r="BI30" s="6">
        <f t="shared" si="47"/>
        <v>6</v>
      </c>
      <c r="BJ30" s="6">
        <f t="shared" si="47"/>
        <v>6</v>
      </c>
      <c r="BK30" s="6">
        <f t="shared" si="47"/>
        <v>6</v>
      </c>
      <c r="BL30" s="6">
        <f t="shared" si="47"/>
        <v>4</v>
      </c>
      <c r="BM30" s="6">
        <f t="shared" si="47"/>
        <v>6</v>
      </c>
      <c r="BN30" s="6">
        <f t="shared" si="47"/>
        <v>3</v>
      </c>
      <c r="BO30" s="6">
        <f t="shared" ref="BO30:DZ30" si="48">COUNTIF(BO24:BO29,"&gt;750000")</f>
        <v>2</v>
      </c>
      <c r="BP30" s="6">
        <f t="shared" si="48"/>
        <v>0</v>
      </c>
      <c r="BQ30" s="6">
        <f t="shared" si="48"/>
        <v>0</v>
      </c>
      <c r="BR30" s="6">
        <f t="shared" si="48"/>
        <v>3</v>
      </c>
      <c r="BS30" s="6">
        <f t="shared" si="48"/>
        <v>3</v>
      </c>
      <c r="BT30" s="6">
        <f t="shared" si="48"/>
        <v>6</v>
      </c>
      <c r="BU30" s="6">
        <f t="shared" si="48"/>
        <v>6</v>
      </c>
      <c r="BV30" s="6">
        <f t="shared" si="48"/>
        <v>6</v>
      </c>
      <c r="BW30" s="6">
        <f t="shared" si="48"/>
        <v>6</v>
      </c>
      <c r="BX30" s="6">
        <f t="shared" si="48"/>
        <v>6</v>
      </c>
      <c r="BY30" s="6">
        <f t="shared" si="48"/>
        <v>6</v>
      </c>
      <c r="BZ30" s="6">
        <f t="shared" si="48"/>
        <v>0</v>
      </c>
      <c r="CA30" s="6">
        <f t="shared" si="48"/>
        <v>1</v>
      </c>
      <c r="CB30" s="6">
        <f t="shared" si="48"/>
        <v>5</v>
      </c>
      <c r="CC30" s="6">
        <f t="shared" si="48"/>
        <v>4</v>
      </c>
      <c r="CD30" s="6">
        <f t="shared" si="48"/>
        <v>2</v>
      </c>
      <c r="CE30" s="6">
        <f t="shared" si="48"/>
        <v>3</v>
      </c>
      <c r="CF30" s="6">
        <f t="shared" si="48"/>
        <v>3</v>
      </c>
      <c r="CG30" s="6">
        <f t="shared" si="48"/>
        <v>3</v>
      </c>
      <c r="CH30" s="6">
        <f t="shared" si="48"/>
        <v>2</v>
      </c>
      <c r="CI30" s="6">
        <f t="shared" si="48"/>
        <v>0</v>
      </c>
      <c r="CJ30" s="6">
        <f t="shared" si="48"/>
        <v>0</v>
      </c>
      <c r="CK30" s="6">
        <f t="shared" si="48"/>
        <v>2</v>
      </c>
      <c r="CL30" s="6">
        <f t="shared" si="48"/>
        <v>1</v>
      </c>
      <c r="CM30" s="6">
        <f t="shared" si="48"/>
        <v>0</v>
      </c>
      <c r="CN30" s="6">
        <f t="shared" si="48"/>
        <v>0</v>
      </c>
      <c r="CO30" s="6">
        <f t="shared" si="48"/>
        <v>1</v>
      </c>
      <c r="CP30" s="6">
        <f t="shared" si="48"/>
        <v>0</v>
      </c>
      <c r="CQ30" s="6">
        <f t="shared" si="48"/>
        <v>2</v>
      </c>
      <c r="CR30" s="6">
        <f t="shared" si="48"/>
        <v>3</v>
      </c>
      <c r="CS30" s="6">
        <f t="shared" si="48"/>
        <v>0</v>
      </c>
      <c r="CT30" s="6">
        <f t="shared" si="48"/>
        <v>4</v>
      </c>
      <c r="CU30" s="6">
        <f t="shared" si="48"/>
        <v>3</v>
      </c>
      <c r="CV30" s="6">
        <f t="shared" si="48"/>
        <v>3</v>
      </c>
      <c r="CW30" s="6">
        <f t="shared" si="48"/>
        <v>4</v>
      </c>
      <c r="CX30" s="6">
        <f t="shared" si="48"/>
        <v>4</v>
      </c>
      <c r="CY30" s="6">
        <f t="shared" si="48"/>
        <v>4</v>
      </c>
      <c r="CZ30" s="6">
        <f t="shared" si="48"/>
        <v>6</v>
      </c>
      <c r="DA30" s="6">
        <f t="shared" si="48"/>
        <v>6</v>
      </c>
      <c r="DB30" s="6">
        <f t="shared" si="48"/>
        <v>4</v>
      </c>
      <c r="DC30" s="6">
        <f t="shared" si="48"/>
        <v>5</v>
      </c>
      <c r="DD30" s="6">
        <f t="shared" si="48"/>
        <v>3</v>
      </c>
      <c r="DE30" s="6">
        <f t="shared" si="48"/>
        <v>5</v>
      </c>
      <c r="DF30" s="6">
        <f t="shared" si="48"/>
        <v>1</v>
      </c>
      <c r="DG30" s="6">
        <f t="shared" si="48"/>
        <v>0</v>
      </c>
      <c r="DH30" s="6">
        <f t="shared" si="48"/>
        <v>0</v>
      </c>
      <c r="DI30" s="6">
        <f t="shared" si="48"/>
        <v>0</v>
      </c>
      <c r="DJ30" s="6">
        <f t="shared" si="48"/>
        <v>0</v>
      </c>
      <c r="DK30" s="6">
        <f t="shared" si="48"/>
        <v>0</v>
      </c>
      <c r="DL30" s="6">
        <f t="shared" si="48"/>
        <v>0</v>
      </c>
      <c r="DM30" s="6">
        <f t="shared" si="48"/>
        <v>0</v>
      </c>
      <c r="DN30" s="6">
        <f t="shared" si="48"/>
        <v>3</v>
      </c>
      <c r="DO30" s="6">
        <f t="shared" si="48"/>
        <v>3</v>
      </c>
      <c r="DP30" s="6">
        <f t="shared" si="48"/>
        <v>6</v>
      </c>
      <c r="DQ30" s="6">
        <f t="shared" si="48"/>
        <v>6</v>
      </c>
      <c r="DR30" s="6">
        <f t="shared" si="48"/>
        <v>4</v>
      </c>
      <c r="DS30" s="6">
        <f t="shared" si="48"/>
        <v>1</v>
      </c>
      <c r="DT30" s="6">
        <f t="shared" si="48"/>
        <v>0</v>
      </c>
      <c r="DU30" s="6">
        <f t="shared" si="48"/>
        <v>0</v>
      </c>
      <c r="DV30" s="6">
        <f t="shared" si="48"/>
        <v>3</v>
      </c>
      <c r="DW30" s="6">
        <f t="shared" si="48"/>
        <v>6</v>
      </c>
      <c r="DX30" s="6">
        <f t="shared" si="48"/>
        <v>5</v>
      </c>
      <c r="DY30" s="6">
        <f t="shared" si="48"/>
        <v>0</v>
      </c>
      <c r="DZ30" s="6">
        <f t="shared" si="48"/>
        <v>0</v>
      </c>
      <c r="EA30" s="6">
        <f t="shared" ref="EA30:EO30" si="49">COUNTIF(EA24:EA29,"&gt;750000")</f>
        <v>5</v>
      </c>
      <c r="EB30" s="6">
        <f t="shared" si="49"/>
        <v>5</v>
      </c>
      <c r="EC30" s="6">
        <f t="shared" si="49"/>
        <v>5</v>
      </c>
      <c r="ED30" s="6">
        <f t="shared" si="49"/>
        <v>4</v>
      </c>
      <c r="EE30" s="6">
        <f t="shared" si="49"/>
        <v>0</v>
      </c>
      <c r="EF30" s="6">
        <f t="shared" si="49"/>
        <v>0</v>
      </c>
      <c r="EG30" s="6">
        <f t="shared" si="49"/>
        <v>0</v>
      </c>
      <c r="EH30" s="6">
        <f t="shared" si="49"/>
        <v>0</v>
      </c>
      <c r="EI30" s="6">
        <f t="shared" si="49"/>
        <v>0</v>
      </c>
      <c r="EJ30" s="6">
        <f t="shared" si="49"/>
        <v>0</v>
      </c>
      <c r="EK30" s="6">
        <f t="shared" si="49"/>
        <v>0</v>
      </c>
      <c r="EL30" s="6">
        <f t="shared" si="49"/>
        <v>0</v>
      </c>
      <c r="EM30" s="6">
        <f t="shared" si="49"/>
        <v>0</v>
      </c>
      <c r="EN30" s="6">
        <f t="shared" si="49"/>
        <v>0</v>
      </c>
      <c r="EO30" s="6">
        <f t="shared" si="49"/>
        <v>0</v>
      </c>
    </row>
    <row r="31" spans="1:171" x14ac:dyDescent="0.25">
      <c r="FD31" s="22">
        <f>SUM(FD3:FD8)+SUM(FD10:FD15)+SUM(FD17:FD22)+SUM(FD24:FD29)</f>
        <v>2502177441.5</v>
      </c>
      <c r="FE31" s="22">
        <f t="shared" ref="FE31:FO31" si="50">SUM(FE3:FE8)+SUM(FE10:FE15)+SUM(FE17:FE22)+SUM(FE24:FE29)</f>
        <v>-11817004.399999991</v>
      </c>
      <c r="FF31" s="22">
        <f t="shared" si="50"/>
        <v>-645531336</v>
      </c>
      <c r="FG31" s="22">
        <f t="shared" si="50"/>
        <v>220296594.30000001</v>
      </c>
      <c r="FH31" s="22">
        <f t="shared" si="50"/>
        <v>-1264079281.7</v>
      </c>
      <c r="FI31" s="22">
        <f t="shared" si="50"/>
        <v>-535243984.59999996</v>
      </c>
      <c r="FJ31" s="22">
        <f t="shared" si="50"/>
        <v>-1148975422.5</v>
      </c>
      <c r="FK31" s="22">
        <f t="shared" si="50"/>
        <v>-561177347.89999998</v>
      </c>
      <c r="FL31" s="22">
        <f t="shared" si="50"/>
        <v>11394457.200000048</v>
      </c>
      <c r="FM31" s="22">
        <f t="shared" si="50"/>
        <v>1455318665.7</v>
      </c>
      <c r="FN31" s="22">
        <f t="shared" si="50"/>
        <v>1548483123.3000002</v>
      </c>
      <c r="FO31" s="22">
        <f t="shared" si="50"/>
        <v>1444945917.0999999</v>
      </c>
    </row>
    <row r="32" spans="1:171" x14ac:dyDescent="0.25">
      <c r="ES32" s="22">
        <f>ES3+ES10+ES17+ES24</f>
        <v>-231184908.30000013</v>
      </c>
      <c r="EW32" s="22">
        <f>EW3+EW10+EW17+EW24</f>
        <v>-231184908.30000013</v>
      </c>
      <c r="EX32" s="22"/>
    </row>
    <row r="33" spans="1:184" x14ac:dyDescent="0.25">
      <c r="ES33" s="22">
        <f t="shared" ref="ES33:ES37" si="51">ES4+ES11+ES18+ES25</f>
        <v>73483543.5</v>
      </c>
      <c r="EW33" s="22">
        <f t="shared" ref="EW33:EW37" si="52">EW4+EW11+EW18+EW25</f>
        <v>40534414.600000046</v>
      </c>
      <c r="EX33" s="22"/>
      <c r="FD33" s="22">
        <f>$EU$2*(FD1+FD9+FD16+FD23)</f>
        <v>207000000</v>
      </c>
      <c r="FE33" s="22">
        <f t="shared" ref="FE33:FO33" si="53">$EU$2*(FE1+FE9+FE16+FE23)</f>
        <v>202500000</v>
      </c>
      <c r="FF33" s="22">
        <f t="shared" si="53"/>
        <v>199500000</v>
      </c>
      <c r="FG33" s="22">
        <f t="shared" si="53"/>
        <v>202500000</v>
      </c>
      <c r="FH33" s="22">
        <f t="shared" si="53"/>
        <v>202500000</v>
      </c>
      <c r="FI33" s="22">
        <f t="shared" si="53"/>
        <v>202500000</v>
      </c>
      <c r="FJ33" s="22">
        <f t="shared" si="53"/>
        <v>207000000</v>
      </c>
      <c r="FK33" s="22">
        <f t="shared" si="53"/>
        <v>207000000</v>
      </c>
      <c r="FL33" s="22">
        <f t="shared" si="53"/>
        <v>211500000</v>
      </c>
      <c r="FM33" s="22">
        <f t="shared" si="53"/>
        <v>211500000</v>
      </c>
      <c r="FN33" s="22">
        <f t="shared" si="53"/>
        <v>211500000</v>
      </c>
      <c r="FO33" s="22">
        <f t="shared" si="53"/>
        <v>208500000</v>
      </c>
    </row>
    <row r="34" spans="1:184" x14ac:dyDescent="0.25">
      <c r="ES34" s="22">
        <f t="shared" si="51"/>
        <v>233679344.59999996</v>
      </c>
      <c r="EW34" s="22">
        <f t="shared" si="52"/>
        <v>256960757.70000002</v>
      </c>
      <c r="EX34" s="22"/>
      <c r="FD34" s="26">
        <f>(FD31-FD33)/(FD1+FD9+FD16+FD23)</f>
        <v>8315860.2952898555</v>
      </c>
      <c r="FE34" s="26">
        <f t="shared" ref="FE34:FO34" si="54">(FE31-FE33)/(FE1+FE9+FE16+FE23)</f>
        <v>-793766.68296296289</v>
      </c>
      <c r="FF34" s="26">
        <f t="shared" si="54"/>
        <v>-3176809.5338345864</v>
      </c>
      <c r="FG34" s="26">
        <f t="shared" si="54"/>
        <v>65913.312222222259</v>
      </c>
      <c r="FH34" s="26">
        <f t="shared" si="54"/>
        <v>-5431775.1174074076</v>
      </c>
      <c r="FI34" s="26">
        <f t="shared" si="54"/>
        <v>-2732385.1281481478</v>
      </c>
      <c r="FJ34" s="26">
        <f t="shared" si="54"/>
        <v>-4912954.4293478262</v>
      </c>
      <c r="FK34" s="26">
        <f t="shared" si="54"/>
        <v>-2783251.2605072465</v>
      </c>
      <c r="FL34" s="26">
        <f t="shared" si="54"/>
        <v>-709594.12340425514</v>
      </c>
      <c r="FM34" s="26">
        <f t="shared" si="54"/>
        <v>4410704.4882978722</v>
      </c>
      <c r="FN34" s="26">
        <f t="shared" si="54"/>
        <v>4741074.9053191496</v>
      </c>
      <c r="FO34" s="26">
        <f t="shared" si="54"/>
        <v>4447647.1838129489</v>
      </c>
    </row>
    <row r="35" spans="1:184" x14ac:dyDescent="0.25">
      <c r="ES35" s="22">
        <f t="shared" si="51"/>
        <v>316387241.99999964</v>
      </c>
      <c r="EW35" s="22">
        <f t="shared" si="52"/>
        <v>96315909.500000015</v>
      </c>
      <c r="EX35" s="22"/>
      <c r="FD35" s="30">
        <f>FD34*12/(250000000*3.5)</f>
        <v>0.11404608404968945</v>
      </c>
      <c r="FE35" s="30">
        <f t="shared" ref="FE35:FN35" si="55">FE34*12/(250000000*3.5)</f>
        <v>-1.0885943080634919E-2</v>
      </c>
      <c r="FF35" s="30">
        <f t="shared" si="55"/>
        <v>-4.356767360687433E-2</v>
      </c>
      <c r="FG35" s="30">
        <f t="shared" si="55"/>
        <v>9.0395399619047666E-4</v>
      </c>
      <c r="FH35" s="30">
        <f t="shared" si="55"/>
        <v>-7.4492915895873021E-2</v>
      </c>
      <c r="FI35" s="30">
        <f t="shared" si="55"/>
        <v>-3.7472710328888888E-2</v>
      </c>
      <c r="FJ35" s="30">
        <f t="shared" si="55"/>
        <v>-6.7377660745341614E-2</v>
      </c>
      <c r="FK35" s="30">
        <f t="shared" si="55"/>
        <v>-3.8170303001242238E-2</v>
      </c>
      <c r="FL35" s="30">
        <f t="shared" si="55"/>
        <v>-9.7315765495440704E-3</v>
      </c>
      <c r="FM35" s="30">
        <f t="shared" si="55"/>
        <v>6.0489661553799388E-2</v>
      </c>
      <c r="FN35" s="30">
        <f t="shared" si="55"/>
        <v>6.5020455844376907E-2</v>
      </c>
      <c r="FO35" s="30">
        <f>FO34*12/(250000000*3.5)</f>
        <v>6.0996304235149006E-2</v>
      </c>
    </row>
    <row r="36" spans="1:184" x14ac:dyDescent="0.25">
      <c r="ES36" s="22">
        <f t="shared" si="51"/>
        <v>162794736.69999993</v>
      </c>
      <c r="EW36" s="22">
        <f t="shared" si="52"/>
        <v>35484206.200000018</v>
      </c>
      <c r="EX36" s="22"/>
    </row>
    <row r="37" spans="1:184" x14ac:dyDescent="0.25">
      <c r="ES37" s="22">
        <f t="shared" si="51"/>
        <v>-8368136.4999998808</v>
      </c>
      <c r="EW37" s="22">
        <f t="shared" si="52"/>
        <v>101239998.49999997</v>
      </c>
      <c r="EX37" s="22"/>
    </row>
    <row r="38" spans="1:184" x14ac:dyDescent="0.25">
      <c r="B38" s="5">
        <v>200601</v>
      </c>
      <c r="C38" s="5">
        <v>200604</v>
      </c>
      <c r="D38" s="5">
        <v>200607</v>
      </c>
      <c r="E38" s="5">
        <v>200610</v>
      </c>
      <c r="F38" s="5">
        <v>200701</v>
      </c>
      <c r="G38" s="5">
        <v>200704</v>
      </c>
      <c r="H38" s="5">
        <v>200707</v>
      </c>
      <c r="I38" s="5">
        <v>200710</v>
      </c>
      <c r="J38" s="5">
        <v>200801</v>
      </c>
      <c r="K38" s="5">
        <v>200804</v>
      </c>
      <c r="L38" s="5">
        <v>200807</v>
      </c>
      <c r="M38" s="5">
        <v>200810</v>
      </c>
      <c r="N38" s="5">
        <v>200901</v>
      </c>
      <c r="O38" s="5">
        <v>200904</v>
      </c>
      <c r="P38" s="5">
        <v>200907</v>
      </c>
      <c r="Q38" s="5">
        <v>200910</v>
      </c>
      <c r="R38" s="5">
        <v>201001</v>
      </c>
      <c r="S38" s="5">
        <v>201004</v>
      </c>
      <c r="T38" s="5">
        <v>201007</v>
      </c>
      <c r="U38" s="5">
        <v>201010</v>
      </c>
      <c r="V38" s="5">
        <v>201101</v>
      </c>
      <c r="W38" s="5">
        <v>201104</v>
      </c>
      <c r="X38" s="5">
        <v>201107</v>
      </c>
      <c r="Y38" s="5">
        <v>201110</v>
      </c>
      <c r="Z38" s="5">
        <v>201201</v>
      </c>
      <c r="AA38" s="5">
        <v>201204</v>
      </c>
      <c r="AB38" s="5">
        <v>201207</v>
      </c>
      <c r="AC38" s="5">
        <v>201210</v>
      </c>
      <c r="AD38" s="5">
        <v>201301</v>
      </c>
      <c r="AE38" s="5">
        <v>201304</v>
      </c>
      <c r="AF38" s="5">
        <v>201307</v>
      </c>
      <c r="AG38" s="5">
        <v>201310</v>
      </c>
      <c r="AH38" s="5">
        <v>201401</v>
      </c>
      <c r="AI38" s="5">
        <v>201404</v>
      </c>
      <c r="AJ38" s="5">
        <v>201407</v>
      </c>
      <c r="AK38" s="5">
        <v>201410</v>
      </c>
      <c r="AL38" s="5">
        <v>201501</v>
      </c>
      <c r="AM38" s="5">
        <v>201504</v>
      </c>
      <c r="AN38" s="5">
        <v>201507</v>
      </c>
      <c r="AO38" s="5">
        <v>201510</v>
      </c>
      <c r="AP38" s="5">
        <v>201601</v>
      </c>
      <c r="AQ38" s="5">
        <v>201604</v>
      </c>
      <c r="AR38" s="5">
        <v>201607</v>
      </c>
      <c r="AS38" s="5">
        <v>201610</v>
      </c>
      <c r="AT38" s="5">
        <v>201701</v>
      </c>
      <c r="AU38" s="5">
        <v>201704</v>
      </c>
      <c r="AV38" s="5"/>
      <c r="AW38" s="5"/>
      <c r="AX38" s="5"/>
      <c r="AY38" s="5"/>
      <c r="AZ38" s="5"/>
      <c r="BA38" s="5"/>
      <c r="BB38" s="28"/>
      <c r="BC38" s="28"/>
      <c r="BD38" s="22"/>
      <c r="BE38" s="28"/>
      <c r="BF38" s="28"/>
      <c r="BG38" s="28"/>
      <c r="BH38" s="28"/>
      <c r="BI38" s="28"/>
      <c r="BJ38" s="28"/>
      <c r="BK38" s="30"/>
      <c r="BL38" s="32"/>
      <c r="BM38" s="7"/>
      <c r="BN38" s="7"/>
      <c r="BO38" s="33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</row>
    <row r="39" spans="1:184" x14ac:dyDescent="0.25">
      <c r="A39" s="5" t="s">
        <v>1</v>
      </c>
      <c r="B39" s="28">
        <v>14097008.4</v>
      </c>
      <c r="C39" s="28">
        <v>27021202</v>
      </c>
      <c r="D39" s="28">
        <v>15896828.6</v>
      </c>
      <c r="E39" s="28">
        <v>30928509.899999999</v>
      </c>
      <c r="F39" s="28">
        <v>-45676703.700000003</v>
      </c>
      <c r="G39" s="28">
        <v>-21258478.399999999</v>
      </c>
      <c r="H39" s="28">
        <v>11566646.699999999</v>
      </c>
      <c r="I39" s="28">
        <v>-13189070.1</v>
      </c>
      <c r="J39" s="28">
        <v>-12047619.6</v>
      </c>
      <c r="K39" s="28">
        <v>4111788.5</v>
      </c>
      <c r="L39" s="28">
        <v>12823262</v>
      </c>
      <c r="M39" s="28">
        <v>41865918</v>
      </c>
      <c r="N39" s="28">
        <v>-5996958.7000000002</v>
      </c>
      <c r="O39" s="28">
        <v>12384992.199999999</v>
      </c>
      <c r="P39" s="28">
        <v>27172021.699999999</v>
      </c>
      <c r="Q39" s="28">
        <v>-2270887.7999999998</v>
      </c>
      <c r="R39" s="28">
        <v>-7097951.4000000004</v>
      </c>
      <c r="S39" s="28">
        <v>-15471628.1</v>
      </c>
      <c r="T39" s="28">
        <v>-310753</v>
      </c>
      <c r="U39" s="28">
        <v>11799728.699999999</v>
      </c>
      <c r="V39" s="28">
        <v>-11367524.5</v>
      </c>
      <c r="W39" s="28">
        <v>959688.7</v>
      </c>
      <c r="X39" s="28">
        <v>2270933.2999999998</v>
      </c>
      <c r="Y39" s="28">
        <v>3056546.8</v>
      </c>
      <c r="Z39" s="28">
        <v>-6358728.7000000002</v>
      </c>
      <c r="AA39" s="28">
        <v>-350751.1</v>
      </c>
      <c r="AB39" s="28">
        <v>17589849.5</v>
      </c>
      <c r="AC39" s="28">
        <v>18278234.199999999</v>
      </c>
      <c r="AD39" s="28">
        <v>3464439.7</v>
      </c>
      <c r="AE39" s="28">
        <v>135248.20000000001</v>
      </c>
      <c r="AF39" s="28">
        <v>10545163.9</v>
      </c>
      <c r="AG39" s="28">
        <v>-3190743.9</v>
      </c>
      <c r="AH39" s="28">
        <v>-17586739.600000001</v>
      </c>
      <c r="AI39" s="28">
        <v>6736634.7999999998</v>
      </c>
      <c r="AJ39" s="28">
        <v>10145717.699999999</v>
      </c>
      <c r="AK39" s="28">
        <v>-12379657.300000001</v>
      </c>
      <c r="AL39" s="28">
        <v>20371912</v>
      </c>
      <c r="AM39" s="28">
        <v>14084978.5</v>
      </c>
      <c r="AN39" s="28">
        <v>-1379328.1</v>
      </c>
      <c r="AO39" s="28">
        <v>-5707221</v>
      </c>
      <c r="AP39" s="28">
        <v>-7535553.7999999998</v>
      </c>
      <c r="AQ39" s="28">
        <v>9799183.8000000007</v>
      </c>
      <c r="AR39" s="28">
        <v>16304879.4</v>
      </c>
      <c r="AS39" s="28">
        <v>-3799139.8</v>
      </c>
      <c r="AT39" s="28">
        <v>17620780.899999999</v>
      </c>
      <c r="AU39" s="28">
        <v>14300626.6</v>
      </c>
      <c r="AV39" s="28"/>
      <c r="AW39" s="28"/>
      <c r="AX39" s="28"/>
      <c r="AY39" s="28"/>
      <c r="AZ39" s="28"/>
      <c r="BA39" s="28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</row>
    <row r="40" spans="1:184" x14ac:dyDescent="0.25">
      <c r="A40" s="5"/>
      <c r="B40" s="28">
        <f>B39-750000</f>
        <v>13347008.4</v>
      </c>
      <c r="C40" s="28">
        <f>B40+C39-750000</f>
        <v>39618210.399999999</v>
      </c>
      <c r="D40" s="28">
        <f t="shared" ref="D40:AU40" si="56">C40+D39-750000</f>
        <v>54765039</v>
      </c>
      <c r="E40" s="28">
        <f t="shared" si="56"/>
        <v>84943548.900000006</v>
      </c>
      <c r="F40" s="28">
        <f t="shared" si="56"/>
        <v>38516845.200000003</v>
      </c>
      <c r="G40" s="28">
        <f t="shared" si="56"/>
        <v>16508366.800000004</v>
      </c>
      <c r="H40" s="28">
        <f t="shared" si="56"/>
        <v>27325013.500000004</v>
      </c>
      <c r="I40" s="28">
        <f t="shared" si="56"/>
        <v>13385943.400000004</v>
      </c>
      <c r="J40" s="28">
        <f t="shared" si="56"/>
        <v>588323.80000000447</v>
      </c>
      <c r="K40" s="28">
        <f t="shared" si="56"/>
        <v>3950112.3000000045</v>
      </c>
      <c r="L40" s="28">
        <f t="shared" si="56"/>
        <v>16023374.300000004</v>
      </c>
      <c r="M40" s="28">
        <f t="shared" si="56"/>
        <v>57139292.300000004</v>
      </c>
      <c r="N40" s="28">
        <f t="shared" si="56"/>
        <v>50392333.600000001</v>
      </c>
      <c r="O40" s="28">
        <f t="shared" si="56"/>
        <v>62027325.799999997</v>
      </c>
      <c r="P40" s="28">
        <f t="shared" si="56"/>
        <v>88449347.5</v>
      </c>
      <c r="Q40" s="28">
        <f t="shared" si="56"/>
        <v>85428459.700000003</v>
      </c>
      <c r="R40" s="28">
        <f t="shared" si="56"/>
        <v>77580508.299999997</v>
      </c>
      <c r="S40" s="28">
        <f t="shared" si="56"/>
        <v>61358880.199999996</v>
      </c>
      <c r="T40" s="28">
        <f t="shared" si="56"/>
        <v>60298127.199999996</v>
      </c>
      <c r="U40" s="28">
        <f t="shared" si="56"/>
        <v>71347855.899999991</v>
      </c>
      <c r="V40" s="28">
        <f t="shared" si="56"/>
        <v>59230331.399999991</v>
      </c>
      <c r="W40" s="28">
        <f t="shared" si="56"/>
        <v>59440020.099999994</v>
      </c>
      <c r="X40" s="28">
        <f t="shared" si="56"/>
        <v>60960953.399999991</v>
      </c>
      <c r="Y40" s="28">
        <f t="shared" si="56"/>
        <v>63267500.199999988</v>
      </c>
      <c r="Z40" s="28">
        <f t="shared" si="56"/>
        <v>56158771.499999985</v>
      </c>
      <c r="AA40" s="28">
        <f t="shared" si="56"/>
        <v>55058020.399999984</v>
      </c>
      <c r="AB40" s="28">
        <f t="shared" si="56"/>
        <v>71897869.899999976</v>
      </c>
      <c r="AC40" s="28">
        <f t="shared" si="56"/>
        <v>89426104.099999979</v>
      </c>
      <c r="AD40" s="28">
        <f t="shared" si="56"/>
        <v>92140543.799999982</v>
      </c>
      <c r="AE40" s="28">
        <f t="shared" si="56"/>
        <v>91525791.999999985</v>
      </c>
      <c r="AF40" s="28">
        <f t="shared" si="56"/>
        <v>101320955.89999999</v>
      </c>
      <c r="AG40" s="28">
        <f t="shared" si="56"/>
        <v>97380211.999999985</v>
      </c>
      <c r="AH40" s="28">
        <f t="shared" si="56"/>
        <v>79043472.399999976</v>
      </c>
      <c r="AI40" s="28">
        <f t="shared" si="56"/>
        <v>85030107.199999973</v>
      </c>
      <c r="AJ40" s="28">
        <f t="shared" si="56"/>
        <v>94425824.899999976</v>
      </c>
      <c r="AK40" s="28">
        <f t="shared" si="56"/>
        <v>81296167.599999979</v>
      </c>
      <c r="AL40" s="28">
        <f t="shared" si="56"/>
        <v>100918079.59999998</v>
      </c>
      <c r="AM40" s="28">
        <f t="shared" si="56"/>
        <v>114253058.09999998</v>
      </c>
      <c r="AN40" s="28">
        <f t="shared" si="56"/>
        <v>112123729.99999999</v>
      </c>
      <c r="AO40" s="28">
        <f t="shared" si="56"/>
        <v>105666508.99999999</v>
      </c>
      <c r="AP40" s="28">
        <f t="shared" si="56"/>
        <v>97380955.199999988</v>
      </c>
      <c r="AQ40" s="28">
        <f t="shared" si="56"/>
        <v>106430138.99999999</v>
      </c>
      <c r="AR40" s="28">
        <f t="shared" si="56"/>
        <v>121985018.39999999</v>
      </c>
      <c r="AS40" s="28">
        <f t="shared" si="56"/>
        <v>117435878.59999999</v>
      </c>
      <c r="AT40" s="28">
        <f t="shared" si="56"/>
        <v>134306659.5</v>
      </c>
      <c r="AU40" s="28">
        <f t="shared" si="56"/>
        <v>147857286.09999999</v>
      </c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</row>
    <row r="41" spans="1:184" x14ac:dyDescent="0.25"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184" x14ac:dyDescent="0.25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52" spans="159:163" x14ac:dyDescent="0.25">
      <c r="FC52" s="39" t="s">
        <v>21</v>
      </c>
    </row>
    <row r="53" spans="159:163" x14ac:dyDescent="0.25">
      <c r="FC53" s="38" t="s">
        <v>17</v>
      </c>
      <c r="FD53" s="24">
        <f>SUM(FD3:FD8)</f>
        <v>806838372.30000007</v>
      </c>
      <c r="FE53" s="28">
        <f>$EU$2*FD1</f>
        <v>52500000</v>
      </c>
      <c r="FF53" s="28">
        <f>(FD53-FE53)/FD1</f>
        <v>10776262.461428573</v>
      </c>
      <c r="FG53" s="30">
        <f>FF53/250000000*12/3.5</f>
        <v>0.14778874232816333</v>
      </c>
    </row>
    <row r="54" spans="159:163" x14ac:dyDescent="0.25">
      <c r="FC54" s="38" t="s">
        <v>18</v>
      </c>
      <c r="FD54" s="24">
        <f>SUM(FD10:FD15)</f>
        <v>817606031.69999993</v>
      </c>
      <c r="FE54" s="28">
        <f>$EU$2*FD9</f>
        <v>49500000</v>
      </c>
      <c r="FF54" s="28">
        <f>(FD54-FE54)/FD9</f>
        <v>11637970.177272726</v>
      </c>
      <c r="FG54" s="30">
        <f t="shared" ref="FG54:FG56" si="57">FF54/250000000*12/3.5</f>
        <v>0.15960644814545452</v>
      </c>
    </row>
    <row r="55" spans="159:163" x14ac:dyDescent="0.25">
      <c r="FC55" s="38" t="s">
        <v>19</v>
      </c>
      <c r="FD55" s="24">
        <f>SUM(FD17:FD22)</f>
        <v>494743569.99999994</v>
      </c>
      <c r="FE55" s="28">
        <f>$EU$2*FD16</f>
        <v>52500000</v>
      </c>
      <c r="FF55" s="28">
        <f>(FD55-FE55)/FD16</f>
        <v>6317765.2857142845</v>
      </c>
      <c r="FG55" s="30">
        <f t="shared" si="57"/>
        <v>8.6643638204081608E-2</v>
      </c>
    </row>
    <row r="56" spans="159:163" x14ac:dyDescent="0.25">
      <c r="FC56" s="38" t="s">
        <v>20</v>
      </c>
      <c r="FD56" s="24">
        <f>SUM(FD24:FD29)</f>
        <v>382989467.5</v>
      </c>
      <c r="FE56" s="28">
        <f>$EU$2*FD23</f>
        <v>52500000</v>
      </c>
      <c r="FF56" s="28">
        <f>(FD56-FE56)/FD23</f>
        <v>4721278.1071428573</v>
      </c>
      <c r="FG56" s="30">
        <f t="shared" si="57"/>
        <v>6.474895689795919E-2</v>
      </c>
    </row>
    <row r="58" spans="159:163" x14ac:dyDescent="0.25">
      <c r="FC58" s="39"/>
    </row>
    <row r="59" spans="159:163" x14ac:dyDescent="0.25">
      <c r="FC59" s="38"/>
      <c r="FD59" s="24"/>
      <c r="FG59" s="30"/>
    </row>
    <row r="60" spans="159:163" x14ac:dyDescent="0.25">
      <c r="FC60" s="38"/>
      <c r="FD60" s="24"/>
      <c r="FG60" s="30"/>
    </row>
    <row r="61" spans="159:163" x14ac:dyDescent="0.25">
      <c r="FC61" s="38"/>
      <c r="FD61" s="24"/>
      <c r="FG61" s="30"/>
    </row>
    <row r="62" spans="159:163" x14ac:dyDescent="0.25">
      <c r="FC62" s="38"/>
      <c r="FD62" s="24"/>
      <c r="FG62" s="30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56"/>
  <sheetViews>
    <sheetView topLeftCell="EU55" workbookViewId="0">
      <selection activeCell="EX30" sqref="EX30"/>
    </sheetView>
  </sheetViews>
  <sheetFormatPr defaultRowHeight="16.5" x14ac:dyDescent="0.25"/>
  <cols>
    <col min="1" max="1" width="9" style="5"/>
    <col min="2" max="2" width="10.5" bestFit="1" customWidth="1"/>
    <col min="3" max="3" width="9.5" bestFit="1" customWidth="1"/>
    <col min="30" max="30" width="10.5" customWidth="1"/>
    <col min="146" max="146" width="9" style="28"/>
    <col min="147" max="147" width="11.625" style="28" customWidth="1"/>
    <col min="148" max="148" width="12.875" style="22" customWidth="1"/>
    <col min="149" max="149" width="15.375" style="28" customWidth="1"/>
    <col min="150" max="156" width="13.25" style="28" customWidth="1"/>
    <col min="157" max="157" width="9" style="28"/>
    <col min="158" max="158" width="10.375" style="28" customWidth="1"/>
    <col min="159" max="159" width="9" style="29"/>
    <col min="160" max="160" width="14" style="28" customWidth="1"/>
    <col min="161" max="161" width="12.625" style="28" customWidth="1"/>
    <col min="162" max="162" width="11.625" style="28" customWidth="1"/>
    <col min="163" max="163" width="11.125" style="28" customWidth="1"/>
    <col min="164" max="164" width="13.625" style="28" customWidth="1"/>
    <col min="165" max="165" width="12.5" style="28" customWidth="1"/>
    <col min="166" max="166" width="13.75" style="28" customWidth="1"/>
    <col min="167" max="167" width="12.5" style="28" customWidth="1"/>
    <col min="168" max="168" width="11.125" style="28" customWidth="1"/>
    <col min="169" max="169" width="11.5" style="28" customWidth="1"/>
    <col min="170" max="170" width="11.875" style="28" customWidth="1"/>
    <col min="171" max="171" width="13" style="28" customWidth="1"/>
    <col min="172" max="184" width="9" style="28"/>
  </cols>
  <sheetData>
    <row r="1" spans="1:184" x14ac:dyDescent="0.25">
      <c r="A1" s="5" t="s">
        <v>6</v>
      </c>
      <c r="B1" s="6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FD1" s="28">
        <v>70</v>
      </c>
      <c r="FE1" s="28">
        <v>69</v>
      </c>
      <c r="FF1" s="28">
        <v>68</v>
      </c>
      <c r="FG1" s="28">
        <v>72</v>
      </c>
      <c r="FH1" s="28">
        <v>72</v>
      </c>
      <c r="FI1" s="28">
        <v>72</v>
      </c>
      <c r="FJ1" s="28">
        <v>72</v>
      </c>
      <c r="FK1" s="28">
        <v>72</v>
      </c>
      <c r="FL1" s="28">
        <v>72</v>
      </c>
      <c r="FM1" s="28">
        <v>72</v>
      </c>
      <c r="FN1" s="28">
        <v>72</v>
      </c>
      <c r="FO1" s="28">
        <v>71</v>
      </c>
    </row>
    <row r="2" spans="1:184" x14ac:dyDescent="0.25">
      <c r="A2" s="25">
        <v>3</v>
      </c>
      <c r="B2" s="5">
        <v>200601</v>
      </c>
      <c r="C2" s="5">
        <v>200602</v>
      </c>
      <c r="D2" s="5">
        <v>200603</v>
      </c>
      <c r="E2" s="5">
        <v>200604</v>
      </c>
      <c r="F2" s="5">
        <v>200605</v>
      </c>
      <c r="G2" s="5">
        <v>200606</v>
      </c>
      <c r="H2" s="5">
        <v>200607</v>
      </c>
      <c r="I2" s="5">
        <v>200608</v>
      </c>
      <c r="J2" s="5">
        <v>200609</v>
      </c>
      <c r="K2" s="5">
        <v>200610</v>
      </c>
      <c r="L2" s="5">
        <v>200611</v>
      </c>
      <c r="M2" s="5">
        <v>200612</v>
      </c>
      <c r="N2" s="5">
        <v>200701</v>
      </c>
      <c r="O2" s="5">
        <v>200702</v>
      </c>
      <c r="P2" s="5">
        <v>200703</v>
      </c>
      <c r="Q2" s="5">
        <v>200704</v>
      </c>
      <c r="R2" s="5">
        <v>200705</v>
      </c>
      <c r="S2" s="5">
        <v>200706</v>
      </c>
      <c r="T2" s="5">
        <v>200707</v>
      </c>
      <c r="U2" s="5">
        <v>200708</v>
      </c>
      <c r="V2" s="5">
        <v>200709</v>
      </c>
      <c r="W2" s="5">
        <v>200710</v>
      </c>
      <c r="X2" s="5">
        <v>200711</v>
      </c>
      <c r="Y2" s="5">
        <v>200712</v>
      </c>
      <c r="Z2" s="5">
        <v>200801</v>
      </c>
      <c r="AA2" s="5">
        <v>200802</v>
      </c>
      <c r="AB2" s="5">
        <v>200803</v>
      </c>
      <c r="AC2" s="5">
        <v>200804</v>
      </c>
      <c r="AD2" s="5">
        <v>200805</v>
      </c>
      <c r="AE2" s="5">
        <v>200806</v>
      </c>
      <c r="AF2" s="5">
        <v>200807</v>
      </c>
      <c r="AG2" s="5">
        <v>200808</v>
      </c>
      <c r="AH2" s="5">
        <v>200809</v>
      </c>
      <c r="AI2" s="5">
        <v>200810</v>
      </c>
      <c r="AJ2" s="5">
        <v>200811</v>
      </c>
      <c r="AK2" s="5">
        <v>200812</v>
      </c>
      <c r="AL2" s="5">
        <v>200901</v>
      </c>
      <c r="AM2" s="5">
        <v>200902</v>
      </c>
      <c r="AN2" s="5">
        <v>200903</v>
      </c>
      <c r="AO2" s="5">
        <v>200904</v>
      </c>
      <c r="AP2" s="5">
        <v>200905</v>
      </c>
      <c r="AQ2" s="5">
        <v>200906</v>
      </c>
      <c r="AR2" s="5">
        <v>200907</v>
      </c>
      <c r="AS2" s="5">
        <v>200908</v>
      </c>
      <c r="AT2" s="5">
        <v>200909</v>
      </c>
      <c r="AU2" s="5">
        <v>200910</v>
      </c>
      <c r="AV2" s="5">
        <v>200911</v>
      </c>
      <c r="AW2" s="5">
        <v>200912</v>
      </c>
      <c r="AX2" s="5">
        <v>201001</v>
      </c>
      <c r="AY2" s="5">
        <v>201002</v>
      </c>
      <c r="AZ2" s="5">
        <v>201003</v>
      </c>
      <c r="BA2" s="5">
        <v>201004</v>
      </c>
      <c r="BB2" s="5">
        <v>201005</v>
      </c>
      <c r="BC2" s="5">
        <v>201006</v>
      </c>
      <c r="BD2" s="5">
        <v>201007</v>
      </c>
      <c r="BE2" s="5">
        <v>201008</v>
      </c>
      <c r="BF2" s="5">
        <v>201009</v>
      </c>
      <c r="BG2" s="5">
        <v>201010</v>
      </c>
      <c r="BH2" s="5">
        <v>201011</v>
      </c>
      <c r="BI2" s="5">
        <v>201012</v>
      </c>
      <c r="BJ2" s="5">
        <v>201101</v>
      </c>
      <c r="BK2" s="5">
        <v>201102</v>
      </c>
      <c r="BL2" s="5">
        <v>201103</v>
      </c>
      <c r="BM2" s="5">
        <v>201104</v>
      </c>
      <c r="BN2" s="5">
        <v>201105</v>
      </c>
      <c r="BO2" s="5">
        <v>201106</v>
      </c>
      <c r="BP2" s="5">
        <v>201107</v>
      </c>
      <c r="BQ2" s="5">
        <v>201108</v>
      </c>
      <c r="BR2" s="5">
        <v>201109</v>
      </c>
      <c r="BS2" s="5">
        <v>201110</v>
      </c>
      <c r="BT2" s="5">
        <v>201111</v>
      </c>
      <c r="BU2" s="5">
        <v>201112</v>
      </c>
      <c r="BV2" s="5">
        <v>201201</v>
      </c>
      <c r="BW2" s="5">
        <v>201202</v>
      </c>
      <c r="BX2" s="5">
        <v>201203</v>
      </c>
      <c r="BY2" s="5">
        <v>201204</v>
      </c>
      <c r="BZ2" s="5">
        <v>201205</v>
      </c>
      <c r="CA2" s="5">
        <v>201206</v>
      </c>
      <c r="CB2" s="5">
        <v>201207</v>
      </c>
      <c r="CC2" s="5">
        <v>201208</v>
      </c>
      <c r="CD2" s="5">
        <v>201209</v>
      </c>
      <c r="CE2" s="5">
        <v>201210</v>
      </c>
      <c r="CF2" s="5">
        <v>201211</v>
      </c>
      <c r="CG2" s="5">
        <v>201212</v>
      </c>
      <c r="CH2" s="5">
        <v>201301</v>
      </c>
      <c r="CI2" s="5">
        <v>201302</v>
      </c>
      <c r="CJ2" s="5">
        <v>201303</v>
      </c>
      <c r="CK2" s="5">
        <v>201304</v>
      </c>
      <c r="CL2" s="5">
        <v>201305</v>
      </c>
      <c r="CM2" s="5">
        <v>201306</v>
      </c>
      <c r="CN2" s="5">
        <v>201307</v>
      </c>
      <c r="CO2" s="5">
        <v>201308</v>
      </c>
      <c r="CP2" s="5">
        <v>201309</v>
      </c>
      <c r="CQ2" s="5">
        <v>201310</v>
      </c>
      <c r="CR2" s="5">
        <v>201311</v>
      </c>
      <c r="CS2" s="5">
        <v>201312</v>
      </c>
      <c r="CT2" s="5">
        <v>201401</v>
      </c>
      <c r="CU2" s="5">
        <v>201402</v>
      </c>
      <c r="CV2" s="5">
        <v>201403</v>
      </c>
      <c r="CW2" s="5">
        <v>201404</v>
      </c>
      <c r="CX2" s="5">
        <v>201405</v>
      </c>
      <c r="CY2" s="5">
        <v>201406</v>
      </c>
      <c r="CZ2" s="5">
        <v>201407</v>
      </c>
      <c r="DA2" s="5">
        <v>201408</v>
      </c>
      <c r="DB2" s="5">
        <v>201409</v>
      </c>
      <c r="DC2" s="5">
        <v>201410</v>
      </c>
      <c r="DD2" s="5">
        <v>201411</v>
      </c>
      <c r="DE2" s="5">
        <v>201412</v>
      </c>
      <c r="DF2" s="5">
        <v>201501</v>
      </c>
      <c r="DG2" s="5">
        <v>201502</v>
      </c>
      <c r="DH2" s="5">
        <v>201503</v>
      </c>
      <c r="DI2" s="5">
        <v>201504</v>
      </c>
      <c r="DJ2" s="5">
        <v>201505</v>
      </c>
      <c r="DK2" s="5">
        <v>201506</v>
      </c>
      <c r="DL2" s="5">
        <v>201507</v>
      </c>
      <c r="DM2" s="5">
        <v>201508</v>
      </c>
      <c r="DN2" s="5">
        <v>201509</v>
      </c>
      <c r="DO2" s="5">
        <v>201510</v>
      </c>
      <c r="DP2" s="5">
        <v>201511</v>
      </c>
      <c r="DQ2" s="5">
        <v>201512</v>
      </c>
      <c r="DR2" s="5">
        <v>201601</v>
      </c>
      <c r="DS2" s="5">
        <v>201602</v>
      </c>
      <c r="DT2" s="5">
        <v>201603</v>
      </c>
      <c r="DU2" s="5">
        <v>201604</v>
      </c>
      <c r="DV2" s="5">
        <v>201605</v>
      </c>
      <c r="DW2" s="5">
        <v>201606</v>
      </c>
      <c r="DX2" s="5">
        <v>201607</v>
      </c>
      <c r="DY2" s="5">
        <v>201608</v>
      </c>
      <c r="DZ2" s="5">
        <v>201609</v>
      </c>
      <c r="EA2" s="5">
        <v>201610</v>
      </c>
      <c r="EB2" s="5">
        <v>201611</v>
      </c>
      <c r="EC2" s="5">
        <v>201612</v>
      </c>
      <c r="ED2" s="5">
        <v>201701</v>
      </c>
      <c r="EE2" s="5">
        <v>201702</v>
      </c>
      <c r="EF2" s="5">
        <v>201703</v>
      </c>
      <c r="EG2" s="5">
        <v>201704</v>
      </c>
      <c r="EH2" s="5">
        <v>201705</v>
      </c>
      <c r="EI2" s="5">
        <v>201706</v>
      </c>
      <c r="EJ2" s="5">
        <v>201707</v>
      </c>
      <c r="EK2" s="5">
        <v>201708</v>
      </c>
      <c r="EL2" s="5">
        <v>201709</v>
      </c>
      <c r="EM2" s="5">
        <v>201710</v>
      </c>
      <c r="EN2" s="5">
        <v>201711</v>
      </c>
      <c r="EO2" s="5">
        <v>201712</v>
      </c>
      <c r="EP2" s="5"/>
      <c r="EQ2" s="28">
        <f>100000000*0.003</f>
        <v>300000</v>
      </c>
      <c r="ER2" s="23"/>
      <c r="ES2" s="5" t="s">
        <v>8</v>
      </c>
      <c r="ET2" s="5"/>
      <c r="EU2" s="28">
        <f>100000000*0.003</f>
        <v>300000</v>
      </c>
      <c r="EV2" s="5"/>
      <c r="EW2" s="6" t="s">
        <v>9</v>
      </c>
      <c r="EX2" s="6"/>
      <c r="EY2" s="31"/>
      <c r="EZ2" s="35" t="s">
        <v>10</v>
      </c>
      <c r="FA2" s="36" t="s">
        <v>14</v>
      </c>
      <c r="FB2" s="36" t="s">
        <v>15</v>
      </c>
      <c r="FC2" s="37" t="s">
        <v>11</v>
      </c>
      <c r="FD2" s="6">
        <v>1</v>
      </c>
      <c r="FE2" s="6">
        <v>2</v>
      </c>
      <c r="FF2" s="6">
        <v>3</v>
      </c>
      <c r="FG2" s="6">
        <v>4</v>
      </c>
      <c r="FH2" s="6">
        <v>5</v>
      </c>
      <c r="FI2" s="6">
        <v>6</v>
      </c>
      <c r="FJ2" s="6">
        <v>7</v>
      </c>
      <c r="FK2" s="6">
        <v>8</v>
      </c>
      <c r="FL2" s="6">
        <v>9</v>
      </c>
      <c r="FM2" s="6">
        <v>10</v>
      </c>
      <c r="FN2" s="6">
        <v>11</v>
      </c>
      <c r="FO2" s="6">
        <v>12</v>
      </c>
      <c r="FP2" s="5"/>
      <c r="FQ2" s="7">
        <v>1</v>
      </c>
      <c r="FR2" s="7">
        <v>2</v>
      </c>
      <c r="FS2" s="7">
        <v>3</v>
      </c>
      <c r="FT2" s="7">
        <v>4</v>
      </c>
      <c r="FU2" s="7">
        <v>5</v>
      </c>
      <c r="FV2" s="7">
        <v>6</v>
      </c>
      <c r="FW2" s="7">
        <v>7</v>
      </c>
      <c r="FX2" s="7">
        <v>8</v>
      </c>
      <c r="FY2" s="7">
        <v>9</v>
      </c>
      <c r="FZ2" s="7">
        <v>10</v>
      </c>
      <c r="GA2" s="7">
        <v>11</v>
      </c>
      <c r="GB2" s="7">
        <v>12</v>
      </c>
    </row>
    <row r="3" spans="1:184" x14ac:dyDescent="0.25">
      <c r="A3" s="5" t="s">
        <v>7</v>
      </c>
      <c r="B3">
        <v>3617725.4</v>
      </c>
      <c r="C3">
        <v>-5867693.2000000002</v>
      </c>
      <c r="D3">
        <v>-1013857.5</v>
      </c>
      <c r="E3">
        <v>-4366024.8</v>
      </c>
      <c r="F3">
        <v>3252947</v>
      </c>
      <c r="G3">
        <v>5592893.5999999996</v>
      </c>
      <c r="H3">
        <v>529235.69999999995</v>
      </c>
      <c r="I3">
        <v>4096705.1</v>
      </c>
      <c r="J3">
        <v>-10004732.1</v>
      </c>
      <c r="K3">
        <v>3143005.7</v>
      </c>
      <c r="L3">
        <v>9144157</v>
      </c>
      <c r="M3">
        <v>-6375967.0999999996</v>
      </c>
      <c r="N3">
        <v>-552422.69999999995</v>
      </c>
      <c r="O3">
        <v>7036865.0999999996</v>
      </c>
      <c r="P3">
        <v>8015365</v>
      </c>
      <c r="Q3">
        <v>-12884042.4</v>
      </c>
      <c r="R3">
        <v>-5809707.5999999996</v>
      </c>
      <c r="S3">
        <v>-9229658.6999999993</v>
      </c>
      <c r="T3">
        <v>-5578609.9000000004</v>
      </c>
      <c r="U3">
        <v>-2403633.2000000002</v>
      </c>
      <c r="V3">
        <v>-4794091.0999999996</v>
      </c>
      <c r="W3">
        <v>2824098.9</v>
      </c>
      <c r="X3">
        <v>3252420.7</v>
      </c>
      <c r="Y3">
        <v>-4952739.8</v>
      </c>
      <c r="Z3">
        <v>-2381238.2999999998</v>
      </c>
      <c r="AA3">
        <v>-5262739.4000000004</v>
      </c>
      <c r="AB3">
        <v>-1091032.8999999999</v>
      </c>
      <c r="AC3">
        <v>-19186.900000000001</v>
      </c>
      <c r="AD3">
        <v>-3748798.9</v>
      </c>
      <c r="AE3">
        <v>7349583.7000000002</v>
      </c>
      <c r="AF3">
        <v>1509395.7</v>
      </c>
      <c r="AG3">
        <v>-2073027.4</v>
      </c>
      <c r="AH3">
        <v>2529203.5</v>
      </c>
      <c r="AI3">
        <v>-1406835.6</v>
      </c>
      <c r="AJ3">
        <v>-2927529.5</v>
      </c>
      <c r="AK3">
        <v>2653087</v>
      </c>
      <c r="AL3">
        <v>8991549.4000000004</v>
      </c>
      <c r="AM3">
        <v>-4225939.4000000004</v>
      </c>
      <c r="AN3">
        <v>2011876.6</v>
      </c>
      <c r="AO3">
        <v>-2353736.5</v>
      </c>
      <c r="AP3">
        <v>-1890840.2</v>
      </c>
      <c r="AQ3">
        <v>-600740.69999999995</v>
      </c>
      <c r="AR3">
        <v>2279689.1</v>
      </c>
      <c r="AS3">
        <v>9788716.5999999996</v>
      </c>
      <c r="AT3">
        <v>-4354201.8</v>
      </c>
      <c r="AU3">
        <v>579966.9</v>
      </c>
      <c r="AV3">
        <v>960054.5</v>
      </c>
      <c r="AW3">
        <v>-1908942.9</v>
      </c>
      <c r="AX3">
        <v>281577</v>
      </c>
      <c r="AY3">
        <v>-2917948.3</v>
      </c>
      <c r="AZ3">
        <v>-1296100.7</v>
      </c>
      <c r="BA3">
        <v>8426185.1999999993</v>
      </c>
      <c r="BB3">
        <v>-94746.3</v>
      </c>
      <c r="BC3">
        <v>61886.3</v>
      </c>
      <c r="BD3">
        <v>1512195.4</v>
      </c>
      <c r="BE3">
        <v>659213.5</v>
      </c>
      <c r="BF3">
        <v>-3029198.1</v>
      </c>
      <c r="BG3">
        <v>355313.2</v>
      </c>
      <c r="BH3">
        <v>-1206421.8</v>
      </c>
      <c r="BI3">
        <v>-8005337.7999999998</v>
      </c>
      <c r="BJ3">
        <v>1816524.4</v>
      </c>
      <c r="BK3">
        <v>63557</v>
      </c>
      <c r="BL3">
        <v>3752588.2</v>
      </c>
      <c r="BM3">
        <v>1473063.1</v>
      </c>
      <c r="BN3">
        <v>-1583924.5</v>
      </c>
      <c r="BO3">
        <v>-4786363.5999999996</v>
      </c>
      <c r="BP3">
        <v>615624</v>
      </c>
      <c r="BQ3">
        <v>-2972380.7</v>
      </c>
      <c r="BR3">
        <v>2235794.4</v>
      </c>
      <c r="BS3">
        <v>-48620.6</v>
      </c>
      <c r="BT3">
        <v>-1674569.1</v>
      </c>
      <c r="BU3">
        <v>-1310773.3</v>
      </c>
      <c r="BV3">
        <v>-724199.1</v>
      </c>
      <c r="BW3">
        <v>1185824.3</v>
      </c>
      <c r="BX3">
        <v>-2164671.5</v>
      </c>
      <c r="BY3">
        <v>-428013.6</v>
      </c>
      <c r="BZ3">
        <v>-3120345.6</v>
      </c>
      <c r="CA3">
        <v>-1272031.2</v>
      </c>
      <c r="CB3">
        <v>-2063750.1</v>
      </c>
      <c r="CC3">
        <v>4711111.9000000004</v>
      </c>
      <c r="CD3">
        <v>4009193.7</v>
      </c>
      <c r="CE3">
        <v>2585813.7999999998</v>
      </c>
      <c r="CF3">
        <v>-264411.8</v>
      </c>
      <c r="CG3">
        <v>3483958.7</v>
      </c>
      <c r="CH3">
        <v>8356752.2999999998</v>
      </c>
      <c r="CI3">
        <v>4501705.3</v>
      </c>
      <c r="CJ3">
        <v>4692718</v>
      </c>
      <c r="CK3">
        <v>-3402624.3</v>
      </c>
      <c r="CL3">
        <v>5348488.4000000004</v>
      </c>
      <c r="CM3">
        <v>-478066.5</v>
      </c>
      <c r="CN3">
        <v>-851660.2</v>
      </c>
      <c r="CO3">
        <v>3555264.3</v>
      </c>
      <c r="CP3">
        <v>1156946.5</v>
      </c>
      <c r="CQ3">
        <v>7383425.2999999998</v>
      </c>
      <c r="CR3">
        <v>472259.8</v>
      </c>
      <c r="CS3">
        <v>-2265492.5</v>
      </c>
      <c r="CT3">
        <v>7279485.5999999996</v>
      </c>
      <c r="CU3">
        <v>5235408.2</v>
      </c>
      <c r="CV3">
        <v>-1976645.5</v>
      </c>
      <c r="CW3">
        <v>-3194487.6</v>
      </c>
      <c r="CX3">
        <v>1597241.5</v>
      </c>
      <c r="CY3">
        <v>-6703783.2999999998</v>
      </c>
      <c r="CZ3">
        <v>659558.9</v>
      </c>
      <c r="DA3">
        <v>3861652.5</v>
      </c>
      <c r="DB3">
        <v>205362.4</v>
      </c>
      <c r="DC3">
        <v>-477523.3</v>
      </c>
      <c r="DD3">
        <v>3769733.2</v>
      </c>
      <c r="DE3">
        <v>3214653</v>
      </c>
      <c r="DF3">
        <v>-1945005.1</v>
      </c>
      <c r="DG3">
        <v>502442.8</v>
      </c>
      <c r="DH3">
        <v>-5329787.5</v>
      </c>
      <c r="DI3">
        <v>-4107806.1</v>
      </c>
      <c r="DJ3">
        <v>4175456.2</v>
      </c>
      <c r="DK3">
        <v>2032681.3</v>
      </c>
      <c r="DL3">
        <v>-888205.9</v>
      </c>
      <c r="DM3">
        <v>-154548.5</v>
      </c>
      <c r="DN3">
        <v>5482174.9000000004</v>
      </c>
      <c r="DO3">
        <v>1864799</v>
      </c>
      <c r="DP3">
        <v>-2350271.1</v>
      </c>
      <c r="DQ3">
        <v>-1281016.3999999999</v>
      </c>
      <c r="DR3">
        <v>1520264</v>
      </c>
      <c r="DS3">
        <v>249994</v>
      </c>
      <c r="DT3">
        <v>1139289.3999999999</v>
      </c>
      <c r="DU3">
        <v>-1152363.1000000001</v>
      </c>
      <c r="DV3">
        <v>-2937731.9</v>
      </c>
      <c r="DW3">
        <v>576771.80000000005</v>
      </c>
      <c r="DX3">
        <v>4888515.7</v>
      </c>
      <c r="DY3">
        <v>-1692285.4</v>
      </c>
      <c r="DZ3">
        <v>10421728.199999999</v>
      </c>
      <c r="EA3">
        <v>1895240.1</v>
      </c>
      <c r="EB3">
        <v>2485422.7000000002</v>
      </c>
      <c r="EC3">
        <v>-1695023.2</v>
      </c>
      <c r="ED3">
        <v>-964581.8</v>
      </c>
      <c r="EE3">
        <v>-3093833.4</v>
      </c>
      <c r="EF3">
        <v>1305898.3999999999</v>
      </c>
      <c r="EG3">
        <v>3065074.4</v>
      </c>
      <c r="EH3">
        <v>-117172.8</v>
      </c>
      <c r="EI3">
        <v>1142610.8</v>
      </c>
      <c r="EJ3">
        <v>2223368.2000000002</v>
      </c>
      <c r="EK3">
        <v>-5952928</v>
      </c>
      <c r="EL3">
        <v>2239250</v>
      </c>
      <c r="EM3">
        <v>1033250</v>
      </c>
      <c r="EN3">
        <v>1242750</v>
      </c>
      <c r="EO3">
        <v>-7508730.7999999998</v>
      </c>
      <c r="EP3" s="28">
        <f>COUNTA(B3:EO3)</f>
        <v>144</v>
      </c>
      <c r="EQ3" s="28">
        <f>$EQ$2*EP3</f>
        <v>43200000</v>
      </c>
      <c r="ER3" s="22">
        <f t="shared" ref="ER3:ER8" si="0">SUM(B3:EO3)</f>
        <v>29602251.000000004</v>
      </c>
      <c r="ES3" s="22">
        <f>ER3-EQ3</f>
        <v>-13597748.999999996</v>
      </c>
      <c r="ET3" s="22">
        <f>ROUNDUP(EP3/1,0)</f>
        <v>144</v>
      </c>
      <c r="EU3" s="22">
        <f>$EQ$2*ET3</f>
        <v>43200000</v>
      </c>
      <c r="EV3" s="22">
        <f>SUM(B3:EO3)</f>
        <v>29602251.000000004</v>
      </c>
      <c r="EW3" s="22">
        <f t="shared" ref="EW3:EW7" si="1">EV3-EU3</f>
        <v>-13597748.999999996</v>
      </c>
      <c r="EX3" s="22">
        <v>1</v>
      </c>
      <c r="EY3" s="30">
        <f>EW3/(ET3*50000000)*(12/EX3)</f>
        <v>-2.2662914999999995E-2</v>
      </c>
      <c r="EZ3" s="34">
        <v>1</v>
      </c>
      <c r="FA3" s="28">
        <f>COUNTIF(B3:EO3,"&gt;300000")</f>
        <v>69</v>
      </c>
      <c r="FB3" s="28">
        <f>COUNTIF(B3:EO3,"&lt;300000")</f>
        <v>75</v>
      </c>
      <c r="FC3" s="29">
        <f>FA3/(FA3+FB3)</f>
        <v>0.47916666666666669</v>
      </c>
      <c r="FD3" s="24">
        <f>SUM(K3,W3,AI3,AU3,BG3,BS3,CE3,CQ3,DC3,DO3,EA3,EM3)</f>
        <v>19731933.400000002</v>
      </c>
      <c r="FE3" s="24">
        <f t="shared" ref="FE3:FF8" si="2">SUM(L3,X3,AJ3,AV3,BH3,BT3,CF3,CR3,DD3,DP3,EB3,EN3)</f>
        <v>12903594.600000001</v>
      </c>
      <c r="FF3" s="24">
        <f t="shared" si="2"/>
        <v>-25952325.100000001</v>
      </c>
      <c r="FG3" s="24">
        <f>SUM(B3,N3,Z3,AL3,AX3,BJ3,BV3,CH3,CT3,DF3,DR3,ED3)</f>
        <v>25296431.099999998</v>
      </c>
      <c r="FH3" s="24">
        <f t="shared" ref="FH3:FO8" si="3">SUM(C3,O3,AA3,AM3,AY3,BK3,BW3,CI3,CU3,DG3,DS3,EE3)</f>
        <v>-2592357.0000000005</v>
      </c>
      <c r="FI3" s="24">
        <f t="shared" si="3"/>
        <v>8045640</v>
      </c>
      <c r="FJ3" s="24">
        <f t="shared" si="3"/>
        <v>-18943962.600000001</v>
      </c>
      <c r="FK3" s="24">
        <f t="shared" si="3"/>
        <v>-4929134.6999999983</v>
      </c>
      <c r="FL3" s="24">
        <f t="shared" si="3"/>
        <v>-6314216.4999999991</v>
      </c>
      <c r="FM3" s="24">
        <f t="shared" si="3"/>
        <v>4835356.6000000006</v>
      </c>
      <c r="FN3" s="24">
        <f t="shared" si="3"/>
        <v>11423860.700000003</v>
      </c>
      <c r="FO3" s="24">
        <f t="shared" si="3"/>
        <v>6097430.4999999963</v>
      </c>
      <c r="FQ3" s="24">
        <f>K9+W9+AI9+AU9+BG9+BS9+CE9+CQ9+DC9+DO9+EA9+EM9</f>
        <v>56</v>
      </c>
      <c r="FR3" s="24">
        <f t="shared" ref="FR3:FS3" si="4">L9+X9+AJ9+AV9+BH9+BT9+CF9+CR9+DD9+DP9+EB9+EN9</f>
        <v>21</v>
      </c>
      <c r="FS3" s="24">
        <f t="shared" si="4"/>
        <v>30</v>
      </c>
      <c r="FT3" s="24">
        <f>B9+N9+Z9+AL9+AX9+BJ9+BV9+CH9+CT9+DF9+DR9+ED9</f>
        <v>32</v>
      </c>
      <c r="FU3" s="24">
        <f t="shared" ref="FU3:GB3" si="5">C9+O9+AA9+AM9+AY9+BK9+BW9+CI9+CU9+DG9+DS9+EE9</f>
        <v>29</v>
      </c>
      <c r="FV3" s="24">
        <f t="shared" si="5"/>
        <v>30</v>
      </c>
      <c r="FW3" s="24">
        <f t="shared" si="5"/>
        <v>24</v>
      </c>
      <c r="FX3" s="24">
        <f t="shared" si="5"/>
        <v>29</v>
      </c>
      <c r="FY3" s="24">
        <f t="shared" si="5"/>
        <v>39</v>
      </c>
      <c r="FZ3" s="24">
        <f t="shared" si="5"/>
        <v>45</v>
      </c>
      <c r="GA3" s="24">
        <f t="shared" si="5"/>
        <v>41</v>
      </c>
      <c r="GB3" s="24">
        <f t="shared" si="5"/>
        <v>45</v>
      </c>
    </row>
    <row r="4" spans="1:184" x14ac:dyDescent="0.25">
      <c r="A4" s="5" t="s">
        <v>2</v>
      </c>
      <c r="B4">
        <v>-3110699.1</v>
      </c>
      <c r="C4">
        <v>-5575981.4000000004</v>
      </c>
      <c r="D4">
        <v>-6026914</v>
      </c>
      <c r="E4">
        <v>-1481025.3</v>
      </c>
      <c r="F4">
        <v>7256635.5</v>
      </c>
      <c r="G4">
        <v>8749360.5</v>
      </c>
      <c r="H4">
        <v>1145852.3999999999</v>
      </c>
      <c r="I4">
        <v>-1634815.8</v>
      </c>
      <c r="J4">
        <v>-10101104.4</v>
      </c>
      <c r="K4">
        <v>20978818.300000001</v>
      </c>
      <c r="L4">
        <v>5495419.2000000002</v>
      </c>
      <c r="M4">
        <v>-1915197.9</v>
      </c>
      <c r="N4">
        <v>6130458.4000000004</v>
      </c>
      <c r="O4">
        <v>17182543</v>
      </c>
      <c r="P4">
        <v>-2858954.1</v>
      </c>
      <c r="Q4">
        <v>-10008098.5</v>
      </c>
      <c r="R4">
        <v>-16809579</v>
      </c>
      <c r="S4">
        <v>-10723838.1</v>
      </c>
      <c r="T4">
        <v>-4760576.4000000004</v>
      </c>
      <c r="U4">
        <v>-4137579</v>
      </c>
      <c r="V4">
        <v>-2428889.1</v>
      </c>
      <c r="W4">
        <v>8590401.0999999996</v>
      </c>
      <c r="X4">
        <v>292362.5</v>
      </c>
      <c r="Y4">
        <v>-5523899.5</v>
      </c>
      <c r="Z4">
        <v>-6653779</v>
      </c>
      <c r="AA4">
        <v>-4252370.2</v>
      </c>
      <c r="AB4">
        <v>-3010952.8</v>
      </c>
      <c r="AC4">
        <v>-2899276.8</v>
      </c>
      <c r="AD4">
        <v>44202.9</v>
      </c>
      <c r="AE4">
        <v>10677400.9</v>
      </c>
      <c r="AF4">
        <v>991321.4</v>
      </c>
      <c r="AG4">
        <v>1366793.8</v>
      </c>
      <c r="AH4">
        <v>770483.9</v>
      </c>
      <c r="AI4">
        <v>5384962</v>
      </c>
      <c r="AJ4">
        <v>807041.9</v>
      </c>
      <c r="AK4">
        <v>33111115.800000001</v>
      </c>
      <c r="AL4">
        <v>2272243.1</v>
      </c>
      <c r="AM4">
        <v>1996009.7</v>
      </c>
      <c r="AN4">
        <v>-4814014.8</v>
      </c>
      <c r="AO4">
        <v>-4182651.1</v>
      </c>
      <c r="AP4">
        <v>-5434011.2000000002</v>
      </c>
      <c r="AQ4">
        <v>4341842</v>
      </c>
      <c r="AR4">
        <v>11437323.199999999</v>
      </c>
      <c r="AS4">
        <v>4372508</v>
      </c>
      <c r="AT4">
        <v>-2575676.7999999998</v>
      </c>
      <c r="AU4">
        <v>2327544.7000000002</v>
      </c>
      <c r="AV4">
        <v>-2628830.9</v>
      </c>
      <c r="AW4">
        <v>-1973070.4</v>
      </c>
      <c r="AX4">
        <v>-139061.6</v>
      </c>
      <c r="AY4">
        <v>-1283119.8999999999</v>
      </c>
      <c r="AZ4">
        <v>2227329.1</v>
      </c>
      <c r="BA4">
        <v>9001679.0999999996</v>
      </c>
      <c r="BB4">
        <v>-1170050</v>
      </c>
      <c r="BC4">
        <v>-1840957.7</v>
      </c>
      <c r="BD4">
        <v>-359008.5</v>
      </c>
      <c r="BE4">
        <v>-1194344.3999999999</v>
      </c>
      <c r="BF4">
        <v>-697926</v>
      </c>
      <c r="BG4">
        <v>1419470.1</v>
      </c>
      <c r="BH4">
        <v>-4878794.2</v>
      </c>
      <c r="BI4">
        <v>-7680093.9000000004</v>
      </c>
      <c r="BJ4">
        <v>1956762.6</v>
      </c>
      <c r="BK4">
        <v>5694725</v>
      </c>
      <c r="BL4">
        <v>2851833.6</v>
      </c>
      <c r="BM4">
        <v>-563572.80000000005</v>
      </c>
      <c r="BN4">
        <v>-2980882.4</v>
      </c>
      <c r="BO4">
        <v>176515.20000000001</v>
      </c>
      <c r="BP4">
        <v>-3186924.2</v>
      </c>
      <c r="BQ4">
        <v>963601.8</v>
      </c>
      <c r="BR4">
        <v>2693297.4</v>
      </c>
      <c r="BS4">
        <v>-2366492</v>
      </c>
      <c r="BT4">
        <v>-4067087.1</v>
      </c>
      <c r="BU4">
        <v>488600.9</v>
      </c>
      <c r="BV4">
        <v>-3607492.5</v>
      </c>
      <c r="BW4">
        <v>-408591.5</v>
      </c>
      <c r="BX4">
        <v>-3915557.6</v>
      </c>
      <c r="BY4">
        <v>-257463.4</v>
      </c>
      <c r="BZ4">
        <v>1956105.7</v>
      </c>
      <c r="CA4">
        <v>-2999444.1</v>
      </c>
      <c r="CB4">
        <v>-2502048.4</v>
      </c>
      <c r="CC4">
        <v>15327754.199999999</v>
      </c>
      <c r="CD4">
        <v>8316839.9000000004</v>
      </c>
      <c r="CE4">
        <v>8438155</v>
      </c>
      <c r="CF4">
        <v>-5383060.7999999998</v>
      </c>
      <c r="CG4">
        <v>9602587.1999999993</v>
      </c>
      <c r="CH4">
        <v>8770093.6999999993</v>
      </c>
      <c r="CI4">
        <v>4635069.7</v>
      </c>
      <c r="CJ4">
        <v>4775629.8</v>
      </c>
      <c r="CK4">
        <v>-3594212.1</v>
      </c>
      <c r="CL4">
        <v>4636836.2</v>
      </c>
      <c r="CM4">
        <v>-1417397.3</v>
      </c>
      <c r="CN4">
        <v>872474.6</v>
      </c>
      <c r="CO4">
        <v>1380339.7</v>
      </c>
      <c r="CP4">
        <v>7186026.9000000004</v>
      </c>
      <c r="CQ4">
        <v>9594188.1999999993</v>
      </c>
      <c r="CR4">
        <v>-767883</v>
      </c>
      <c r="CS4">
        <v>4718899</v>
      </c>
      <c r="CT4">
        <v>11777874.4</v>
      </c>
      <c r="CU4">
        <v>1743560</v>
      </c>
      <c r="CV4">
        <v>-5251076.7</v>
      </c>
      <c r="CW4">
        <v>-23071.1</v>
      </c>
      <c r="CX4">
        <v>-3918805.6</v>
      </c>
      <c r="CY4">
        <v>-7664115.2000000002</v>
      </c>
      <c r="CZ4">
        <v>5855649</v>
      </c>
      <c r="DA4">
        <v>5244214.5</v>
      </c>
      <c r="DB4">
        <v>-2498718.5</v>
      </c>
      <c r="DC4">
        <v>12569124</v>
      </c>
      <c r="DD4">
        <v>-1785922.6</v>
      </c>
      <c r="DE4">
        <v>12243316.800000001</v>
      </c>
      <c r="DF4">
        <v>-2687742.5</v>
      </c>
      <c r="DG4">
        <v>-2238886.6</v>
      </c>
      <c r="DH4">
        <v>-3268439.7</v>
      </c>
      <c r="DI4">
        <v>5815339.2000000002</v>
      </c>
      <c r="DJ4">
        <v>1155019.8999999999</v>
      </c>
      <c r="DK4">
        <v>4296069.4000000004</v>
      </c>
      <c r="DL4">
        <v>-5219099.2</v>
      </c>
      <c r="DM4">
        <v>3506627</v>
      </c>
      <c r="DN4">
        <v>8620930</v>
      </c>
      <c r="DO4">
        <v>3350329.5</v>
      </c>
      <c r="DP4">
        <v>-3529788.3</v>
      </c>
      <c r="DQ4">
        <v>-2644478.7000000002</v>
      </c>
      <c r="DR4">
        <v>2805961.3</v>
      </c>
      <c r="DS4">
        <v>4374198.2</v>
      </c>
      <c r="DT4">
        <v>-991193.59999999998</v>
      </c>
      <c r="DU4">
        <v>-4681739.9000000004</v>
      </c>
      <c r="DV4">
        <v>-6418462.7999999998</v>
      </c>
      <c r="DW4">
        <v>189234.8</v>
      </c>
      <c r="DX4">
        <v>6251319.9000000004</v>
      </c>
      <c r="DY4">
        <v>1216230.8</v>
      </c>
      <c r="DZ4">
        <v>10689562.9</v>
      </c>
      <c r="EA4">
        <v>11391548.9</v>
      </c>
      <c r="EB4">
        <v>-3577379.6</v>
      </c>
      <c r="EC4">
        <v>-2740944.1</v>
      </c>
      <c r="ED4">
        <v>-4003132.4</v>
      </c>
      <c r="EE4">
        <v>-5885769.7999999998</v>
      </c>
      <c r="EF4">
        <v>7703363.2999999998</v>
      </c>
      <c r="EG4">
        <v>807146.8</v>
      </c>
      <c r="EH4">
        <v>-1306157.3999999999</v>
      </c>
      <c r="EI4">
        <v>1771957.1</v>
      </c>
      <c r="EJ4">
        <v>599165.5</v>
      </c>
      <c r="EK4">
        <v>-10250800</v>
      </c>
      <c r="EL4">
        <v>2285100</v>
      </c>
      <c r="EM4">
        <v>4312950</v>
      </c>
      <c r="EN4">
        <v>-2927200</v>
      </c>
      <c r="EO4">
        <v>-11099097.199999999</v>
      </c>
      <c r="EP4" s="28">
        <f t="shared" ref="EP4:EP29" si="6">COUNTA(B4:EO4)</f>
        <v>144</v>
      </c>
      <c r="EQ4" s="28">
        <f t="shared" ref="EQ4:EQ29" si="7">$EQ$2*EP4</f>
        <v>43200000</v>
      </c>
      <c r="ER4" s="22">
        <f t="shared" si="0"/>
        <v>126587979.50000004</v>
      </c>
      <c r="ES4" s="22">
        <f t="shared" ref="ES4:ES29" si="8">ER4-EQ4</f>
        <v>83387979.500000045</v>
      </c>
      <c r="ET4" s="22">
        <f>ROUNDUP(EP4/2,0)</f>
        <v>72</v>
      </c>
      <c r="EU4" s="22">
        <f>$EQ$2*ET4</f>
        <v>21600000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-11622356.700000005</v>
      </c>
      <c r="EW4" s="22">
        <f t="shared" si="1"/>
        <v>-33222356.700000003</v>
      </c>
      <c r="EX4" s="22">
        <v>2</v>
      </c>
      <c r="EY4" s="30">
        <f t="shared" ref="EY4:EY29" si="9">EW4/(ET4*50000000)*(12/EX4)</f>
        <v>-5.5370594500000009E-2</v>
      </c>
      <c r="EZ4" s="34">
        <v>2</v>
      </c>
      <c r="FA4" s="28">
        <f t="shared" ref="FA4:FA29" si="10">COUNTIF(B4:EO4,"&gt;300000")</f>
        <v>68</v>
      </c>
      <c r="FB4" s="28">
        <f t="shared" ref="FB4:FB29" si="11">COUNTIF(B4:EO4,"&lt;300000")</f>
        <v>76</v>
      </c>
      <c r="FC4" s="29">
        <f t="shared" ref="FC4:FC27" si="12">FA4/(FA4+FB4)</f>
        <v>0.47222222222222221</v>
      </c>
      <c r="FD4" s="24">
        <f t="shared" ref="FD4:FD8" si="13">SUM(K4,W4,AI4,AU4,BG4,BS4,CE4,CQ4,DC4,DO4,EA4,EM4)</f>
        <v>85990999.800000012</v>
      </c>
      <c r="FE4" s="24">
        <f t="shared" si="2"/>
        <v>-22951122.899999999</v>
      </c>
      <c r="FF4" s="24">
        <f t="shared" si="2"/>
        <v>26587737.999999996</v>
      </c>
      <c r="FG4" s="24">
        <f t="shared" ref="FG4:FG8" si="14">SUM(B4,N4,Z4,AL4,AX4,BJ4,BV4,CH4,CT4,DF4,DR4,ED4)</f>
        <v>13511486.4</v>
      </c>
      <c r="FH4" s="24">
        <f t="shared" si="3"/>
        <v>15981386.199999996</v>
      </c>
      <c r="FI4" s="24">
        <f t="shared" si="3"/>
        <v>-12578947.5</v>
      </c>
      <c r="FJ4" s="24">
        <f t="shared" si="3"/>
        <v>-12066945.900000002</v>
      </c>
      <c r="FK4" s="24">
        <f t="shared" si="3"/>
        <v>-22989148.199999999</v>
      </c>
      <c r="FL4" s="24">
        <f t="shared" si="3"/>
        <v>5556627.5000000019</v>
      </c>
      <c r="FM4" s="24">
        <f t="shared" si="3"/>
        <v>11125449.299999997</v>
      </c>
      <c r="FN4" s="24">
        <f t="shared" si="3"/>
        <v>16160530.599999998</v>
      </c>
      <c r="FO4" s="24">
        <f t="shared" si="3"/>
        <v>22259926.200000003</v>
      </c>
      <c r="FQ4" s="24">
        <f>H16+T16+AF16+AR16+BD16+BP16+CB16+CN16+CZ16+DL16+DX16+EJ16</f>
        <v>53</v>
      </c>
      <c r="FR4" s="24">
        <f t="shared" ref="FR4:FV4" si="15">I16+U16+AG16+AS16+BE16+BQ16+CC16+CO16+DA16+DM16+DY16+EK16</f>
        <v>26</v>
      </c>
      <c r="FS4" s="24">
        <f t="shared" si="15"/>
        <v>15</v>
      </c>
      <c r="FT4" s="24">
        <f t="shared" si="15"/>
        <v>31</v>
      </c>
      <c r="FU4" s="24">
        <f t="shared" si="15"/>
        <v>26</v>
      </c>
      <c r="FV4" s="24">
        <f t="shared" si="15"/>
        <v>26</v>
      </c>
      <c r="FW4" s="24">
        <f>B16+N16+Z16+AL16+AX16+BJ16+BV16+CH16+CT16+DF16+DR16+ED16</f>
        <v>29</v>
      </c>
      <c r="FX4" s="24">
        <f t="shared" ref="FX4:GB4" si="16">C16+O16+AA16+AM16+AY16+BK16+BW16+CI16+CU16+DG16+DS16+EE16</f>
        <v>25</v>
      </c>
      <c r="FY4" s="24">
        <f t="shared" si="16"/>
        <v>46</v>
      </c>
      <c r="FZ4" s="24">
        <f t="shared" si="16"/>
        <v>51</v>
      </c>
      <c r="GA4" s="24">
        <f t="shared" si="16"/>
        <v>37</v>
      </c>
      <c r="GB4" s="24">
        <f t="shared" si="16"/>
        <v>38</v>
      </c>
    </row>
    <row r="5" spans="1:184" x14ac:dyDescent="0.25">
      <c r="A5" s="5" t="s">
        <v>1</v>
      </c>
      <c r="B5">
        <v>-1321793.1000000001</v>
      </c>
      <c r="C5">
        <v>-8717091.5999999996</v>
      </c>
      <c r="D5">
        <v>3042772.9</v>
      </c>
      <c r="E5">
        <v>3908606.3</v>
      </c>
      <c r="F5">
        <v>10267037.699999999</v>
      </c>
      <c r="G5">
        <v>21575923.100000001</v>
      </c>
      <c r="H5">
        <v>-437448.4</v>
      </c>
      <c r="I5">
        <v>-3350814.2</v>
      </c>
      <c r="J5">
        <v>-7288275.5</v>
      </c>
      <c r="K5">
        <v>15763809.5</v>
      </c>
      <c r="L5">
        <v>4712983.5999999996</v>
      </c>
      <c r="M5">
        <v>-1401205</v>
      </c>
      <c r="N5">
        <v>11708764.199999999</v>
      </c>
      <c r="O5">
        <v>2660598.2999999998</v>
      </c>
      <c r="P5">
        <v>-5045005.9000000004</v>
      </c>
      <c r="Q5">
        <v>-19095609.5</v>
      </c>
      <c r="R5">
        <v>-16886251.800000001</v>
      </c>
      <c r="S5">
        <v>-12824195.300000001</v>
      </c>
      <c r="T5">
        <v>-7668322.5</v>
      </c>
      <c r="U5">
        <v>-3024453.7</v>
      </c>
      <c r="V5">
        <v>-2564676.7000000002</v>
      </c>
      <c r="W5">
        <v>5188169.0999999996</v>
      </c>
      <c r="X5">
        <v>1883014.5</v>
      </c>
      <c r="Y5">
        <v>-10677795.1</v>
      </c>
      <c r="Z5">
        <v>-7135480.2000000002</v>
      </c>
      <c r="AA5">
        <v>-7094910.4000000004</v>
      </c>
      <c r="AB5">
        <v>-4501555.7</v>
      </c>
      <c r="AC5">
        <v>3158084.1</v>
      </c>
      <c r="AD5">
        <v>2900214.8</v>
      </c>
      <c r="AE5">
        <v>9005324.4000000004</v>
      </c>
      <c r="AF5">
        <v>3751881.2</v>
      </c>
      <c r="AG5">
        <v>3792305.2</v>
      </c>
      <c r="AH5">
        <v>7421290.4000000004</v>
      </c>
      <c r="AI5">
        <v>2116679.6</v>
      </c>
      <c r="AJ5">
        <v>8644095.4000000004</v>
      </c>
      <c r="AK5">
        <v>22990419.699999999</v>
      </c>
      <c r="AL5">
        <v>10622710.800000001</v>
      </c>
      <c r="AM5">
        <v>-2482174.2000000002</v>
      </c>
      <c r="AN5">
        <v>-3003541.8</v>
      </c>
      <c r="AO5">
        <v>-3971474.7</v>
      </c>
      <c r="AP5">
        <v>2242811.1</v>
      </c>
      <c r="AQ5">
        <v>8534139</v>
      </c>
      <c r="AR5">
        <v>7255207.2999999998</v>
      </c>
      <c r="AS5">
        <v>5618775.4000000004</v>
      </c>
      <c r="AT5">
        <v>2582151.7000000002</v>
      </c>
      <c r="AU5">
        <v>-10771.7</v>
      </c>
      <c r="AV5">
        <v>-1323983.3999999999</v>
      </c>
      <c r="AW5">
        <v>-338927.5</v>
      </c>
      <c r="AX5">
        <v>-213440.5</v>
      </c>
      <c r="AY5">
        <v>-2283512.2000000002</v>
      </c>
      <c r="AZ5">
        <v>302635.59999999998</v>
      </c>
      <c r="BA5">
        <v>5535822.9000000004</v>
      </c>
      <c r="BB5">
        <v>-2351929.9</v>
      </c>
      <c r="BC5">
        <v>-2886592.5</v>
      </c>
      <c r="BD5">
        <v>-5190965.4000000004</v>
      </c>
      <c r="BE5">
        <v>3195691.9</v>
      </c>
      <c r="BF5">
        <v>-1894519.3</v>
      </c>
      <c r="BG5">
        <v>-4400849.9000000004</v>
      </c>
      <c r="BH5">
        <v>-5122231.5</v>
      </c>
      <c r="BI5">
        <v>-6372336.5</v>
      </c>
      <c r="BJ5">
        <v>9651607</v>
      </c>
      <c r="BK5">
        <v>2952032.2</v>
      </c>
      <c r="BL5">
        <v>735311.2</v>
      </c>
      <c r="BM5">
        <v>-2868297.3</v>
      </c>
      <c r="BN5">
        <v>-4378754</v>
      </c>
      <c r="BO5">
        <v>-3033956.1</v>
      </c>
      <c r="BP5">
        <v>-1203575.8</v>
      </c>
      <c r="BQ5">
        <v>-1466536.2</v>
      </c>
      <c r="BR5">
        <v>6837984.9000000004</v>
      </c>
      <c r="BS5">
        <v>-6103342.4000000004</v>
      </c>
      <c r="BT5">
        <v>304753.59999999998</v>
      </c>
      <c r="BU5">
        <v>2126496.2000000002</v>
      </c>
      <c r="BV5">
        <v>-5341341.3</v>
      </c>
      <c r="BW5">
        <v>-2751509.4</v>
      </c>
      <c r="BX5">
        <v>-4383001.8</v>
      </c>
      <c r="BY5">
        <v>-730945.4</v>
      </c>
      <c r="BZ5">
        <v>16490.3</v>
      </c>
      <c r="CA5">
        <v>-1969755.1</v>
      </c>
      <c r="CB5">
        <v>1833422.1</v>
      </c>
      <c r="CC5">
        <v>14053986.699999999</v>
      </c>
      <c r="CD5">
        <v>14916450.699999999</v>
      </c>
      <c r="CE5">
        <v>11111020.6</v>
      </c>
      <c r="CF5">
        <v>-3655259</v>
      </c>
      <c r="CG5">
        <v>8529918.9000000004</v>
      </c>
      <c r="CH5">
        <v>5235145.0999999996</v>
      </c>
      <c r="CI5">
        <v>1709880.1</v>
      </c>
      <c r="CJ5">
        <v>3548793.6</v>
      </c>
      <c r="CK5">
        <v>-5652274.7000000002</v>
      </c>
      <c r="CL5">
        <v>3686359.6</v>
      </c>
      <c r="CM5">
        <v>-64827.5</v>
      </c>
      <c r="CN5">
        <v>-2350050.6</v>
      </c>
      <c r="CO5">
        <v>6438549.9000000004</v>
      </c>
      <c r="CP5">
        <v>11878332.4</v>
      </c>
      <c r="CQ5">
        <v>11575169.1</v>
      </c>
      <c r="CR5">
        <v>3838358.5</v>
      </c>
      <c r="CS5">
        <v>12276414.5</v>
      </c>
      <c r="CT5">
        <v>6861998.0999999996</v>
      </c>
      <c r="CU5">
        <v>-675786.2</v>
      </c>
      <c r="CV5">
        <v>-491237</v>
      </c>
      <c r="CW5">
        <v>-3560171</v>
      </c>
      <c r="CX5">
        <v>-1299411.8999999999</v>
      </c>
      <c r="CY5">
        <v>-1015500.1</v>
      </c>
      <c r="CZ5">
        <v>4533308.8</v>
      </c>
      <c r="DA5">
        <v>4639820.0999999996</v>
      </c>
      <c r="DB5">
        <v>-5871394.2000000002</v>
      </c>
      <c r="DC5">
        <v>7994781.4000000004</v>
      </c>
      <c r="DD5">
        <v>-635761.6</v>
      </c>
      <c r="DE5">
        <v>13339240</v>
      </c>
      <c r="DF5">
        <v>-7527720.2000000002</v>
      </c>
      <c r="DG5">
        <v>-1285436.5</v>
      </c>
      <c r="DH5">
        <v>8698860.5999999996</v>
      </c>
      <c r="DI5">
        <v>6117430.2000000002</v>
      </c>
      <c r="DJ5">
        <v>1741525.7</v>
      </c>
      <c r="DK5">
        <v>334257.90000000002</v>
      </c>
      <c r="DL5">
        <v>-1921775.2</v>
      </c>
      <c r="DM5">
        <v>7842951.7000000002</v>
      </c>
      <c r="DN5">
        <v>8689432.8000000007</v>
      </c>
      <c r="DO5">
        <v>1126293.6000000001</v>
      </c>
      <c r="DP5">
        <v>-4115316</v>
      </c>
      <c r="DQ5">
        <v>-5980063.5</v>
      </c>
      <c r="DR5">
        <v>193049.8</v>
      </c>
      <c r="DS5">
        <v>3936509.1</v>
      </c>
      <c r="DT5">
        <v>-4819935</v>
      </c>
      <c r="DU5">
        <v>-5096795.9000000004</v>
      </c>
      <c r="DV5">
        <v>-7183725.5</v>
      </c>
      <c r="DW5">
        <v>-68919.600000000006</v>
      </c>
      <c r="DX5">
        <v>5563594.0999999996</v>
      </c>
      <c r="DY5">
        <v>2809493.5</v>
      </c>
      <c r="DZ5">
        <v>15098051.199999999</v>
      </c>
      <c r="EA5">
        <v>11681308.699999999</v>
      </c>
      <c r="EB5">
        <v>-5143497.7</v>
      </c>
      <c r="EC5">
        <v>-4655726.7</v>
      </c>
      <c r="ED5">
        <v>-577724</v>
      </c>
      <c r="EE5">
        <v>-3715883.4</v>
      </c>
      <c r="EF5">
        <v>10187328.699999999</v>
      </c>
      <c r="EG5">
        <v>-179353.60000000001</v>
      </c>
      <c r="EH5">
        <v>-550581.6</v>
      </c>
      <c r="EI5">
        <v>1596286.3</v>
      </c>
      <c r="EJ5">
        <v>5050817</v>
      </c>
      <c r="EK5">
        <v>-12841400</v>
      </c>
      <c r="EL5">
        <v>10097500</v>
      </c>
      <c r="EM5">
        <v>1324900</v>
      </c>
      <c r="EN5">
        <v>-5830650</v>
      </c>
      <c r="EP5" s="28">
        <f t="shared" si="6"/>
        <v>143</v>
      </c>
      <c r="EQ5" s="28">
        <f t="shared" si="7"/>
        <v>42900000</v>
      </c>
      <c r="ER5" s="22">
        <f t="shared" si="0"/>
        <v>171217807.59999999</v>
      </c>
      <c r="ES5" s="22">
        <f t="shared" si="8"/>
        <v>128317807.59999999</v>
      </c>
      <c r="ET5" s="22">
        <f>ROUNDUP(EP5/3,0)</f>
        <v>48</v>
      </c>
      <c r="EU5" s="22">
        <f t="shared" ref="EU5:EU8" si="17">$EQ$2*ET5</f>
        <v>14400000</v>
      </c>
      <c r="EV5" s="22">
        <f>SUM(B5,E5,H5,K5,N5,Q5,T5,W5,Z5,AC5,AF5,AI5,AL5,AO5,AR5,AU5,AX5,BA5,BD5,BG5,BJ5,BM5,BP5,BS5,BV5,BY5,CB5,CE5,CH5,CK5,CN5,CQ5,CT5,CW5,CZ5,DC5,DF5,DI5,DL5,DO5,DR5,DU5,DX5,EA5,ED5,EG5,EJ5,EM5)</f>
        <v>66304057.300000004</v>
      </c>
      <c r="EW5" s="22">
        <f t="shared" si="1"/>
        <v>51904057.300000004</v>
      </c>
      <c r="EX5" s="22">
        <v>3</v>
      </c>
      <c r="EY5" s="30">
        <f t="shared" si="9"/>
        <v>8.6506762166666668E-2</v>
      </c>
      <c r="EZ5" s="34">
        <v>3</v>
      </c>
      <c r="FA5" s="28">
        <f t="shared" si="10"/>
        <v>70</v>
      </c>
      <c r="FB5" s="28">
        <f t="shared" si="11"/>
        <v>73</v>
      </c>
      <c r="FC5" s="29">
        <f t="shared" si="12"/>
        <v>0.48951048951048953</v>
      </c>
      <c r="FD5" s="24">
        <f t="shared" si="13"/>
        <v>57367167.599999994</v>
      </c>
      <c r="FE5" s="24">
        <f t="shared" si="2"/>
        <v>-6443493.6000000006</v>
      </c>
      <c r="FF5" s="24">
        <f t="shared" si="2"/>
        <v>29836435.000000004</v>
      </c>
      <c r="FG5" s="24">
        <f t="shared" si="14"/>
        <v>22155775.700000003</v>
      </c>
      <c r="FH5" s="24">
        <f t="shared" si="3"/>
        <v>-17747284.199999999</v>
      </c>
      <c r="FI5" s="24">
        <f t="shared" si="3"/>
        <v>4271425.3999999985</v>
      </c>
      <c r="FJ5" s="24">
        <f t="shared" si="3"/>
        <v>-22434978.600000001</v>
      </c>
      <c r="FK5" s="24">
        <f t="shared" si="3"/>
        <v>-11796215.500000002</v>
      </c>
      <c r="FL5" s="24">
        <f t="shared" si="3"/>
        <v>19182184.499999996</v>
      </c>
      <c r="FM5" s="24">
        <f t="shared" si="3"/>
        <v>9216092.5999999978</v>
      </c>
      <c r="FN5" s="24">
        <f t="shared" si="3"/>
        <v>27708370.300000004</v>
      </c>
      <c r="FO5" s="24">
        <f t="shared" si="3"/>
        <v>59902328.400000006</v>
      </c>
      <c r="FQ5" s="24">
        <f>E23+Q23+AC23+AO23+BA23+BM23+BY23+CK23+CW23+DI23+DU23+EG23</f>
        <v>46</v>
      </c>
      <c r="FR5" s="24">
        <f t="shared" ref="FR5:FY5" si="18">F23+R23+AD23+AP23+BB23+BN23+BZ23+CL23+CX23+DJ23+DV23+EH23</f>
        <v>24</v>
      </c>
      <c r="FS5" s="24">
        <f t="shared" si="18"/>
        <v>25</v>
      </c>
      <c r="FT5" s="24">
        <f t="shared" si="18"/>
        <v>29</v>
      </c>
      <c r="FU5" s="24">
        <f t="shared" si="18"/>
        <v>17</v>
      </c>
      <c r="FV5" s="24">
        <f t="shared" si="18"/>
        <v>20</v>
      </c>
      <c r="FW5" s="24">
        <f t="shared" si="18"/>
        <v>21</v>
      </c>
      <c r="FX5" s="24">
        <f t="shared" si="18"/>
        <v>23</v>
      </c>
      <c r="FY5" s="24">
        <f t="shared" si="18"/>
        <v>39</v>
      </c>
      <c r="FZ5" s="24">
        <f>B23+N23+Z23+AL23+AX23+BJ23+BV23+CH23+CT23+DF23+DR23+ED23</f>
        <v>53</v>
      </c>
      <c r="GA5" s="24">
        <f t="shared" ref="GA5:GB5" si="19">C23+O23+AA23+AM23+AY23+BK23+BW23+CI23+CU23+DG23+DS23+EE23</f>
        <v>35</v>
      </c>
      <c r="GB5" s="24">
        <f t="shared" si="19"/>
        <v>48</v>
      </c>
    </row>
    <row r="6" spans="1:184" x14ac:dyDescent="0.25">
      <c r="A6" s="5" t="s">
        <v>3</v>
      </c>
      <c r="B6">
        <v>-2720173.4</v>
      </c>
      <c r="C6">
        <v>-5660044.0999999996</v>
      </c>
      <c r="D6">
        <v>5586965.2000000002</v>
      </c>
      <c r="E6">
        <v>13757408.800000001</v>
      </c>
      <c r="F6">
        <v>13479430.5</v>
      </c>
      <c r="G6">
        <v>14857335.6</v>
      </c>
      <c r="H6">
        <v>646299.4</v>
      </c>
      <c r="I6">
        <v>-1147034.3</v>
      </c>
      <c r="J6">
        <v>-12041699</v>
      </c>
      <c r="K6">
        <v>19324780.399999999</v>
      </c>
      <c r="L6">
        <v>11984084.5</v>
      </c>
      <c r="M6">
        <v>12780802.6</v>
      </c>
      <c r="N6">
        <v>-714247.8</v>
      </c>
      <c r="O6">
        <v>3379837.5</v>
      </c>
      <c r="P6">
        <v>-15696419.9</v>
      </c>
      <c r="Q6">
        <v>-19003297.300000001</v>
      </c>
      <c r="R6">
        <v>-18868330.100000001</v>
      </c>
      <c r="S6">
        <v>-14764452.4</v>
      </c>
      <c r="T6">
        <v>-5035598.0999999996</v>
      </c>
      <c r="U6">
        <v>-3269659.8</v>
      </c>
      <c r="V6">
        <v>-2330947.9</v>
      </c>
      <c r="W6">
        <v>6905972.5</v>
      </c>
      <c r="X6">
        <v>-1483863.6</v>
      </c>
      <c r="Y6">
        <v>-11956031.699999999</v>
      </c>
      <c r="Z6">
        <v>-8551842.0999999996</v>
      </c>
      <c r="AA6">
        <v>-12789475</v>
      </c>
      <c r="AB6">
        <v>-1500377.5</v>
      </c>
      <c r="AC6">
        <v>4957854.2</v>
      </c>
      <c r="AD6">
        <v>4008209.7</v>
      </c>
      <c r="AE6">
        <v>10311964.1</v>
      </c>
      <c r="AF6">
        <v>3149439.1</v>
      </c>
      <c r="AG6">
        <v>10452261.199999999</v>
      </c>
      <c r="AH6">
        <v>9696335.0999999996</v>
      </c>
      <c r="AI6">
        <v>18168098.699999999</v>
      </c>
      <c r="AJ6">
        <v>-490717.4</v>
      </c>
      <c r="AK6">
        <v>42194620.100000001</v>
      </c>
      <c r="AL6">
        <v>6598996.5999999996</v>
      </c>
      <c r="AM6">
        <v>2661658.5</v>
      </c>
      <c r="AN6">
        <v>-4870388.9000000004</v>
      </c>
      <c r="AO6">
        <v>-5185836.3</v>
      </c>
      <c r="AP6">
        <v>14513917.800000001</v>
      </c>
      <c r="AQ6">
        <v>893160.2</v>
      </c>
      <c r="AR6">
        <v>8465533.1999999993</v>
      </c>
      <c r="AS6">
        <v>9800879.0999999996</v>
      </c>
      <c r="AT6">
        <v>2225142</v>
      </c>
      <c r="AU6">
        <v>624212.1</v>
      </c>
      <c r="AV6">
        <v>52763.6</v>
      </c>
      <c r="AW6">
        <v>-144019.4</v>
      </c>
      <c r="AX6">
        <v>-230189.9</v>
      </c>
      <c r="AY6">
        <v>647989.30000000005</v>
      </c>
      <c r="AZ6">
        <v>-365545.7</v>
      </c>
      <c r="BA6">
        <v>-472777</v>
      </c>
      <c r="BB6">
        <v>-1553387.6</v>
      </c>
      <c r="BC6">
        <v>-6152786.2999999998</v>
      </c>
      <c r="BD6">
        <v>-2567989.1</v>
      </c>
      <c r="BE6">
        <v>1802221.8</v>
      </c>
      <c r="BF6">
        <v>-1640421.9</v>
      </c>
      <c r="BG6">
        <v>-4576033</v>
      </c>
      <c r="BH6">
        <v>-6246916.2999999998</v>
      </c>
      <c r="BI6">
        <v>-6114775.7999999998</v>
      </c>
      <c r="BJ6">
        <v>8074669.2999999998</v>
      </c>
      <c r="BK6">
        <v>-778215.7</v>
      </c>
      <c r="BL6">
        <v>-586700</v>
      </c>
      <c r="BM6">
        <v>-2492181.7000000002</v>
      </c>
      <c r="BN6">
        <v>-6588384.2999999998</v>
      </c>
      <c r="BO6">
        <v>546778.30000000005</v>
      </c>
      <c r="BP6">
        <v>86800.2</v>
      </c>
      <c r="BQ6">
        <v>-3728888.8</v>
      </c>
      <c r="BR6">
        <v>2031189.2</v>
      </c>
      <c r="BS6">
        <v>-4423254.9000000004</v>
      </c>
      <c r="BT6">
        <v>2159946.7999999998</v>
      </c>
      <c r="BU6">
        <v>4130357.6</v>
      </c>
      <c r="BV6">
        <v>-2395904.4</v>
      </c>
      <c r="BW6">
        <v>-3399874.5</v>
      </c>
      <c r="BX6">
        <v>-8753123.6999999993</v>
      </c>
      <c r="BY6">
        <v>-804907.5</v>
      </c>
      <c r="BZ6">
        <v>-1182937.1000000001</v>
      </c>
      <c r="CA6">
        <v>314604.3</v>
      </c>
      <c r="CB6">
        <v>4368813.3</v>
      </c>
      <c r="CC6">
        <v>10247225.300000001</v>
      </c>
      <c r="CD6">
        <v>7683043.5999999996</v>
      </c>
      <c r="CE6">
        <v>16088068.800000001</v>
      </c>
      <c r="CF6">
        <v>-5559695.2999999998</v>
      </c>
      <c r="CG6">
        <v>7359996.5</v>
      </c>
      <c r="CH6">
        <v>3010693.6</v>
      </c>
      <c r="CI6">
        <v>-3038611.3</v>
      </c>
      <c r="CJ6">
        <v>2813361.1</v>
      </c>
      <c r="CK6">
        <v>-4607475.8</v>
      </c>
      <c r="CL6">
        <v>2264383.4</v>
      </c>
      <c r="CM6">
        <v>760127.5</v>
      </c>
      <c r="CN6">
        <v>3049810.7</v>
      </c>
      <c r="CO6">
        <v>4295706.2</v>
      </c>
      <c r="CP6">
        <v>8632424.5999999996</v>
      </c>
      <c r="CQ6">
        <v>15787959.300000001</v>
      </c>
      <c r="CR6">
        <v>3004680.7</v>
      </c>
      <c r="CS6">
        <v>9835911.6999999993</v>
      </c>
      <c r="CT6">
        <v>3260539.3</v>
      </c>
      <c r="CU6">
        <v>1887764.8</v>
      </c>
      <c r="CV6">
        <v>-8518308.5</v>
      </c>
      <c r="CW6">
        <v>-2124869.7000000002</v>
      </c>
      <c r="CX6">
        <v>-68810.2</v>
      </c>
      <c r="CY6">
        <v>-3660077.5</v>
      </c>
      <c r="CZ6">
        <v>2914045.2</v>
      </c>
      <c r="DA6">
        <v>5082842.4000000004</v>
      </c>
      <c r="DB6">
        <v>-7053138.5</v>
      </c>
      <c r="DC6">
        <v>14202039.800000001</v>
      </c>
      <c r="DD6">
        <v>-4496442.7</v>
      </c>
      <c r="DE6">
        <v>1652780.6</v>
      </c>
      <c r="DF6">
        <v>-6142455.7000000002</v>
      </c>
      <c r="DG6">
        <v>7869163.4000000004</v>
      </c>
      <c r="DH6">
        <v>9386458.8000000007</v>
      </c>
      <c r="DI6">
        <v>15690700.699999999</v>
      </c>
      <c r="DJ6">
        <v>358431</v>
      </c>
      <c r="DK6">
        <v>1648817.8</v>
      </c>
      <c r="DL6">
        <v>-948207.3</v>
      </c>
      <c r="DM6">
        <v>6523372.5</v>
      </c>
      <c r="DN6">
        <v>1524621.1</v>
      </c>
      <c r="DO6">
        <v>5260515.4000000004</v>
      </c>
      <c r="DP6">
        <v>-7592270.2999999998</v>
      </c>
      <c r="DQ6">
        <v>-11263275.5</v>
      </c>
      <c r="DR6">
        <v>1918679.9</v>
      </c>
      <c r="DS6">
        <v>-257799.9</v>
      </c>
      <c r="DT6">
        <v>-6862799.0999999996</v>
      </c>
      <c r="DU6">
        <v>-4289758.9000000004</v>
      </c>
      <c r="DV6">
        <v>-7053142.4000000004</v>
      </c>
      <c r="DW6">
        <v>964009</v>
      </c>
      <c r="DX6">
        <v>8406447</v>
      </c>
      <c r="DY6">
        <v>1447953.9</v>
      </c>
      <c r="DZ6">
        <v>17556334.699999999</v>
      </c>
      <c r="EA6">
        <v>7555549</v>
      </c>
      <c r="EB6">
        <v>-6955663.7999999998</v>
      </c>
      <c r="EC6">
        <v>-4247751.3</v>
      </c>
      <c r="ED6">
        <v>2160614</v>
      </c>
      <c r="EE6">
        <v>-2325851.4</v>
      </c>
      <c r="EF6">
        <v>11473106.300000001</v>
      </c>
      <c r="EG6">
        <v>119632</v>
      </c>
      <c r="EH6">
        <v>-2635671</v>
      </c>
      <c r="EI6">
        <v>3818178.4</v>
      </c>
      <c r="EJ6">
        <v>2102517.2000000002</v>
      </c>
      <c r="EK6">
        <v>-12960700</v>
      </c>
      <c r="EL6">
        <v>8755750</v>
      </c>
      <c r="EM6">
        <v>9965450</v>
      </c>
      <c r="EP6" s="28">
        <f t="shared" si="6"/>
        <v>142</v>
      </c>
      <c r="EQ6" s="28">
        <f t="shared" si="7"/>
        <v>42600000</v>
      </c>
      <c r="ER6" s="22">
        <f t="shared" si="0"/>
        <v>198038612.29999995</v>
      </c>
      <c r="ES6" s="22">
        <f t="shared" si="8"/>
        <v>155438612.29999995</v>
      </c>
      <c r="ET6" s="22">
        <f>ROUNDUP(EP6/4,0)</f>
        <v>36</v>
      </c>
      <c r="EU6" s="22">
        <f t="shared" si="17"/>
        <v>10800000</v>
      </c>
      <c r="EV6" s="22">
        <f>SUM(B6,F6,J6,N6,R6,V6,Z6,AD6,AH6,AL6,AP6,AT6,AX6,BB6,BF6,BJ6,BN6,BR6,BV6,BZ6,CD6,CH6,CL6,CP6,CT6,CX6,DB6,DF6,DJ6,DN6,DR6,DV6,DZ6,ED6,EH6,EL6)</f>
        <v>35981722.100000001</v>
      </c>
      <c r="EW6" s="22">
        <f t="shared" si="1"/>
        <v>25181722.100000001</v>
      </c>
      <c r="EX6" s="22">
        <v>4</v>
      </c>
      <c r="EY6" s="30">
        <f t="shared" si="9"/>
        <v>4.1969536833333335E-2</v>
      </c>
      <c r="EZ6" s="34">
        <v>4</v>
      </c>
      <c r="FA6" s="28">
        <f t="shared" si="10"/>
        <v>75</v>
      </c>
      <c r="FB6" s="28">
        <f t="shared" si="11"/>
        <v>67</v>
      </c>
      <c r="FC6" s="29">
        <f>FA6/(FA6+FB6)</f>
        <v>0.528169014084507</v>
      </c>
      <c r="FD6" s="24">
        <f t="shared" si="13"/>
        <v>104883358.09999999</v>
      </c>
      <c r="FE6" s="24">
        <f t="shared" si="2"/>
        <v>-15624093.800000001</v>
      </c>
      <c r="FF6" s="24">
        <f t="shared" si="2"/>
        <v>44228615.400000013</v>
      </c>
      <c r="FG6" s="24">
        <f t="shared" si="14"/>
        <v>4269379.3999999985</v>
      </c>
      <c r="FH6" s="24">
        <f t="shared" si="3"/>
        <v>-11803458.399999997</v>
      </c>
      <c r="FI6" s="24">
        <f t="shared" si="3"/>
        <v>-17893771.899999995</v>
      </c>
      <c r="FJ6" s="24">
        <f t="shared" si="3"/>
        <v>-4455508.5000000019</v>
      </c>
      <c r="FK6" s="24">
        <f t="shared" si="3"/>
        <v>-3326290.3000000017</v>
      </c>
      <c r="FL6" s="24">
        <f t="shared" si="3"/>
        <v>9537658.9999999981</v>
      </c>
      <c r="FM6" s="24">
        <f t="shared" si="3"/>
        <v>24637910.799999997</v>
      </c>
      <c r="FN6" s="24">
        <f t="shared" si="3"/>
        <v>28546179.5</v>
      </c>
      <c r="FO6" s="24">
        <f t="shared" si="3"/>
        <v>35038633</v>
      </c>
      <c r="FQ6" s="24">
        <f>B30+N30+Z30+AL30+AX30+BJ30+BV30+CH30+CT30+DF30+DR30+ED30</f>
        <v>41</v>
      </c>
      <c r="FR6" s="24">
        <f t="shared" ref="FR6:GB6" si="20">C30+O30+AA30+AM30+AY30+BK30+BW30+CI30+CU30+DG30+DS30+EE30</f>
        <v>18</v>
      </c>
      <c r="FS6" s="24">
        <f t="shared" si="20"/>
        <v>22</v>
      </c>
      <c r="FT6" s="24">
        <f t="shared" si="20"/>
        <v>33</v>
      </c>
      <c r="FU6" s="24">
        <f t="shared" si="20"/>
        <v>22</v>
      </c>
      <c r="FV6" s="24">
        <f t="shared" si="20"/>
        <v>12</v>
      </c>
      <c r="FW6" s="24">
        <f t="shared" si="20"/>
        <v>17</v>
      </c>
      <c r="FX6" s="24">
        <f t="shared" si="20"/>
        <v>22</v>
      </c>
      <c r="FY6" s="24">
        <f t="shared" si="20"/>
        <v>24</v>
      </c>
      <c r="FZ6" s="24">
        <f t="shared" si="20"/>
        <v>29</v>
      </c>
      <c r="GA6" s="24">
        <f t="shared" si="20"/>
        <v>32</v>
      </c>
      <c r="GB6" s="24">
        <f t="shared" si="20"/>
        <v>42</v>
      </c>
    </row>
    <row r="7" spans="1:184" x14ac:dyDescent="0.25">
      <c r="A7" s="5" t="s">
        <v>4</v>
      </c>
      <c r="B7">
        <v>-257191</v>
      </c>
      <c r="C7">
        <v>-5713914.4000000004</v>
      </c>
      <c r="D7">
        <v>13750620.5</v>
      </c>
      <c r="E7">
        <v>15376971.4</v>
      </c>
      <c r="F7">
        <v>15236657.4</v>
      </c>
      <c r="G7">
        <v>15344125.1</v>
      </c>
      <c r="H7">
        <v>6653934.2999999998</v>
      </c>
      <c r="I7">
        <v>-2999845.7</v>
      </c>
      <c r="J7">
        <v>-11710807</v>
      </c>
      <c r="K7">
        <v>28886040.699999999</v>
      </c>
      <c r="L7">
        <v>25205484.899999999</v>
      </c>
      <c r="M7">
        <v>-1380719.5</v>
      </c>
      <c r="N7">
        <v>-420159.4</v>
      </c>
      <c r="O7">
        <v>-5672669.4000000004</v>
      </c>
      <c r="P7">
        <v>-17046704.100000001</v>
      </c>
      <c r="Q7">
        <v>-19726808.899999999</v>
      </c>
      <c r="R7">
        <v>-21773935.100000001</v>
      </c>
      <c r="S7">
        <v>-8904285.5999999996</v>
      </c>
      <c r="T7">
        <v>-1134838.8999999999</v>
      </c>
      <c r="U7">
        <v>-3681854.7</v>
      </c>
      <c r="V7">
        <v>-1899212.1</v>
      </c>
      <c r="W7">
        <v>272134.40000000002</v>
      </c>
      <c r="X7">
        <v>-3837728</v>
      </c>
      <c r="Y7">
        <v>-15172006.199999999</v>
      </c>
      <c r="Z7">
        <v>-12384247.1</v>
      </c>
      <c r="AA7">
        <v>-12403577.5</v>
      </c>
      <c r="AB7">
        <v>3027052.1</v>
      </c>
      <c r="AC7">
        <v>8888743.6999999993</v>
      </c>
      <c r="AD7">
        <v>7085972.2999999998</v>
      </c>
      <c r="AE7">
        <v>12061667.9</v>
      </c>
      <c r="AF7">
        <v>5142100.0999999996</v>
      </c>
      <c r="AG7">
        <v>7693106.7000000002</v>
      </c>
      <c r="AH7">
        <v>30418291.899999999</v>
      </c>
      <c r="AI7">
        <v>19430848.100000001</v>
      </c>
      <c r="AJ7">
        <v>9706251.3000000007</v>
      </c>
      <c r="AK7">
        <v>36048144.5</v>
      </c>
      <c r="AL7">
        <v>7156186.5</v>
      </c>
      <c r="AM7">
        <v>486650.4</v>
      </c>
      <c r="AN7">
        <v>-4119293.8</v>
      </c>
      <c r="AO7">
        <v>-2837728.7</v>
      </c>
      <c r="AP7">
        <v>9335567.3000000007</v>
      </c>
      <c r="AQ7">
        <v>3814413.7</v>
      </c>
      <c r="AR7">
        <v>11485653.4</v>
      </c>
      <c r="AS7">
        <v>10462095.4</v>
      </c>
      <c r="AT7">
        <v>-1070752</v>
      </c>
      <c r="AU7">
        <v>372789.9</v>
      </c>
      <c r="AV7">
        <v>-1278211.1000000001</v>
      </c>
      <c r="AW7">
        <v>-3174863.5</v>
      </c>
      <c r="AX7">
        <v>-4121148.2</v>
      </c>
      <c r="AY7">
        <v>1597530.9</v>
      </c>
      <c r="AZ7">
        <v>-2574784.2999999998</v>
      </c>
      <c r="BA7">
        <v>2092376.3</v>
      </c>
      <c r="BB7">
        <v>-1164901.7</v>
      </c>
      <c r="BC7">
        <v>-4113222.3</v>
      </c>
      <c r="BD7">
        <v>-5535374.9000000004</v>
      </c>
      <c r="BE7">
        <v>-4662541.9000000004</v>
      </c>
      <c r="BF7">
        <v>2895331.6</v>
      </c>
      <c r="BG7">
        <v>-2236013.6</v>
      </c>
      <c r="BH7">
        <v>-7649766.4000000004</v>
      </c>
      <c r="BI7">
        <v>-7749234.5999999996</v>
      </c>
      <c r="BJ7">
        <v>8991795.8000000007</v>
      </c>
      <c r="BK7">
        <v>4490789.5</v>
      </c>
      <c r="BL7">
        <v>-4543306.7</v>
      </c>
      <c r="BM7">
        <v>-4732078.8</v>
      </c>
      <c r="BN7">
        <v>-4754173.2</v>
      </c>
      <c r="BO7">
        <v>-1108852</v>
      </c>
      <c r="BP7">
        <v>3520796.4</v>
      </c>
      <c r="BQ7">
        <v>-7520564.2000000002</v>
      </c>
      <c r="BR7">
        <v>9512645.8000000007</v>
      </c>
      <c r="BS7">
        <v>-3580188.7</v>
      </c>
      <c r="BT7">
        <v>-1231250.5</v>
      </c>
      <c r="BU7">
        <v>3019998.8</v>
      </c>
      <c r="BV7">
        <v>-5517542</v>
      </c>
      <c r="BW7">
        <v>-4576427.5</v>
      </c>
      <c r="BX7">
        <v>-10370564.4</v>
      </c>
      <c r="BY7">
        <v>-1490344.5</v>
      </c>
      <c r="BZ7">
        <v>-693435.8</v>
      </c>
      <c r="CA7">
        <v>293428.40000000002</v>
      </c>
      <c r="CB7">
        <v>13174854.4</v>
      </c>
      <c r="CC7">
        <v>7722050.2999999998</v>
      </c>
      <c r="CD7">
        <v>15887876.4</v>
      </c>
      <c r="CE7">
        <v>14855051.5</v>
      </c>
      <c r="CF7">
        <v>-5858200</v>
      </c>
      <c r="CG7">
        <v>7965914.7000000002</v>
      </c>
      <c r="CH7">
        <v>5066765.0999999996</v>
      </c>
      <c r="CI7">
        <v>-4667821.0999999996</v>
      </c>
      <c r="CJ7">
        <v>4592555.7</v>
      </c>
      <c r="CK7">
        <v>-4029331.9</v>
      </c>
      <c r="CL7">
        <v>3224520.5</v>
      </c>
      <c r="CM7">
        <v>9110820.8000000007</v>
      </c>
      <c r="CN7">
        <v>6567456.0999999996</v>
      </c>
      <c r="CO7">
        <v>-1180783</v>
      </c>
      <c r="CP7">
        <v>12928613.699999999</v>
      </c>
      <c r="CQ7">
        <v>16195986</v>
      </c>
      <c r="CR7">
        <v>-1166890.2</v>
      </c>
      <c r="CS7">
        <v>4006202.2</v>
      </c>
      <c r="CT7">
        <v>5803166.7000000002</v>
      </c>
      <c r="CU7">
        <v>-7393972</v>
      </c>
      <c r="CV7">
        <v>-9031616.9000000004</v>
      </c>
      <c r="CW7">
        <v>1828325.4</v>
      </c>
      <c r="CX7">
        <v>-2508135.4</v>
      </c>
      <c r="CY7">
        <v>-4952194.8</v>
      </c>
      <c r="CZ7">
        <v>624767.19999999995</v>
      </c>
      <c r="DA7">
        <v>-76464.2</v>
      </c>
      <c r="DB7">
        <v>-10037110.699999999</v>
      </c>
      <c r="DC7">
        <v>19411859.399999999</v>
      </c>
      <c r="DD7">
        <v>-5933081.0999999996</v>
      </c>
      <c r="DE7">
        <v>4868697.2</v>
      </c>
      <c r="DF7">
        <v>-234660.8</v>
      </c>
      <c r="DG7">
        <v>6707725</v>
      </c>
      <c r="DH7">
        <v>13569889.300000001</v>
      </c>
      <c r="DI7">
        <v>16003662.9</v>
      </c>
      <c r="DJ7">
        <v>1609520.5</v>
      </c>
      <c r="DK7">
        <v>1603830.5</v>
      </c>
      <c r="DL7">
        <v>4201358.7</v>
      </c>
      <c r="DM7">
        <v>2462581.9</v>
      </c>
      <c r="DN7">
        <v>6880978.7999999998</v>
      </c>
      <c r="DO7">
        <v>2194142.7999999998</v>
      </c>
      <c r="DP7">
        <v>-11010570.4</v>
      </c>
      <c r="DQ7">
        <v>-10873824.9</v>
      </c>
      <c r="DR7">
        <v>-3760282.6</v>
      </c>
      <c r="DS7">
        <v>-5927497.7999999998</v>
      </c>
      <c r="DT7">
        <v>-4328449.7</v>
      </c>
      <c r="DU7">
        <v>-2046860.3</v>
      </c>
      <c r="DV7">
        <v>-6797609</v>
      </c>
      <c r="DW7">
        <v>5716102.5</v>
      </c>
      <c r="DX7">
        <v>8182545.7000000002</v>
      </c>
      <c r="DY7">
        <v>2523553.7999999998</v>
      </c>
      <c r="DZ7">
        <v>13347505.699999999</v>
      </c>
      <c r="EA7">
        <v>5300758.8</v>
      </c>
      <c r="EB7">
        <v>-5051264.9000000004</v>
      </c>
      <c r="EC7">
        <v>-1201537.5</v>
      </c>
      <c r="ED7">
        <v>907254</v>
      </c>
      <c r="EE7">
        <v>-3932140.4</v>
      </c>
      <c r="EF7">
        <v>7485324</v>
      </c>
      <c r="EG7">
        <v>-5633228</v>
      </c>
      <c r="EH7">
        <v>-687626</v>
      </c>
      <c r="EI7">
        <v>3362306.8</v>
      </c>
      <c r="EJ7">
        <v>838699.9</v>
      </c>
      <c r="EK7">
        <v>-13017400</v>
      </c>
      <c r="EL7">
        <v>11020320</v>
      </c>
      <c r="EP7" s="28">
        <f t="shared" si="6"/>
        <v>141</v>
      </c>
      <c r="EQ7" s="28">
        <f t="shared" si="7"/>
        <v>42300000</v>
      </c>
      <c r="ER7" s="22">
        <f t="shared" si="0"/>
        <v>227644118.79999995</v>
      </c>
      <c r="ES7" s="22">
        <f t="shared" si="8"/>
        <v>185344118.79999995</v>
      </c>
      <c r="ET7" s="22">
        <f>ROUNDUP(EP7/5,0)</f>
        <v>29</v>
      </c>
      <c r="EU7" s="22">
        <f t="shared" si="17"/>
        <v>8700000</v>
      </c>
      <c r="EV7" s="22">
        <f>SUM(B7,G7,L7,Q7,V7,AA7,AF7,AK7,AP7,AU7,AZ7,BE7,BJ7,BO7,BT7,BY7,CD7,CI7,CN7,CS7,CX7,DC7,DH7,DM7,DR7,DW7,EB7,EG7,EL7)</f>
        <v>112107000.7</v>
      </c>
      <c r="EW7" s="22">
        <f t="shared" si="1"/>
        <v>103407000.7</v>
      </c>
      <c r="EX7" s="22">
        <v>5</v>
      </c>
      <c r="EY7" s="30">
        <f t="shared" si="9"/>
        <v>0.17115641495172415</v>
      </c>
      <c r="EZ7" s="34">
        <v>5</v>
      </c>
      <c r="FA7" s="28">
        <f t="shared" si="10"/>
        <v>69</v>
      </c>
      <c r="FB7" s="28">
        <f t="shared" si="11"/>
        <v>72</v>
      </c>
      <c r="FC7" s="29">
        <f t="shared" si="12"/>
        <v>0.48936170212765956</v>
      </c>
      <c r="FD7" s="24">
        <f>SUM(K7,W7,AI7,AU7,BG7,BS7,CE7,CQ7,DC7,DO7,EA7,EM7)</f>
        <v>101103409.29999998</v>
      </c>
      <c r="FE7" s="24">
        <f t="shared" si="2"/>
        <v>-8105226.4000000041</v>
      </c>
      <c r="FF7" s="24">
        <f t="shared" si="2"/>
        <v>16356771.199999996</v>
      </c>
      <c r="FG7" s="24">
        <f t="shared" si="14"/>
        <v>1229937.0000000014</v>
      </c>
      <c r="FH7" s="24">
        <f t="shared" si="3"/>
        <v>-37005324.300000004</v>
      </c>
      <c r="FI7" s="24">
        <f t="shared" si="3"/>
        <v>-9589278.3000000045</v>
      </c>
      <c r="FJ7" s="24">
        <f t="shared" si="3"/>
        <v>3693698.6000000015</v>
      </c>
      <c r="FK7" s="24">
        <f t="shared" si="3"/>
        <v>-1887578.2000000011</v>
      </c>
      <c r="FL7" s="24">
        <f t="shared" si="3"/>
        <v>32228140.999999996</v>
      </c>
      <c r="FM7" s="24">
        <f t="shared" si="3"/>
        <v>53721952.400000006</v>
      </c>
      <c r="FN7" s="24">
        <f t="shared" si="3"/>
        <v>-2276065.6000000015</v>
      </c>
      <c r="FO7" s="24">
        <f t="shared" si="3"/>
        <v>78173682.099999994</v>
      </c>
      <c r="FQ7" s="29">
        <f>SUM(FQ3:FQ6)/(FD1+FD9+FD16+FD23)</f>
        <v>0.71014492753623193</v>
      </c>
      <c r="FR7" s="29">
        <f t="shared" ref="FR7:GB7" si="21">SUM(FR3:FR6)/(FE1+FE9+FE16+FE23)</f>
        <v>0.32962962962962961</v>
      </c>
      <c r="FS7" s="29">
        <f t="shared" si="21"/>
        <v>0.34586466165413532</v>
      </c>
      <c r="FT7" s="29">
        <f t="shared" si="21"/>
        <v>0.46296296296296297</v>
      </c>
      <c r="FU7" s="29">
        <f t="shared" si="21"/>
        <v>0.34814814814814815</v>
      </c>
      <c r="FV7" s="29">
        <f t="shared" si="21"/>
        <v>0.32592592592592595</v>
      </c>
      <c r="FW7" s="29">
        <f t="shared" si="21"/>
        <v>0.32971014492753625</v>
      </c>
      <c r="FX7" s="29">
        <f t="shared" si="21"/>
        <v>0.35869565217391303</v>
      </c>
      <c r="FY7" s="29">
        <f t="shared" si="21"/>
        <v>0.52482269503546097</v>
      </c>
      <c r="FZ7" s="29">
        <f t="shared" si="21"/>
        <v>0.63120567375886527</v>
      </c>
      <c r="GA7" s="29">
        <f t="shared" si="21"/>
        <v>0.51418439716312059</v>
      </c>
      <c r="GB7" s="29">
        <f t="shared" si="21"/>
        <v>0.62230215827338131</v>
      </c>
    </row>
    <row r="8" spans="1:184" x14ac:dyDescent="0.25">
      <c r="A8" s="5" t="s">
        <v>5</v>
      </c>
      <c r="B8">
        <v>-520418.7</v>
      </c>
      <c r="C8">
        <v>10149758.199999999</v>
      </c>
      <c r="D8">
        <v>12548451.1</v>
      </c>
      <c r="E8">
        <v>9348977.9000000004</v>
      </c>
      <c r="F8">
        <v>23413235.899999999</v>
      </c>
      <c r="G8">
        <v>13709227.1</v>
      </c>
      <c r="H8">
        <v>7311745</v>
      </c>
      <c r="I8">
        <v>1726825.5</v>
      </c>
      <c r="J8">
        <v>-9973453.3000000007</v>
      </c>
      <c r="K8">
        <v>44287838.799999997</v>
      </c>
      <c r="L8">
        <v>8334925.0999999996</v>
      </c>
      <c r="M8">
        <v>-1794369</v>
      </c>
      <c r="N8">
        <v>-9563446.9000000004</v>
      </c>
      <c r="O8">
        <v>-6006483.9000000004</v>
      </c>
      <c r="P8">
        <v>-18410384.199999999</v>
      </c>
      <c r="Q8">
        <v>-23542141</v>
      </c>
      <c r="R8">
        <v>-21556283.699999999</v>
      </c>
      <c r="S8">
        <v>-7354923.9000000004</v>
      </c>
      <c r="T8">
        <v>-2287825.7999999998</v>
      </c>
      <c r="U8">
        <v>-6588389.7999999998</v>
      </c>
      <c r="V8">
        <v>-7075586.5999999996</v>
      </c>
      <c r="W8">
        <v>-3591914.9</v>
      </c>
      <c r="X8">
        <v>-7747609.0999999996</v>
      </c>
      <c r="Y8">
        <v>-17880865.699999999</v>
      </c>
      <c r="Z8">
        <v>-11950724.300000001</v>
      </c>
      <c r="AA8">
        <v>-8643555.0999999996</v>
      </c>
      <c r="AB8">
        <v>5310077.8</v>
      </c>
      <c r="AC8">
        <v>11779361.9</v>
      </c>
      <c r="AD8">
        <v>6795065.9000000004</v>
      </c>
      <c r="AE8">
        <v>11856365.300000001</v>
      </c>
      <c r="AF8">
        <v>62196.6</v>
      </c>
      <c r="AG8">
        <v>17351081.699999999</v>
      </c>
      <c r="AH8">
        <v>25365722.300000001</v>
      </c>
      <c r="AI8">
        <v>23845199.699999999</v>
      </c>
      <c r="AJ8">
        <v>5334662.8</v>
      </c>
      <c r="AK8">
        <v>46441501.100000001</v>
      </c>
      <c r="AL8">
        <v>2522180.7999999998</v>
      </c>
      <c r="AM8">
        <v>2452621.7000000002</v>
      </c>
      <c r="AN8">
        <v>-1946155.1</v>
      </c>
      <c r="AO8">
        <v>504228.7</v>
      </c>
      <c r="AP8">
        <v>12329169.199999999</v>
      </c>
      <c r="AQ8">
        <v>11172398</v>
      </c>
      <c r="AR8">
        <v>17713955.199999999</v>
      </c>
      <c r="AS8">
        <v>7168390.5999999996</v>
      </c>
      <c r="AT8">
        <v>-1598503.3</v>
      </c>
      <c r="AU8">
        <v>462236.1</v>
      </c>
      <c r="AV8">
        <v>-2923928.7</v>
      </c>
      <c r="AW8">
        <v>-2256111.2000000002</v>
      </c>
      <c r="AX8">
        <v>-5728014.4000000004</v>
      </c>
      <c r="AY8">
        <v>-1102084.2</v>
      </c>
      <c r="AZ8">
        <v>-2901121.4</v>
      </c>
      <c r="BA8">
        <v>2628972</v>
      </c>
      <c r="BB8">
        <v>667533.69999999995</v>
      </c>
      <c r="BC8">
        <v>-3767132.6</v>
      </c>
      <c r="BD8">
        <v>-9170779.6999999993</v>
      </c>
      <c r="BE8">
        <v>-2046069.8</v>
      </c>
      <c r="BF8">
        <v>4402836.4000000004</v>
      </c>
      <c r="BG8">
        <v>2176211.5</v>
      </c>
      <c r="BH8">
        <v>-11121586.4</v>
      </c>
      <c r="BI8">
        <v>-9681223.1999999993</v>
      </c>
      <c r="BJ8">
        <v>5634057.5</v>
      </c>
      <c r="BK8">
        <v>4384030.8</v>
      </c>
      <c r="BL8">
        <v>-5649644</v>
      </c>
      <c r="BM8">
        <v>-2537650.9</v>
      </c>
      <c r="BN8">
        <v>-4784815.8</v>
      </c>
      <c r="BO8">
        <v>6025870</v>
      </c>
      <c r="BP8">
        <v>434032.6</v>
      </c>
      <c r="BQ8">
        <v>-467293.2</v>
      </c>
      <c r="BR8">
        <v>10218886.199999999</v>
      </c>
      <c r="BS8">
        <v>-4680030.2</v>
      </c>
      <c r="BT8">
        <v>-678009.3</v>
      </c>
      <c r="BU8">
        <v>568262.9</v>
      </c>
      <c r="BV8">
        <v>-7431930.4000000004</v>
      </c>
      <c r="BW8">
        <v>-8606054.9000000004</v>
      </c>
      <c r="BX8">
        <v>-10811847</v>
      </c>
      <c r="BY8">
        <v>-512248.6</v>
      </c>
      <c r="BZ8">
        <v>52453</v>
      </c>
      <c r="CA8">
        <v>1864187.9</v>
      </c>
      <c r="CB8">
        <v>5670728</v>
      </c>
      <c r="CC8">
        <v>13387179.199999999</v>
      </c>
      <c r="CD8">
        <v>11130137.1</v>
      </c>
      <c r="CE8">
        <v>13157171.5</v>
      </c>
      <c r="CF8">
        <v>-6910148.2999999998</v>
      </c>
      <c r="CG8">
        <v>7638008.4000000004</v>
      </c>
      <c r="CH8">
        <v>2992240.6</v>
      </c>
      <c r="CI8">
        <v>1557801.8</v>
      </c>
      <c r="CJ8">
        <v>5651335.2999999998</v>
      </c>
      <c r="CK8">
        <v>-4099410</v>
      </c>
      <c r="CL8">
        <v>10629571.5</v>
      </c>
      <c r="CM8">
        <v>10824075.300000001</v>
      </c>
      <c r="CN8">
        <v>-2472724.7000000002</v>
      </c>
      <c r="CO8">
        <v>-941834.7</v>
      </c>
      <c r="CP8">
        <v>9649757.0999999996</v>
      </c>
      <c r="CQ8">
        <v>9544436.9000000004</v>
      </c>
      <c r="CR8">
        <v>-6037884.4000000004</v>
      </c>
      <c r="CS8">
        <v>12463665.699999999</v>
      </c>
      <c r="CT8">
        <v>-417500.2</v>
      </c>
      <c r="CU8">
        <v>-6028522.0999999996</v>
      </c>
      <c r="CV8">
        <v>-5240579.0999999996</v>
      </c>
      <c r="CW8">
        <v>450091.1</v>
      </c>
      <c r="CX8">
        <v>-3422150.9</v>
      </c>
      <c r="CY8">
        <v>-9322084.0999999996</v>
      </c>
      <c r="CZ8">
        <v>-4202355.5</v>
      </c>
      <c r="DA8">
        <v>285325.09999999998</v>
      </c>
      <c r="DB8">
        <v>-11365987</v>
      </c>
      <c r="DC8">
        <v>13642010</v>
      </c>
      <c r="DD8">
        <v>-3591367.3</v>
      </c>
      <c r="DE8">
        <v>14362893.6</v>
      </c>
      <c r="DF8">
        <v>2162367.1</v>
      </c>
      <c r="DG8">
        <v>14090028.5</v>
      </c>
      <c r="DH8">
        <v>9364782.1999999993</v>
      </c>
      <c r="DI8">
        <v>20420955.699999999</v>
      </c>
      <c r="DJ8">
        <v>5385011.2000000002</v>
      </c>
      <c r="DK8">
        <v>-4325981.5999999996</v>
      </c>
      <c r="DL8">
        <v>2852377.2</v>
      </c>
      <c r="DM8">
        <v>4584059.5</v>
      </c>
      <c r="DN8">
        <v>4060252.9</v>
      </c>
      <c r="DO8">
        <v>1486897.4</v>
      </c>
      <c r="DP8">
        <v>-8204101.9000000004</v>
      </c>
      <c r="DQ8">
        <v>-14215999.300000001</v>
      </c>
      <c r="DR8">
        <v>-9845652.5</v>
      </c>
      <c r="DS8">
        <v>-3832206.5</v>
      </c>
      <c r="DT8">
        <v>-4280054.9000000004</v>
      </c>
      <c r="DU8">
        <v>-95840.4</v>
      </c>
      <c r="DV8">
        <v>-3242606.6</v>
      </c>
      <c r="DW8">
        <v>6174659.4000000004</v>
      </c>
      <c r="DX8">
        <v>9973011.3000000007</v>
      </c>
      <c r="DY8">
        <v>1612501.4</v>
      </c>
      <c r="DZ8">
        <v>13947638.6</v>
      </c>
      <c r="EA8">
        <v>4907476.8</v>
      </c>
      <c r="EB8">
        <v>-3822360.1</v>
      </c>
      <c r="EC8">
        <v>3005770</v>
      </c>
      <c r="ED8">
        <v>-599201</v>
      </c>
      <c r="EE8">
        <v>-4287182</v>
      </c>
      <c r="EF8">
        <v>1328416.5</v>
      </c>
      <c r="EG8">
        <v>-6487450</v>
      </c>
      <c r="EH8">
        <v>294468.40000000002</v>
      </c>
      <c r="EI8">
        <v>942867.2</v>
      </c>
      <c r="EJ8">
        <v>246550.2</v>
      </c>
      <c r="EK8">
        <v>-7500000</v>
      </c>
      <c r="EP8" s="28">
        <f t="shared" si="6"/>
        <v>140</v>
      </c>
      <c r="EQ8" s="28">
        <f t="shared" si="7"/>
        <v>42000000</v>
      </c>
      <c r="ER8" s="22">
        <f t="shared" si="0"/>
        <v>228549458.89999998</v>
      </c>
      <c r="ES8" s="22">
        <f t="shared" si="8"/>
        <v>186549458.89999998</v>
      </c>
      <c r="ET8" s="22">
        <f>ROUNDUP(EP8/6,0)</f>
        <v>24</v>
      </c>
      <c r="EU8" s="22">
        <f t="shared" si="17"/>
        <v>7200000</v>
      </c>
      <c r="EV8" s="22">
        <f>SUM(B8,H8,N8,T8,Z8,AF8,AL8,AR8,AX8,BD8,BJ8,BP8,BV8,CB8,CH8,CN8,CT8,CZ8,DF8,DL8,DR8,DX8,ED8,EJ8)</f>
        <v>-6615132.0000000028</v>
      </c>
      <c r="EW8" s="22">
        <f>EV8-EU8</f>
        <v>-13815132.000000004</v>
      </c>
      <c r="EX8" s="22">
        <v>6</v>
      </c>
      <c r="EY8" s="30">
        <f t="shared" si="9"/>
        <v>-2.3025220000000006E-2</v>
      </c>
      <c r="EZ8" s="34">
        <v>6</v>
      </c>
      <c r="FA8" s="28">
        <f t="shared" si="10"/>
        <v>70</v>
      </c>
      <c r="FB8" s="28">
        <f t="shared" si="11"/>
        <v>70</v>
      </c>
      <c r="FC8" s="29">
        <f t="shared" si="12"/>
        <v>0.5</v>
      </c>
      <c r="FD8" s="24">
        <f t="shared" si="13"/>
        <v>105237533.59999999</v>
      </c>
      <c r="FE8" s="24">
        <f t="shared" si="2"/>
        <v>-37367407.600000009</v>
      </c>
      <c r="FF8" s="24">
        <f t="shared" si="2"/>
        <v>38651533.299999997</v>
      </c>
      <c r="FG8" s="24">
        <f t="shared" si="14"/>
        <v>-32746042.399999995</v>
      </c>
      <c r="FH8" s="24">
        <f t="shared" si="3"/>
        <v>-5871847.7000000011</v>
      </c>
      <c r="FI8" s="24">
        <f t="shared" si="3"/>
        <v>-15036722.800000003</v>
      </c>
      <c r="FJ8" s="24">
        <f t="shared" si="3"/>
        <v>7857846.4000000004</v>
      </c>
      <c r="FK8" s="24">
        <f t="shared" si="3"/>
        <v>26560651.799999993</v>
      </c>
      <c r="FL8" s="24">
        <f t="shared" si="3"/>
        <v>37799527.999999993</v>
      </c>
      <c r="FM8" s="24">
        <f t="shared" si="3"/>
        <v>26130910.399999999</v>
      </c>
      <c r="FN8" s="24">
        <f t="shared" si="3"/>
        <v>28571775.5</v>
      </c>
      <c r="FO8" s="24">
        <f t="shared" si="3"/>
        <v>48761700.400000006</v>
      </c>
    </row>
    <row r="9" spans="1:184" x14ac:dyDescent="0.25">
      <c r="A9" s="25">
        <v>6</v>
      </c>
      <c r="B9" s="6">
        <f>COUNTIF(B3:B8,"&gt;300000")</f>
        <v>1</v>
      </c>
      <c r="C9" s="6">
        <f t="shared" ref="C9:BN9" si="22">COUNTIF(C3:C8,"&gt;300000")</f>
        <v>1</v>
      </c>
      <c r="D9" s="6">
        <f t="shared" si="22"/>
        <v>4</v>
      </c>
      <c r="E9" s="6">
        <f t="shared" si="22"/>
        <v>4</v>
      </c>
      <c r="F9" s="6">
        <f t="shared" si="22"/>
        <v>6</v>
      </c>
      <c r="G9" s="6">
        <f t="shared" si="22"/>
        <v>6</v>
      </c>
      <c r="H9" s="6">
        <f t="shared" si="22"/>
        <v>5</v>
      </c>
      <c r="I9" s="6">
        <f t="shared" si="22"/>
        <v>2</v>
      </c>
      <c r="J9" s="6">
        <f t="shared" si="22"/>
        <v>0</v>
      </c>
      <c r="K9" s="6">
        <f t="shared" si="22"/>
        <v>6</v>
      </c>
      <c r="L9" s="6">
        <f t="shared" si="22"/>
        <v>6</v>
      </c>
      <c r="M9" s="6">
        <f t="shared" si="22"/>
        <v>1</v>
      </c>
      <c r="N9" s="6">
        <f t="shared" si="22"/>
        <v>2</v>
      </c>
      <c r="O9" s="6">
        <f t="shared" si="22"/>
        <v>4</v>
      </c>
      <c r="P9" s="6">
        <f t="shared" si="22"/>
        <v>1</v>
      </c>
      <c r="Q9" s="6">
        <f t="shared" si="22"/>
        <v>0</v>
      </c>
      <c r="R9" s="6">
        <f t="shared" si="22"/>
        <v>0</v>
      </c>
      <c r="S9" s="6">
        <f t="shared" si="22"/>
        <v>0</v>
      </c>
      <c r="T9" s="6">
        <f t="shared" si="22"/>
        <v>0</v>
      </c>
      <c r="U9" s="6">
        <f t="shared" si="22"/>
        <v>0</v>
      </c>
      <c r="V9" s="6">
        <f t="shared" si="22"/>
        <v>0</v>
      </c>
      <c r="W9" s="6">
        <f t="shared" si="22"/>
        <v>4</v>
      </c>
      <c r="X9" s="6">
        <f t="shared" si="22"/>
        <v>2</v>
      </c>
      <c r="Y9" s="6">
        <f t="shared" si="22"/>
        <v>0</v>
      </c>
      <c r="Z9" s="6">
        <f t="shared" si="22"/>
        <v>0</v>
      </c>
      <c r="AA9" s="6">
        <f t="shared" si="22"/>
        <v>0</v>
      </c>
      <c r="AB9" s="6">
        <f t="shared" si="22"/>
        <v>2</v>
      </c>
      <c r="AC9" s="6">
        <f t="shared" si="22"/>
        <v>4</v>
      </c>
      <c r="AD9" s="6">
        <f t="shared" si="22"/>
        <v>4</v>
      </c>
      <c r="AE9" s="6">
        <f t="shared" si="22"/>
        <v>6</v>
      </c>
      <c r="AF9" s="6">
        <f t="shared" si="22"/>
        <v>5</v>
      </c>
      <c r="AG9" s="6">
        <f t="shared" si="22"/>
        <v>5</v>
      </c>
      <c r="AH9" s="6">
        <f t="shared" si="22"/>
        <v>6</v>
      </c>
      <c r="AI9" s="6">
        <f t="shared" si="22"/>
        <v>5</v>
      </c>
      <c r="AJ9" s="6">
        <f t="shared" si="22"/>
        <v>4</v>
      </c>
      <c r="AK9" s="6">
        <f t="shared" si="22"/>
        <v>6</v>
      </c>
      <c r="AL9" s="6">
        <f t="shared" si="22"/>
        <v>6</v>
      </c>
      <c r="AM9" s="6">
        <f t="shared" si="22"/>
        <v>4</v>
      </c>
      <c r="AN9" s="6">
        <f t="shared" si="22"/>
        <v>1</v>
      </c>
      <c r="AO9" s="6">
        <f t="shared" si="22"/>
        <v>1</v>
      </c>
      <c r="AP9" s="6">
        <f t="shared" si="22"/>
        <v>4</v>
      </c>
      <c r="AQ9" s="6">
        <f t="shared" si="22"/>
        <v>5</v>
      </c>
      <c r="AR9" s="6">
        <f t="shared" si="22"/>
        <v>6</v>
      </c>
      <c r="AS9" s="6">
        <f t="shared" si="22"/>
        <v>6</v>
      </c>
      <c r="AT9" s="6">
        <f t="shared" si="22"/>
        <v>2</v>
      </c>
      <c r="AU9" s="6">
        <f t="shared" si="22"/>
        <v>5</v>
      </c>
      <c r="AV9" s="6">
        <f t="shared" si="22"/>
        <v>1</v>
      </c>
      <c r="AW9" s="6">
        <f t="shared" si="22"/>
        <v>0</v>
      </c>
      <c r="AX9" s="6">
        <f t="shared" si="22"/>
        <v>0</v>
      </c>
      <c r="AY9" s="6">
        <f t="shared" si="22"/>
        <v>2</v>
      </c>
      <c r="AZ9" s="6">
        <f t="shared" si="22"/>
        <v>2</v>
      </c>
      <c r="BA9" s="6">
        <f t="shared" si="22"/>
        <v>5</v>
      </c>
      <c r="BB9" s="6">
        <f t="shared" si="22"/>
        <v>1</v>
      </c>
      <c r="BC9" s="6">
        <f t="shared" si="22"/>
        <v>0</v>
      </c>
      <c r="BD9" s="6">
        <f t="shared" si="22"/>
        <v>1</v>
      </c>
      <c r="BE9" s="6">
        <f t="shared" si="22"/>
        <v>3</v>
      </c>
      <c r="BF9" s="6">
        <f t="shared" si="22"/>
        <v>2</v>
      </c>
      <c r="BG9" s="6">
        <f t="shared" si="22"/>
        <v>3</v>
      </c>
      <c r="BH9" s="6">
        <f t="shared" si="22"/>
        <v>0</v>
      </c>
      <c r="BI9" s="6">
        <f t="shared" si="22"/>
        <v>0</v>
      </c>
      <c r="BJ9" s="6">
        <f t="shared" si="22"/>
        <v>6</v>
      </c>
      <c r="BK9" s="6">
        <f t="shared" si="22"/>
        <v>4</v>
      </c>
      <c r="BL9" s="6">
        <f t="shared" si="22"/>
        <v>3</v>
      </c>
      <c r="BM9" s="6">
        <f t="shared" si="22"/>
        <v>1</v>
      </c>
      <c r="BN9" s="6">
        <f t="shared" si="22"/>
        <v>0</v>
      </c>
      <c r="BO9" s="6">
        <f t="shared" ref="BO9:DZ9" si="23">COUNTIF(BO3:BO8,"&gt;300000")</f>
        <v>2</v>
      </c>
      <c r="BP9" s="6">
        <f t="shared" si="23"/>
        <v>3</v>
      </c>
      <c r="BQ9" s="6">
        <f t="shared" si="23"/>
        <v>1</v>
      </c>
      <c r="BR9" s="6">
        <f t="shared" si="23"/>
        <v>6</v>
      </c>
      <c r="BS9" s="6">
        <f t="shared" si="23"/>
        <v>0</v>
      </c>
      <c r="BT9" s="6">
        <f t="shared" si="23"/>
        <v>2</v>
      </c>
      <c r="BU9" s="6">
        <f t="shared" si="23"/>
        <v>5</v>
      </c>
      <c r="BV9" s="6">
        <f t="shared" si="23"/>
        <v>0</v>
      </c>
      <c r="BW9" s="6">
        <f t="shared" si="23"/>
        <v>1</v>
      </c>
      <c r="BX9" s="6">
        <f t="shared" si="23"/>
        <v>0</v>
      </c>
      <c r="BY9" s="6">
        <f t="shared" si="23"/>
        <v>0</v>
      </c>
      <c r="BZ9" s="6">
        <f t="shared" si="23"/>
        <v>1</v>
      </c>
      <c r="CA9" s="6">
        <f t="shared" si="23"/>
        <v>2</v>
      </c>
      <c r="CB9" s="6">
        <f t="shared" si="23"/>
        <v>4</v>
      </c>
      <c r="CC9" s="6">
        <f t="shared" si="23"/>
        <v>6</v>
      </c>
      <c r="CD9" s="6">
        <f t="shared" si="23"/>
        <v>6</v>
      </c>
      <c r="CE9" s="6">
        <f t="shared" si="23"/>
        <v>6</v>
      </c>
      <c r="CF9" s="6">
        <f t="shared" si="23"/>
        <v>0</v>
      </c>
      <c r="CG9" s="6">
        <f t="shared" si="23"/>
        <v>6</v>
      </c>
      <c r="CH9" s="6">
        <f t="shared" si="23"/>
        <v>6</v>
      </c>
      <c r="CI9" s="6">
        <f t="shared" si="23"/>
        <v>4</v>
      </c>
      <c r="CJ9" s="6">
        <f t="shared" si="23"/>
        <v>6</v>
      </c>
      <c r="CK9" s="6">
        <f t="shared" si="23"/>
        <v>0</v>
      </c>
      <c r="CL9" s="6">
        <f t="shared" si="23"/>
        <v>6</v>
      </c>
      <c r="CM9" s="6">
        <f t="shared" si="23"/>
        <v>3</v>
      </c>
      <c r="CN9" s="6">
        <f t="shared" si="23"/>
        <v>3</v>
      </c>
      <c r="CO9" s="6">
        <f t="shared" si="23"/>
        <v>4</v>
      </c>
      <c r="CP9" s="6">
        <f t="shared" si="23"/>
        <v>6</v>
      </c>
      <c r="CQ9" s="6">
        <f t="shared" si="23"/>
        <v>6</v>
      </c>
      <c r="CR9" s="6">
        <f t="shared" si="23"/>
        <v>3</v>
      </c>
      <c r="CS9" s="6">
        <f t="shared" si="23"/>
        <v>5</v>
      </c>
      <c r="CT9" s="6">
        <f t="shared" si="23"/>
        <v>5</v>
      </c>
      <c r="CU9" s="6">
        <f t="shared" si="23"/>
        <v>3</v>
      </c>
      <c r="CV9" s="6">
        <f t="shared" si="23"/>
        <v>0</v>
      </c>
      <c r="CW9" s="6">
        <f t="shared" si="23"/>
        <v>2</v>
      </c>
      <c r="CX9" s="6">
        <f t="shared" si="23"/>
        <v>1</v>
      </c>
      <c r="CY9" s="6">
        <f t="shared" si="23"/>
        <v>0</v>
      </c>
      <c r="CZ9" s="6">
        <f t="shared" si="23"/>
        <v>5</v>
      </c>
      <c r="DA9" s="6">
        <f t="shared" si="23"/>
        <v>4</v>
      </c>
      <c r="DB9" s="6">
        <f t="shared" si="23"/>
        <v>0</v>
      </c>
      <c r="DC9" s="6">
        <f t="shared" si="23"/>
        <v>5</v>
      </c>
      <c r="DD9" s="6">
        <f t="shared" si="23"/>
        <v>1</v>
      </c>
      <c r="DE9" s="6">
        <f t="shared" si="23"/>
        <v>6</v>
      </c>
      <c r="DF9" s="6">
        <f t="shared" si="23"/>
        <v>1</v>
      </c>
      <c r="DG9" s="6">
        <f t="shared" si="23"/>
        <v>4</v>
      </c>
      <c r="DH9" s="6">
        <f t="shared" si="23"/>
        <v>4</v>
      </c>
      <c r="DI9" s="6">
        <f t="shared" si="23"/>
        <v>5</v>
      </c>
      <c r="DJ9" s="6">
        <f t="shared" si="23"/>
        <v>6</v>
      </c>
      <c r="DK9" s="6">
        <f t="shared" si="23"/>
        <v>5</v>
      </c>
      <c r="DL9" s="6">
        <f t="shared" si="23"/>
        <v>2</v>
      </c>
      <c r="DM9" s="6">
        <f t="shared" si="23"/>
        <v>5</v>
      </c>
      <c r="DN9" s="6">
        <f t="shared" si="23"/>
        <v>6</v>
      </c>
      <c r="DO9" s="6">
        <f t="shared" si="23"/>
        <v>6</v>
      </c>
      <c r="DP9" s="6">
        <f t="shared" si="23"/>
        <v>0</v>
      </c>
      <c r="DQ9" s="6">
        <f t="shared" si="23"/>
        <v>0</v>
      </c>
      <c r="DR9" s="6">
        <f t="shared" si="23"/>
        <v>3</v>
      </c>
      <c r="DS9" s="6">
        <f t="shared" si="23"/>
        <v>2</v>
      </c>
      <c r="DT9" s="6">
        <f t="shared" si="23"/>
        <v>1</v>
      </c>
      <c r="DU9" s="6">
        <f t="shared" si="23"/>
        <v>0</v>
      </c>
      <c r="DV9" s="6">
        <f t="shared" si="23"/>
        <v>0</v>
      </c>
      <c r="DW9" s="6">
        <f t="shared" si="23"/>
        <v>4</v>
      </c>
      <c r="DX9" s="6">
        <f t="shared" si="23"/>
        <v>6</v>
      </c>
      <c r="DY9" s="6">
        <f t="shared" si="23"/>
        <v>5</v>
      </c>
      <c r="DZ9" s="6">
        <f t="shared" si="23"/>
        <v>6</v>
      </c>
      <c r="EA9" s="6">
        <f t="shared" ref="EA9:EO9" si="24">COUNTIF(EA3:EA8,"&gt;300000")</f>
        <v>6</v>
      </c>
      <c r="EB9" s="6">
        <f t="shared" si="24"/>
        <v>1</v>
      </c>
      <c r="EC9" s="6">
        <f t="shared" si="24"/>
        <v>1</v>
      </c>
      <c r="ED9" s="6">
        <f t="shared" si="24"/>
        <v>2</v>
      </c>
      <c r="EE9" s="6">
        <f t="shared" si="24"/>
        <v>0</v>
      </c>
      <c r="EF9" s="6">
        <f t="shared" si="24"/>
        <v>6</v>
      </c>
      <c r="EG9" s="6">
        <f t="shared" si="24"/>
        <v>2</v>
      </c>
      <c r="EH9" s="6">
        <f t="shared" si="24"/>
        <v>0</v>
      </c>
      <c r="EI9" s="6">
        <f t="shared" si="24"/>
        <v>6</v>
      </c>
      <c r="EJ9" s="6">
        <f t="shared" si="24"/>
        <v>5</v>
      </c>
      <c r="EK9" s="6">
        <f t="shared" si="24"/>
        <v>0</v>
      </c>
      <c r="EL9" s="6">
        <f t="shared" si="24"/>
        <v>5</v>
      </c>
      <c r="EM9" s="6">
        <f t="shared" si="24"/>
        <v>4</v>
      </c>
      <c r="EN9" s="6">
        <f t="shared" si="24"/>
        <v>1</v>
      </c>
      <c r="EO9" s="6">
        <f t="shared" si="24"/>
        <v>0</v>
      </c>
      <c r="ES9" s="22"/>
      <c r="ET9" s="22"/>
      <c r="EU9" s="22"/>
      <c r="EV9" s="22"/>
      <c r="EW9" s="22"/>
      <c r="EX9" s="6"/>
      <c r="EY9" s="30"/>
      <c r="EZ9" s="35" t="s">
        <v>12</v>
      </c>
      <c r="FA9" s="36" t="s">
        <v>14</v>
      </c>
      <c r="FB9" s="36" t="s">
        <v>15</v>
      </c>
      <c r="FC9" s="37" t="s">
        <v>11</v>
      </c>
      <c r="FD9" s="28">
        <v>66</v>
      </c>
      <c r="FE9" s="28">
        <v>66</v>
      </c>
      <c r="FF9" s="28">
        <v>66</v>
      </c>
      <c r="FG9" s="28">
        <v>66</v>
      </c>
      <c r="FH9" s="28">
        <v>66</v>
      </c>
      <c r="FI9" s="28">
        <v>66</v>
      </c>
      <c r="FJ9" s="28">
        <v>72</v>
      </c>
      <c r="FK9" s="28">
        <v>72</v>
      </c>
      <c r="FL9" s="28">
        <v>72</v>
      </c>
      <c r="FM9" s="28">
        <v>72</v>
      </c>
      <c r="FN9" s="28">
        <v>72</v>
      </c>
      <c r="FO9" s="28">
        <v>71</v>
      </c>
    </row>
    <row r="10" spans="1:184" x14ac:dyDescent="0.25">
      <c r="A10" s="5" t="s">
        <v>7</v>
      </c>
      <c r="B10">
        <v>-733161.8</v>
      </c>
      <c r="C10">
        <v>2999812.7</v>
      </c>
      <c r="D10">
        <v>5075193.9000000004</v>
      </c>
      <c r="E10">
        <v>6634452.9000000004</v>
      </c>
      <c r="F10">
        <v>1623414</v>
      </c>
      <c r="G10">
        <v>-8129536.2999999998</v>
      </c>
      <c r="H10">
        <v>3192787.6</v>
      </c>
      <c r="I10">
        <v>5887552.9000000004</v>
      </c>
      <c r="J10">
        <v>-7826690.9000000004</v>
      </c>
      <c r="K10">
        <v>-2526886.7999999998</v>
      </c>
      <c r="L10">
        <v>9660716.9000000004</v>
      </c>
      <c r="M10">
        <v>9604274.9000000004</v>
      </c>
      <c r="N10">
        <v>-10801647.5</v>
      </c>
      <c r="O10">
        <v>-5194071.8</v>
      </c>
      <c r="P10">
        <v>-9613074.5</v>
      </c>
      <c r="Q10">
        <v>-5373925.7999999998</v>
      </c>
      <c r="R10">
        <v>-2376776.4</v>
      </c>
      <c r="S10">
        <v>-3328618.7</v>
      </c>
      <c r="T10">
        <v>5118527.5</v>
      </c>
      <c r="U10">
        <v>1594306.2</v>
      </c>
      <c r="V10">
        <v>-977170.3</v>
      </c>
      <c r="W10">
        <v>743117.6</v>
      </c>
      <c r="X10">
        <v>-3373510.5</v>
      </c>
      <c r="Y10">
        <v>-2720155.9</v>
      </c>
      <c r="Z10">
        <v>-1050472.8999999999</v>
      </c>
      <c r="AA10">
        <v>-5403874.7999999998</v>
      </c>
      <c r="AB10">
        <v>8797241.6999999993</v>
      </c>
      <c r="AC10">
        <v>1222173.2</v>
      </c>
      <c r="AD10">
        <v>-1975824.3</v>
      </c>
      <c r="AE10">
        <v>2258550</v>
      </c>
      <c r="AF10">
        <v>646373.19999999995</v>
      </c>
      <c r="AG10">
        <v>3920517.2</v>
      </c>
      <c r="AH10">
        <v>1408051.6</v>
      </c>
      <c r="AI10">
        <v>1113337.7</v>
      </c>
      <c r="AJ10">
        <v>-8502278</v>
      </c>
      <c r="AK10">
        <v>3641080.9</v>
      </c>
      <c r="AL10">
        <v>-2470961.4</v>
      </c>
      <c r="AM10">
        <v>-1472809.4</v>
      </c>
      <c r="AN10">
        <v>-2651845.7999999998</v>
      </c>
      <c r="AO10">
        <v>1556230.9</v>
      </c>
      <c r="AP10">
        <v>4581532.8</v>
      </c>
      <c r="AQ10">
        <v>-6067397</v>
      </c>
      <c r="AR10">
        <v>1264889.8</v>
      </c>
      <c r="AS10">
        <v>381165.5</v>
      </c>
      <c r="AT10">
        <v>-1465460.1</v>
      </c>
      <c r="AU10">
        <v>-4583509.8</v>
      </c>
      <c r="AV10">
        <v>-2308116.2000000002</v>
      </c>
      <c r="AW10">
        <v>-1771300.9</v>
      </c>
      <c r="AX10">
        <v>14205332.4</v>
      </c>
      <c r="AY10">
        <v>-1697078.1</v>
      </c>
      <c r="AZ10">
        <v>1811667.7</v>
      </c>
      <c r="BA10">
        <v>1443097.9</v>
      </c>
      <c r="BB10">
        <v>242163.8</v>
      </c>
      <c r="BC10">
        <v>-4282130.5</v>
      </c>
      <c r="BD10">
        <v>-865141.2</v>
      </c>
      <c r="BE10">
        <v>-1200398.5</v>
      </c>
      <c r="BF10">
        <v>-5681586.7000000002</v>
      </c>
      <c r="BG10">
        <v>2909957.7</v>
      </c>
      <c r="BH10">
        <v>-994192.2</v>
      </c>
      <c r="BI10">
        <v>5898443.7999999998</v>
      </c>
      <c r="BJ10">
        <v>1407352.4</v>
      </c>
      <c r="BK10">
        <v>-3943467.5</v>
      </c>
      <c r="BL10">
        <v>-1448256.5</v>
      </c>
      <c r="BM10">
        <v>1495863.5</v>
      </c>
      <c r="BN10">
        <v>-3359405.3</v>
      </c>
      <c r="BO10">
        <v>779919</v>
      </c>
      <c r="BP10">
        <v>2142202.2000000002</v>
      </c>
      <c r="BQ10">
        <v>-2635653.7000000002</v>
      </c>
      <c r="BR10">
        <v>-3178967.7</v>
      </c>
      <c r="BS10">
        <v>-312000</v>
      </c>
      <c r="BT10">
        <v>617945.69999999995</v>
      </c>
      <c r="BU10">
        <v>-2217879.2000000002</v>
      </c>
      <c r="BV10">
        <v>-2229856.2999999998</v>
      </c>
      <c r="BW10">
        <v>-1828956.8</v>
      </c>
      <c r="BX10">
        <v>-2458836.2999999998</v>
      </c>
      <c r="BY10">
        <v>-1486697.8</v>
      </c>
      <c r="BZ10">
        <v>4366211.5</v>
      </c>
      <c r="CA10">
        <v>8572947.5</v>
      </c>
      <c r="CB10">
        <v>2586519.5</v>
      </c>
      <c r="CC10">
        <v>-205891</v>
      </c>
      <c r="CD10">
        <v>-5121184.5999999996</v>
      </c>
      <c r="CE10">
        <v>9654682.3000000007</v>
      </c>
      <c r="CF10">
        <v>108608.8</v>
      </c>
      <c r="CG10">
        <v>2607064.6</v>
      </c>
      <c r="CH10">
        <v>-1712474</v>
      </c>
      <c r="CI10">
        <v>3646240.5</v>
      </c>
      <c r="CJ10">
        <v>-2316281.6</v>
      </c>
      <c r="CK10">
        <v>1896122.3</v>
      </c>
      <c r="CL10">
        <v>2340616.7999999998</v>
      </c>
      <c r="CM10">
        <v>-1009046.2</v>
      </c>
      <c r="CN10">
        <v>9474472.4000000004</v>
      </c>
      <c r="CO10">
        <v>1601521.5</v>
      </c>
      <c r="CP10">
        <v>-6830362</v>
      </c>
      <c r="CQ10">
        <v>6398548.9000000004</v>
      </c>
      <c r="CR10">
        <v>8378888.4000000004</v>
      </c>
      <c r="CS10">
        <v>-3676577.8</v>
      </c>
      <c r="CT10">
        <v>-4306216.7</v>
      </c>
      <c r="CU10">
        <v>288351.59999999998</v>
      </c>
      <c r="CV10">
        <v>-7202758.5</v>
      </c>
      <c r="CW10">
        <v>408763.3</v>
      </c>
      <c r="CX10">
        <v>2124938</v>
      </c>
      <c r="CY10">
        <v>-2418513.7999999998</v>
      </c>
      <c r="CZ10">
        <v>124775.6</v>
      </c>
      <c r="DA10">
        <v>6200080.7999999998</v>
      </c>
      <c r="DB10">
        <v>10977630.9</v>
      </c>
      <c r="DC10">
        <v>1510091</v>
      </c>
      <c r="DD10">
        <v>203462</v>
      </c>
      <c r="DE10">
        <v>-6533434.4000000004</v>
      </c>
      <c r="DF10">
        <v>-1550054.6</v>
      </c>
      <c r="DG10">
        <v>2679945.2000000002</v>
      </c>
      <c r="DH10">
        <v>4761071.8</v>
      </c>
      <c r="DI10">
        <v>2242764.2000000002</v>
      </c>
      <c r="DJ10">
        <v>-2610200.2000000002</v>
      </c>
      <c r="DK10">
        <v>7867761.2000000002</v>
      </c>
      <c r="DL10">
        <v>4011469.1</v>
      </c>
      <c r="DM10">
        <v>-4937403.8</v>
      </c>
      <c r="DN10">
        <v>-3472601.3</v>
      </c>
      <c r="DO10">
        <v>285389.7</v>
      </c>
      <c r="DP10">
        <v>-2882091.2</v>
      </c>
      <c r="DQ10">
        <v>2145579.9</v>
      </c>
      <c r="DR10">
        <v>2594150.3999999999</v>
      </c>
      <c r="DS10">
        <v>-3009834.5</v>
      </c>
      <c r="DT10">
        <v>-1540440</v>
      </c>
      <c r="DU10">
        <v>5483081.7999999998</v>
      </c>
      <c r="DV10">
        <v>-1684800.8</v>
      </c>
      <c r="DW10">
        <v>8533510.8000000007</v>
      </c>
      <c r="DX10">
        <v>1414237</v>
      </c>
      <c r="DY10">
        <v>1669239.3</v>
      </c>
      <c r="DZ10">
        <v>-2612877.1</v>
      </c>
      <c r="EA10">
        <v>-2735697.7</v>
      </c>
      <c r="EB10">
        <v>-4093112</v>
      </c>
      <c r="EC10">
        <v>5822484.7999999998</v>
      </c>
      <c r="ED10">
        <v>449806.8</v>
      </c>
      <c r="EE10">
        <v>-951372.80000000005</v>
      </c>
      <c r="EF10">
        <v>3175700.8</v>
      </c>
      <c r="EG10">
        <v>-172281.8</v>
      </c>
      <c r="EH10">
        <v>-4818380.4000000004</v>
      </c>
      <c r="EI10">
        <v>783700</v>
      </c>
      <c r="EP10" s="28">
        <f t="shared" si="6"/>
        <v>138</v>
      </c>
      <c r="EQ10" s="28">
        <f t="shared" si="7"/>
        <v>41400000</v>
      </c>
      <c r="ER10" s="22">
        <f t="shared" ref="ER10:ER15" si="25">SUM(B10:EO10)</f>
        <v>32346207.799999997</v>
      </c>
      <c r="ES10" s="22">
        <f t="shared" si="8"/>
        <v>-9053792.200000003</v>
      </c>
      <c r="ET10" s="22">
        <f>ROUNDUP(EP10/1,0)</f>
        <v>138</v>
      </c>
      <c r="EU10" s="22">
        <f>$EQ$2*ET10</f>
        <v>41400000</v>
      </c>
      <c r="EV10" s="22">
        <f>SUM(B10:EO10)</f>
        <v>32346207.799999997</v>
      </c>
      <c r="EW10" s="22">
        <f t="shared" ref="EW10:EW14" si="26">EV10-EU10</f>
        <v>-9053792.200000003</v>
      </c>
      <c r="EX10" s="22">
        <v>1</v>
      </c>
      <c r="EY10" s="30">
        <f t="shared" si="9"/>
        <v>-1.5745725565217396E-2</v>
      </c>
      <c r="EZ10" s="34">
        <v>1</v>
      </c>
      <c r="FA10" s="28">
        <f t="shared" si="10"/>
        <v>65</v>
      </c>
      <c r="FB10" s="28">
        <f t="shared" si="11"/>
        <v>73</v>
      </c>
      <c r="FC10" s="29">
        <f t="shared" si="12"/>
        <v>0.47101449275362317</v>
      </c>
      <c r="FD10" s="24">
        <f>SUM(H10,T10,AF10,AR10,BD10,BP10,CB10,CN10,CZ10,DL10,DX10)</f>
        <v>29111112.700000003</v>
      </c>
      <c r="FE10" s="24">
        <f t="shared" ref="FE10:FI15" si="27">SUM(I10,U10,AG10,AS10,BE10,BQ10,CC10,CO10,DA10,DM10,DY10)</f>
        <v>12275036.400000002</v>
      </c>
      <c r="FF10" s="24">
        <f t="shared" si="27"/>
        <v>-24781218.200000007</v>
      </c>
      <c r="FG10" s="24">
        <f t="shared" si="27"/>
        <v>12457030.600000001</v>
      </c>
      <c r="FH10" s="24">
        <f t="shared" si="27"/>
        <v>-3183678.3</v>
      </c>
      <c r="FI10" s="24">
        <f t="shared" si="27"/>
        <v>12799580.700000003</v>
      </c>
      <c r="FJ10" s="24">
        <f>SUM(B10,N10,Z10,AL10,AX10,BJ10,BV10,CH10,CT10,DF10,DR10,ED10)</f>
        <v>-6198203.2000000002</v>
      </c>
      <c r="FK10" s="24">
        <f t="shared" ref="FK10:FO15" si="28">SUM(C10,O10,AA10,AM10,AY10,BK10,BW10,CI10,CU10,DG10,DS10,EE10)</f>
        <v>-13887115.699999999</v>
      </c>
      <c r="FL10" s="24">
        <f t="shared" si="28"/>
        <v>-3610617.3000000007</v>
      </c>
      <c r="FM10" s="24">
        <f t="shared" si="28"/>
        <v>15349644.600000001</v>
      </c>
      <c r="FN10" s="24">
        <f t="shared" si="28"/>
        <v>-1546510.5000000009</v>
      </c>
      <c r="FO10" s="24">
        <f t="shared" si="28"/>
        <v>3561146.0000000009</v>
      </c>
    </row>
    <row r="11" spans="1:184" x14ac:dyDescent="0.25">
      <c r="A11" s="5" t="s">
        <v>2</v>
      </c>
      <c r="B11">
        <v>2091611.8</v>
      </c>
      <c r="C11">
        <v>7825516.5</v>
      </c>
      <c r="D11">
        <v>23369436.100000001</v>
      </c>
      <c r="E11">
        <v>9439243.4000000004</v>
      </c>
      <c r="F11">
        <v>-5136171.0999999996</v>
      </c>
      <c r="G11">
        <v>-10601939.5</v>
      </c>
      <c r="H11">
        <v>4982193.8</v>
      </c>
      <c r="I11">
        <v>202561.6</v>
      </c>
      <c r="J11">
        <v>-6503010.9000000004</v>
      </c>
      <c r="K11">
        <v>2992454.1</v>
      </c>
      <c r="L11">
        <v>22238467.100000001</v>
      </c>
      <c r="M11">
        <v>-1264496.7</v>
      </c>
      <c r="N11">
        <v>-10832996.1</v>
      </c>
      <c r="O11">
        <v>-16245586.6</v>
      </c>
      <c r="P11">
        <v>-11200668.300000001</v>
      </c>
      <c r="Q11">
        <v>-6095907</v>
      </c>
      <c r="R11">
        <v>-4852618</v>
      </c>
      <c r="S11">
        <v>2828699.6</v>
      </c>
      <c r="T11">
        <v>8401022.4000000004</v>
      </c>
      <c r="U11">
        <v>-178122.9</v>
      </c>
      <c r="V11">
        <v>-938799.7</v>
      </c>
      <c r="W11">
        <v>-3273692.9</v>
      </c>
      <c r="X11">
        <v>-3192931.1</v>
      </c>
      <c r="Y11">
        <v>-4505530.2</v>
      </c>
      <c r="Z11">
        <v>-3357550.8</v>
      </c>
      <c r="AA11">
        <v>-316387.09999999998</v>
      </c>
      <c r="AB11">
        <v>10859731.4</v>
      </c>
      <c r="AC11">
        <v>1404250</v>
      </c>
      <c r="AD11">
        <v>1586077.1</v>
      </c>
      <c r="AE11">
        <v>-1430221.7</v>
      </c>
      <c r="AF11">
        <v>3362332.7</v>
      </c>
      <c r="AG11">
        <v>3614273.3</v>
      </c>
      <c r="AH11">
        <v>24172832</v>
      </c>
      <c r="AI11">
        <v>-2025300.2</v>
      </c>
      <c r="AJ11">
        <v>-4851890.8</v>
      </c>
      <c r="AK11">
        <v>-2922941.3</v>
      </c>
      <c r="AL11">
        <v>-2799079.3</v>
      </c>
      <c r="AM11">
        <v>-7001617.0999999996</v>
      </c>
      <c r="AN11">
        <v>1108452.3999999999</v>
      </c>
      <c r="AO11">
        <v>7408658.7000000002</v>
      </c>
      <c r="AP11">
        <v>-2366307</v>
      </c>
      <c r="AQ11">
        <v>-4933672.5</v>
      </c>
      <c r="AR11">
        <v>5402027.2999999998</v>
      </c>
      <c r="AS11">
        <v>3575208.5</v>
      </c>
      <c r="AT11">
        <v>-734041.9</v>
      </c>
      <c r="AU11">
        <v>-3622596.6</v>
      </c>
      <c r="AV11">
        <v>-3876864.5</v>
      </c>
      <c r="AW11">
        <v>-694948.5</v>
      </c>
      <c r="AX11">
        <v>3613378.2</v>
      </c>
      <c r="AY11">
        <v>-1574186.1</v>
      </c>
      <c r="AZ11">
        <v>4325292</v>
      </c>
      <c r="BA11">
        <v>420316.7</v>
      </c>
      <c r="BB11">
        <v>-616111.30000000005</v>
      </c>
      <c r="BC11">
        <v>-1010563.3</v>
      </c>
      <c r="BD11">
        <v>287555.40000000002</v>
      </c>
      <c r="BE11">
        <v>-3034804.1</v>
      </c>
      <c r="BF11">
        <v>-5002159.8</v>
      </c>
      <c r="BG11">
        <v>2755474.6</v>
      </c>
      <c r="BH11">
        <v>5074413</v>
      </c>
      <c r="BI11">
        <v>5007402.0999999996</v>
      </c>
      <c r="BJ11">
        <v>1030125.7</v>
      </c>
      <c r="BK11">
        <v>-5243217.5999999996</v>
      </c>
      <c r="BL11">
        <v>1184847.3</v>
      </c>
      <c r="BM11">
        <v>-2039442.5</v>
      </c>
      <c r="BN11">
        <v>1291910.5</v>
      </c>
      <c r="BO11">
        <v>16206.5</v>
      </c>
      <c r="BP11">
        <v>2636020.5</v>
      </c>
      <c r="BQ11">
        <v>-6102658.7999999998</v>
      </c>
      <c r="BR11">
        <v>-1767253.6</v>
      </c>
      <c r="BS11">
        <v>-4368996</v>
      </c>
      <c r="BT11">
        <v>468052.5</v>
      </c>
      <c r="BU11">
        <v>-3896129.9</v>
      </c>
      <c r="BV11">
        <v>305691.3</v>
      </c>
      <c r="BW11">
        <v>-2164496.1</v>
      </c>
      <c r="BX11">
        <v>-2194525.1</v>
      </c>
      <c r="BY11">
        <v>-2754227.4</v>
      </c>
      <c r="BZ11">
        <v>12442265.6</v>
      </c>
      <c r="CA11">
        <v>11148337.699999999</v>
      </c>
      <c r="CB11">
        <v>2461266.6</v>
      </c>
      <c r="CC11">
        <v>-5217645.3</v>
      </c>
      <c r="CD11">
        <v>-1927442.1</v>
      </c>
      <c r="CE11">
        <v>11649421.300000001</v>
      </c>
      <c r="CF11">
        <v>-381417.7</v>
      </c>
      <c r="CG11">
        <v>320582.8</v>
      </c>
      <c r="CH11">
        <v>-4580030.5</v>
      </c>
      <c r="CI11">
        <v>1583721.1</v>
      </c>
      <c r="CJ11">
        <v>-1847791.1</v>
      </c>
      <c r="CK11">
        <v>1999277</v>
      </c>
      <c r="CL11">
        <v>983700.1</v>
      </c>
      <c r="CM11">
        <v>5932682.7000000002</v>
      </c>
      <c r="CN11">
        <v>10448990</v>
      </c>
      <c r="CO11">
        <v>-1704642.2</v>
      </c>
      <c r="CP11">
        <v>-3198382.7</v>
      </c>
      <c r="CQ11">
        <v>9335643.1999999993</v>
      </c>
      <c r="CR11">
        <v>5628676.5</v>
      </c>
      <c r="CS11">
        <v>-8675144.6999999993</v>
      </c>
      <c r="CT11">
        <v>2616696.6</v>
      </c>
      <c r="CU11">
        <v>-5091325.8</v>
      </c>
      <c r="CV11">
        <v>-7049597</v>
      </c>
      <c r="CW11">
        <v>5665976.4000000004</v>
      </c>
      <c r="CX11">
        <v>2394375.4</v>
      </c>
      <c r="CY11">
        <v>-3369180.5</v>
      </c>
      <c r="CZ11">
        <v>13557661.4</v>
      </c>
      <c r="DA11">
        <v>7072680.7000000002</v>
      </c>
      <c r="DB11">
        <v>15773531.6</v>
      </c>
      <c r="DC11">
        <v>2271653.2000000002</v>
      </c>
      <c r="DD11">
        <v>-5759417.4000000004</v>
      </c>
      <c r="DE11">
        <v>-6613836.2999999998</v>
      </c>
      <c r="DF11">
        <v>6764522.2999999998</v>
      </c>
      <c r="DG11">
        <v>-431563.8</v>
      </c>
      <c r="DH11">
        <v>8728932.6999999993</v>
      </c>
      <c r="DI11">
        <v>-306842.3</v>
      </c>
      <c r="DJ11">
        <v>152150</v>
      </c>
      <c r="DK11">
        <v>11595394.6</v>
      </c>
      <c r="DL11">
        <v>4075488.7</v>
      </c>
      <c r="DM11">
        <v>-6371821.2000000002</v>
      </c>
      <c r="DN11">
        <v>-1659101.1</v>
      </c>
      <c r="DO11">
        <v>-2991882.1</v>
      </c>
      <c r="DP11">
        <v>-4366268.7</v>
      </c>
      <c r="DQ11">
        <v>6714214.0999999996</v>
      </c>
      <c r="DR11">
        <v>1356529.4</v>
      </c>
      <c r="DS11">
        <v>-5908091.4000000004</v>
      </c>
      <c r="DT11">
        <v>-2218725.4</v>
      </c>
      <c r="DU11">
        <v>8366722.5</v>
      </c>
      <c r="DV11">
        <v>-2683423.1</v>
      </c>
      <c r="DW11">
        <v>18195853.300000001</v>
      </c>
      <c r="DX11">
        <v>10383736</v>
      </c>
      <c r="DY11">
        <v>-2145478.2999999998</v>
      </c>
      <c r="DZ11">
        <v>-3273289</v>
      </c>
      <c r="EA11">
        <v>-4668326.3</v>
      </c>
      <c r="EB11">
        <v>-2474819.7999999998</v>
      </c>
      <c r="EC11">
        <v>11752663.300000001</v>
      </c>
      <c r="ED11">
        <v>-560975.19999999995</v>
      </c>
      <c r="EE11">
        <v>2170242.6</v>
      </c>
      <c r="EF11">
        <v>911417.1</v>
      </c>
      <c r="EG11">
        <v>1624765.5</v>
      </c>
      <c r="EH11">
        <v>-5421645.2000000002</v>
      </c>
      <c r="EI11">
        <v>-2529200</v>
      </c>
      <c r="EP11" s="28">
        <f t="shared" si="6"/>
        <v>138</v>
      </c>
      <c r="EQ11" s="28">
        <f t="shared" si="7"/>
        <v>41400000</v>
      </c>
      <c r="ER11" s="22">
        <f t="shared" si="25"/>
        <v>120409539.99999996</v>
      </c>
      <c r="ES11" s="22">
        <f t="shared" si="8"/>
        <v>79009539.999999955</v>
      </c>
      <c r="ET11" s="22">
        <f>ROUNDUP(EP11/2,0)</f>
        <v>69</v>
      </c>
      <c r="EU11" s="22">
        <f>$EQ$2*ET11</f>
        <v>20700000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108846105.2</v>
      </c>
      <c r="EW11" s="22">
        <f t="shared" si="26"/>
        <v>88146105.200000003</v>
      </c>
      <c r="EX11" s="22">
        <v>2</v>
      </c>
      <c r="EY11" s="30">
        <f t="shared" si="9"/>
        <v>0.15329757426086957</v>
      </c>
      <c r="EZ11" s="34">
        <v>2</v>
      </c>
      <c r="FA11" s="28">
        <f t="shared" si="10"/>
        <v>63</v>
      </c>
      <c r="FB11" s="28">
        <f t="shared" si="11"/>
        <v>75</v>
      </c>
      <c r="FC11" s="29">
        <f t="shared" si="12"/>
        <v>0.45652173913043476</v>
      </c>
      <c r="FD11" s="24">
        <f t="shared" ref="FD11:FD15" si="29">SUM(H11,T11,AF11,AR11,BD11,BP11,CB11,CN11,CZ11,DL11,DX11)</f>
        <v>65998294.800000004</v>
      </c>
      <c r="FE11" s="24">
        <f t="shared" si="27"/>
        <v>-10290448.699999999</v>
      </c>
      <c r="FF11" s="24">
        <f t="shared" si="27"/>
        <v>14942882.799999997</v>
      </c>
      <c r="FG11" s="24">
        <f t="shared" si="27"/>
        <v>8053852.2999999998</v>
      </c>
      <c r="FH11" s="24">
        <f t="shared" si="27"/>
        <v>8505999.0999999978</v>
      </c>
      <c r="FI11" s="24">
        <f t="shared" si="27"/>
        <v>-4778165.2999999989</v>
      </c>
      <c r="FJ11" s="24">
        <f t="shared" ref="FJ11:FJ15" si="30">SUM(B11,N11,Z11,AL11,AX11,BJ11,BV11,CH11,CT11,DF11,DR11,ED11)</f>
        <v>-4352076.5999999996</v>
      </c>
      <c r="FK11" s="24">
        <f t="shared" si="28"/>
        <v>-32396991.399999999</v>
      </c>
      <c r="FL11" s="24">
        <f t="shared" si="28"/>
        <v>25976802.100000001</v>
      </c>
      <c r="FM11" s="24">
        <f t="shared" si="28"/>
        <v>25132791</v>
      </c>
      <c r="FN11" s="24">
        <f t="shared" si="28"/>
        <v>-2225797.0000000014</v>
      </c>
      <c r="FO11" s="24">
        <f t="shared" si="28"/>
        <v>25842396.899999999</v>
      </c>
    </row>
    <row r="12" spans="1:184" x14ac:dyDescent="0.25">
      <c r="A12" s="5" t="s">
        <v>1</v>
      </c>
      <c r="B12">
        <v>2743330</v>
      </c>
      <c r="C12">
        <v>12216861.4</v>
      </c>
      <c r="D12">
        <v>38213141.600000001</v>
      </c>
      <c r="E12">
        <v>4035893.8</v>
      </c>
      <c r="F12">
        <v>-3374130</v>
      </c>
      <c r="G12">
        <v>-9214664.6999999993</v>
      </c>
      <c r="H12">
        <v>1958253.3</v>
      </c>
      <c r="I12">
        <v>-239867.2</v>
      </c>
      <c r="J12">
        <v>-6903275</v>
      </c>
      <c r="K12">
        <v>9251264.8000000007</v>
      </c>
      <c r="L12">
        <v>5061642</v>
      </c>
      <c r="M12">
        <v>779454.3</v>
      </c>
      <c r="N12">
        <v>-19705724.800000001</v>
      </c>
      <c r="O12">
        <v>-16358580.6</v>
      </c>
      <c r="P12">
        <v>-12156106</v>
      </c>
      <c r="Q12">
        <v>-9366947.8000000007</v>
      </c>
      <c r="R12">
        <v>-100990.3</v>
      </c>
      <c r="S12">
        <v>2095086.5</v>
      </c>
      <c r="T12">
        <v>6269547.2999999998</v>
      </c>
      <c r="U12">
        <v>1260147.7</v>
      </c>
      <c r="V12">
        <v>-4806543.4000000004</v>
      </c>
      <c r="W12">
        <v>-4559612.0999999996</v>
      </c>
      <c r="X12">
        <v>-5110313.5999999996</v>
      </c>
      <c r="Y12">
        <v>-9416629.9000000004</v>
      </c>
      <c r="Z12">
        <v>1111449.3</v>
      </c>
      <c r="AA12">
        <v>1145963.2</v>
      </c>
      <c r="AB12">
        <v>8544757.5999999996</v>
      </c>
      <c r="AC12">
        <v>2425503.4</v>
      </c>
      <c r="AD12">
        <v>2025649.4</v>
      </c>
      <c r="AE12">
        <v>2345569.2000000002</v>
      </c>
      <c r="AF12">
        <v>1589391.3</v>
      </c>
      <c r="AG12">
        <v>12834247.1</v>
      </c>
      <c r="AH12">
        <v>14663214.5</v>
      </c>
      <c r="AI12">
        <v>8837074.9000000004</v>
      </c>
      <c r="AJ12">
        <v>-9688163.6999999993</v>
      </c>
      <c r="AK12">
        <v>-1427225</v>
      </c>
      <c r="AL12">
        <v>-3626261.6</v>
      </c>
      <c r="AM12">
        <v>-4877785.4000000004</v>
      </c>
      <c r="AN12">
        <v>4131115.8</v>
      </c>
      <c r="AO12">
        <v>8653262.0999999996</v>
      </c>
      <c r="AP12">
        <v>1232831</v>
      </c>
      <c r="AQ12">
        <v>-3349363.4</v>
      </c>
      <c r="AR12">
        <v>7746171.7000000002</v>
      </c>
      <c r="AS12">
        <v>413047</v>
      </c>
      <c r="AT12">
        <v>133776.70000000001</v>
      </c>
      <c r="AU12">
        <v>-4364048.5999999996</v>
      </c>
      <c r="AV12">
        <v>-3497970.8</v>
      </c>
      <c r="AW12">
        <v>-1291039.2</v>
      </c>
      <c r="AX12">
        <v>-985940.1</v>
      </c>
      <c r="AY12">
        <v>-3330579.8</v>
      </c>
      <c r="AZ12">
        <v>9012792.3000000007</v>
      </c>
      <c r="BA12">
        <v>-3521173.1</v>
      </c>
      <c r="BB12">
        <v>3682311.8</v>
      </c>
      <c r="BC12">
        <v>-3724647</v>
      </c>
      <c r="BD12">
        <v>-4521561.4000000004</v>
      </c>
      <c r="BE12">
        <v>-3622021.7</v>
      </c>
      <c r="BF12">
        <v>-3167778.5</v>
      </c>
      <c r="BG12">
        <v>11352583.1</v>
      </c>
      <c r="BH12">
        <v>632572.4</v>
      </c>
      <c r="BI12">
        <v>7898038</v>
      </c>
      <c r="BJ12">
        <v>-2859403.8</v>
      </c>
      <c r="BK12">
        <v>-5930755.2000000002</v>
      </c>
      <c r="BL12">
        <v>-1817595.4</v>
      </c>
      <c r="BM12">
        <v>924017</v>
      </c>
      <c r="BN12">
        <v>-409948.8</v>
      </c>
      <c r="BO12">
        <v>2907712.3</v>
      </c>
      <c r="BP12">
        <v>-2840419</v>
      </c>
      <c r="BQ12">
        <v>-3193814.2</v>
      </c>
      <c r="BR12">
        <v>-902383.4</v>
      </c>
      <c r="BS12">
        <v>-4867375.5</v>
      </c>
      <c r="BT12">
        <v>-801570.6</v>
      </c>
      <c r="BU12">
        <v>-3410790.1</v>
      </c>
      <c r="BV12">
        <v>-905507.6</v>
      </c>
      <c r="BW12">
        <v>-3882594.2</v>
      </c>
      <c r="BX12">
        <v>-1906163.5</v>
      </c>
      <c r="BY12">
        <v>-486056.5</v>
      </c>
      <c r="BZ12">
        <v>12477235.300000001</v>
      </c>
      <c r="CA12">
        <v>16132694</v>
      </c>
      <c r="CB12">
        <v>1175868.5</v>
      </c>
      <c r="CC12">
        <v>-3079152.3</v>
      </c>
      <c r="CD12">
        <v>-4911752.5999999996</v>
      </c>
      <c r="CE12">
        <v>9112668.0999999996</v>
      </c>
      <c r="CF12">
        <v>-2046602.5</v>
      </c>
      <c r="CG12">
        <v>-1577531.7</v>
      </c>
      <c r="CH12">
        <v>-6536279.5</v>
      </c>
      <c r="CI12">
        <v>3865236.1</v>
      </c>
      <c r="CJ12">
        <v>-1136189</v>
      </c>
      <c r="CK12">
        <v>1584643.7</v>
      </c>
      <c r="CL12">
        <v>7399712.9000000004</v>
      </c>
      <c r="CM12">
        <v>11493674.9</v>
      </c>
      <c r="CN12">
        <v>4817836.0999999996</v>
      </c>
      <c r="CO12">
        <v>3768689.2</v>
      </c>
      <c r="CP12">
        <v>2625985.9</v>
      </c>
      <c r="CQ12">
        <v>5892994.2000000002</v>
      </c>
      <c r="CR12">
        <v>2142421.2000000002</v>
      </c>
      <c r="CS12">
        <v>-324632.3</v>
      </c>
      <c r="CT12">
        <v>-4682325.0999999996</v>
      </c>
      <c r="CU12">
        <v>-1309636.3</v>
      </c>
      <c r="CV12">
        <v>-371091.4</v>
      </c>
      <c r="CW12">
        <v>3922305.3</v>
      </c>
      <c r="CX12">
        <v>98716.800000000003</v>
      </c>
      <c r="CY12">
        <v>-6499664.9000000004</v>
      </c>
      <c r="CZ12">
        <v>9424143.5999999996</v>
      </c>
      <c r="DA12">
        <v>8785178.5999999996</v>
      </c>
      <c r="DB12">
        <v>18404950.699999999</v>
      </c>
      <c r="DC12">
        <v>-2726982.8</v>
      </c>
      <c r="DD12">
        <v>-4980526.8</v>
      </c>
      <c r="DE12">
        <v>3138596.7</v>
      </c>
      <c r="DF12">
        <v>2365333.7000000002</v>
      </c>
      <c r="DG12">
        <v>-3486713.7</v>
      </c>
      <c r="DH12">
        <v>7372883.5999999996</v>
      </c>
      <c r="DI12">
        <v>5126154.4000000004</v>
      </c>
      <c r="DJ12">
        <v>-89783.5</v>
      </c>
      <c r="DK12">
        <v>14736272.9</v>
      </c>
      <c r="DL12">
        <v>575469.19999999995</v>
      </c>
      <c r="DM12">
        <v>-5618442</v>
      </c>
      <c r="DN12">
        <v>-5786022.7999999998</v>
      </c>
      <c r="DO12">
        <v>-3128173.5</v>
      </c>
      <c r="DP12">
        <v>-7992158.5999999996</v>
      </c>
      <c r="DQ12">
        <v>2641487</v>
      </c>
      <c r="DR12">
        <v>-708446.8</v>
      </c>
      <c r="DS12">
        <v>-6513352.5999999996</v>
      </c>
      <c r="DT12">
        <v>351641.2</v>
      </c>
      <c r="DU12">
        <v>8784765.5999999996</v>
      </c>
      <c r="DV12">
        <v>1434468.7</v>
      </c>
      <c r="DW12">
        <v>20557919</v>
      </c>
      <c r="DX12">
        <v>11093518.4</v>
      </c>
      <c r="DY12">
        <v>-2426940</v>
      </c>
      <c r="DZ12">
        <v>-3011756.5</v>
      </c>
      <c r="EA12">
        <v>-174607</v>
      </c>
      <c r="EB12">
        <v>195916.6</v>
      </c>
      <c r="EC12">
        <v>12701728.699999999</v>
      </c>
      <c r="ED12">
        <v>2050233.2</v>
      </c>
      <c r="EE12">
        <v>1811118.4</v>
      </c>
      <c r="EF12">
        <v>1221656.3</v>
      </c>
      <c r="EG12">
        <v>6252567</v>
      </c>
      <c r="EH12">
        <v>-6348660.4000000004</v>
      </c>
      <c r="EI12">
        <v>1561800</v>
      </c>
      <c r="EP12" s="28">
        <f t="shared" si="6"/>
        <v>138</v>
      </c>
      <c r="EQ12" s="28">
        <f t="shared" si="7"/>
        <v>41400000</v>
      </c>
      <c r="ER12" s="22">
        <f t="shared" si="25"/>
        <v>149235412.40000001</v>
      </c>
      <c r="ES12" s="22">
        <f t="shared" si="8"/>
        <v>107835412.40000001</v>
      </c>
      <c r="ET12" s="22">
        <f>ROUNDUP(EP12/3,0)</f>
        <v>46</v>
      </c>
      <c r="EU12" s="22">
        <f t="shared" ref="EU12:EU15" si="31">$EQ$2*ET12</f>
        <v>13800000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58509396.399999991</v>
      </c>
      <c r="EW12" s="22">
        <f t="shared" si="26"/>
        <v>44709396.399999991</v>
      </c>
      <c r="EX12" s="22">
        <v>3</v>
      </c>
      <c r="EY12" s="30">
        <f t="shared" si="9"/>
        <v>7.7755471999999978E-2</v>
      </c>
      <c r="EZ12" s="34">
        <v>3</v>
      </c>
      <c r="FA12" s="28">
        <f t="shared" si="10"/>
        <v>68</v>
      </c>
      <c r="FB12" s="28">
        <f t="shared" si="11"/>
        <v>70</v>
      </c>
      <c r="FC12" s="29">
        <f t="shared" si="12"/>
        <v>0.49275362318840582</v>
      </c>
      <c r="FD12" s="24">
        <f t="shared" si="29"/>
        <v>37288219</v>
      </c>
      <c r="FE12" s="24">
        <f t="shared" si="27"/>
        <v>8881072.1999999993</v>
      </c>
      <c r="FF12" s="24">
        <f t="shared" si="27"/>
        <v>6338415.5999999978</v>
      </c>
      <c r="FG12" s="24">
        <f t="shared" si="27"/>
        <v>24625785.600000001</v>
      </c>
      <c r="FH12" s="24">
        <f t="shared" si="27"/>
        <v>-26084754.399999999</v>
      </c>
      <c r="FI12" s="24">
        <f t="shared" si="27"/>
        <v>9711456.5</v>
      </c>
      <c r="FJ12" s="24">
        <f t="shared" si="30"/>
        <v>-31739543.100000005</v>
      </c>
      <c r="FK12" s="24">
        <f t="shared" si="28"/>
        <v>-26650818.699999996</v>
      </c>
      <c r="FL12" s="24">
        <f t="shared" si="28"/>
        <v>51460843.100000001</v>
      </c>
      <c r="FM12" s="24">
        <f t="shared" si="28"/>
        <v>28334934.899999999</v>
      </c>
      <c r="FN12" s="24">
        <f t="shared" si="28"/>
        <v>18027412.899999999</v>
      </c>
      <c r="FO12" s="24">
        <f t="shared" si="28"/>
        <v>49042388.800000004</v>
      </c>
    </row>
    <row r="13" spans="1:184" x14ac:dyDescent="0.25">
      <c r="A13" s="5" t="s">
        <v>3</v>
      </c>
      <c r="B13">
        <v>-703716.6</v>
      </c>
      <c r="C13">
        <v>17072436.399999999</v>
      </c>
      <c r="D13">
        <v>28190419.199999999</v>
      </c>
      <c r="E13">
        <v>9082994.5999999996</v>
      </c>
      <c r="F13">
        <v>-2542848.2000000002</v>
      </c>
      <c r="G13">
        <v>-10362876.1</v>
      </c>
      <c r="H13">
        <v>3329711.3</v>
      </c>
      <c r="I13">
        <v>9253032.3000000007</v>
      </c>
      <c r="J13">
        <v>-42725.4</v>
      </c>
      <c r="K13">
        <v>-2475699.2000000002</v>
      </c>
      <c r="L13">
        <v>6057534.9000000004</v>
      </c>
      <c r="M13">
        <v>-12130022.4</v>
      </c>
      <c r="N13">
        <v>-19468014.5</v>
      </c>
      <c r="O13">
        <v>-16861141.899999999</v>
      </c>
      <c r="P13">
        <v>-16117665.300000001</v>
      </c>
      <c r="Q13">
        <v>-6334005.7000000002</v>
      </c>
      <c r="R13">
        <v>1116418.3999999999</v>
      </c>
      <c r="S13">
        <v>-8939.7000000000007</v>
      </c>
      <c r="T13">
        <v>8160623.7999999998</v>
      </c>
      <c r="U13">
        <v>-1140150.8999999999</v>
      </c>
      <c r="V13">
        <v>-5121966.3</v>
      </c>
      <c r="W13">
        <v>-5351297.2</v>
      </c>
      <c r="X13">
        <v>-10448735.199999999</v>
      </c>
      <c r="Y13">
        <v>-8037411.9000000004</v>
      </c>
      <c r="Z13">
        <v>4993411.4000000004</v>
      </c>
      <c r="AA13">
        <v>3015390.5</v>
      </c>
      <c r="AB13">
        <v>11058796.800000001</v>
      </c>
      <c r="AC13">
        <v>-320780.2</v>
      </c>
      <c r="AD13">
        <v>4683825.0999999996</v>
      </c>
      <c r="AE13">
        <v>-1394932.9</v>
      </c>
      <c r="AF13">
        <v>7753218.5</v>
      </c>
      <c r="AG13">
        <v>17456062</v>
      </c>
      <c r="AH13">
        <v>29572236.800000001</v>
      </c>
      <c r="AI13">
        <v>2270149.2000000002</v>
      </c>
      <c r="AJ13">
        <v>-9767748.3000000007</v>
      </c>
      <c r="AK13">
        <v>-3006599.1</v>
      </c>
      <c r="AL13">
        <v>-5309511.2</v>
      </c>
      <c r="AM13">
        <v>-310560.7</v>
      </c>
      <c r="AN13">
        <v>-1177252.2</v>
      </c>
      <c r="AO13">
        <v>9813086</v>
      </c>
      <c r="AP13">
        <v>5059897.7</v>
      </c>
      <c r="AQ13">
        <v>-2123741.7999999998</v>
      </c>
      <c r="AR13">
        <v>4838422.2</v>
      </c>
      <c r="AS13">
        <v>1836330.3</v>
      </c>
      <c r="AT13">
        <v>-581111.19999999995</v>
      </c>
      <c r="AU13">
        <v>-4232881.2</v>
      </c>
      <c r="AV13">
        <v>-6093851.4000000004</v>
      </c>
      <c r="AW13">
        <v>-3018611.8</v>
      </c>
      <c r="AX13">
        <v>-7575448.2000000002</v>
      </c>
      <c r="AY13">
        <v>3669205.4</v>
      </c>
      <c r="AZ13">
        <v>7069753.0999999996</v>
      </c>
      <c r="BA13">
        <v>-1494923.8</v>
      </c>
      <c r="BB13">
        <v>3692051.7</v>
      </c>
      <c r="BC13">
        <v>-5730448.5999999996</v>
      </c>
      <c r="BD13">
        <v>-5457052.5999999996</v>
      </c>
      <c r="BE13">
        <v>-4656869.4000000004</v>
      </c>
      <c r="BF13">
        <v>-664679</v>
      </c>
      <c r="BG13">
        <v>7719168</v>
      </c>
      <c r="BH13">
        <v>-4075923.8</v>
      </c>
      <c r="BI13">
        <v>6129677.5999999996</v>
      </c>
      <c r="BJ13">
        <v>-3498166.4</v>
      </c>
      <c r="BK13">
        <v>-7198444.5</v>
      </c>
      <c r="BL13">
        <v>372439.2</v>
      </c>
      <c r="BM13">
        <v>1343910.1</v>
      </c>
      <c r="BN13">
        <v>1412354</v>
      </c>
      <c r="BO13">
        <v>530930.69999999995</v>
      </c>
      <c r="BP13">
        <v>1268939.3999999999</v>
      </c>
      <c r="BQ13">
        <v>-1544379.2</v>
      </c>
      <c r="BR13">
        <v>995269.5</v>
      </c>
      <c r="BS13">
        <v>-2144319.4</v>
      </c>
      <c r="BT13">
        <v>1143675.2</v>
      </c>
      <c r="BU13">
        <v>-6267102</v>
      </c>
      <c r="BV13">
        <v>90082.9</v>
      </c>
      <c r="BW13">
        <v>-4185888.1</v>
      </c>
      <c r="BX13">
        <v>545919.9</v>
      </c>
      <c r="BY13">
        <v>3533160</v>
      </c>
      <c r="BZ13">
        <v>13323918</v>
      </c>
      <c r="CA13">
        <v>15188536.9</v>
      </c>
      <c r="CB13">
        <v>4107309.5</v>
      </c>
      <c r="CC13">
        <v>-6020088.7999999998</v>
      </c>
      <c r="CD13">
        <v>-3307562.5</v>
      </c>
      <c r="CE13">
        <v>8081547.5</v>
      </c>
      <c r="CF13">
        <v>-5269153.5999999996</v>
      </c>
      <c r="CG13">
        <v>-4519737.5</v>
      </c>
      <c r="CH13">
        <v>-5357967.2</v>
      </c>
      <c r="CI13">
        <v>2905052.9</v>
      </c>
      <c r="CJ13">
        <v>-473427.3</v>
      </c>
      <c r="CK13">
        <v>6236923</v>
      </c>
      <c r="CL13">
        <v>6605371.2000000002</v>
      </c>
      <c r="CM13">
        <v>3231567.5</v>
      </c>
      <c r="CN13">
        <v>5984589.2000000002</v>
      </c>
      <c r="CO13">
        <v>2069457.6</v>
      </c>
      <c r="CP13">
        <v>-937571.1</v>
      </c>
      <c r="CQ13">
        <v>3023817.9</v>
      </c>
      <c r="CR13">
        <v>9539508.9000000004</v>
      </c>
      <c r="CS13">
        <v>-7027301.5</v>
      </c>
      <c r="CT13">
        <v>-3776514</v>
      </c>
      <c r="CU13">
        <v>68863</v>
      </c>
      <c r="CV13">
        <v>-2032714.7</v>
      </c>
      <c r="CW13">
        <v>3167991.1</v>
      </c>
      <c r="CX13">
        <v>-364536.5</v>
      </c>
      <c r="CY13">
        <v>-12430614.4</v>
      </c>
      <c r="CZ13">
        <v>14583568.4</v>
      </c>
      <c r="DA13">
        <v>12906286.699999999</v>
      </c>
      <c r="DB13">
        <v>7086674.9000000004</v>
      </c>
      <c r="DC13">
        <v>-1748985.4</v>
      </c>
      <c r="DD13">
        <v>6259903.5999999996</v>
      </c>
      <c r="DE13">
        <v>2870002.7</v>
      </c>
      <c r="DF13">
        <v>5082170.4000000004</v>
      </c>
      <c r="DG13">
        <v>-4818832.7</v>
      </c>
      <c r="DH13">
        <v>16407552.1</v>
      </c>
      <c r="DI13">
        <v>7953741.7000000002</v>
      </c>
      <c r="DJ13">
        <v>-4030627.2</v>
      </c>
      <c r="DK13">
        <v>10927548.4</v>
      </c>
      <c r="DL13">
        <v>174945.6</v>
      </c>
      <c r="DM13">
        <v>-7539697.2000000002</v>
      </c>
      <c r="DN13">
        <v>-11182094.300000001</v>
      </c>
      <c r="DO13">
        <v>-580808.5</v>
      </c>
      <c r="DP13">
        <v>-8282070.9000000004</v>
      </c>
      <c r="DQ13">
        <v>-1127103.8999999999</v>
      </c>
      <c r="DR13">
        <v>1076103.2</v>
      </c>
      <c r="DS13">
        <v>-3672171.5</v>
      </c>
      <c r="DT13">
        <v>3318061.2</v>
      </c>
      <c r="DU13">
        <v>11939899.199999999</v>
      </c>
      <c r="DV13">
        <v>3138795.9</v>
      </c>
      <c r="DW13">
        <v>22762125</v>
      </c>
      <c r="DX13">
        <v>7831234.2000000002</v>
      </c>
      <c r="DY13">
        <v>-4589585.7</v>
      </c>
      <c r="DZ13">
        <v>-5457089.5</v>
      </c>
      <c r="EA13">
        <v>3676914</v>
      </c>
      <c r="EB13">
        <v>3698848.6</v>
      </c>
      <c r="EC13">
        <v>18326906.300000001</v>
      </c>
      <c r="ED13">
        <v>5119320.5999999996</v>
      </c>
      <c r="EE13">
        <v>-682571</v>
      </c>
      <c r="EF13">
        <v>5323948.4000000004</v>
      </c>
      <c r="EG13">
        <v>1593467.2</v>
      </c>
      <c r="EH13">
        <v>-2991381.6</v>
      </c>
      <c r="EI13">
        <v>2596200</v>
      </c>
      <c r="EP13" s="28">
        <f t="shared" si="6"/>
        <v>138</v>
      </c>
      <c r="EQ13" s="28">
        <f t="shared" si="7"/>
        <v>41400000</v>
      </c>
      <c r="ER13" s="22">
        <f t="shared" si="25"/>
        <v>165120554.59999999</v>
      </c>
      <c r="ES13" s="22">
        <f t="shared" si="8"/>
        <v>123720554.59999999</v>
      </c>
      <c r="ET13" s="22">
        <f>ROUNDUP(EP13/4,0)</f>
        <v>35</v>
      </c>
      <c r="EU13" s="22">
        <f t="shared" si="31"/>
        <v>10500000</v>
      </c>
      <c r="EV13" s="22">
        <f>SUM(B13,F13,J13,N13,R13,V13,Z13,AD13,AH13,AL13,AP13,AT13,AX13,BB13,BF13,BJ13,BN13,BR13,BV13,BZ13,CD13,CH13,CL13,CP13,CT13,CX13,DB13,DF13,DJ13,DN13,DR13,DV13,DZ13,ED13,EH13,EL13)</f>
        <v>10134370.800000003</v>
      </c>
      <c r="EW13" s="22">
        <f t="shared" si="26"/>
        <v>-365629.19999999739</v>
      </c>
      <c r="EX13" s="22">
        <v>4</v>
      </c>
      <c r="EY13" s="30">
        <f t="shared" si="9"/>
        <v>-6.2679291428570979E-4</v>
      </c>
      <c r="EZ13" s="34">
        <v>4</v>
      </c>
      <c r="FA13" s="28">
        <f t="shared" si="10"/>
        <v>69</v>
      </c>
      <c r="FB13" s="28">
        <f t="shared" si="11"/>
        <v>69</v>
      </c>
      <c r="FC13" s="29">
        <f t="shared" si="12"/>
        <v>0.5</v>
      </c>
      <c r="FD13" s="24">
        <f t="shared" si="29"/>
        <v>52575509.500000007</v>
      </c>
      <c r="FE13" s="24">
        <f t="shared" si="27"/>
        <v>18030397.699999999</v>
      </c>
      <c r="FF13" s="24">
        <f t="shared" si="27"/>
        <v>10359381.900000002</v>
      </c>
      <c r="FG13" s="24">
        <f t="shared" si="27"/>
        <v>8237605.6999999993</v>
      </c>
      <c r="FH13" s="24">
        <f t="shared" si="27"/>
        <v>-17238012.000000004</v>
      </c>
      <c r="FI13" s="24">
        <f t="shared" si="27"/>
        <v>-17807303.499999996</v>
      </c>
      <c r="FJ13" s="24">
        <f t="shared" si="30"/>
        <v>-29328249.600000001</v>
      </c>
      <c r="FK13" s="24">
        <f t="shared" si="28"/>
        <v>-10998662.200000001</v>
      </c>
      <c r="FL13" s="24">
        <f t="shared" si="28"/>
        <v>52485830.399999999</v>
      </c>
      <c r="FM13" s="24">
        <f t="shared" si="28"/>
        <v>46515463.200000003</v>
      </c>
      <c r="FN13" s="24">
        <f t="shared" si="28"/>
        <v>29103238.499999996</v>
      </c>
      <c r="FO13" s="24">
        <f t="shared" si="28"/>
        <v>23185355</v>
      </c>
    </row>
    <row r="14" spans="1:184" x14ac:dyDescent="0.25">
      <c r="A14" s="5" t="s">
        <v>4</v>
      </c>
      <c r="B14">
        <v>2007506.3</v>
      </c>
      <c r="C14">
        <v>13810946.300000001</v>
      </c>
      <c r="D14">
        <v>25005813.899999999</v>
      </c>
      <c r="E14">
        <v>8610504</v>
      </c>
      <c r="F14">
        <v>-3203191.3</v>
      </c>
      <c r="G14">
        <v>-7007840</v>
      </c>
      <c r="H14">
        <v>7814681.0999999996</v>
      </c>
      <c r="I14">
        <v>19864311.899999999</v>
      </c>
      <c r="J14">
        <v>-9413199</v>
      </c>
      <c r="K14">
        <v>-2531358</v>
      </c>
      <c r="L14">
        <v>-5583428.5999999996</v>
      </c>
      <c r="M14">
        <v>-14872236.4</v>
      </c>
      <c r="N14">
        <v>-19518961</v>
      </c>
      <c r="O14">
        <v>-19735155.100000001</v>
      </c>
      <c r="P14">
        <v>-10009686.5</v>
      </c>
      <c r="Q14">
        <v>-1568902.3</v>
      </c>
      <c r="R14">
        <v>3748136</v>
      </c>
      <c r="S14">
        <v>-1466510.9</v>
      </c>
      <c r="T14">
        <v>3587775</v>
      </c>
      <c r="U14">
        <v>-3918441.5</v>
      </c>
      <c r="V14">
        <v>-8705405.3000000007</v>
      </c>
      <c r="W14">
        <v>-9941503.3000000007</v>
      </c>
      <c r="X14">
        <v>-10988058.300000001</v>
      </c>
      <c r="Y14">
        <v>-1032569.2</v>
      </c>
      <c r="Z14">
        <v>8847097.6999999993</v>
      </c>
      <c r="AA14">
        <v>5202167.8</v>
      </c>
      <c r="AB14">
        <v>10734214.5</v>
      </c>
      <c r="AC14">
        <v>-175872.1</v>
      </c>
      <c r="AD14">
        <v>-658147.4</v>
      </c>
      <c r="AE14">
        <v>8931861</v>
      </c>
      <c r="AF14">
        <v>16424201.199999999</v>
      </c>
      <c r="AG14">
        <v>20834435.199999999</v>
      </c>
      <c r="AH14">
        <v>23199363.800000001</v>
      </c>
      <c r="AI14">
        <v>745354</v>
      </c>
      <c r="AJ14">
        <v>-13093166.800000001</v>
      </c>
      <c r="AK14">
        <v>-2272360.2000000002</v>
      </c>
      <c r="AL14">
        <v>-3408429.7</v>
      </c>
      <c r="AM14">
        <v>-4209803.5999999996</v>
      </c>
      <c r="AN14">
        <v>2261120.5</v>
      </c>
      <c r="AO14">
        <v>16337095.1</v>
      </c>
      <c r="AP14">
        <v>8546646</v>
      </c>
      <c r="AQ14">
        <v>-5364584.9000000004</v>
      </c>
      <c r="AR14">
        <v>4699734.9000000004</v>
      </c>
      <c r="AS14">
        <v>255271.3</v>
      </c>
      <c r="AT14">
        <v>-1064333.1000000001</v>
      </c>
      <c r="AU14">
        <v>-2025821.3</v>
      </c>
      <c r="AV14">
        <v>-7804396.2999999998</v>
      </c>
      <c r="AW14">
        <v>-3843565.8</v>
      </c>
      <c r="AX14">
        <v>1182330</v>
      </c>
      <c r="AY14">
        <v>6055098.2999999998</v>
      </c>
      <c r="AZ14">
        <v>9968154.5</v>
      </c>
      <c r="BA14">
        <v>-5689863.7999999998</v>
      </c>
      <c r="BB14">
        <v>-2346422.7999999998</v>
      </c>
      <c r="BC14">
        <v>-3037031.4</v>
      </c>
      <c r="BD14">
        <v>-4270146.3</v>
      </c>
      <c r="BE14">
        <v>-2652331</v>
      </c>
      <c r="BF14">
        <v>-2867295.1</v>
      </c>
      <c r="BG14">
        <v>1800970.4</v>
      </c>
      <c r="BH14">
        <v>685942.6</v>
      </c>
      <c r="BI14">
        <v>4633307</v>
      </c>
      <c r="BJ14">
        <v>-4520613.9000000004</v>
      </c>
      <c r="BK14">
        <v>-6062927</v>
      </c>
      <c r="BL14">
        <v>-421698.6</v>
      </c>
      <c r="BM14">
        <v>1937245.7</v>
      </c>
      <c r="BN14">
        <v>-3365462.9</v>
      </c>
      <c r="BO14">
        <v>7227810</v>
      </c>
      <c r="BP14">
        <v>-675009.8</v>
      </c>
      <c r="BQ14">
        <v>-1563984.4</v>
      </c>
      <c r="BR14">
        <v>-571814.1</v>
      </c>
      <c r="BS14">
        <v>-4463464.8</v>
      </c>
      <c r="BT14">
        <v>643398.1</v>
      </c>
      <c r="BU14">
        <v>-8741263.9000000004</v>
      </c>
      <c r="BV14">
        <v>320235.90000000002</v>
      </c>
      <c r="BW14">
        <v>-3075039.1</v>
      </c>
      <c r="BX14">
        <v>1649067.5</v>
      </c>
      <c r="BY14">
        <v>5205118.7</v>
      </c>
      <c r="BZ14">
        <v>11716838.9</v>
      </c>
      <c r="CA14">
        <v>21108598.899999999</v>
      </c>
      <c r="CB14">
        <v>3557674.5</v>
      </c>
      <c r="CC14">
        <v>-8745569.0999999996</v>
      </c>
      <c r="CD14">
        <v>-3610256.4</v>
      </c>
      <c r="CE14">
        <v>8334244.2999999998</v>
      </c>
      <c r="CF14">
        <v>-5197530.5999999996</v>
      </c>
      <c r="CG14">
        <v>-2837114.6</v>
      </c>
      <c r="CH14">
        <v>-5412850</v>
      </c>
      <c r="CI14">
        <v>2668046.7999999998</v>
      </c>
      <c r="CJ14">
        <v>8447369.1999999993</v>
      </c>
      <c r="CK14">
        <v>8728585.3000000007</v>
      </c>
      <c r="CL14">
        <v>3500403.9</v>
      </c>
      <c r="CM14">
        <v>6489280.9000000004</v>
      </c>
      <c r="CN14">
        <v>6181326.2999999998</v>
      </c>
      <c r="CO14">
        <v>-1927271.8</v>
      </c>
      <c r="CP14">
        <v>-5203003.5</v>
      </c>
      <c r="CQ14">
        <v>7530126.7999999998</v>
      </c>
      <c r="CR14">
        <v>1359723.4</v>
      </c>
      <c r="CS14">
        <v>-7746424</v>
      </c>
      <c r="CT14">
        <v>-668737.69999999995</v>
      </c>
      <c r="CU14">
        <v>-2083498.5</v>
      </c>
      <c r="CV14">
        <v>-3833208.9</v>
      </c>
      <c r="CW14">
        <v>400801.3</v>
      </c>
      <c r="CX14">
        <v>-5255073.2</v>
      </c>
      <c r="CY14">
        <v>-14214396.4</v>
      </c>
      <c r="CZ14">
        <v>19269632.600000001</v>
      </c>
      <c r="DA14">
        <v>2111537.1</v>
      </c>
      <c r="DB14">
        <v>8499893.3000000007</v>
      </c>
      <c r="DC14">
        <v>7417784.9000000004</v>
      </c>
      <c r="DD14">
        <v>8980946.9000000004</v>
      </c>
      <c r="DE14">
        <v>8246461.7999999998</v>
      </c>
      <c r="DF14">
        <v>4587391.8</v>
      </c>
      <c r="DG14">
        <v>-2495010.4</v>
      </c>
      <c r="DH14">
        <v>19070401.800000001</v>
      </c>
      <c r="DI14">
        <v>11675554</v>
      </c>
      <c r="DJ14">
        <v>-3917521.6</v>
      </c>
      <c r="DK14">
        <v>13453235.1</v>
      </c>
      <c r="DL14">
        <v>-1786962.1</v>
      </c>
      <c r="DM14">
        <v>-7210397.0999999996</v>
      </c>
      <c r="DN14">
        <v>-13238271.800000001</v>
      </c>
      <c r="DO14">
        <v>-2517168.1</v>
      </c>
      <c r="DP14">
        <v>-12312938</v>
      </c>
      <c r="DQ14">
        <v>-744714.1</v>
      </c>
      <c r="DR14">
        <v>4091124.5</v>
      </c>
      <c r="DS14">
        <v>-4034053.2</v>
      </c>
      <c r="DT14">
        <v>11545378.699999999</v>
      </c>
      <c r="DU14">
        <v>12467389.699999999</v>
      </c>
      <c r="DV14">
        <v>10259360.800000001</v>
      </c>
      <c r="DW14">
        <v>18411419</v>
      </c>
      <c r="DX14">
        <v>5022061.5</v>
      </c>
      <c r="DY14">
        <v>-5122139.4000000004</v>
      </c>
      <c r="DZ14">
        <v>-2894193.3</v>
      </c>
      <c r="EA14">
        <v>2053704</v>
      </c>
      <c r="EB14">
        <v>2588859.6</v>
      </c>
      <c r="EC14">
        <v>21565424</v>
      </c>
      <c r="ED14">
        <v>-3453860.4</v>
      </c>
      <c r="EE14">
        <v>1182674</v>
      </c>
      <c r="EF14">
        <v>4084536.8</v>
      </c>
      <c r="EG14">
        <v>3219749.9</v>
      </c>
      <c r="EH14">
        <v>-3576297.6</v>
      </c>
      <c r="EI14">
        <v>5509500</v>
      </c>
      <c r="EP14" s="28">
        <f t="shared" si="6"/>
        <v>138</v>
      </c>
      <c r="EQ14" s="28">
        <f t="shared" si="7"/>
        <v>41400000</v>
      </c>
      <c r="ER14" s="22">
        <f t="shared" si="25"/>
        <v>190334199.90000004</v>
      </c>
      <c r="ES14" s="22">
        <f t="shared" si="8"/>
        <v>148934199.90000004</v>
      </c>
      <c r="ET14" s="22">
        <f>ROUNDUP(EP14/5,0)</f>
        <v>28</v>
      </c>
      <c r="EU14" s="22">
        <f t="shared" si="31"/>
        <v>8400000</v>
      </c>
      <c r="EV14" s="22">
        <f>SUM(B14,G14,L14,Q14,V14,AA14,AF14,AK14,AP14,AU14,AZ14,BE14,BJ14,BO14,BT14,BY14,CD14,CI14,CN14,CS14,CX14,DC14,DH14,DM14,DR14,DW14,EB14,EG14,EL14)</f>
        <v>60714862.100000001</v>
      </c>
      <c r="EW14" s="22">
        <f t="shared" si="26"/>
        <v>52314862.100000001</v>
      </c>
      <c r="EX14" s="22">
        <v>5</v>
      </c>
      <c r="EY14" s="30">
        <f t="shared" si="9"/>
        <v>8.9682620742857141E-2</v>
      </c>
      <c r="EZ14" s="34">
        <v>5</v>
      </c>
      <c r="FA14" s="28">
        <f t="shared" si="10"/>
        <v>68</v>
      </c>
      <c r="FB14" s="28">
        <f t="shared" si="11"/>
        <v>70</v>
      </c>
      <c r="FC14" s="29">
        <f t="shared" si="12"/>
        <v>0.49275362318840582</v>
      </c>
      <c r="FD14" s="24">
        <f t="shared" si="29"/>
        <v>59824968.899999991</v>
      </c>
      <c r="FE14" s="24">
        <f t="shared" si="27"/>
        <v>11925421.199999994</v>
      </c>
      <c r="FF14" s="24">
        <f t="shared" si="27"/>
        <v>-15868514.5</v>
      </c>
      <c r="FG14" s="24">
        <f t="shared" si="27"/>
        <v>6402868.9000000004</v>
      </c>
      <c r="FH14" s="24">
        <f t="shared" si="27"/>
        <v>-40720648</v>
      </c>
      <c r="FI14" s="24">
        <f t="shared" si="27"/>
        <v>-7645055.4000000022</v>
      </c>
      <c r="FJ14" s="24">
        <f t="shared" si="30"/>
        <v>-15947766.499999998</v>
      </c>
      <c r="FK14" s="24">
        <f t="shared" si="28"/>
        <v>-12776553.699999999</v>
      </c>
      <c r="FL14" s="24">
        <f t="shared" si="28"/>
        <v>78501463.400000006</v>
      </c>
      <c r="FM14" s="24">
        <f t="shared" si="28"/>
        <v>61147405.499999993</v>
      </c>
      <c r="FN14" s="24">
        <f t="shared" si="28"/>
        <v>15449268.800000006</v>
      </c>
      <c r="FO14" s="24">
        <f t="shared" si="28"/>
        <v>50041341.299999997</v>
      </c>
    </row>
    <row r="15" spans="1:184" x14ac:dyDescent="0.25">
      <c r="A15" s="5" t="s">
        <v>5</v>
      </c>
      <c r="B15">
        <v>-1489640.2</v>
      </c>
      <c r="C15">
        <v>13550580.6</v>
      </c>
      <c r="D15">
        <v>22695076.199999999</v>
      </c>
      <c r="E15">
        <v>11255570.6</v>
      </c>
      <c r="F15">
        <v>-716739.7</v>
      </c>
      <c r="G15">
        <v>-729119.9</v>
      </c>
      <c r="H15">
        <v>19867956.899999999</v>
      </c>
      <c r="I15">
        <v>7251789</v>
      </c>
      <c r="J15">
        <v>-10785476.800000001</v>
      </c>
      <c r="K15">
        <v>-14225076.4</v>
      </c>
      <c r="L15">
        <v>-7092733.2000000002</v>
      </c>
      <c r="M15">
        <v>-16955101.199999999</v>
      </c>
      <c r="N15">
        <v>-23206356.899999999</v>
      </c>
      <c r="O15">
        <v>-18314980.899999999</v>
      </c>
      <c r="P15">
        <v>-9796136.0999999996</v>
      </c>
      <c r="Q15">
        <v>-1648627.8</v>
      </c>
      <c r="R15">
        <v>342916.6</v>
      </c>
      <c r="S15">
        <v>-6373227.4000000004</v>
      </c>
      <c r="T15">
        <v>4829336.8</v>
      </c>
      <c r="U15">
        <v>-8847258.9000000004</v>
      </c>
      <c r="V15">
        <v>-12074860.6</v>
      </c>
      <c r="W15">
        <v>-10153512.9</v>
      </c>
      <c r="X15">
        <v>-6309677.5999999996</v>
      </c>
      <c r="Y15">
        <v>-353209.5</v>
      </c>
      <c r="Z15">
        <v>12142911.5</v>
      </c>
      <c r="AA15">
        <v>6080890.5999999996</v>
      </c>
      <c r="AB15">
        <v>10691554.199999999</v>
      </c>
      <c r="AC15">
        <v>-9991079.9000000004</v>
      </c>
      <c r="AD15">
        <v>6628728.4000000004</v>
      </c>
      <c r="AE15">
        <v>2080415.4</v>
      </c>
      <c r="AF15">
        <v>17176287.800000001</v>
      </c>
      <c r="AG15">
        <v>23592251.899999999</v>
      </c>
      <c r="AH15">
        <v>20554986.300000001</v>
      </c>
      <c r="AI15">
        <v>-737125.1</v>
      </c>
      <c r="AJ15">
        <v>-13794142.6</v>
      </c>
      <c r="AK15">
        <v>2757068</v>
      </c>
      <c r="AL15">
        <v>-2365958</v>
      </c>
      <c r="AM15">
        <v>-3071622.1</v>
      </c>
      <c r="AN15">
        <v>8854135.9000000004</v>
      </c>
      <c r="AO15">
        <v>20098451.300000001</v>
      </c>
      <c r="AP15">
        <v>8170009.4000000004</v>
      </c>
      <c r="AQ15">
        <v>-4357548</v>
      </c>
      <c r="AR15">
        <v>2766757.5</v>
      </c>
      <c r="AS15">
        <v>-6482372.4000000004</v>
      </c>
      <c r="AT15">
        <v>-78487.8</v>
      </c>
      <c r="AU15">
        <v>-6061896.4000000004</v>
      </c>
      <c r="AV15">
        <v>-7692113.4000000004</v>
      </c>
      <c r="AW15">
        <v>186573.5</v>
      </c>
      <c r="AX15">
        <v>-3958204.2</v>
      </c>
      <c r="AY15">
        <v>6756866.4000000004</v>
      </c>
      <c r="AZ15">
        <v>6941436.5</v>
      </c>
      <c r="BA15">
        <v>-8853578.6999999993</v>
      </c>
      <c r="BB15">
        <v>-286771.3</v>
      </c>
      <c r="BC15">
        <v>-2975087.8</v>
      </c>
      <c r="BD15">
        <v>-1368482.3</v>
      </c>
      <c r="BE15">
        <v>-4685798.0999999996</v>
      </c>
      <c r="BF15">
        <v>-7056248.5</v>
      </c>
      <c r="BG15">
        <v>2523161.4</v>
      </c>
      <c r="BH15">
        <v>889051.2</v>
      </c>
      <c r="BI15">
        <v>4173797.9</v>
      </c>
      <c r="BJ15">
        <v>105197.5</v>
      </c>
      <c r="BK15">
        <v>-5355967.4000000004</v>
      </c>
      <c r="BL15">
        <v>2734737.1</v>
      </c>
      <c r="BM15">
        <v>-1968444.3</v>
      </c>
      <c r="BN15">
        <v>3935251.8</v>
      </c>
      <c r="BO15">
        <v>7310745.0999999996</v>
      </c>
      <c r="BP15">
        <v>-879340.9</v>
      </c>
      <c r="BQ15">
        <v>-1123340.2</v>
      </c>
      <c r="BR15">
        <v>-1681680.1</v>
      </c>
      <c r="BS15">
        <v>-4183810.1</v>
      </c>
      <c r="BT15">
        <v>1072806.2</v>
      </c>
      <c r="BU15">
        <v>-8681873.5999999996</v>
      </c>
      <c r="BV15">
        <v>4864343.2</v>
      </c>
      <c r="BW15">
        <v>-1556825.9</v>
      </c>
      <c r="BX15">
        <v>6337040</v>
      </c>
      <c r="BY15">
        <v>2514057.6</v>
      </c>
      <c r="BZ15">
        <v>21065021.699999999</v>
      </c>
      <c r="CA15">
        <v>20816043.699999999</v>
      </c>
      <c r="CB15">
        <v>2287538.7999999998</v>
      </c>
      <c r="CC15">
        <v>-10317422.6</v>
      </c>
      <c r="CD15">
        <v>-5954985.2999999998</v>
      </c>
      <c r="CE15">
        <v>8703506.8000000007</v>
      </c>
      <c r="CF15">
        <v>1032809.2</v>
      </c>
      <c r="CG15">
        <v>-1205722</v>
      </c>
      <c r="CH15">
        <v>-5334077.9000000004</v>
      </c>
      <c r="CI15">
        <v>9905163.3000000007</v>
      </c>
      <c r="CJ15">
        <v>6159364.2999999998</v>
      </c>
      <c r="CK15">
        <v>2927232.6</v>
      </c>
      <c r="CL15">
        <v>7893648</v>
      </c>
      <c r="CM15">
        <v>3429333.5</v>
      </c>
      <c r="CN15">
        <v>1931904.2</v>
      </c>
      <c r="CO15">
        <v>-5292146.7</v>
      </c>
      <c r="CP15">
        <v>2942853.3</v>
      </c>
      <c r="CQ15">
        <v>-346083.8</v>
      </c>
      <c r="CR15">
        <v>3359961</v>
      </c>
      <c r="CS15">
        <v>-3659261.5</v>
      </c>
      <c r="CT15">
        <v>-1526371.9</v>
      </c>
      <c r="CU15">
        <v>-3356797.7</v>
      </c>
      <c r="CV15">
        <v>-5600807.2999999998</v>
      </c>
      <c r="CW15">
        <v>-6395154.0999999996</v>
      </c>
      <c r="CX15">
        <v>-7622588</v>
      </c>
      <c r="CY15">
        <v>-16029838.800000001</v>
      </c>
      <c r="CZ15">
        <v>14915099.699999999</v>
      </c>
      <c r="DA15">
        <v>6520906</v>
      </c>
      <c r="DB15">
        <v>20981935.300000001</v>
      </c>
      <c r="DC15">
        <v>12635401.1</v>
      </c>
      <c r="DD15">
        <v>17984744.699999999</v>
      </c>
      <c r="DE15">
        <v>4503414.9000000004</v>
      </c>
      <c r="DF15">
        <v>8437349.8000000007</v>
      </c>
      <c r="DG15">
        <v>-2023149.8</v>
      </c>
      <c r="DH15">
        <v>23490504.899999999</v>
      </c>
      <c r="DI15">
        <v>10368661.199999999</v>
      </c>
      <c r="DJ15">
        <v>-3159038.5</v>
      </c>
      <c r="DK15">
        <v>10124593.6</v>
      </c>
      <c r="DL15">
        <v>-4773054.8</v>
      </c>
      <c r="DM15">
        <v>-6168508.0999999996</v>
      </c>
      <c r="DN15">
        <v>-17089526</v>
      </c>
      <c r="DO15">
        <v>-6847827.5999999996</v>
      </c>
      <c r="DP15">
        <v>-14351718.800000001</v>
      </c>
      <c r="DQ15">
        <v>2904316.1</v>
      </c>
      <c r="DR15">
        <v>4684258.5</v>
      </c>
      <c r="DS15">
        <v>927779.3</v>
      </c>
      <c r="DT15">
        <v>10437098.699999999</v>
      </c>
      <c r="DU15">
        <v>15462725.800000001</v>
      </c>
      <c r="DV15">
        <v>6528013.9000000004</v>
      </c>
      <c r="DW15">
        <v>15131411.1</v>
      </c>
      <c r="DX15">
        <v>2378704.2000000002</v>
      </c>
      <c r="DY15">
        <v>-3597965.2</v>
      </c>
      <c r="DZ15">
        <v>211670</v>
      </c>
      <c r="EA15">
        <v>2611199</v>
      </c>
      <c r="EB15">
        <v>3601668</v>
      </c>
      <c r="EC15">
        <v>8749816.5</v>
      </c>
      <c r="ED15">
        <v>-3878390</v>
      </c>
      <c r="EE15">
        <v>2029068.4</v>
      </c>
      <c r="EF15">
        <v>4980327.2</v>
      </c>
      <c r="EG15">
        <v>3846200.2</v>
      </c>
      <c r="EH15">
        <v>2799550</v>
      </c>
      <c r="EP15" s="28">
        <f t="shared" si="6"/>
        <v>137</v>
      </c>
      <c r="EQ15" s="28">
        <f t="shared" si="7"/>
        <v>41100000</v>
      </c>
      <c r="ER15" s="22">
        <f t="shared" si="25"/>
        <v>188583567.29999995</v>
      </c>
      <c r="ES15" s="22">
        <f t="shared" si="8"/>
        <v>147483567.29999995</v>
      </c>
      <c r="ET15" s="22">
        <f>ROUNDUP(EP15/6,0)</f>
        <v>23</v>
      </c>
      <c r="EU15" s="22">
        <f t="shared" si="31"/>
        <v>6900000</v>
      </c>
      <c r="EV15" s="22">
        <f>SUM(B15,H15,N15,T15,Z15,AF15,AL15,AR15,AX15,BD15,BJ15,BP15,BV15,CB15,CH15,CN15,CT15,CZ15,DF15,DL15,DR15,DX15,ED15,EJ15)</f>
        <v>47607769.300000012</v>
      </c>
      <c r="EW15" s="22">
        <f>EV15-EU15</f>
        <v>40707769.300000012</v>
      </c>
      <c r="EX15" s="22">
        <v>6</v>
      </c>
      <c r="EY15" s="30">
        <f t="shared" si="9"/>
        <v>7.0796120521739156E-2</v>
      </c>
      <c r="EZ15" s="34">
        <v>6</v>
      </c>
      <c r="FA15" s="28">
        <f t="shared" si="10"/>
        <v>70</v>
      </c>
      <c r="FB15" s="28">
        <f t="shared" si="11"/>
        <v>67</v>
      </c>
      <c r="FC15" s="29">
        <f t="shared" si="12"/>
        <v>0.51094890510948909</v>
      </c>
      <c r="FD15" s="24">
        <f t="shared" si="29"/>
        <v>59132707.900000006</v>
      </c>
      <c r="FE15" s="24">
        <f t="shared" si="27"/>
        <v>-9149865.2999999989</v>
      </c>
      <c r="FF15" s="24">
        <f t="shared" si="27"/>
        <v>-10029820.199999996</v>
      </c>
      <c r="FG15" s="24">
        <f t="shared" si="27"/>
        <v>-16082064.000000007</v>
      </c>
      <c r="FH15" s="24">
        <f t="shared" si="27"/>
        <v>-21299345.299999997</v>
      </c>
      <c r="FI15" s="24">
        <f t="shared" si="27"/>
        <v>-7580180.9000000004</v>
      </c>
      <c r="FJ15" s="24">
        <f t="shared" si="30"/>
        <v>-11524938.599999998</v>
      </c>
      <c r="FK15" s="24">
        <f t="shared" si="28"/>
        <v>5571004.8000000007</v>
      </c>
      <c r="FL15" s="24">
        <f t="shared" si="28"/>
        <v>87924331.599999994</v>
      </c>
      <c r="FM15" s="24">
        <f t="shared" si="28"/>
        <v>37616014.5</v>
      </c>
      <c r="FN15" s="24">
        <f t="shared" si="28"/>
        <v>45578002.299999997</v>
      </c>
      <c r="FO15" s="24">
        <f t="shared" si="28"/>
        <v>28427720.5</v>
      </c>
    </row>
    <row r="16" spans="1:184" x14ac:dyDescent="0.25">
      <c r="A16" s="25">
        <v>9</v>
      </c>
      <c r="B16" s="6">
        <f>COUNTIF(B10:B15,"&gt;300000")</f>
        <v>3</v>
      </c>
      <c r="C16" s="6">
        <f t="shared" ref="C16:BN16" si="32">COUNTIF(C10:C15,"&gt;300000")</f>
        <v>6</v>
      </c>
      <c r="D16" s="6">
        <f t="shared" si="32"/>
        <v>6</v>
      </c>
      <c r="E16" s="6">
        <f t="shared" si="32"/>
        <v>6</v>
      </c>
      <c r="F16" s="6">
        <f t="shared" si="32"/>
        <v>1</v>
      </c>
      <c r="G16" s="6">
        <f t="shared" si="32"/>
        <v>0</v>
      </c>
      <c r="H16" s="6">
        <f t="shared" si="32"/>
        <v>6</v>
      </c>
      <c r="I16" s="6">
        <f t="shared" si="32"/>
        <v>4</v>
      </c>
      <c r="J16" s="6">
        <f t="shared" si="32"/>
        <v>0</v>
      </c>
      <c r="K16" s="6">
        <f t="shared" si="32"/>
        <v>2</v>
      </c>
      <c r="L16" s="6">
        <f t="shared" si="32"/>
        <v>4</v>
      </c>
      <c r="M16" s="6">
        <f t="shared" si="32"/>
        <v>2</v>
      </c>
      <c r="N16" s="6">
        <f t="shared" si="32"/>
        <v>0</v>
      </c>
      <c r="O16" s="6">
        <f t="shared" si="32"/>
        <v>0</v>
      </c>
      <c r="P16" s="6">
        <f t="shared" si="32"/>
        <v>0</v>
      </c>
      <c r="Q16" s="6">
        <f t="shared" si="32"/>
        <v>0</v>
      </c>
      <c r="R16" s="6">
        <f t="shared" si="32"/>
        <v>3</v>
      </c>
      <c r="S16" s="6">
        <f t="shared" si="32"/>
        <v>2</v>
      </c>
      <c r="T16" s="6">
        <f t="shared" si="32"/>
        <v>6</v>
      </c>
      <c r="U16" s="6">
        <f t="shared" si="32"/>
        <v>2</v>
      </c>
      <c r="V16" s="6">
        <f t="shared" si="32"/>
        <v>0</v>
      </c>
      <c r="W16" s="6">
        <f t="shared" si="32"/>
        <v>1</v>
      </c>
      <c r="X16" s="6">
        <f t="shared" si="32"/>
        <v>0</v>
      </c>
      <c r="Y16" s="6">
        <f t="shared" si="32"/>
        <v>0</v>
      </c>
      <c r="Z16" s="6">
        <f t="shared" si="32"/>
        <v>4</v>
      </c>
      <c r="AA16" s="6">
        <f t="shared" si="32"/>
        <v>4</v>
      </c>
      <c r="AB16" s="6">
        <f t="shared" si="32"/>
        <v>6</v>
      </c>
      <c r="AC16" s="6">
        <f t="shared" si="32"/>
        <v>3</v>
      </c>
      <c r="AD16" s="6">
        <f t="shared" si="32"/>
        <v>4</v>
      </c>
      <c r="AE16" s="6">
        <f t="shared" si="32"/>
        <v>4</v>
      </c>
      <c r="AF16" s="6">
        <f t="shared" si="32"/>
        <v>6</v>
      </c>
      <c r="AG16" s="6">
        <f t="shared" si="32"/>
        <v>6</v>
      </c>
      <c r="AH16" s="6">
        <f t="shared" si="32"/>
        <v>6</v>
      </c>
      <c r="AI16" s="6">
        <f t="shared" si="32"/>
        <v>4</v>
      </c>
      <c r="AJ16" s="6">
        <f t="shared" si="32"/>
        <v>0</v>
      </c>
      <c r="AK16" s="6">
        <f t="shared" si="32"/>
        <v>2</v>
      </c>
      <c r="AL16" s="6">
        <f t="shared" si="32"/>
        <v>0</v>
      </c>
      <c r="AM16" s="6">
        <f t="shared" si="32"/>
        <v>0</v>
      </c>
      <c r="AN16" s="6">
        <f t="shared" si="32"/>
        <v>4</v>
      </c>
      <c r="AO16" s="6">
        <f t="shared" si="32"/>
        <v>6</v>
      </c>
      <c r="AP16" s="6">
        <f t="shared" si="32"/>
        <v>5</v>
      </c>
      <c r="AQ16" s="6">
        <f t="shared" si="32"/>
        <v>0</v>
      </c>
      <c r="AR16" s="6">
        <f t="shared" si="32"/>
        <v>6</v>
      </c>
      <c r="AS16" s="6">
        <f t="shared" si="32"/>
        <v>4</v>
      </c>
      <c r="AT16" s="6">
        <f t="shared" si="32"/>
        <v>0</v>
      </c>
      <c r="AU16" s="6">
        <f t="shared" si="32"/>
        <v>0</v>
      </c>
      <c r="AV16" s="6">
        <f t="shared" si="32"/>
        <v>0</v>
      </c>
      <c r="AW16" s="6">
        <f t="shared" si="32"/>
        <v>0</v>
      </c>
      <c r="AX16" s="6">
        <f t="shared" si="32"/>
        <v>3</v>
      </c>
      <c r="AY16" s="6">
        <f t="shared" si="32"/>
        <v>3</v>
      </c>
      <c r="AZ16" s="6">
        <f t="shared" si="32"/>
        <v>6</v>
      </c>
      <c r="BA16" s="6">
        <f t="shared" si="32"/>
        <v>2</v>
      </c>
      <c r="BB16" s="6">
        <f t="shared" si="32"/>
        <v>2</v>
      </c>
      <c r="BC16" s="6">
        <f t="shared" si="32"/>
        <v>0</v>
      </c>
      <c r="BD16" s="6">
        <f t="shared" si="32"/>
        <v>0</v>
      </c>
      <c r="BE16" s="6">
        <f t="shared" si="32"/>
        <v>0</v>
      </c>
      <c r="BF16" s="6">
        <f t="shared" si="32"/>
        <v>0</v>
      </c>
      <c r="BG16" s="6">
        <f t="shared" si="32"/>
        <v>6</v>
      </c>
      <c r="BH16" s="6">
        <f t="shared" si="32"/>
        <v>4</v>
      </c>
      <c r="BI16" s="6">
        <f t="shared" si="32"/>
        <v>6</v>
      </c>
      <c r="BJ16" s="6">
        <f t="shared" si="32"/>
        <v>2</v>
      </c>
      <c r="BK16" s="6">
        <f t="shared" si="32"/>
        <v>0</v>
      </c>
      <c r="BL16" s="6">
        <f t="shared" si="32"/>
        <v>3</v>
      </c>
      <c r="BM16" s="6">
        <f t="shared" si="32"/>
        <v>4</v>
      </c>
      <c r="BN16" s="6">
        <f t="shared" si="32"/>
        <v>3</v>
      </c>
      <c r="BO16" s="6">
        <f t="shared" ref="BO16:DZ16" si="33">COUNTIF(BO10:BO15,"&gt;300000")</f>
        <v>5</v>
      </c>
      <c r="BP16" s="6">
        <f t="shared" si="33"/>
        <v>3</v>
      </c>
      <c r="BQ16" s="6">
        <f t="shared" si="33"/>
        <v>0</v>
      </c>
      <c r="BR16" s="6">
        <f t="shared" si="33"/>
        <v>1</v>
      </c>
      <c r="BS16" s="6">
        <f t="shared" si="33"/>
        <v>0</v>
      </c>
      <c r="BT16" s="6">
        <f t="shared" si="33"/>
        <v>5</v>
      </c>
      <c r="BU16" s="6">
        <f t="shared" si="33"/>
        <v>0</v>
      </c>
      <c r="BV16" s="6">
        <f t="shared" si="33"/>
        <v>3</v>
      </c>
      <c r="BW16" s="6">
        <f t="shared" si="33"/>
        <v>0</v>
      </c>
      <c r="BX16" s="6">
        <f t="shared" si="33"/>
        <v>3</v>
      </c>
      <c r="BY16" s="6">
        <f t="shared" si="33"/>
        <v>3</v>
      </c>
      <c r="BZ16" s="6">
        <f t="shared" si="33"/>
        <v>6</v>
      </c>
      <c r="CA16" s="6">
        <f t="shared" si="33"/>
        <v>6</v>
      </c>
      <c r="CB16" s="6">
        <f t="shared" si="33"/>
        <v>6</v>
      </c>
      <c r="CC16" s="6">
        <f t="shared" si="33"/>
        <v>0</v>
      </c>
      <c r="CD16" s="6">
        <f t="shared" si="33"/>
        <v>0</v>
      </c>
      <c r="CE16" s="6">
        <f t="shared" si="33"/>
        <v>6</v>
      </c>
      <c r="CF16" s="6">
        <f t="shared" si="33"/>
        <v>1</v>
      </c>
      <c r="CG16" s="6">
        <f t="shared" si="33"/>
        <v>2</v>
      </c>
      <c r="CH16" s="6">
        <f t="shared" si="33"/>
        <v>0</v>
      </c>
      <c r="CI16" s="6">
        <f t="shared" si="33"/>
        <v>6</v>
      </c>
      <c r="CJ16" s="6">
        <f t="shared" si="33"/>
        <v>2</v>
      </c>
      <c r="CK16" s="6">
        <f t="shared" si="33"/>
        <v>6</v>
      </c>
      <c r="CL16" s="6">
        <f t="shared" si="33"/>
        <v>6</v>
      </c>
      <c r="CM16" s="6">
        <f t="shared" si="33"/>
        <v>5</v>
      </c>
      <c r="CN16" s="6">
        <f t="shared" si="33"/>
        <v>6</v>
      </c>
      <c r="CO16" s="6">
        <f t="shared" si="33"/>
        <v>3</v>
      </c>
      <c r="CP16" s="6">
        <f t="shared" si="33"/>
        <v>2</v>
      </c>
      <c r="CQ16" s="6">
        <f t="shared" si="33"/>
        <v>5</v>
      </c>
      <c r="CR16" s="6">
        <f t="shared" si="33"/>
        <v>6</v>
      </c>
      <c r="CS16" s="6">
        <f t="shared" si="33"/>
        <v>0</v>
      </c>
      <c r="CT16" s="6">
        <f t="shared" si="33"/>
        <v>1</v>
      </c>
      <c r="CU16" s="6">
        <f t="shared" si="33"/>
        <v>0</v>
      </c>
      <c r="CV16" s="6">
        <f t="shared" si="33"/>
        <v>0</v>
      </c>
      <c r="CW16" s="6">
        <f t="shared" si="33"/>
        <v>5</v>
      </c>
      <c r="CX16" s="6">
        <f t="shared" si="33"/>
        <v>2</v>
      </c>
      <c r="CY16" s="6">
        <f t="shared" si="33"/>
        <v>0</v>
      </c>
      <c r="CZ16" s="6">
        <f t="shared" si="33"/>
        <v>5</v>
      </c>
      <c r="DA16" s="6">
        <f t="shared" si="33"/>
        <v>6</v>
      </c>
      <c r="DB16" s="6">
        <f t="shared" si="33"/>
        <v>6</v>
      </c>
      <c r="DC16" s="6">
        <f t="shared" si="33"/>
        <v>4</v>
      </c>
      <c r="DD16" s="6">
        <f t="shared" si="33"/>
        <v>3</v>
      </c>
      <c r="DE16" s="6">
        <f t="shared" si="33"/>
        <v>4</v>
      </c>
      <c r="DF16" s="6">
        <f t="shared" si="33"/>
        <v>5</v>
      </c>
      <c r="DG16" s="6">
        <f t="shared" si="33"/>
        <v>1</v>
      </c>
      <c r="DH16" s="6">
        <f t="shared" si="33"/>
        <v>6</v>
      </c>
      <c r="DI16" s="6">
        <f t="shared" si="33"/>
        <v>5</v>
      </c>
      <c r="DJ16" s="6">
        <f t="shared" si="33"/>
        <v>0</v>
      </c>
      <c r="DK16" s="6">
        <f t="shared" si="33"/>
        <v>6</v>
      </c>
      <c r="DL16" s="6">
        <f t="shared" si="33"/>
        <v>3</v>
      </c>
      <c r="DM16" s="6">
        <f t="shared" si="33"/>
        <v>0</v>
      </c>
      <c r="DN16" s="6">
        <f t="shared" si="33"/>
        <v>0</v>
      </c>
      <c r="DO16" s="6">
        <f t="shared" si="33"/>
        <v>0</v>
      </c>
      <c r="DP16" s="6">
        <f t="shared" si="33"/>
        <v>0</v>
      </c>
      <c r="DQ16" s="6">
        <f t="shared" si="33"/>
        <v>4</v>
      </c>
      <c r="DR16" s="6">
        <f t="shared" si="33"/>
        <v>5</v>
      </c>
      <c r="DS16" s="6">
        <f t="shared" si="33"/>
        <v>1</v>
      </c>
      <c r="DT16" s="6">
        <f t="shared" si="33"/>
        <v>4</v>
      </c>
      <c r="DU16" s="6">
        <f t="shared" si="33"/>
        <v>6</v>
      </c>
      <c r="DV16" s="6">
        <f t="shared" si="33"/>
        <v>4</v>
      </c>
      <c r="DW16" s="6">
        <f t="shared" si="33"/>
        <v>6</v>
      </c>
      <c r="DX16" s="6">
        <f t="shared" si="33"/>
        <v>6</v>
      </c>
      <c r="DY16" s="6">
        <f t="shared" si="33"/>
        <v>1</v>
      </c>
      <c r="DZ16" s="6">
        <f t="shared" si="33"/>
        <v>0</v>
      </c>
      <c r="EA16" s="6">
        <f t="shared" ref="EA16:EO16" si="34">COUNTIF(EA10:EA15,"&gt;300000")</f>
        <v>3</v>
      </c>
      <c r="EB16" s="6">
        <f t="shared" si="34"/>
        <v>3</v>
      </c>
      <c r="EC16" s="6">
        <f t="shared" si="34"/>
        <v>6</v>
      </c>
      <c r="ED16" s="6">
        <f t="shared" si="34"/>
        <v>3</v>
      </c>
      <c r="EE16" s="6">
        <f t="shared" si="34"/>
        <v>4</v>
      </c>
      <c r="EF16" s="6">
        <f t="shared" si="34"/>
        <v>6</v>
      </c>
      <c r="EG16" s="6">
        <f t="shared" si="34"/>
        <v>5</v>
      </c>
      <c r="EH16" s="6">
        <f t="shared" si="34"/>
        <v>1</v>
      </c>
      <c r="EI16" s="6">
        <f t="shared" si="34"/>
        <v>4</v>
      </c>
      <c r="EJ16" s="6">
        <f t="shared" si="34"/>
        <v>0</v>
      </c>
      <c r="EK16" s="6">
        <f t="shared" si="34"/>
        <v>0</v>
      </c>
      <c r="EL16" s="6">
        <f t="shared" si="34"/>
        <v>0</v>
      </c>
      <c r="EM16" s="6">
        <f t="shared" si="34"/>
        <v>0</v>
      </c>
      <c r="EN16" s="6">
        <f t="shared" si="34"/>
        <v>0</v>
      </c>
      <c r="EO16" s="6">
        <f t="shared" si="34"/>
        <v>0</v>
      </c>
      <c r="ES16" s="22"/>
      <c r="ET16" s="22"/>
      <c r="EU16" s="22"/>
      <c r="EV16" s="22"/>
      <c r="EW16" s="22"/>
      <c r="EX16" s="22"/>
      <c r="EY16" s="30"/>
      <c r="EZ16" s="35" t="s">
        <v>13</v>
      </c>
      <c r="FA16" s="36" t="s">
        <v>14</v>
      </c>
      <c r="FB16" s="36" t="s">
        <v>15</v>
      </c>
      <c r="FC16" s="37" t="s">
        <v>11</v>
      </c>
      <c r="FD16" s="28">
        <v>70</v>
      </c>
      <c r="FE16" s="28">
        <v>69</v>
      </c>
      <c r="FF16" s="28">
        <v>66</v>
      </c>
      <c r="FG16" s="28">
        <v>66</v>
      </c>
      <c r="FH16" s="28">
        <v>66</v>
      </c>
      <c r="FI16" s="28">
        <v>66</v>
      </c>
      <c r="FJ16" s="28">
        <v>66</v>
      </c>
      <c r="FK16" s="28">
        <v>66</v>
      </c>
      <c r="FL16" s="28">
        <v>72</v>
      </c>
      <c r="FM16" s="28">
        <v>72</v>
      </c>
      <c r="FN16" s="28">
        <v>72</v>
      </c>
      <c r="FO16" s="28">
        <v>71</v>
      </c>
    </row>
    <row r="17" spans="1:171" x14ac:dyDescent="0.25">
      <c r="A17" s="5" t="s">
        <v>7</v>
      </c>
      <c r="B17">
        <v>5108979.5</v>
      </c>
      <c r="C17">
        <v>8201149</v>
      </c>
      <c r="D17">
        <v>-9447718.5999999996</v>
      </c>
      <c r="E17">
        <v>4003261.1</v>
      </c>
      <c r="F17">
        <v>13919983.4</v>
      </c>
      <c r="G17">
        <v>-4481393</v>
      </c>
      <c r="H17">
        <v>3210275.3</v>
      </c>
      <c r="I17">
        <v>8202236.2999999998</v>
      </c>
      <c r="J17">
        <v>5836226.2000000002</v>
      </c>
      <c r="K17">
        <v>-12739935</v>
      </c>
      <c r="L17">
        <v>-5284009.9000000004</v>
      </c>
      <c r="M17">
        <v>-9115362.6999999993</v>
      </c>
      <c r="N17">
        <v>-4737092.2</v>
      </c>
      <c r="O17">
        <v>-1298388.8999999999</v>
      </c>
      <c r="P17">
        <v>-6570339.0999999996</v>
      </c>
      <c r="Q17">
        <v>10153982.5</v>
      </c>
      <c r="R17">
        <v>1343474.1</v>
      </c>
      <c r="S17">
        <v>-540072.30000000005</v>
      </c>
      <c r="T17">
        <v>-2738718.3</v>
      </c>
      <c r="U17">
        <v>-1267224.8999999999</v>
      </c>
      <c r="V17">
        <v>-3422596.7</v>
      </c>
      <c r="W17">
        <v>-2020472.1</v>
      </c>
      <c r="X17">
        <v>2439.6999999999998</v>
      </c>
      <c r="Y17">
        <v>8863071.8000000007</v>
      </c>
      <c r="Z17">
        <v>2541364.1</v>
      </c>
      <c r="AA17">
        <v>-1229018.3</v>
      </c>
      <c r="AB17">
        <v>3774365</v>
      </c>
      <c r="AC17">
        <v>-3535403.8</v>
      </c>
      <c r="AD17">
        <v>5958078.2000000002</v>
      </c>
      <c r="AE17">
        <v>1358437.3</v>
      </c>
      <c r="AF17">
        <v>6464113.2999999998</v>
      </c>
      <c r="AG17">
        <v>-4372362.5999999996</v>
      </c>
      <c r="AH17">
        <v>1875297.3</v>
      </c>
      <c r="AI17">
        <v>-2426915</v>
      </c>
      <c r="AJ17">
        <v>-3036307.8</v>
      </c>
      <c r="AK17">
        <v>-1196410.1000000001</v>
      </c>
      <c r="AL17">
        <v>3166670</v>
      </c>
      <c r="AM17">
        <v>6328994.2000000002</v>
      </c>
      <c r="AN17">
        <v>-7372201.4000000004</v>
      </c>
      <c r="AO17">
        <v>-61105.2</v>
      </c>
      <c r="AP17">
        <v>5049972.0999999996</v>
      </c>
      <c r="AQ17">
        <v>-9929</v>
      </c>
      <c r="AR17">
        <v>-2744991.8</v>
      </c>
      <c r="AS17">
        <v>-217105.1</v>
      </c>
      <c r="AT17">
        <v>-1537633.9</v>
      </c>
      <c r="AU17">
        <v>8544431.9000000004</v>
      </c>
      <c r="AV17">
        <v>-2622599.5</v>
      </c>
      <c r="AW17">
        <v>57620.6</v>
      </c>
      <c r="AX17">
        <v>5168751.8</v>
      </c>
      <c r="AY17">
        <v>820818.9</v>
      </c>
      <c r="AZ17">
        <v>-1015598.4</v>
      </c>
      <c r="BA17">
        <v>285379.5</v>
      </c>
      <c r="BB17">
        <v>-2868711.7</v>
      </c>
      <c r="BC17">
        <v>-4537870.4000000004</v>
      </c>
      <c r="BD17">
        <v>1143459.8999999999</v>
      </c>
      <c r="BE17">
        <v>866698.1</v>
      </c>
      <c r="BF17">
        <v>2340517.7000000002</v>
      </c>
      <c r="BG17">
        <v>428485.2</v>
      </c>
      <c r="BH17">
        <v>441645.6</v>
      </c>
      <c r="BI17">
        <v>-3398266.7</v>
      </c>
      <c r="BJ17">
        <v>683926.3</v>
      </c>
      <c r="BK17">
        <v>-4959850</v>
      </c>
      <c r="BL17">
        <v>2054918.9</v>
      </c>
      <c r="BM17">
        <v>3932481.3</v>
      </c>
      <c r="BN17">
        <v>-1407832.7</v>
      </c>
      <c r="BO17">
        <v>-3425645.7</v>
      </c>
      <c r="BP17">
        <v>2425254.9</v>
      </c>
      <c r="BQ17">
        <v>-496501.1</v>
      </c>
      <c r="BR17">
        <v>-1623173.3</v>
      </c>
      <c r="BS17">
        <v>-1839500.5</v>
      </c>
      <c r="BT17">
        <v>-3363286.7</v>
      </c>
      <c r="BU17">
        <v>-145249.4</v>
      </c>
      <c r="BV17">
        <v>235562.5</v>
      </c>
      <c r="BW17">
        <v>356380.2</v>
      </c>
      <c r="BX17">
        <v>2640976.1</v>
      </c>
      <c r="BY17">
        <v>136188.6</v>
      </c>
      <c r="BZ17">
        <v>80315.199999999997</v>
      </c>
      <c r="CA17">
        <v>-41767.300000000003</v>
      </c>
      <c r="CB17">
        <v>1380880.1</v>
      </c>
      <c r="CC17">
        <v>469635.9</v>
      </c>
      <c r="CD17">
        <v>-1208103.7</v>
      </c>
      <c r="CE17">
        <v>-1123318.3</v>
      </c>
      <c r="CF17">
        <v>2983175.1</v>
      </c>
      <c r="CG17">
        <v>-1840376.2</v>
      </c>
      <c r="CH17">
        <v>1225773.3999999999</v>
      </c>
      <c r="CI17">
        <v>4559970.4000000004</v>
      </c>
      <c r="CJ17">
        <v>-2024250.9</v>
      </c>
      <c r="CK17">
        <v>7212966.5999999996</v>
      </c>
      <c r="CL17">
        <v>986844.1</v>
      </c>
      <c r="CM17">
        <v>-4022256</v>
      </c>
      <c r="CN17">
        <v>5002311.5999999996</v>
      </c>
      <c r="CO17">
        <v>6861762</v>
      </c>
      <c r="CP17">
        <v>-1553434.9</v>
      </c>
      <c r="CQ17">
        <v>-1608531.8</v>
      </c>
      <c r="CR17">
        <v>1219414.3999999999</v>
      </c>
      <c r="CS17">
        <v>-7174533.5</v>
      </c>
      <c r="CT17">
        <v>1669307.7</v>
      </c>
      <c r="CU17">
        <v>4520539.2</v>
      </c>
      <c r="CV17">
        <v>3127934.8</v>
      </c>
      <c r="CW17">
        <v>174928.3</v>
      </c>
      <c r="CX17">
        <v>7587525</v>
      </c>
      <c r="CY17">
        <v>2495448.1</v>
      </c>
      <c r="CZ17">
        <v>-995121.1</v>
      </c>
      <c r="DA17">
        <v>3162081.4</v>
      </c>
      <c r="DB17">
        <v>-9267493.6999999993</v>
      </c>
      <c r="DC17">
        <v>3572342.1</v>
      </c>
      <c r="DD17">
        <v>32703</v>
      </c>
      <c r="DE17">
        <v>5330702.4000000004</v>
      </c>
      <c r="DF17">
        <v>2825581.7</v>
      </c>
      <c r="DG17">
        <v>1073613.5</v>
      </c>
      <c r="DH17">
        <v>5098551.8</v>
      </c>
      <c r="DI17">
        <v>1454429.7</v>
      </c>
      <c r="DJ17">
        <v>-1856163.7</v>
      </c>
      <c r="DK17">
        <v>-2766727.1</v>
      </c>
      <c r="DL17">
        <v>-250761.7</v>
      </c>
      <c r="DM17">
        <v>-2635175.6</v>
      </c>
      <c r="DN17">
        <v>-1091116.3</v>
      </c>
      <c r="DO17">
        <v>5088627.9000000004</v>
      </c>
      <c r="DP17">
        <v>-3209634.5</v>
      </c>
      <c r="DQ17">
        <v>-2097385.5</v>
      </c>
      <c r="DR17">
        <v>1416115.3</v>
      </c>
      <c r="DS17">
        <v>-659344.30000000005</v>
      </c>
      <c r="DT17">
        <v>5302566.7</v>
      </c>
      <c r="DU17">
        <v>2059205.4</v>
      </c>
      <c r="DV17">
        <v>2757807.8</v>
      </c>
      <c r="DW17">
        <v>392510.6</v>
      </c>
      <c r="DX17">
        <v>-3350599.2</v>
      </c>
      <c r="DY17">
        <v>-5060785.2</v>
      </c>
      <c r="DZ17">
        <v>1376025.7</v>
      </c>
      <c r="EA17">
        <v>56474.400000000001</v>
      </c>
      <c r="EB17">
        <v>-2659272.7999999998</v>
      </c>
      <c r="EC17">
        <v>1540165.1</v>
      </c>
      <c r="ED17">
        <v>452118.2</v>
      </c>
      <c r="EE17">
        <v>-3417380.4</v>
      </c>
      <c r="EF17">
        <v>-4315100</v>
      </c>
      <c r="EG17">
        <v>5242802.4000000004</v>
      </c>
      <c r="EH17">
        <v>468400</v>
      </c>
      <c r="EP17" s="28">
        <f t="shared" si="6"/>
        <v>137</v>
      </c>
      <c r="EQ17" s="28">
        <f t="shared" si="7"/>
        <v>41100000</v>
      </c>
      <c r="ER17" s="22">
        <f t="shared" ref="ER17:ER22" si="35">SUM(B17:EO17)</f>
        <v>50851997.899999999</v>
      </c>
      <c r="ES17" s="22">
        <f t="shared" si="8"/>
        <v>9751997.8999999985</v>
      </c>
      <c r="ET17" s="22">
        <f>ROUNDUP(EP17/1,0)</f>
        <v>137</v>
      </c>
      <c r="EU17" s="22">
        <f>$EQ$2*ET17</f>
        <v>41100000</v>
      </c>
      <c r="EV17" s="22">
        <f>SUM(B17:EO17)</f>
        <v>50851997.899999999</v>
      </c>
      <c r="EW17" s="22">
        <f t="shared" ref="EW17:EW21" si="36">EV17-EU17</f>
        <v>9751997.8999999985</v>
      </c>
      <c r="EX17" s="22">
        <v>1</v>
      </c>
      <c r="EY17" s="30">
        <f t="shared" si="9"/>
        <v>1.7083791941605836E-2</v>
      </c>
      <c r="EZ17" s="34">
        <v>1</v>
      </c>
      <c r="FA17" s="28">
        <f t="shared" si="10"/>
        <v>66</v>
      </c>
      <c r="FB17" s="28">
        <f t="shared" si="11"/>
        <v>71</v>
      </c>
      <c r="FC17" s="29">
        <f t="shared" si="12"/>
        <v>0.48175182481751827</v>
      </c>
      <c r="FD17" s="24">
        <f>SUM(E17,Q17,AC17,AO17,BA17,BM17,BY17,CK17,CW17,DI17,DU17,EG17)</f>
        <v>31059116.399999999</v>
      </c>
      <c r="FE17" s="24">
        <f t="shared" ref="FE17:FL22" si="37">SUM(F17,R17,AD17,AP17,BB17,BN17,BZ17,CL17,CX17,DJ17,DV17,EH17)</f>
        <v>32019691.800000001</v>
      </c>
      <c r="FF17" s="24">
        <f t="shared" si="37"/>
        <v>-15579264.800000003</v>
      </c>
      <c r="FG17" s="24">
        <f t="shared" si="37"/>
        <v>9546103</v>
      </c>
      <c r="FH17" s="24">
        <f t="shared" si="37"/>
        <v>5513259.200000002</v>
      </c>
      <c r="FI17" s="24">
        <f t="shared" si="37"/>
        <v>-8275485.6000000006</v>
      </c>
      <c r="FJ17" s="24">
        <f t="shared" si="37"/>
        <v>-4068311.2000000016</v>
      </c>
      <c r="FK17" s="24">
        <f t="shared" si="37"/>
        <v>-15495733.400000002</v>
      </c>
      <c r="FL17" s="24">
        <f t="shared" si="37"/>
        <v>-9176024.1999999993</v>
      </c>
      <c r="FM17" s="24">
        <f>SUM(B17,N17,Z17,AL17,AX17,BJ17,BV17,CH17,CT17,DF17,DR17,ED17)</f>
        <v>19757058.300000001</v>
      </c>
      <c r="FN17" s="24">
        <f t="shared" ref="FN17:FO22" si="38">SUM(C17,O17,AA17,AM17,AY17,BK17,BW17,CI17,CU17,DG17,DS17,EE17)</f>
        <v>14297483.499999998</v>
      </c>
      <c r="FO17" s="24">
        <f t="shared" si="38"/>
        <v>-8745895.1000000015</v>
      </c>
    </row>
    <row r="18" spans="1:171" x14ac:dyDescent="0.25">
      <c r="A18" s="5" t="s">
        <v>2</v>
      </c>
      <c r="B18">
        <v>8355493.2999999998</v>
      </c>
      <c r="C18">
        <v>-1676388.2</v>
      </c>
      <c r="D18">
        <v>-8307127</v>
      </c>
      <c r="E18">
        <v>5370085.0999999996</v>
      </c>
      <c r="F18">
        <v>8520331.0999999996</v>
      </c>
      <c r="G18">
        <v>-6805965.4000000004</v>
      </c>
      <c r="H18">
        <v>13254984.300000001</v>
      </c>
      <c r="I18">
        <v>23283005.5</v>
      </c>
      <c r="J18">
        <v>-2941312.4</v>
      </c>
      <c r="K18">
        <v>-13353427</v>
      </c>
      <c r="L18">
        <v>-15213931.4</v>
      </c>
      <c r="M18">
        <v>-9693027.6999999993</v>
      </c>
      <c r="N18">
        <v>-5596668.5999999996</v>
      </c>
      <c r="O18">
        <v>-7528412.5</v>
      </c>
      <c r="P18">
        <v>995816.6</v>
      </c>
      <c r="Q18">
        <v>14498037.800000001</v>
      </c>
      <c r="R18">
        <v>1551664</v>
      </c>
      <c r="S18">
        <v>-1805338.3</v>
      </c>
      <c r="T18">
        <v>-5071979.5</v>
      </c>
      <c r="U18">
        <v>-923516.1</v>
      </c>
      <c r="V18">
        <v>-6032825.5</v>
      </c>
      <c r="W18">
        <v>-5858176.9000000004</v>
      </c>
      <c r="X18">
        <v>3289620.7</v>
      </c>
      <c r="Y18">
        <v>14737668.6</v>
      </c>
      <c r="Z18">
        <v>2251652.7999999998</v>
      </c>
      <c r="AA18">
        <v>2143529.7999999998</v>
      </c>
      <c r="AB18">
        <v>1396801.2</v>
      </c>
      <c r="AC18">
        <v>-6750907</v>
      </c>
      <c r="AD18">
        <v>6296953</v>
      </c>
      <c r="AE18">
        <v>10096027.9</v>
      </c>
      <c r="AF18">
        <v>6655589</v>
      </c>
      <c r="AG18">
        <v>-592840.6</v>
      </c>
      <c r="AH18">
        <v>-2239894.9</v>
      </c>
      <c r="AI18">
        <v>-4882794.4000000004</v>
      </c>
      <c r="AJ18">
        <v>-2192854.4</v>
      </c>
      <c r="AK18">
        <v>2450578.2000000002</v>
      </c>
      <c r="AL18">
        <v>11584958.699999999</v>
      </c>
      <c r="AM18">
        <v>-1649516.6</v>
      </c>
      <c r="AN18">
        <v>-6210920.4000000004</v>
      </c>
      <c r="AO18">
        <v>7533744.5</v>
      </c>
      <c r="AP18">
        <v>11587577.300000001</v>
      </c>
      <c r="AQ18">
        <v>1710990.8</v>
      </c>
      <c r="AR18">
        <v>-1252430.3999999999</v>
      </c>
      <c r="AS18">
        <v>-1428838.3</v>
      </c>
      <c r="AT18">
        <v>703942.6</v>
      </c>
      <c r="AU18">
        <v>10066398.199999999</v>
      </c>
      <c r="AV18">
        <v>-2674585.5</v>
      </c>
      <c r="AW18">
        <v>2650496</v>
      </c>
      <c r="AX18">
        <v>4720271.3</v>
      </c>
      <c r="AY18">
        <v>-1568911.4</v>
      </c>
      <c r="AZ18">
        <v>2432331.4</v>
      </c>
      <c r="BA18">
        <v>933845.9</v>
      </c>
      <c r="BB18">
        <v>-7337301</v>
      </c>
      <c r="BC18">
        <v>-2990466.1</v>
      </c>
      <c r="BD18">
        <v>361173.8</v>
      </c>
      <c r="BE18">
        <v>4783753</v>
      </c>
      <c r="BF18">
        <v>3151386.2</v>
      </c>
      <c r="BG18">
        <v>-4425945.4000000004</v>
      </c>
      <c r="BH18">
        <v>-99531.3</v>
      </c>
      <c r="BI18">
        <v>-106448.9</v>
      </c>
      <c r="BJ18">
        <v>-3701610.8</v>
      </c>
      <c r="BK18">
        <v>-3454929.7</v>
      </c>
      <c r="BL18">
        <v>2012841.2</v>
      </c>
      <c r="BM18">
        <v>3197490.3</v>
      </c>
      <c r="BN18">
        <v>-8184258.9000000004</v>
      </c>
      <c r="BO18">
        <v>-2681955.7000000002</v>
      </c>
      <c r="BP18">
        <v>2243579.5</v>
      </c>
      <c r="BQ18">
        <v>-538472</v>
      </c>
      <c r="BR18">
        <v>-2258069.7999999998</v>
      </c>
      <c r="BS18">
        <v>-694509.2</v>
      </c>
      <c r="BT18">
        <v>-3730846.8</v>
      </c>
      <c r="BU18">
        <v>1026517</v>
      </c>
      <c r="BV18">
        <v>930796</v>
      </c>
      <c r="BW18">
        <v>2753579.7</v>
      </c>
      <c r="BX18">
        <v>8095594.9000000004</v>
      </c>
      <c r="BY18">
        <v>-877520.3</v>
      </c>
      <c r="BZ18">
        <v>-5550458.4000000004</v>
      </c>
      <c r="CA18">
        <v>2621229</v>
      </c>
      <c r="CB18">
        <v>-569462.6</v>
      </c>
      <c r="CC18">
        <v>-5993584.5</v>
      </c>
      <c r="CD18">
        <v>1393732.7</v>
      </c>
      <c r="CE18">
        <v>-4872977.7</v>
      </c>
      <c r="CF18">
        <v>167273.9</v>
      </c>
      <c r="CG18">
        <v>-1034240.2</v>
      </c>
      <c r="CH18">
        <v>1821958.3</v>
      </c>
      <c r="CI18">
        <v>-156551.79999999999</v>
      </c>
      <c r="CJ18">
        <v>3531097.1</v>
      </c>
      <c r="CK18">
        <v>7991885.7999999998</v>
      </c>
      <c r="CL18">
        <v>-4075705.1</v>
      </c>
      <c r="CM18">
        <v>-457552.8</v>
      </c>
      <c r="CN18">
        <v>5249862.2</v>
      </c>
      <c r="CO18">
        <v>4854147.0999999996</v>
      </c>
      <c r="CP18">
        <v>-5211891.8</v>
      </c>
      <c r="CQ18">
        <v>507012.5</v>
      </c>
      <c r="CR18">
        <v>-898903.4</v>
      </c>
      <c r="CS18">
        <v>-9934664.8000000007</v>
      </c>
      <c r="CT18">
        <v>5413427.7000000002</v>
      </c>
      <c r="CU18">
        <v>1311866</v>
      </c>
      <c r="CV18">
        <v>3345441.9</v>
      </c>
      <c r="CW18">
        <v>12590725.5</v>
      </c>
      <c r="CX18">
        <v>188975</v>
      </c>
      <c r="CY18">
        <v>7698746.7000000002</v>
      </c>
      <c r="CZ18">
        <v>-533789.9</v>
      </c>
      <c r="DA18">
        <v>-4760656.4000000004</v>
      </c>
      <c r="DB18">
        <v>-7015667.2999999998</v>
      </c>
      <c r="DC18">
        <v>8588269.0999999996</v>
      </c>
      <c r="DD18">
        <v>-837930.6</v>
      </c>
      <c r="DE18">
        <v>9610941.8000000007</v>
      </c>
      <c r="DF18">
        <v>2048975.9</v>
      </c>
      <c r="DG18">
        <v>1994072.3</v>
      </c>
      <c r="DH18">
        <v>8387316.9000000004</v>
      </c>
      <c r="DI18">
        <v>1411031.3</v>
      </c>
      <c r="DJ18">
        <v>-3928097.1</v>
      </c>
      <c r="DK18">
        <v>-2110758.2999999998</v>
      </c>
      <c r="DL18">
        <v>-1893782.9</v>
      </c>
      <c r="DM18">
        <v>-1759513.7</v>
      </c>
      <c r="DN18">
        <v>1489906.8</v>
      </c>
      <c r="DO18">
        <v>1481187.4</v>
      </c>
      <c r="DP18">
        <v>-8225389.5999999996</v>
      </c>
      <c r="DQ18">
        <v>-1892661.5</v>
      </c>
      <c r="DR18">
        <v>4864363.8</v>
      </c>
      <c r="DS18">
        <v>-400120.6</v>
      </c>
      <c r="DT18">
        <v>13276354.699999999</v>
      </c>
      <c r="DU18">
        <v>1861061.2</v>
      </c>
      <c r="DV18">
        <v>-556840.19999999995</v>
      </c>
      <c r="DW18">
        <v>-2083929.8</v>
      </c>
      <c r="DX18">
        <v>-6752894.2999999998</v>
      </c>
      <c r="DY18">
        <v>-5662147.7999999998</v>
      </c>
      <c r="DZ18">
        <v>3718808.5</v>
      </c>
      <c r="EA18">
        <v>-1256003.2</v>
      </c>
      <c r="EB18">
        <v>-9957.4</v>
      </c>
      <c r="EC18">
        <v>-682692</v>
      </c>
      <c r="ED18">
        <v>-2097584.5</v>
      </c>
      <c r="EE18">
        <v>-4093995.2</v>
      </c>
      <c r="EF18">
        <v>-5786850</v>
      </c>
      <c r="EG18">
        <v>7418505.7999999998</v>
      </c>
      <c r="EH18">
        <v>-3601850</v>
      </c>
      <c r="EP18" s="28">
        <f t="shared" si="6"/>
        <v>137</v>
      </c>
      <c r="EQ18" s="28">
        <f t="shared" si="7"/>
        <v>41100000</v>
      </c>
      <c r="ER18" s="22">
        <f t="shared" si="35"/>
        <v>64433722.400000051</v>
      </c>
      <c r="ES18" s="22">
        <f t="shared" si="8"/>
        <v>23333722.400000051</v>
      </c>
      <c r="ET18" s="22">
        <f>ROUNDUP(EP18/2,0)</f>
        <v>69</v>
      </c>
      <c r="EU18" s="22">
        <f>$EQ$2*ET18</f>
        <v>20700000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14697650.599999998</v>
      </c>
      <c r="EW18" s="22">
        <f t="shared" si="36"/>
        <v>-6002349.4000000022</v>
      </c>
      <c r="EX18" s="22">
        <v>2</v>
      </c>
      <c r="EY18" s="30">
        <f t="shared" si="9"/>
        <v>-1.0438868521739133E-2</v>
      </c>
      <c r="EZ18" s="34">
        <v>2</v>
      </c>
      <c r="FA18" s="28">
        <f t="shared" si="10"/>
        <v>63</v>
      </c>
      <c r="FB18" s="28">
        <f t="shared" si="11"/>
        <v>74</v>
      </c>
      <c r="FC18" s="29">
        <f t="shared" si="12"/>
        <v>0.45985401459854014</v>
      </c>
      <c r="FD18" s="24">
        <f t="shared" ref="FD18:FD22" si="39">SUM(E18,Q18,AC18,AO18,BA18,BM18,BY18,CK18,CW18,DI18,DU18,EG18)</f>
        <v>55177985.899999991</v>
      </c>
      <c r="FE18" s="24">
        <f t="shared" si="37"/>
        <v>-5089010.3000000026</v>
      </c>
      <c r="FF18" s="24">
        <f t="shared" si="37"/>
        <v>3191027.9999999991</v>
      </c>
      <c r="FG18" s="24">
        <f t="shared" si="37"/>
        <v>11690849.200000003</v>
      </c>
      <c r="FH18" s="24">
        <f t="shared" si="37"/>
        <v>11261336.199999996</v>
      </c>
      <c r="FI18" s="24">
        <f t="shared" si="37"/>
        <v>-15241884.899999999</v>
      </c>
      <c r="FJ18" s="24">
        <f t="shared" si="37"/>
        <v>-14700966.599999998</v>
      </c>
      <c r="FK18" s="24">
        <f t="shared" si="37"/>
        <v>-30427035.800000004</v>
      </c>
      <c r="FL18" s="24">
        <f t="shared" si="37"/>
        <v>7132466.5000000019</v>
      </c>
      <c r="FM18" s="24">
        <f t="shared" ref="FM18:FM22" si="40">SUM(B18,N18,Z18,AL18,AX18,BJ18,BV18,CH18,CT18,DF18,DR18,ED18)</f>
        <v>30596033.899999999</v>
      </c>
      <c r="FN18" s="24">
        <f t="shared" si="38"/>
        <v>-12325778.200000003</v>
      </c>
      <c r="FO18" s="24">
        <f t="shared" si="38"/>
        <v>23168698.5</v>
      </c>
    </row>
    <row r="19" spans="1:171" x14ac:dyDescent="0.25">
      <c r="A19" s="5" t="s">
        <v>1</v>
      </c>
      <c r="B19">
        <v>2411664.7000000002</v>
      </c>
      <c r="C19">
        <v>1370202.4</v>
      </c>
      <c r="D19">
        <v>-6636096.4000000004</v>
      </c>
      <c r="E19">
        <v>3129757</v>
      </c>
      <c r="F19">
        <v>11660304.6</v>
      </c>
      <c r="G19">
        <v>-8592341.0999999996</v>
      </c>
      <c r="H19">
        <v>21875278.100000001</v>
      </c>
      <c r="I19">
        <v>10249476.199999999</v>
      </c>
      <c r="J19">
        <v>-830601.2</v>
      </c>
      <c r="K19">
        <v>-21411624.300000001</v>
      </c>
      <c r="L19">
        <v>-16866505.199999999</v>
      </c>
      <c r="M19">
        <v>-10833736.699999999</v>
      </c>
      <c r="N19">
        <v>-10435491</v>
      </c>
      <c r="O19">
        <v>-4955633.7</v>
      </c>
      <c r="P19">
        <v>5292425.5999999996</v>
      </c>
      <c r="Q19">
        <v>11130579.699999999</v>
      </c>
      <c r="R19">
        <v>-1500281.3</v>
      </c>
      <c r="S19">
        <v>-4963386.4000000004</v>
      </c>
      <c r="T19">
        <v>-1882069.4</v>
      </c>
      <c r="U19">
        <v>-5869339.0999999996</v>
      </c>
      <c r="V19">
        <v>-8488050.5999999996</v>
      </c>
      <c r="W19">
        <v>-4249962.3</v>
      </c>
      <c r="X19">
        <v>9010892.5999999996</v>
      </c>
      <c r="Y19">
        <v>15485909.5</v>
      </c>
      <c r="Z19">
        <v>3304314.6</v>
      </c>
      <c r="AA19">
        <v>761764.5</v>
      </c>
      <c r="AB19">
        <v>4200098.2</v>
      </c>
      <c r="AC19">
        <v>-9734304.4000000004</v>
      </c>
      <c r="AD19">
        <v>12038245.5</v>
      </c>
      <c r="AE19">
        <v>10587428.699999999</v>
      </c>
      <c r="AF19">
        <v>16380431.6</v>
      </c>
      <c r="AG19">
        <v>-4223318.3</v>
      </c>
      <c r="AH19">
        <v>-643441.6</v>
      </c>
      <c r="AI19">
        <v>-6534562.0999999996</v>
      </c>
      <c r="AJ19">
        <v>1862927.9</v>
      </c>
      <c r="AK19">
        <v>7141820.5</v>
      </c>
      <c r="AL19">
        <v>6390095.5999999996</v>
      </c>
      <c r="AM19">
        <v>224219</v>
      </c>
      <c r="AN19">
        <v>-1269919</v>
      </c>
      <c r="AO19">
        <v>9990914.1999999993</v>
      </c>
      <c r="AP19">
        <v>6647792.5</v>
      </c>
      <c r="AQ19">
        <v>3242029.5</v>
      </c>
      <c r="AR19">
        <v>-3508637</v>
      </c>
      <c r="AS19">
        <v>-3323509.4</v>
      </c>
      <c r="AT19">
        <v>1135036.5</v>
      </c>
      <c r="AU19">
        <v>8750748.5</v>
      </c>
      <c r="AV19">
        <v>-3449121.7</v>
      </c>
      <c r="AW19">
        <v>3864683</v>
      </c>
      <c r="AX19">
        <v>4272519.2</v>
      </c>
      <c r="AY19">
        <v>4659776.5999999996</v>
      </c>
      <c r="AZ19">
        <v>3392819.2000000002</v>
      </c>
      <c r="BA19">
        <v>-5780574.5</v>
      </c>
      <c r="BB19">
        <v>-8776723.6999999993</v>
      </c>
      <c r="BC19">
        <v>-513134.3</v>
      </c>
      <c r="BD19">
        <v>5500026.2000000002</v>
      </c>
      <c r="BE19">
        <v>-2308038.7999999998</v>
      </c>
      <c r="BF19">
        <v>1887323.2</v>
      </c>
      <c r="BG19">
        <v>-4425625.3</v>
      </c>
      <c r="BH19">
        <v>2466712.7999999998</v>
      </c>
      <c r="BI19">
        <v>-4739510.0999999996</v>
      </c>
      <c r="BJ19">
        <v>-2463442.2999999998</v>
      </c>
      <c r="BK19">
        <v>-5145278.2</v>
      </c>
      <c r="BL19">
        <v>2416153.7000000002</v>
      </c>
      <c r="BM19">
        <v>-299340.40000000002</v>
      </c>
      <c r="BN19">
        <v>-3683844.2</v>
      </c>
      <c r="BO19">
        <v>-3963997.9</v>
      </c>
      <c r="BP19">
        <v>3328435.8</v>
      </c>
      <c r="BQ19">
        <v>-746699</v>
      </c>
      <c r="BR19">
        <v>-2621315.9</v>
      </c>
      <c r="BS19">
        <v>-1170686.3999999999</v>
      </c>
      <c r="BT19">
        <v>-5093539.7</v>
      </c>
      <c r="BU19">
        <v>1148476.8</v>
      </c>
      <c r="BV19">
        <v>4316785</v>
      </c>
      <c r="BW19">
        <v>7226427.5999999996</v>
      </c>
      <c r="BX19">
        <v>16995393.100000001</v>
      </c>
      <c r="BY19">
        <v>-972867.7</v>
      </c>
      <c r="BZ19">
        <v>-5371042</v>
      </c>
      <c r="CA19">
        <v>2452305.7000000002</v>
      </c>
      <c r="CB19">
        <v>-1437379.7</v>
      </c>
      <c r="CC19">
        <v>-3210360.2</v>
      </c>
      <c r="CD19">
        <v>-3357604.7</v>
      </c>
      <c r="CE19">
        <v>-6220555.0999999996</v>
      </c>
      <c r="CF19">
        <v>541057.1</v>
      </c>
      <c r="CG19">
        <v>2892274.1</v>
      </c>
      <c r="CH19">
        <v>1967059.8</v>
      </c>
      <c r="CI19">
        <v>4866542.2</v>
      </c>
      <c r="CJ19">
        <v>6417166.7000000002</v>
      </c>
      <c r="CK19">
        <v>6203483.4000000004</v>
      </c>
      <c r="CL19">
        <v>-484983</v>
      </c>
      <c r="CM19">
        <v>-2207716.1</v>
      </c>
      <c r="CN19">
        <v>2620010.9</v>
      </c>
      <c r="CO19">
        <v>680018.4</v>
      </c>
      <c r="CP19">
        <v>5521040.4000000004</v>
      </c>
      <c r="CQ19">
        <v>-3091204.4</v>
      </c>
      <c r="CR19">
        <v>2402464.7999999998</v>
      </c>
      <c r="CS19">
        <v>-6036826.7000000002</v>
      </c>
      <c r="CT19">
        <v>3603042.7</v>
      </c>
      <c r="CU19">
        <v>-708378.6</v>
      </c>
      <c r="CV19">
        <v>26789512</v>
      </c>
      <c r="CW19">
        <v>9432142.4000000004</v>
      </c>
      <c r="CX19">
        <v>-2887016.3</v>
      </c>
      <c r="CY19">
        <v>12342453.1</v>
      </c>
      <c r="CZ19">
        <v>-4706251.5999999996</v>
      </c>
      <c r="DA19">
        <v>-4149024.2</v>
      </c>
      <c r="DB19">
        <v>-1643158.4</v>
      </c>
      <c r="DC19">
        <v>13634496.4</v>
      </c>
      <c r="DD19">
        <v>-2791399.5</v>
      </c>
      <c r="DE19">
        <v>8670156.6999999993</v>
      </c>
      <c r="DF19">
        <v>5146259.2</v>
      </c>
      <c r="DG19">
        <v>2215756.6</v>
      </c>
      <c r="DH19">
        <v>10925404</v>
      </c>
      <c r="DI19">
        <v>530336.19999999995</v>
      </c>
      <c r="DJ19">
        <v>-6646124.9000000004</v>
      </c>
      <c r="DK19">
        <v>-4886338.5999999996</v>
      </c>
      <c r="DL19">
        <v>-6334756.5</v>
      </c>
      <c r="DM19">
        <v>-5425602.5999999996</v>
      </c>
      <c r="DN19">
        <v>-3164693.5</v>
      </c>
      <c r="DO19">
        <v>-2458240.9</v>
      </c>
      <c r="DP19">
        <v>-7912049.5</v>
      </c>
      <c r="DQ19">
        <v>1190808.8</v>
      </c>
      <c r="DR19">
        <v>5960591</v>
      </c>
      <c r="DS19">
        <v>3626449.6</v>
      </c>
      <c r="DT19">
        <v>9060311.5999999996</v>
      </c>
      <c r="DU19">
        <v>701824.4</v>
      </c>
      <c r="DV19">
        <v>-1769306.7</v>
      </c>
      <c r="DW19">
        <v>-2840823.5</v>
      </c>
      <c r="DX19">
        <v>-5251873.2</v>
      </c>
      <c r="DY19">
        <v>-3939314.2</v>
      </c>
      <c r="DZ19">
        <v>2042748.8</v>
      </c>
      <c r="EA19">
        <v>-1142653.6000000001</v>
      </c>
      <c r="EB19">
        <v>-830781.6</v>
      </c>
      <c r="EC19">
        <v>-39019.5</v>
      </c>
      <c r="ED19">
        <v>670617</v>
      </c>
      <c r="EE19">
        <v>-5956310.4000000004</v>
      </c>
      <c r="EF19">
        <v>-7163300</v>
      </c>
      <c r="EG19">
        <v>2403438.4</v>
      </c>
      <c r="EH19">
        <v>-7498300</v>
      </c>
      <c r="EP19" s="28">
        <f t="shared" si="6"/>
        <v>137</v>
      </c>
      <c r="EQ19" s="28">
        <f t="shared" si="7"/>
        <v>41100000</v>
      </c>
      <c r="ER19" s="22">
        <f t="shared" si="35"/>
        <v>86790721.999999985</v>
      </c>
      <c r="ES19" s="22">
        <f t="shared" si="8"/>
        <v>45690721.999999985</v>
      </c>
      <c r="ET19" s="22">
        <f>ROUNDUP(EP19/3,0)</f>
        <v>46</v>
      </c>
      <c r="EU19" s="22">
        <f t="shared" ref="EU19:EU22" si="41">$EQ$2*ET19</f>
        <v>13800000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50142749.900000006</v>
      </c>
      <c r="EW19" s="22">
        <f t="shared" si="36"/>
        <v>36342749.900000006</v>
      </c>
      <c r="EX19" s="22">
        <v>3</v>
      </c>
      <c r="EY19" s="30">
        <f t="shared" si="9"/>
        <v>6.3204782434782614E-2</v>
      </c>
      <c r="EZ19" s="34">
        <v>3</v>
      </c>
      <c r="FA19" s="28">
        <f t="shared" si="10"/>
        <v>66</v>
      </c>
      <c r="FB19" s="28">
        <f t="shared" si="11"/>
        <v>71</v>
      </c>
      <c r="FC19" s="29">
        <f t="shared" si="12"/>
        <v>0.48175182481751827</v>
      </c>
      <c r="FD19" s="24">
        <f t="shared" si="39"/>
        <v>26735388.699999992</v>
      </c>
      <c r="FE19" s="24">
        <f t="shared" si="37"/>
        <v>-8271279.5000000019</v>
      </c>
      <c r="FF19" s="24">
        <f t="shared" si="37"/>
        <v>656479.09999999963</v>
      </c>
      <c r="FG19" s="24">
        <f t="shared" si="37"/>
        <v>26583215.199999999</v>
      </c>
      <c r="FH19" s="24">
        <f t="shared" si="37"/>
        <v>-22265711.199999999</v>
      </c>
      <c r="FI19" s="24">
        <f t="shared" si="37"/>
        <v>-10162716.999999996</v>
      </c>
      <c r="FJ19" s="24">
        <f t="shared" si="37"/>
        <v>-28319869.5</v>
      </c>
      <c r="FK19" s="24">
        <f t="shared" si="37"/>
        <v>-20659342</v>
      </c>
      <c r="FL19" s="24">
        <f t="shared" si="37"/>
        <v>18745036.400000002</v>
      </c>
      <c r="FM19" s="24">
        <f t="shared" si="40"/>
        <v>25144015.5</v>
      </c>
      <c r="FN19" s="24">
        <f t="shared" si="38"/>
        <v>8185537.5999999978</v>
      </c>
      <c r="FO19" s="24">
        <f t="shared" si="38"/>
        <v>70419968.699999988</v>
      </c>
    </row>
    <row r="20" spans="1:171" x14ac:dyDescent="0.25">
      <c r="A20" s="5" t="s">
        <v>3</v>
      </c>
      <c r="B20">
        <v>6866064.2000000002</v>
      </c>
      <c r="C20">
        <v>-894263.1</v>
      </c>
      <c r="D20">
        <v>-9929611.5999999996</v>
      </c>
      <c r="E20">
        <v>883677.9</v>
      </c>
      <c r="F20">
        <v>18658157.600000001</v>
      </c>
      <c r="G20">
        <v>2729421.4</v>
      </c>
      <c r="H20">
        <v>14492980</v>
      </c>
      <c r="I20">
        <v>2882581.3</v>
      </c>
      <c r="J20">
        <v>-12937929.4</v>
      </c>
      <c r="K20">
        <v>-21561901</v>
      </c>
      <c r="L20">
        <v>-19359318.399999999</v>
      </c>
      <c r="M20">
        <v>-15394227</v>
      </c>
      <c r="N20">
        <v>-10123043.199999999</v>
      </c>
      <c r="O20">
        <v>-3493466</v>
      </c>
      <c r="P20">
        <v>8962428.5</v>
      </c>
      <c r="Q20">
        <v>4878512.5</v>
      </c>
      <c r="R20">
        <v>-5335485.9000000004</v>
      </c>
      <c r="S20">
        <v>-1144815.2</v>
      </c>
      <c r="T20">
        <v>-3282699</v>
      </c>
      <c r="U20">
        <v>-10496403.199999999</v>
      </c>
      <c r="V20">
        <v>-6141254.2999999998</v>
      </c>
      <c r="W20">
        <v>-636270.4</v>
      </c>
      <c r="X20">
        <v>10491710.300000001</v>
      </c>
      <c r="Y20">
        <v>18249591.300000001</v>
      </c>
      <c r="Z20">
        <v>373085.4</v>
      </c>
      <c r="AA20">
        <v>2239458.4</v>
      </c>
      <c r="AB20">
        <v>945887</v>
      </c>
      <c r="AC20">
        <v>-11453122.300000001</v>
      </c>
      <c r="AD20">
        <v>20421044.399999999</v>
      </c>
      <c r="AE20">
        <v>26373324.699999999</v>
      </c>
      <c r="AF20">
        <v>15044585.300000001</v>
      </c>
      <c r="AG20">
        <v>-8580543.9000000004</v>
      </c>
      <c r="AH20">
        <v>-3796274</v>
      </c>
      <c r="AI20">
        <v>-7606855.2999999998</v>
      </c>
      <c r="AJ20">
        <v>3257286.5</v>
      </c>
      <c r="AK20">
        <v>887118.1</v>
      </c>
      <c r="AL20">
        <v>8646491.9000000004</v>
      </c>
      <c r="AM20">
        <v>4501202.5</v>
      </c>
      <c r="AN20">
        <v>-917975.2</v>
      </c>
      <c r="AO20">
        <v>9442084.5999999996</v>
      </c>
      <c r="AP20">
        <v>5786411.7000000002</v>
      </c>
      <c r="AQ20">
        <v>536131.9</v>
      </c>
      <c r="AR20">
        <v>-6583517.5999999996</v>
      </c>
      <c r="AS20">
        <v>-3987741.5</v>
      </c>
      <c r="AT20">
        <v>-1017421.4</v>
      </c>
      <c r="AU20">
        <v>4875754.5</v>
      </c>
      <c r="AV20">
        <v>3975447.1</v>
      </c>
      <c r="AW20">
        <v>9482795.4000000004</v>
      </c>
      <c r="AX20">
        <v>5139337.9000000004</v>
      </c>
      <c r="AY20">
        <v>4487620.5999999996</v>
      </c>
      <c r="AZ20">
        <v>-764393.3</v>
      </c>
      <c r="BA20">
        <v>-5788603.5999999996</v>
      </c>
      <c r="BB20">
        <v>-8735976.3000000007</v>
      </c>
      <c r="BC20">
        <v>2846956.2</v>
      </c>
      <c r="BD20">
        <v>3199487.8</v>
      </c>
      <c r="BE20">
        <v>-8831069.6999999993</v>
      </c>
      <c r="BF20">
        <v>4355240.3</v>
      </c>
      <c r="BG20">
        <v>-4696572.9000000004</v>
      </c>
      <c r="BH20">
        <v>-2914163.3</v>
      </c>
      <c r="BI20">
        <v>-3233569.8</v>
      </c>
      <c r="BJ20">
        <v>-2398603.7999999998</v>
      </c>
      <c r="BK20">
        <v>-2897841.1</v>
      </c>
      <c r="BL20">
        <v>-617310.5</v>
      </c>
      <c r="BM20">
        <v>5390319.9000000004</v>
      </c>
      <c r="BN20">
        <v>-3119476.6</v>
      </c>
      <c r="BO20">
        <v>-4314101.7</v>
      </c>
      <c r="BP20">
        <v>6168431.2999999998</v>
      </c>
      <c r="BQ20">
        <v>-1112552.2</v>
      </c>
      <c r="BR20">
        <v>-2988295.8</v>
      </c>
      <c r="BS20">
        <v>-193071.5</v>
      </c>
      <c r="BT20">
        <v>-3317791.8</v>
      </c>
      <c r="BU20">
        <v>4818639.8</v>
      </c>
      <c r="BV20">
        <v>6853206.5</v>
      </c>
      <c r="BW20">
        <v>8007028.7000000002</v>
      </c>
      <c r="BX20">
        <v>23550834</v>
      </c>
      <c r="BY20">
        <v>2760082.6</v>
      </c>
      <c r="BZ20">
        <v>-8978047.8000000007</v>
      </c>
      <c r="CA20">
        <v>6306434</v>
      </c>
      <c r="CB20">
        <v>-2448679</v>
      </c>
      <c r="CC20">
        <v>-6642067.4000000004</v>
      </c>
      <c r="CD20">
        <v>-4053292.3</v>
      </c>
      <c r="CE20">
        <v>-3232394.7</v>
      </c>
      <c r="CF20">
        <v>445661.1</v>
      </c>
      <c r="CG20">
        <v>4343610.7</v>
      </c>
      <c r="CH20">
        <v>6354069.2999999998</v>
      </c>
      <c r="CI20">
        <v>1275053.3999999999</v>
      </c>
      <c r="CJ20">
        <v>3718169.5</v>
      </c>
      <c r="CK20">
        <v>9377195.4000000004</v>
      </c>
      <c r="CL20">
        <v>-2360058.6</v>
      </c>
      <c r="CM20">
        <v>-6111569.5</v>
      </c>
      <c r="CN20">
        <v>-385870.1</v>
      </c>
      <c r="CO20">
        <v>11238688.699999999</v>
      </c>
      <c r="CP20">
        <v>-669946.1</v>
      </c>
      <c r="CQ20">
        <v>-1538947.5</v>
      </c>
      <c r="CR20">
        <v>2109561.1</v>
      </c>
      <c r="CS20">
        <v>-8654244.9000000004</v>
      </c>
      <c r="CT20">
        <v>2802070.9</v>
      </c>
      <c r="CU20">
        <v>2622045.9</v>
      </c>
      <c r="CV20">
        <v>21406855.100000001</v>
      </c>
      <c r="CW20">
        <v>12445192.1</v>
      </c>
      <c r="CX20">
        <v>-1481554.9</v>
      </c>
      <c r="CY20">
        <v>2198022.2999999998</v>
      </c>
      <c r="CZ20">
        <v>-4836033.2</v>
      </c>
      <c r="DA20">
        <v>3014617.4</v>
      </c>
      <c r="DB20">
        <v>-3572591.2</v>
      </c>
      <c r="DC20">
        <v>20407868.100000001</v>
      </c>
      <c r="DD20">
        <v>-3690114.3</v>
      </c>
      <c r="DE20">
        <v>18931817.600000001</v>
      </c>
      <c r="DF20">
        <v>9450771.1999999993</v>
      </c>
      <c r="DG20">
        <v>-2168784.2000000002</v>
      </c>
      <c r="DH20">
        <v>6516797</v>
      </c>
      <c r="DI20">
        <v>-649396.69999999995</v>
      </c>
      <c r="DJ20">
        <v>-7762246.7000000002</v>
      </c>
      <c r="DK20">
        <v>-7259669.2999999998</v>
      </c>
      <c r="DL20">
        <v>-5231745.0999999996</v>
      </c>
      <c r="DM20">
        <v>-6491990.5</v>
      </c>
      <c r="DN20">
        <v>-8089060.5</v>
      </c>
      <c r="DO20">
        <v>-3301965.9</v>
      </c>
      <c r="DP20">
        <v>-6531344.5999999996</v>
      </c>
      <c r="DQ20">
        <v>4958477.7</v>
      </c>
      <c r="DR20">
        <v>9415549.3000000007</v>
      </c>
      <c r="DS20">
        <v>3774194.4</v>
      </c>
      <c r="DT20">
        <v>7749810.4000000004</v>
      </c>
      <c r="DU20">
        <v>-4304356.4000000004</v>
      </c>
      <c r="DV20">
        <v>-5592699.0999999996</v>
      </c>
      <c r="DW20">
        <v>-4309339.5</v>
      </c>
      <c r="DX20">
        <v>-5756777.7000000002</v>
      </c>
      <c r="DY20">
        <v>-2016329.4</v>
      </c>
      <c r="DZ20">
        <v>4126020.3</v>
      </c>
      <c r="EA20">
        <v>-4285768</v>
      </c>
      <c r="EB20">
        <v>-2374471</v>
      </c>
      <c r="EC20">
        <v>3447250</v>
      </c>
      <c r="ED20">
        <v>-1708032.8</v>
      </c>
      <c r="EE20">
        <v>-1415481.6</v>
      </c>
      <c r="EF20">
        <v>-9672000</v>
      </c>
      <c r="EG20">
        <v>-2376750</v>
      </c>
      <c r="EP20" s="28">
        <f t="shared" si="6"/>
        <v>136</v>
      </c>
      <c r="EQ20" s="28">
        <f t="shared" si="7"/>
        <v>40800000</v>
      </c>
      <c r="ER20" s="22">
        <f t="shared" si="35"/>
        <v>91345069.600000083</v>
      </c>
      <c r="ES20" s="22">
        <f t="shared" si="8"/>
        <v>50545069.600000083</v>
      </c>
      <c r="ET20" s="22">
        <f>ROUNDUP(EP20/4,0)</f>
        <v>34</v>
      </c>
      <c r="EU20" s="22">
        <f t="shared" si="41"/>
        <v>10200000</v>
      </c>
      <c r="EV20" s="22">
        <f>SUM(B20,F20,J20,N20,R20,V20,Z20,AD20,AH20,AL20,AP20,AT20,AX20,BB20,BF20,BJ20,BN20,BR20,BV20,BZ20,CD20,CH20,CL20,CP20,CT20,CX20,DB20,DF20,DJ20,DN20,DR20,DV20,DZ20,ED20,EH20,EL20)</f>
        <v>8386230.2000000002</v>
      </c>
      <c r="EW20" s="22">
        <f t="shared" si="36"/>
        <v>-1813769.7999999998</v>
      </c>
      <c r="EX20" s="22">
        <v>4</v>
      </c>
      <c r="EY20" s="30">
        <f t="shared" si="9"/>
        <v>-3.200770235294117E-3</v>
      </c>
      <c r="EZ20" s="34">
        <v>4</v>
      </c>
      <c r="FA20" s="28">
        <f t="shared" si="10"/>
        <v>63</v>
      </c>
      <c r="FB20" s="28">
        <f t="shared" si="11"/>
        <v>73</v>
      </c>
      <c r="FC20" s="29">
        <f t="shared" si="12"/>
        <v>0.46323529411764708</v>
      </c>
      <c r="FD20" s="24">
        <f t="shared" si="39"/>
        <v>20604836</v>
      </c>
      <c r="FE20" s="24">
        <f t="shared" si="37"/>
        <v>1500067.8000000017</v>
      </c>
      <c r="FF20" s="24">
        <f t="shared" si="37"/>
        <v>17850795.299999997</v>
      </c>
      <c r="FG20" s="24">
        <f t="shared" si="37"/>
        <v>10380162.700000003</v>
      </c>
      <c r="FH20" s="24">
        <f t="shared" si="37"/>
        <v>-31022810.400000002</v>
      </c>
      <c r="FI20" s="24">
        <f t="shared" si="37"/>
        <v>-34784804.400000006</v>
      </c>
      <c r="FJ20" s="24">
        <f t="shared" si="37"/>
        <v>-21770124.599999994</v>
      </c>
      <c r="FK20" s="24">
        <f t="shared" si="37"/>
        <v>-17907537.299999997</v>
      </c>
      <c r="FL20" s="24">
        <f t="shared" si="37"/>
        <v>37837258.900000006</v>
      </c>
      <c r="FM20" s="24">
        <f t="shared" si="40"/>
        <v>41670966.799999997</v>
      </c>
      <c r="FN20" s="24">
        <f t="shared" si="38"/>
        <v>16036767.9</v>
      </c>
      <c r="FO20" s="24">
        <f t="shared" si="38"/>
        <v>50949490.899999999</v>
      </c>
    </row>
    <row r="21" spans="1:171" x14ac:dyDescent="0.25">
      <c r="A21" s="5" t="s">
        <v>4</v>
      </c>
      <c r="B21">
        <v>6848978</v>
      </c>
      <c r="C21">
        <v>-3396589.7</v>
      </c>
      <c r="D21">
        <v>-9575662.0999999996</v>
      </c>
      <c r="E21">
        <v>643736.5</v>
      </c>
      <c r="F21">
        <v>18750767.600000001</v>
      </c>
      <c r="G21">
        <v>776778.8</v>
      </c>
      <c r="H21">
        <v>12746230.6</v>
      </c>
      <c r="I21">
        <v>-8472709</v>
      </c>
      <c r="J21">
        <v>-14541653.800000001</v>
      </c>
      <c r="K21">
        <v>-22519438.899999999</v>
      </c>
      <c r="L21">
        <v>-22449249.399999999</v>
      </c>
      <c r="M21">
        <v>-14748462.800000001</v>
      </c>
      <c r="N21">
        <v>-9302763</v>
      </c>
      <c r="O21">
        <v>-1391481</v>
      </c>
      <c r="P21">
        <v>2809000</v>
      </c>
      <c r="Q21">
        <v>-246811.9</v>
      </c>
      <c r="R21">
        <v>-4300937.0999999996</v>
      </c>
      <c r="S21">
        <v>-5169829.7</v>
      </c>
      <c r="T21">
        <v>-7621337</v>
      </c>
      <c r="U21">
        <v>-12087014.699999999</v>
      </c>
      <c r="V21">
        <v>-160885.5</v>
      </c>
      <c r="W21">
        <v>2518648.9</v>
      </c>
      <c r="X21">
        <v>11880496.5</v>
      </c>
      <c r="Y21">
        <v>13761556.800000001</v>
      </c>
      <c r="Z21">
        <v>1910475.5</v>
      </c>
      <c r="AA21">
        <v>-7109306.5</v>
      </c>
      <c r="AB21">
        <v>15806655.5</v>
      </c>
      <c r="AC21">
        <v>4214832.4000000004</v>
      </c>
      <c r="AD21">
        <v>22729376.5</v>
      </c>
      <c r="AE21">
        <v>20987009.100000001</v>
      </c>
      <c r="AF21">
        <v>15168477.5</v>
      </c>
      <c r="AG21">
        <v>-10922932.4</v>
      </c>
      <c r="AH21">
        <v>-3087780.4</v>
      </c>
      <c r="AI21">
        <v>-4435092.5999999996</v>
      </c>
      <c r="AJ21">
        <v>1414510.5</v>
      </c>
      <c r="AK21">
        <v>775948.1</v>
      </c>
      <c r="AL21">
        <v>13118163.800000001</v>
      </c>
      <c r="AM21">
        <v>6685158</v>
      </c>
      <c r="AN21">
        <v>-3204188</v>
      </c>
      <c r="AO21">
        <v>10269769.1</v>
      </c>
      <c r="AP21">
        <v>5355145</v>
      </c>
      <c r="AQ21">
        <v>-2470535.7000000002</v>
      </c>
      <c r="AR21">
        <v>-5750870.4000000004</v>
      </c>
      <c r="AS21">
        <v>-1768964.4</v>
      </c>
      <c r="AT21">
        <v>-2703232.6</v>
      </c>
      <c r="AU21">
        <v>9501974.0999999996</v>
      </c>
      <c r="AV21">
        <v>6208243.2999999998</v>
      </c>
      <c r="AW21">
        <v>9499271.1999999993</v>
      </c>
      <c r="AX21">
        <v>4568039.8</v>
      </c>
      <c r="AY21">
        <v>3732751.6</v>
      </c>
      <c r="AZ21">
        <v>819020.9</v>
      </c>
      <c r="BA21">
        <v>-3826513.8</v>
      </c>
      <c r="BB21">
        <v>-7270647.2999999998</v>
      </c>
      <c r="BC21">
        <v>739315.5</v>
      </c>
      <c r="BD21">
        <v>-1967874</v>
      </c>
      <c r="BE21">
        <v>-5316797.4000000004</v>
      </c>
      <c r="BF21">
        <v>6375057.9000000004</v>
      </c>
      <c r="BG21">
        <v>-7759512.2999999998</v>
      </c>
      <c r="BH21">
        <v>-3912157.9</v>
      </c>
      <c r="BI21">
        <v>-4718272.5999999996</v>
      </c>
      <c r="BJ21">
        <v>3812094.6</v>
      </c>
      <c r="BK21">
        <v>-2757245.5</v>
      </c>
      <c r="BL21">
        <v>3898128.4</v>
      </c>
      <c r="BM21">
        <v>4740616.5999999996</v>
      </c>
      <c r="BN21">
        <v>-5264864.5999999996</v>
      </c>
      <c r="BO21">
        <v>-1064549.3999999999</v>
      </c>
      <c r="BP21">
        <v>7999817</v>
      </c>
      <c r="BQ21">
        <v>-5709156.7999999998</v>
      </c>
      <c r="BR21">
        <v>-6669839.9000000004</v>
      </c>
      <c r="BS21">
        <v>-440340.2</v>
      </c>
      <c r="BT21">
        <v>-2652246</v>
      </c>
      <c r="BU21">
        <v>11792995.9</v>
      </c>
      <c r="BV21">
        <v>6678041.0999999996</v>
      </c>
      <c r="BW21">
        <v>5109664.2</v>
      </c>
      <c r="BX21">
        <v>26682156.600000001</v>
      </c>
      <c r="BY21">
        <v>3506500.3</v>
      </c>
      <c r="BZ21">
        <v>-10681933.5</v>
      </c>
      <c r="CA21">
        <v>738811.1</v>
      </c>
      <c r="CB21">
        <v>-3574481.4</v>
      </c>
      <c r="CC21">
        <v>-7551789</v>
      </c>
      <c r="CD21">
        <v>-530646.80000000005</v>
      </c>
      <c r="CE21">
        <v>-1343117.4</v>
      </c>
      <c r="CF21">
        <v>2047812.2</v>
      </c>
      <c r="CG21">
        <v>8872777.5999999996</v>
      </c>
      <c r="CH21">
        <v>3581321.2</v>
      </c>
      <c r="CI21">
        <v>-2041910.2</v>
      </c>
      <c r="CJ21">
        <v>7854608.7999999998</v>
      </c>
      <c r="CK21">
        <v>11764881</v>
      </c>
      <c r="CL21">
        <v>-9132954</v>
      </c>
      <c r="CM21">
        <v>-11050645.9</v>
      </c>
      <c r="CN21">
        <v>8115904.7999999998</v>
      </c>
      <c r="CO21">
        <v>3448080.8</v>
      </c>
      <c r="CP21">
        <v>-669782.1</v>
      </c>
      <c r="CQ21">
        <v>678738</v>
      </c>
      <c r="CR21">
        <v>1817496.3</v>
      </c>
      <c r="CS21">
        <v>-10379522.6</v>
      </c>
      <c r="CT21">
        <v>-256063.3</v>
      </c>
      <c r="CU21">
        <v>-4767958.0999999996</v>
      </c>
      <c r="CV21">
        <v>22752342.600000001</v>
      </c>
      <c r="CW21">
        <v>13846941.699999999</v>
      </c>
      <c r="CX21">
        <v>248756.5</v>
      </c>
      <c r="CY21">
        <v>10658370.800000001</v>
      </c>
      <c r="CZ21">
        <v>1349391.4</v>
      </c>
      <c r="DA21">
        <v>6730127.7000000002</v>
      </c>
      <c r="DB21">
        <v>-3832878.3</v>
      </c>
      <c r="DC21">
        <v>21275227.199999999</v>
      </c>
      <c r="DD21">
        <v>-4692420</v>
      </c>
      <c r="DE21">
        <v>23059061.100000001</v>
      </c>
      <c r="DF21">
        <v>12834331.199999999</v>
      </c>
      <c r="DG21">
        <v>-1747606.4</v>
      </c>
      <c r="DH21">
        <v>6520898.5999999996</v>
      </c>
      <c r="DI21">
        <v>-381571.1</v>
      </c>
      <c r="DJ21">
        <v>-10008629.800000001</v>
      </c>
      <c r="DK21">
        <v>-9052909.6999999993</v>
      </c>
      <c r="DL21">
        <v>-5419379.2999999998</v>
      </c>
      <c r="DM21">
        <v>-10314036.4</v>
      </c>
      <c r="DN21">
        <v>-10965363.5</v>
      </c>
      <c r="DO21">
        <v>269951.2</v>
      </c>
      <c r="DP21">
        <v>-7575473.5</v>
      </c>
      <c r="DQ21">
        <v>11213386.6</v>
      </c>
      <c r="DR21">
        <v>9091780.1999999993</v>
      </c>
      <c r="DS21">
        <v>5460419.7000000002</v>
      </c>
      <c r="DT21">
        <v>6181234.2999999998</v>
      </c>
      <c r="DU21">
        <v>-4214903.0999999996</v>
      </c>
      <c r="DV21">
        <v>-5177095.5</v>
      </c>
      <c r="DW21">
        <v>-2142043.2999999998</v>
      </c>
      <c r="DX21">
        <v>-7078376.5</v>
      </c>
      <c r="DY21">
        <v>-2955590.4</v>
      </c>
      <c r="DZ21">
        <v>1381974</v>
      </c>
      <c r="EA21">
        <v>-9542778</v>
      </c>
      <c r="EB21">
        <v>-3876526</v>
      </c>
      <c r="EC21">
        <v>2091100</v>
      </c>
      <c r="ED21">
        <v>-2744500.1</v>
      </c>
      <c r="EE21">
        <v>175002.4</v>
      </c>
      <c r="EF21">
        <v>-9602250</v>
      </c>
      <c r="EP21" s="28">
        <f t="shared" si="6"/>
        <v>135</v>
      </c>
      <c r="EQ21" s="28">
        <f t="shared" si="7"/>
        <v>40500000</v>
      </c>
      <c r="ER21" s="22">
        <f t="shared" si="35"/>
        <v>98823251.200000033</v>
      </c>
      <c r="ES21" s="22">
        <f t="shared" si="8"/>
        <v>58323251.200000033</v>
      </c>
      <c r="ET21" s="22">
        <f>ROUNDUP(EP21/5,0)</f>
        <v>27</v>
      </c>
      <c r="EU21" s="22">
        <f t="shared" si="41"/>
        <v>8100000</v>
      </c>
      <c r="EV21" s="22">
        <f>SUM(B21,G21,L21,Q21,V21,AA21,AF21,AK21,AP21,AU21,AZ21,BE21,BJ21,BO21,BT21,BY21,CD21,CI21,CN21,CS21,CX21,DC21,DH21,DM21,DR21,DW21,EB21,EG21,EL21)</f>
        <v>23532953.199999996</v>
      </c>
      <c r="EW21" s="22">
        <f t="shared" si="36"/>
        <v>15432953.199999996</v>
      </c>
      <c r="EX21" s="22">
        <v>5</v>
      </c>
      <c r="EY21" s="30">
        <f t="shared" si="9"/>
        <v>2.7436361244444436E-2</v>
      </c>
      <c r="EZ21" s="34">
        <v>5</v>
      </c>
      <c r="FA21" s="28">
        <f t="shared" si="10"/>
        <v>63</v>
      </c>
      <c r="FB21" s="28">
        <f t="shared" si="11"/>
        <v>72</v>
      </c>
      <c r="FC21" s="29">
        <f t="shared" si="12"/>
        <v>0.46666666666666667</v>
      </c>
      <c r="FD21" s="24">
        <f t="shared" si="39"/>
        <v>40317477.699999996</v>
      </c>
      <c r="FE21" s="24">
        <f t="shared" si="37"/>
        <v>-4753016.1999999993</v>
      </c>
      <c r="FF21" s="24">
        <f t="shared" si="37"/>
        <v>2949771.6000000006</v>
      </c>
      <c r="FG21" s="24">
        <f t="shared" si="37"/>
        <v>13967502.700000003</v>
      </c>
      <c r="FH21" s="24">
        <f t="shared" si="37"/>
        <v>-54920781.999999993</v>
      </c>
      <c r="FI21" s="24">
        <f t="shared" si="37"/>
        <v>-35405031</v>
      </c>
      <c r="FJ21" s="24">
        <f t="shared" si="37"/>
        <v>-11795740</v>
      </c>
      <c r="FK21" s="24">
        <f t="shared" si="37"/>
        <v>-21789514</v>
      </c>
      <c r="FL21" s="24">
        <f t="shared" si="37"/>
        <v>51219839.300000004</v>
      </c>
      <c r="FM21" s="24">
        <f t="shared" si="40"/>
        <v>50139899.000000007</v>
      </c>
      <c r="FN21" s="24">
        <f t="shared" si="38"/>
        <v>-2049101.4999999995</v>
      </c>
      <c r="FO21" s="24">
        <f t="shared" si="38"/>
        <v>70941945.599999994</v>
      </c>
    </row>
    <row r="22" spans="1:171" x14ac:dyDescent="0.25">
      <c r="A22" s="5" t="s">
        <v>5</v>
      </c>
      <c r="B22">
        <v>10474161.6</v>
      </c>
      <c r="C22">
        <v>69982.8</v>
      </c>
      <c r="D22">
        <v>-9717141.9000000004</v>
      </c>
      <c r="E22">
        <v>8628584.6999999993</v>
      </c>
      <c r="F22">
        <v>15135526.6</v>
      </c>
      <c r="G22">
        <v>-8412704.3000000007</v>
      </c>
      <c r="H22">
        <v>-194209.7</v>
      </c>
      <c r="I22">
        <v>-9616896.5</v>
      </c>
      <c r="J22">
        <v>-17860717.5</v>
      </c>
      <c r="K22">
        <v>-24786743.399999999</v>
      </c>
      <c r="L22">
        <v>-23168440.600000001</v>
      </c>
      <c r="M22">
        <v>-14590723.4</v>
      </c>
      <c r="N22">
        <v>-8229295.7000000002</v>
      </c>
      <c r="O22">
        <v>-4800743.3</v>
      </c>
      <c r="P22">
        <v>25829.9</v>
      </c>
      <c r="Q22">
        <v>-1350909.3</v>
      </c>
      <c r="R22">
        <v>-7047487.9000000004</v>
      </c>
      <c r="S22">
        <v>-8932755.1999999993</v>
      </c>
      <c r="T22">
        <v>-8778056.5</v>
      </c>
      <c r="U22">
        <v>-6406002</v>
      </c>
      <c r="V22">
        <v>394879.4</v>
      </c>
      <c r="W22">
        <v>6251765.9000000004</v>
      </c>
      <c r="X22">
        <v>9136349.8000000007</v>
      </c>
      <c r="Y22">
        <v>12824249.199999999</v>
      </c>
      <c r="Z22">
        <v>-10373592.699999999</v>
      </c>
      <c r="AA22">
        <v>-11931011.699999999</v>
      </c>
      <c r="AB22">
        <v>18555709.5</v>
      </c>
      <c r="AC22">
        <v>10084742.800000001</v>
      </c>
      <c r="AD22">
        <v>17421824.5</v>
      </c>
      <c r="AE22">
        <v>16685704.199999999</v>
      </c>
      <c r="AF22">
        <v>14125491.6</v>
      </c>
      <c r="AG22">
        <v>-9580359</v>
      </c>
      <c r="AH22">
        <v>1059506.6000000001</v>
      </c>
      <c r="AI22">
        <v>-4882934.2</v>
      </c>
      <c r="AJ22">
        <v>2851302.2</v>
      </c>
      <c r="AK22">
        <v>2995492.5</v>
      </c>
      <c r="AL22">
        <v>12281043.6</v>
      </c>
      <c r="AM22">
        <v>4344140.4000000004</v>
      </c>
      <c r="AN22">
        <v>-2529750.9</v>
      </c>
      <c r="AO22">
        <v>7305847.4000000004</v>
      </c>
      <c r="AP22">
        <v>-3143325.5</v>
      </c>
      <c r="AQ22">
        <v>-3700229</v>
      </c>
      <c r="AR22">
        <v>-10308300.9</v>
      </c>
      <c r="AS22">
        <v>-5584822.5999999996</v>
      </c>
      <c r="AT22">
        <v>-625929.69999999995</v>
      </c>
      <c r="AU22">
        <v>9849549.5</v>
      </c>
      <c r="AV22">
        <v>7014626.2999999998</v>
      </c>
      <c r="AW22">
        <v>7969001</v>
      </c>
      <c r="AX22">
        <v>1133524.3999999999</v>
      </c>
      <c r="AY22">
        <v>5724696.2000000002</v>
      </c>
      <c r="AZ22">
        <v>1858318.2</v>
      </c>
      <c r="BA22">
        <v>-3583175.1</v>
      </c>
      <c r="BB22">
        <v>-8304699.2000000002</v>
      </c>
      <c r="BC22">
        <v>-4104776.4</v>
      </c>
      <c r="BD22">
        <v>-2227272.6</v>
      </c>
      <c r="BE22">
        <v>-5914418.2999999998</v>
      </c>
      <c r="BF22">
        <v>-377305</v>
      </c>
      <c r="BG22">
        <v>-4948470.5999999996</v>
      </c>
      <c r="BH22">
        <v>-3462139.1</v>
      </c>
      <c r="BI22">
        <v>-5402561.7000000002</v>
      </c>
      <c r="BJ22">
        <v>-68705.8</v>
      </c>
      <c r="BK22">
        <v>3043370</v>
      </c>
      <c r="BL22">
        <v>3005527</v>
      </c>
      <c r="BM22">
        <v>3010574.4</v>
      </c>
      <c r="BN22">
        <v>-3783780.6</v>
      </c>
      <c r="BO22">
        <v>-3813395.6</v>
      </c>
      <c r="BP22">
        <v>5770051.4000000004</v>
      </c>
      <c r="BQ22">
        <v>-6415756</v>
      </c>
      <c r="BR22">
        <v>-7936359.9000000004</v>
      </c>
      <c r="BS22">
        <v>3911179</v>
      </c>
      <c r="BT22">
        <v>107129.5</v>
      </c>
      <c r="BU22">
        <v>12636097.300000001</v>
      </c>
      <c r="BV22">
        <v>3341900</v>
      </c>
      <c r="BW22">
        <v>17141782.399999999</v>
      </c>
      <c r="BX22">
        <v>21034612.600000001</v>
      </c>
      <c r="BY22">
        <v>6811528.5</v>
      </c>
      <c r="BZ22">
        <v>-14085668.9</v>
      </c>
      <c r="CA22">
        <v>-2810745.6</v>
      </c>
      <c r="CB22">
        <v>-3360690.1</v>
      </c>
      <c r="CC22">
        <v>-3461847.8</v>
      </c>
      <c r="CD22">
        <v>-598522.30000000005</v>
      </c>
      <c r="CE22">
        <v>-2252603</v>
      </c>
      <c r="CF22">
        <v>6073386.9000000004</v>
      </c>
      <c r="CG22">
        <v>4787156.9000000004</v>
      </c>
      <c r="CH22">
        <v>-3873672.3</v>
      </c>
      <c r="CI22">
        <v>-790056.3</v>
      </c>
      <c r="CJ22">
        <v>5294442.8</v>
      </c>
      <c r="CK22">
        <v>6518982.7000000002</v>
      </c>
      <c r="CL22">
        <v>-11437854.6</v>
      </c>
      <c r="CM22">
        <v>-4470790.5999999996</v>
      </c>
      <c r="CN22">
        <v>1045622</v>
      </c>
      <c r="CO22">
        <v>5656843.2999999998</v>
      </c>
      <c r="CP22">
        <v>2946425.1</v>
      </c>
      <c r="CQ22">
        <v>2372709.9</v>
      </c>
      <c r="CR22">
        <v>-374900.8</v>
      </c>
      <c r="CS22">
        <v>-10044306.199999999</v>
      </c>
      <c r="CT22">
        <v>-6121749.0999999996</v>
      </c>
      <c r="CU22">
        <v>-529693.4</v>
      </c>
      <c r="CV22">
        <v>23725533.399999999</v>
      </c>
      <c r="CW22">
        <v>13392738</v>
      </c>
      <c r="CX22">
        <v>9718428.1999999993</v>
      </c>
      <c r="CY22">
        <v>16715306.6</v>
      </c>
      <c r="CZ22">
        <v>2556586.7000000002</v>
      </c>
      <c r="DA22">
        <v>10877673.699999999</v>
      </c>
      <c r="DB22">
        <v>-5945804.7999999998</v>
      </c>
      <c r="DC22">
        <v>22540876.899999999</v>
      </c>
      <c r="DD22">
        <v>-3195139.6</v>
      </c>
      <c r="DE22">
        <v>28127694.699999999</v>
      </c>
      <c r="DF22">
        <v>10632336.1</v>
      </c>
      <c r="DG22">
        <v>-3898138.4</v>
      </c>
      <c r="DH22">
        <v>6403302.5999999996</v>
      </c>
      <c r="DI22">
        <v>-4037100.8</v>
      </c>
      <c r="DJ22">
        <v>-9208236.3000000007</v>
      </c>
      <c r="DK22">
        <v>-14237042.9</v>
      </c>
      <c r="DL22">
        <v>-6770365.7999999998</v>
      </c>
      <c r="DM22">
        <v>-11613097.699999999</v>
      </c>
      <c r="DN22">
        <v>-10950621</v>
      </c>
      <c r="DO22">
        <v>-819121.9</v>
      </c>
      <c r="DP22">
        <v>-7562833.7999999998</v>
      </c>
      <c r="DQ22">
        <v>9077386.5</v>
      </c>
      <c r="DR22">
        <v>7417624.0999999996</v>
      </c>
      <c r="DS22">
        <v>4430072</v>
      </c>
      <c r="DT22">
        <v>4412021.7</v>
      </c>
      <c r="DU22">
        <v>-5971052.2000000002</v>
      </c>
      <c r="DV22">
        <v>-1934865.2</v>
      </c>
      <c r="DW22">
        <v>872670</v>
      </c>
      <c r="DX22">
        <v>-5622951</v>
      </c>
      <c r="DY22">
        <v>-2278432</v>
      </c>
      <c r="DZ22">
        <v>-2070133.5</v>
      </c>
      <c r="EA22">
        <v>-9195150</v>
      </c>
      <c r="EB22">
        <v>-4602331.5999999996</v>
      </c>
      <c r="EC22">
        <v>1848800</v>
      </c>
      <c r="ED22">
        <v>-2994549.8</v>
      </c>
      <c r="EE22">
        <v>11468800</v>
      </c>
      <c r="EP22" s="28">
        <f t="shared" si="6"/>
        <v>134</v>
      </c>
      <c r="EQ22" s="28">
        <f t="shared" si="7"/>
        <v>40200000</v>
      </c>
      <c r="ER22" s="22">
        <f t="shared" si="35"/>
        <v>48913055.100000001</v>
      </c>
      <c r="ES22" s="22">
        <f t="shared" si="8"/>
        <v>8713055.1000000015</v>
      </c>
      <c r="ET22" s="22">
        <f>ROUNDUP(EP22/6,0)</f>
        <v>23</v>
      </c>
      <c r="EU22" s="22">
        <f t="shared" si="41"/>
        <v>6900000</v>
      </c>
      <c r="EV22" s="22">
        <f>SUM(B22,H22,N22,T22,Z22,AF22,AL22,AR22,AX22,BD22,BJ22,BP22,BV22,CB22,CH22,CN22,CT22,CZ22,DF22,DL22,DR22,DX22,ED22,EJ22)</f>
        <v>-145070.50000000093</v>
      </c>
      <c r="EW22" s="22">
        <f>EV22-EU22</f>
        <v>-7045070.5000000009</v>
      </c>
      <c r="EX22" s="22">
        <v>6</v>
      </c>
      <c r="EY22" s="30">
        <f t="shared" si="9"/>
        <v>-1.2252296521739132E-2</v>
      </c>
      <c r="EZ22" s="34">
        <v>6</v>
      </c>
      <c r="FA22" s="28">
        <f t="shared" si="10"/>
        <v>59</v>
      </c>
      <c r="FB22" s="28">
        <f t="shared" si="11"/>
        <v>75</v>
      </c>
      <c r="FC22" s="29">
        <f t="shared" si="12"/>
        <v>0.44029850746268656</v>
      </c>
      <c r="FD22" s="24">
        <f t="shared" si="39"/>
        <v>40810761.100000001</v>
      </c>
      <c r="FE22" s="24">
        <f t="shared" si="37"/>
        <v>-16670138.9</v>
      </c>
      <c r="FF22" s="24">
        <f t="shared" si="37"/>
        <v>-16208758.800000001</v>
      </c>
      <c r="FG22" s="24">
        <f t="shared" si="37"/>
        <v>-13764094.899999999</v>
      </c>
      <c r="FH22" s="24">
        <f t="shared" si="37"/>
        <v>-44337114.899999999</v>
      </c>
      <c r="FI22" s="24">
        <f t="shared" si="37"/>
        <v>-41964582.600000001</v>
      </c>
      <c r="FJ22" s="24">
        <f t="shared" si="37"/>
        <v>-1958941.8999999985</v>
      </c>
      <c r="FK22" s="24">
        <f t="shared" si="37"/>
        <v>-17182990.800000004</v>
      </c>
      <c r="FL22" s="24">
        <f t="shared" si="37"/>
        <v>50228286.799999997</v>
      </c>
      <c r="FM22" s="24">
        <f t="shared" si="40"/>
        <v>13619024.399999999</v>
      </c>
      <c r="FN22" s="24">
        <f t="shared" si="38"/>
        <v>24273200.699999999</v>
      </c>
      <c r="FO22" s="24">
        <f t="shared" si="38"/>
        <v>72068404.900000006</v>
      </c>
    </row>
    <row r="23" spans="1:171" x14ac:dyDescent="0.25">
      <c r="A23" s="25">
        <v>12</v>
      </c>
      <c r="B23" s="6">
        <f>COUNTIF(B17:B22,"&gt;300000")</f>
        <v>6</v>
      </c>
      <c r="C23" s="6">
        <f t="shared" ref="C23:BN23" si="42">COUNTIF(C17:C22,"&gt;300000")</f>
        <v>2</v>
      </c>
      <c r="D23" s="6">
        <f t="shared" si="42"/>
        <v>0</v>
      </c>
      <c r="E23" s="6">
        <f t="shared" si="42"/>
        <v>6</v>
      </c>
      <c r="F23" s="6">
        <f t="shared" si="42"/>
        <v>6</v>
      </c>
      <c r="G23" s="6">
        <f t="shared" si="42"/>
        <v>2</v>
      </c>
      <c r="H23" s="6">
        <f t="shared" si="42"/>
        <v>5</v>
      </c>
      <c r="I23" s="6">
        <f t="shared" si="42"/>
        <v>4</v>
      </c>
      <c r="J23" s="6">
        <f t="shared" si="42"/>
        <v>1</v>
      </c>
      <c r="K23" s="6">
        <f t="shared" si="42"/>
        <v>0</v>
      </c>
      <c r="L23" s="6">
        <f t="shared" si="42"/>
        <v>0</v>
      </c>
      <c r="M23" s="6">
        <f t="shared" si="42"/>
        <v>0</v>
      </c>
      <c r="N23" s="6">
        <f t="shared" si="42"/>
        <v>0</v>
      </c>
      <c r="O23" s="6">
        <f t="shared" si="42"/>
        <v>0</v>
      </c>
      <c r="P23" s="6">
        <f t="shared" si="42"/>
        <v>4</v>
      </c>
      <c r="Q23" s="6">
        <f t="shared" si="42"/>
        <v>4</v>
      </c>
      <c r="R23" s="6">
        <f t="shared" si="42"/>
        <v>2</v>
      </c>
      <c r="S23" s="6">
        <f t="shared" si="42"/>
        <v>0</v>
      </c>
      <c r="T23" s="6">
        <f t="shared" si="42"/>
        <v>0</v>
      </c>
      <c r="U23" s="6">
        <f t="shared" si="42"/>
        <v>0</v>
      </c>
      <c r="V23" s="6">
        <f t="shared" si="42"/>
        <v>1</v>
      </c>
      <c r="W23" s="6">
        <f t="shared" si="42"/>
        <v>2</v>
      </c>
      <c r="X23" s="6">
        <f t="shared" si="42"/>
        <v>5</v>
      </c>
      <c r="Y23" s="6">
        <f t="shared" si="42"/>
        <v>6</v>
      </c>
      <c r="Z23" s="6">
        <f t="shared" si="42"/>
        <v>5</v>
      </c>
      <c r="AA23" s="6">
        <f t="shared" si="42"/>
        <v>3</v>
      </c>
      <c r="AB23" s="6">
        <f t="shared" si="42"/>
        <v>6</v>
      </c>
      <c r="AC23" s="6">
        <f t="shared" si="42"/>
        <v>2</v>
      </c>
      <c r="AD23" s="6">
        <f t="shared" si="42"/>
        <v>6</v>
      </c>
      <c r="AE23" s="6">
        <f t="shared" si="42"/>
        <v>6</v>
      </c>
      <c r="AF23" s="6">
        <f t="shared" si="42"/>
        <v>6</v>
      </c>
      <c r="AG23" s="6">
        <f t="shared" si="42"/>
        <v>0</v>
      </c>
      <c r="AH23" s="6">
        <f t="shared" si="42"/>
        <v>2</v>
      </c>
      <c r="AI23" s="6">
        <f t="shared" si="42"/>
        <v>0</v>
      </c>
      <c r="AJ23" s="6">
        <f t="shared" si="42"/>
        <v>4</v>
      </c>
      <c r="AK23" s="6">
        <f t="shared" si="42"/>
        <v>5</v>
      </c>
      <c r="AL23" s="6">
        <f t="shared" si="42"/>
        <v>6</v>
      </c>
      <c r="AM23" s="6">
        <f t="shared" si="42"/>
        <v>4</v>
      </c>
      <c r="AN23" s="6">
        <f t="shared" si="42"/>
        <v>0</v>
      </c>
      <c r="AO23" s="6">
        <f t="shared" si="42"/>
        <v>5</v>
      </c>
      <c r="AP23" s="6">
        <f t="shared" si="42"/>
        <v>5</v>
      </c>
      <c r="AQ23" s="6">
        <f t="shared" si="42"/>
        <v>3</v>
      </c>
      <c r="AR23" s="6">
        <f t="shared" si="42"/>
        <v>0</v>
      </c>
      <c r="AS23" s="6">
        <f t="shared" si="42"/>
        <v>0</v>
      </c>
      <c r="AT23" s="6">
        <f t="shared" si="42"/>
        <v>2</v>
      </c>
      <c r="AU23" s="6">
        <f t="shared" si="42"/>
        <v>6</v>
      </c>
      <c r="AV23" s="6">
        <f t="shared" si="42"/>
        <v>3</v>
      </c>
      <c r="AW23" s="6">
        <f t="shared" si="42"/>
        <v>5</v>
      </c>
      <c r="AX23" s="6">
        <f t="shared" si="42"/>
        <v>6</v>
      </c>
      <c r="AY23" s="6">
        <f t="shared" si="42"/>
        <v>5</v>
      </c>
      <c r="AZ23" s="6">
        <f t="shared" si="42"/>
        <v>4</v>
      </c>
      <c r="BA23" s="6">
        <f t="shared" si="42"/>
        <v>1</v>
      </c>
      <c r="BB23" s="6">
        <f t="shared" si="42"/>
        <v>0</v>
      </c>
      <c r="BC23" s="6">
        <f t="shared" si="42"/>
        <v>2</v>
      </c>
      <c r="BD23" s="6">
        <f t="shared" si="42"/>
        <v>4</v>
      </c>
      <c r="BE23" s="6">
        <f t="shared" si="42"/>
        <v>2</v>
      </c>
      <c r="BF23" s="6">
        <f t="shared" si="42"/>
        <v>5</v>
      </c>
      <c r="BG23" s="6">
        <f t="shared" si="42"/>
        <v>1</v>
      </c>
      <c r="BH23" s="6">
        <f t="shared" si="42"/>
        <v>2</v>
      </c>
      <c r="BI23" s="6">
        <f t="shared" si="42"/>
        <v>0</v>
      </c>
      <c r="BJ23" s="6">
        <f t="shared" si="42"/>
        <v>2</v>
      </c>
      <c r="BK23" s="6">
        <f t="shared" si="42"/>
        <v>1</v>
      </c>
      <c r="BL23" s="6">
        <f t="shared" si="42"/>
        <v>5</v>
      </c>
      <c r="BM23" s="6">
        <f t="shared" si="42"/>
        <v>5</v>
      </c>
      <c r="BN23" s="6">
        <f t="shared" si="42"/>
        <v>0</v>
      </c>
      <c r="BO23" s="6">
        <f t="shared" ref="BO23:DZ23" si="43">COUNTIF(BO17:BO22,"&gt;300000")</f>
        <v>0</v>
      </c>
      <c r="BP23" s="6">
        <f t="shared" si="43"/>
        <v>6</v>
      </c>
      <c r="BQ23" s="6">
        <f t="shared" si="43"/>
        <v>0</v>
      </c>
      <c r="BR23" s="6">
        <f t="shared" si="43"/>
        <v>0</v>
      </c>
      <c r="BS23" s="6">
        <f t="shared" si="43"/>
        <v>1</v>
      </c>
      <c r="BT23" s="6">
        <f t="shared" si="43"/>
        <v>0</v>
      </c>
      <c r="BU23" s="6">
        <f t="shared" si="43"/>
        <v>5</v>
      </c>
      <c r="BV23" s="6">
        <f t="shared" si="43"/>
        <v>5</v>
      </c>
      <c r="BW23" s="6">
        <f t="shared" si="43"/>
        <v>6</v>
      </c>
      <c r="BX23" s="6">
        <f t="shared" si="43"/>
        <v>6</v>
      </c>
      <c r="BY23" s="6">
        <f t="shared" si="43"/>
        <v>3</v>
      </c>
      <c r="BZ23" s="6">
        <f t="shared" si="43"/>
        <v>0</v>
      </c>
      <c r="CA23" s="6">
        <f t="shared" si="43"/>
        <v>4</v>
      </c>
      <c r="CB23" s="6">
        <f t="shared" si="43"/>
        <v>1</v>
      </c>
      <c r="CC23" s="6">
        <f t="shared" si="43"/>
        <v>1</v>
      </c>
      <c r="CD23" s="6">
        <f t="shared" si="43"/>
        <v>1</v>
      </c>
      <c r="CE23" s="6">
        <f t="shared" si="43"/>
        <v>0</v>
      </c>
      <c r="CF23" s="6">
        <f t="shared" si="43"/>
        <v>5</v>
      </c>
      <c r="CG23" s="6">
        <f t="shared" si="43"/>
        <v>4</v>
      </c>
      <c r="CH23" s="6">
        <f t="shared" si="43"/>
        <v>5</v>
      </c>
      <c r="CI23" s="6">
        <f t="shared" si="43"/>
        <v>3</v>
      </c>
      <c r="CJ23" s="6">
        <f t="shared" si="43"/>
        <v>5</v>
      </c>
      <c r="CK23" s="6">
        <f t="shared" si="43"/>
        <v>6</v>
      </c>
      <c r="CL23" s="6">
        <f t="shared" si="43"/>
        <v>1</v>
      </c>
      <c r="CM23" s="6">
        <f t="shared" si="43"/>
        <v>0</v>
      </c>
      <c r="CN23" s="6">
        <f t="shared" si="43"/>
        <v>5</v>
      </c>
      <c r="CO23" s="6">
        <f t="shared" si="43"/>
        <v>6</v>
      </c>
      <c r="CP23" s="6">
        <f t="shared" si="43"/>
        <v>2</v>
      </c>
      <c r="CQ23" s="6">
        <f t="shared" si="43"/>
        <v>3</v>
      </c>
      <c r="CR23" s="6">
        <f t="shared" si="43"/>
        <v>4</v>
      </c>
      <c r="CS23" s="6">
        <f t="shared" si="43"/>
        <v>0</v>
      </c>
      <c r="CT23" s="6">
        <f t="shared" si="43"/>
        <v>4</v>
      </c>
      <c r="CU23" s="6">
        <f t="shared" si="43"/>
        <v>3</v>
      </c>
      <c r="CV23" s="6">
        <f t="shared" si="43"/>
        <v>6</v>
      </c>
      <c r="CW23" s="6">
        <f t="shared" si="43"/>
        <v>5</v>
      </c>
      <c r="CX23" s="6">
        <f t="shared" si="43"/>
        <v>2</v>
      </c>
      <c r="CY23" s="6">
        <f t="shared" si="43"/>
        <v>6</v>
      </c>
      <c r="CZ23" s="6">
        <f t="shared" si="43"/>
        <v>2</v>
      </c>
      <c r="DA23" s="6">
        <f t="shared" si="43"/>
        <v>4</v>
      </c>
      <c r="DB23" s="6">
        <f t="shared" si="43"/>
        <v>0</v>
      </c>
      <c r="DC23" s="6">
        <f t="shared" si="43"/>
        <v>6</v>
      </c>
      <c r="DD23" s="6">
        <f t="shared" si="43"/>
        <v>0</v>
      </c>
      <c r="DE23" s="6">
        <f t="shared" si="43"/>
        <v>6</v>
      </c>
      <c r="DF23" s="6">
        <f t="shared" si="43"/>
        <v>6</v>
      </c>
      <c r="DG23" s="6">
        <f t="shared" si="43"/>
        <v>3</v>
      </c>
      <c r="DH23" s="6">
        <f t="shared" si="43"/>
        <v>6</v>
      </c>
      <c r="DI23" s="6">
        <f t="shared" si="43"/>
        <v>3</v>
      </c>
      <c r="DJ23" s="6">
        <f t="shared" si="43"/>
        <v>0</v>
      </c>
      <c r="DK23" s="6">
        <f t="shared" si="43"/>
        <v>0</v>
      </c>
      <c r="DL23" s="6">
        <f t="shared" si="43"/>
        <v>0</v>
      </c>
      <c r="DM23" s="6">
        <f t="shared" si="43"/>
        <v>0</v>
      </c>
      <c r="DN23" s="6">
        <f t="shared" si="43"/>
        <v>1</v>
      </c>
      <c r="DO23" s="6">
        <f t="shared" si="43"/>
        <v>2</v>
      </c>
      <c r="DP23" s="6">
        <f t="shared" si="43"/>
        <v>0</v>
      </c>
      <c r="DQ23" s="6">
        <f t="shared" si="43"/>
        <v>4</v>
      </c>
      <c r="DR23" s="6">
        <f t="shared" si="43"/>
        <v>6</v>
      </c>
      <c r="DS23" s="6">
        <f t="shared" si="43"/>
        <v>4</v>
      </c>
      <c r="DT23" s="6">
        <f t="shared" si="43"/>
        <v>6</v>
      </c>
      <c r="DU23" s="6">
        <f t="shared" si="43"/>
        <v>3</v>
      </c>
      <c r="DV23" s="6">
        <f t="shared" si="43"/>
        <v>1</v>
      </c>
      <c r="DW23" s="6">
        <f t="shared" si="43"/>
        <v>2</v>
      </c>
      <c r="DX23" s="6">
        <f t="shared" si="43"/>
        <v>0</v>
      </c>
      <c r="DY23" s="6">
        <f t="shared" si="43"/>
        <v>0</v>
      </c>
      <c r="DZ23" s="6">
        <f t="shared" si="43"/>
        <v>5</v>
      </c>
      <c r="EA23" s="6">
        <f t="shared" ref="EA23:EO23" si="44">COUNTIF(EA17:EA22,"&gt;300000")</f>
        <v>0</v>
      </c>
      <c r="EB23" s="6">
        <f t="shared" si="44"/>
        <v>0</v>
      </c>
      <c r="EC23" s="6">
        <f t="shared" si="44"/>
        <v>4</v>
      </c>
      <c r="ED23" s="6">
        <f t="shared" si="44"/>
        <v>2</v>
      </c>
      <c r="EE23" s="6">
        <f t="shared" si="44"/>
        <v>1</v>
      </c>
      <c r="EF23" s="6">
        <f t="shared" si="44"/>
        <v>0</v>
      </c>
      <c r="EG23" s="6">
        <f t="shared" si="44"/>
        <v>3</v>
      </c>
      <c r="EH23" s="6">
        <f t="shared" si="44"/>
        <v>1</v>
      </c>
      <c r="EI23" s="6">
        <f t="shared" si="44"/>
        <v>0</v>
      </c>
      <c r="EJ23" s="6">
        <f t="shared" si="44"/>
        <v>0</v>
      </c>
      <c r="EK23" s="6">
        <f t="shared" si="44"/>
        <v>0</v>
      </c>
      <c r="EL23" s="6">
        <f t="shared" si="44"/>
        <v>0</v>
      </c>
      <c r="EM23" s="6">
        <f t="shared" si="44"/>
        <v>0</v>
      </c>
      <c r="EN23" s="6">
        <f t="shared" si="44"/>
        <v>0</v>
      </c>
      <c r="EO23" s="6">
        <f t="shared" si="44"/>
        <v>0</v>
      </c>
      <c r="ES23" s="22"/>
      <c r="ET23" s="22"/>
      <c r="EU23" s="22"/>
      <c r="EV23" s="22"/>
      <c r="EW23" s="22"/>
      <c r="EX23" s="22"/>
      <c r="EY23" s="30"/>
      <c r="EZ23" s="35" t="s">
        <v>16</v>
      </c>
      <c r="FA23" s="36" t="s">
        <v>14</v>
      </c>
      <c r="FB23" s="36" t="s">
        <v>15</v>
      </c>
      <c r="FC23" s="37" t="s">
        <v>11</v>
      </c>
      <c r="FD23" s="28">
        <v>70</v>
      </c>
      <c r="FE23" s="28">
        <v>66</v>
      </c>
      <c r="FF23" s="28">
        <v>66</v>
      </c>
      <c r="FG23" s="28">
        <v>66</v>
      </c>
      <c r="FH23" s="28">
        <v>66</v>
      </c>
      <c r="FI23" s="28">
        <v>66</v>
      </c>
      <c r="FJ23" s="28">
        <v>66</v>
      </c>
      <c r="FK23" s="28">
        <v>66</v>
      </c>
      <c r="FL23" s="28">
        <v>66</v>
      </c>
      <c r="FM23" s="28">
        <v>66</v>
      </c>
      <c r="FN23" s="28">
        <v>66</v>
      </c>
      <c r="FO23" s="28">
        <v>65</v>
      </c>
    </row>
    <row r="24" spans="1:171" x14ac:dyDescent="0.25">
      <c r="A24" s="5" t="s">
        <v>7</v>
      </c>
      <c r="B24">
        <v>2363967.4</v>
      </c>
      <c r="C24">
        <v>5408997</v>
      </c>
      <c r="D24">
        <v>-6391758.0999999996</v>
      </c>
      <c r="E24">
        <v>-3204570.6</v>
      </c>
      <c r="F24">
        <v>9530785.3000000007</v>
      </c>
      <c r="G24">
        <v>6901821.4000000004</v>
      </c>
      <c r="H24">
        <v>-5549654.5</v>
      </c>
      <c r="I24">
        <v>-4370650.0999999996</v>
      </c>
      <c r="J24">
        <v>-9979103.8000000007</v>
      </c>
      <c r="K24">
        <v>-4263488.7</v>
      </c>
      <c r="L24">
        <v>1380437.3</v>
      </c>
      <c r="M24">
        <v>-7649172.7999999998</v>
      </c>
      <c r="N24">
        <v>5397311</v>
      </c>
      <c r="O24">
        <v>-168973.2</v>
      </c>
      <c r="P24">
        <v>-2531084.2000000002</v>
      </c>
      <c r="Q24">
        <v>-6101541.7000000002</v>
      </c>
      <c r="R24">
        <v>-3483452.6</v>
      </c>
      <c r="S24">
        <v>1129532.8</v>
      </c>
      <c r="T24">
        <v>-458273.6</v>
      </c>
      <c r="U24">
        <v>-1836047.7</v>
      </c>
      <c r="V24">
        <v>2716812.3</v>
      </c>
      <c r="W24">
        <v>1444103.6</v>
      </c>
      <c r="X24">
        <v>-2051616.1</v>
      </c>
      <c r="Y24">
        <v>2650780.4</v>
      </c>
      <c r="Z24">
        <v>-853914.1</v>
      </c>
      <c r="AA24">
        <v>11271.8</v>
      </c>
      <c r="AB24">
        <v>-375019.8</v>
      </c>
      <c r="AC24">
        <v>9829444.9000000004</v>
      </c>
      <c r="AD24">
        <v>-3698337.1</v>
      </c>
      <c r="AE24">
        <v>1938508.8</v>
      </c>
      <c r="AF24">
        <v>1002677.9</v>
      </c>
      <c r="AG24">
        <v>-3619150.9</v>
      </c>
      <c r="AH24">
        <v>-2368103.1</v>
      </c>
      <c r="AI24">
        <v>-1021039.1</v>
      </c>
      <c r="AJ24">
        <v>5043504.0999999996</v>
      </c>
      <c r="AK24">
        <v>-5874942.7999999998</v>
      </c>
      <c r="AL24">
        <v>741213.6</v>
      </c>
      <c r="AM24">
        <v>3112967.3</v>
      </c>
      <c r="AN24">
        <v>-966605.3</v>
      </c>
      <c r="AO24">
        <v>-2238810.5</v>
      </c>
      <c r="AP24">
        <v>1062826.8</v>
      </c>
      <c r="AQ24">
        <v>-2287411.7000000002</v>
      </c>
      <c r="AR24">
        <v>1101703.8</v>
      </c>
      <c r="AS24">
        <v>2674235.6</v>
      </c>
      <c r="AT24">
        <v>-2858568.9</v>
      </c>
      <c r="AU24">
        <v>-556141.5</v>
      </c>
      <c r="AV24">
        <v>5312646.7</v>
      </c>
      <c r="AW24">
        <v>677047.4</v>
      </c>
      <c r="AX24">
        <v>1585938.9</v>
      </c>
      <c r="AY24">
        <v>-947272.5</v>
      </c>
      <c r="AZ24">
        <v>-4540311.8</v>
      </c>
      <c r="BA24">
        <v>419390.8</v>
      </c>
      <c r="BB24">
        <v>1520307.3</v>
      </c>
      <c r="BC24">
        <v>-324813.7</v>
      </c>
      <c r="BD24">
        <v>-731347</v>
      </c>
      <c r="BE24">
        <v>-5288718.4000000004</v>
      </c>
      <c r="BF24">
        <v>-1523675.5</v>
      </c>
      <c r="BG24">
        <v>-1125035.7</v>
      </c>
      <c r="BH24">
        <v>-4397339.4000000004</v>
      </c>
      <c r="BI24">
        <v>3979504.3</v>
      </c>
      <c r="BJ24">
        <v>3148938.2</v>
      </c>
      <c r="BK24">
        <v>108863.2</v>
      </c>
      <c r="BL24">
        <v>-1871991.1</v>
      </c>
      <c r="BM24">
        <v>2343847.7000000002</v>
      </c>
      <c r="BN24">
        <v>1193527.1000000001</v>
      </c>
      <c r="BO24">
        <v>-671833.59999999998</v>
      </c>
      <c r="BP24">
        <v>-1271535</v>
      </c>
      <c r="BQ24">
        <v>-3241839.4</v>
      </c>
      <c r="BR24">
        <v>-1717841</v>
      </c>
      <c r="BS24">
        <v>-525598.30000000005</v>
      </c>
      <c r="BT24">
        <v>-108355.2</v>
      </c>
      <c r="BU24">
        <v>2922259.8</v>
      </c>
      <c r="BV24">
        <v>1844466.7</v>
      </c>
      <c r="BW24">
        <v>198505.7</v>
      </c>
      <c r="BX24">
        <v>4031332.6</v>
      </c>
      <c r="BY24">
        <v>9945263.4000000004</v>
      </c>
      <c r="BZ24">
        <v>-1432322</v>
      </c>
      <c r="CA24">
        <v>-1745489.3</v>
      </c>
      <c r="CB24">
        <v>-3681020.5</v>
      </c>
      <c r="CC24">
        <v>5920343.2000000002</v>
      </c>
      <c r="CD24">
        <v>-2732543.1</v>
      </c>
      <c r="CE24">
        <v>-609968.19999999995</v>
      </c>
      <c r="CF24">
        <v>1639178.2</v>
      </c>
      <c r="CG24">
        <v>-1024189.6</v>
      </c>
      <c r="CH24">
        <v>3781089</v>
      </c>
      <c r="CI24">
        <v>-609484.5</v>
      </c>
      <c r="CJ24">
        <v>-7020001.4000000004</v>
      </c>
      <c r="CK24">
        <v>3236070.1</v>
      </c>
      <c r="CL24">
        <v>6735320.7000000002</v>
      </c>
      <c r="CM24">
        <v>-4700884.4000000004</v>
      </c>
      <c r="CN24">
        <v>-5562247.2000000002</v>
      </c>
      <c r="CO24">
        <v>1978899.9</v>
      </c>
      <c r="CP24">
        <v>-5969476.2000000002</v>
      </c>
      <c r="CQ24">
        <v>-579804.19999999995</v>
      </c>
      <c r="CR24">
        <v>2967170.2</v>
      </c>
      <c r="CS24">
        <v>136974.70000000001</v>
      </c>
      <c r="CT24">
        <v>12171</v>
      </c>
      <c r="CU24">
        <v>3188069.4</v>
      </c>
      <c r="CV24">
        <v>195541</v>
      </c>
      <c r="CW24">
        <v>2574714.4</v>
      </c>
      <c r="CX24">
        <v>1412396.4</v>
      </c>
      <c r="CY24">
        <v>-5666906.5999999996</v>
      </c>
      <c r="CZ24">
        <v>1188707.5</v>
      </c>
      <c r="DA24">
        <v>3301983.8</v>
      </c>
      <c r="DB24">
        <v>4567321.4000000004</v>
      </c>
      <c r="DC24">
        <v>-507004.7</v>
      </c>
      <c r="DD24">
        <v>-857153.5</v>
      </c>
      <c r="DE24">
        <v>5629674.2000000002</v>
      </c>
      <c r="DF24">
        <v>1233049.8999999999</v>
      </c>
      <c r="DG24">
        <v>-4634542</v>
      </c>
      <c r="DH24">
        <v>-3297191.3</v>
      </c>
      <c r="DI24">
        <v>1084472</v>
      </c>
      <c r="DJ24">
        <v>-1949284.2</v>
      </c>
      <c r="DK24">
        <v>-3151699.6</v>
      </c>
      <c r="DL24">
        <v>-1001442</v>
      </c>
      <c r="DM24">
        <v>-3467682.5</v>
      </c>
      <c r="DN24">
        <v>1037518.2</v>
      </c>
      <c r="DO24">
        <v>-1817047.5</v>
      </c>
      <c r="DP24">
        <v>-891747</v>
      </c>
      <c r="DQ24">
        <v>6222513.4000000004</v>
      </c>
      <c r="DR24">
        <v>4548420</v>
      </c>
      <c r="DS24">
        <v>-193989.1</v>
      </c>
      <c r="DT24">
        <v>266210.59999999998</v>
      </c>
      <c r="DU24">
        <v>-4165874.4</v>
      </c>
      <c r="DV24">
        <v>-5489257.4000000004</v>
      </c>
      <c r="DW24">
        <v>2292764.2000000002</v>
      </c>
      <c r="DX24">
        <v>-98653.4</v>
      </c>
      <c r="DY24">
        <v>-1517322.8</v>
      </c>
      <c r="DZ24">
        <v>-2178234.9</v>
      </c>
      <c r="EA24">
        <v>-1240601.8</v>
      </c>
      <c r="EB24">
        <v>-2563228</v>
      </c>
      <c r="EC24">
        <v>3224950</v>
      </c>
      <c r="ED24">
        <v>4026702.4</v>
      </c>
      <c r="EP24" s="28">
        <f t="shared" si="6"/>
        <v>133</v>
      </c>
      <c r="EQ24" s="28">
        <f t="shared" si="7"/>
        <v>39900000</v>
      </c>
      <c r="ER24" s="22">
        <f t="shared" ref="ER24:ER29" si="45">SUM(B24:EO24)</f>
        <v>-16324264.699999997</v>
      </c>
      <c r="ES24" s="22">
        <f t="shared" si="8"/>
        <v>-56224264.699999996</v>
      </c>
      <c r="ET24" s="22">
        <f>ROUNDUP(EP24/1,0)</f>
        <v>133</v>
      </c>
      <c r="EU24" s="22">
        <f>$EQ$2*ET24</f>
        <v>39900000</v>
      </c>
      <c r="EV24" s="22">
        <f>SUM(B24:EO24)</f>
        <v>-16324264.699999997</v>
      </c>
      <c r="EW24" s="22">
        <f t="shared" ref="EW24:EW28" si="46">EV24-EU24</f>
        <v>-56224264.699999996</v>
      </c>
      <c r="EX24" s="22">
        <v>1</v>
      </c>
      <c r="EY24" s="30">
        <f t="shared" si="9"/>
        <v>-0.10145731975939848</v>
      </c>
      <c r="EZ24" s="34">
        <v>1</v>
      </c>
      <c r="FA24" s="28">
        <f t="shared" si="10"/>
        <v>54</v>
      </c>
      <c r="FB24" s="28">
        <f t="shared" si="11"/>
        <v>79</v>
      </c>
      <c r="FC24" s="29">
        <f t="shared" si="12"/>
        <v>0.40601503759398494</v>
      </c>
      <c r="FD24" s="24">
        <f>SUM(B24,N24,Z24,AL24,AX24,BJ24,BV24,CH24,CT24,DF24,DR24,ED24)</f>
        <v>27829353.999999996</v>
      </c>
      <c r="FE24" s="24">
        <f t="shared" ref="FE24:FO29" si="47">SUM(C24,O24,AA24,AM24,AY24,BK24,BW24,CI24,CU24,DG24,DS24,EE24)</f>
        <v>5474413.0999999996</v>
      </c>
      <c r="FF24" s="24">
        <f t="shared" si="47"/>
        <v>-22500878.800000001</v>
      </c>
      <c r="FG24" s="24">
        <f t="shared" si="47"/>
        <v>13722406.1</v>
      </c>
      <c r="FH24" s="24">
        <f t="shared" si="47"/>
        <v>5402510.3000000007</v>
      </c>
      <c r="FI24" s="24">
        <f t="shared" si="47"/>
        <v>-6286411.7000000002</v>
      </c>
      <c r="FJ24" s="24">
        <f t="shared" si="47"/>
        <v>-15061083.999999998</v>
      </c>
      <c r="FK24" s="24">
        <f t="shared" si="47"/>
        <v>-9465949.2999999989</v>
      </c>
      <c r="FL24" s="24">
        <f t="shared" si="47"/>
        <v>-21005894.599999998</v>
      </c>
      <c r="FM24" s="24">
        <f t="shared" si="47"/>
        <v>-10801626.100000001</v>
      </c>
      <c r="FN24" s="24">
        <f t="shared" si="47"/>
        <v>5473497.3000000007</v>
      </c>
      <c r="FO24" s="24">
        <f t="shared" si="47"/>
        <v>10895399.000000002</v>
      </c>
    </row>
    <row r="25" spans="1:171" x14ac:dyDescent="0.25">
      <c r="A25" s="5" t="s">
        <v>2</v>
      </c>
      <c r="B25">
        <v>10266725.1</v>
      </c>
      <c r="C25">
        <v>942032.5</v>
      </c>
      <c r="D25">
        <v>-3111344.9</v>
      </c>
      <c r="E25">
        <v>-5142348.8</v>
      </c>
      <c r="F25">
        <v>18423015.199999999</v>
      </c>
      <c r="G25">
        <v>-2161464.7000000002</v>
      </c>
      <c r="H25">
        <v>-8814446</v>
      </c>
      <c r="I25">
        <v>-15083746.699999999</v>
      </c>
      <c r="J25">
        <v>-10916309</v>
      </c>
      <c r="K25">
        <v>-1750927.2</v>
      </c>
      <c r="L25">
        <v>-4455255.4000000004</v>
      </c>
      <c r="M25">
        <v>-6344838.0999999996</v>
      </c>
      <c r="N25">
        <v>4646774.0999999996</v>
      </c>
      <c r="O25">
        <v>2395645.1</v>
      </c>
      <c r="P25">
        <v>-5085269.7</v>
      </c>
      <c r="Q25">
        <v>-7412443.2999999998</v>
      </c>
      <c r="R25">
        <v>-1546841</v>
      </c>
      <c r="S25">
        <v>-4164851.7</v>
      </c>
      <c r="T25">
        <v>-5299030.7</v>
      </c>
      <c r="U25">
        <v>-1881062.3999999999</v>
      </c>
      <c r="V25">
        <v>3179364.3</v>
      </c>
      <c r="W25">
        <v>233039.5</v>
      </c>
      <c r="X25">
        <v>206756.3</v>
      </c>
      <c r="Y25">
        <v>359464.1</v>
      </c>
      <c r="Z25">
        <v>-3262979.9</v>
      </c>
      <c r="AA25">
        <v>-4332523.5</v>
      </c>
      <c r="AB25">
        <v>8831070</v>
      </c>
      <c r="AC25">
        <v>12167034.5</v>
      </c>
      <c r="AD25">
        <v>-140854.9</v>
      </c>
      <c r="AE25">
        <v>-2881915.2</v>
      </c>
      <c r="AF25">
        <v>-2610393.5</v>
      </c>
      <c r="AG25">
        <v>-5440438.5</v>
      </c>
      <c r="AH25">
        <v>-899588.1</v>
      </c>
      <c r="AI25">
        <v>-1057210.3999999999</v>
      </c>
      <c r="AJ25">
        <v>-2748559.8</v>
      </c>
      <c r="AK25">
        <v>-4183640.2</v>
      </c>
      <c r="AL25">
        <v>7326807.5999999996</v>
      </c>
      <c r="AM25">
        <v>5806148.7000000002</v>
      </c>
      <c r="AN25">
        <v>235749.8</v>
      </c>
      <c r="AO25">
        <v>-1738793.4</v>
      </c>
      <c r="AP25">
        <v>992151.3</v>
      </c>
      <c r="AQ25">
        <v>-2609644.7000000002</v>
      </c>
      <c r="AR25">
        <v>1410260.3</v>
      </c>
      <c r="AS25">
        <v>3871317.5</v>
      </c>
      <c r="AT25">
        <v>-4676928.3</v>
      </c>
      <c r="AU25">
        <v>2158172.2999999998</v>
      </c>
      <c r="AV25">
        <v>1099750.2</v>
      </c>
      <c r="AW25">
        <v>4682832.7</v>
      </c>
      <c r="AX25">
        <v>1788670.3</v>
      </c>
      <c r="AY25">
        <v>-4257015</v>
      </c>
      <c r="AZ25">
        <v>-4130687.7</v>
      </c>
      <c r="BA25">
        <v>2492667</v>
      </c>
      <c r="BB25">
        <v>5808263.5999999996</v>
      </c>
      <c r="BC25">
        <v>-3649162.2</v>
      </c>
      <c r="BD25">
        <v>-7404085</v>
      </c>
      <c r="BE25">
        <v>-5845206.9000000004</v>
      </c>
      <c r="BF25">
        <v>-3100854.7</v>
      </c>
      <c r="BG25">
        <v>-3257551.8</v>
      </c>
      <c r="BH25">
        <v>400060.7</v>
      </c>
      <c r="BI25">
        <v>6078852.5</v>
      </c>
      <c r="BJ25">
        <v>8101734.9000000004</v>
      </c>
      <c r="BK25">
        <v>-5210318.7</v>
      </c>
      <c r="BL25">
        <v>-329179.90000000002</v>
      </c>
      <c r="BM25">
        <v>2370414.5</v>
      </c>
      <c r="BN25">
        <v>1022457.2</v>
      </c>
      <c r="BO25">
        <v>-1814385.8</v>
      </c>
      <c r="BP25">
        <v>1190185.2</v>
      </c>
      <c r="BQ25">
        <v>-4326121.7</v>
      </c>
      <c r="BR25">
        <v>-2097478</v>
      </c>
      <c r="BS25">
        <v>-877895.9</v>
      </c>
      <c r="BT25">
        <v>3631275.3</v>
      </c>
      <c r="BU25">
        <v>7913378.4000000004</v>
      </c>
      <c r="BV25">
        <v>874269.8</v>
      </c>
      <c r="BW25">
        <v>-5636664.0999999996</v>
      </c>
      <c r="BX25">
        <v>14467955.1</v>
      </c>
      <c r="BY25">
        <v>10275977.699999999</v>
      </c>
      <c r="BZ25">
        <v>-4470335.5</v>
      </c>
      <c r="CA25">
        <v>-260502.7</v>
      </c>
      <c r="CB25">
        <v>-8168663.0999999996</v>
      </c>
      <c r="CC25">
        <v>3146046</v>
      </c>
      <c r="CD25">
        <v>-3922577.9</v>
      </c>
      <c r="CE25">
        <v>-699441.4</v>
      </c>
      <c r="CF25">
        <v>-2841139.9</v>
      </c>
      <c r="CG25">
        <v>5724454.5999999996</v>
      </c>
      <c r="CH25">
        <v>2482090.2000000002</v>
      </c>
      <c r="CI25">
        <v>-5363590</v>
      </c>
      <c r="CJ25">
        <v>-5362921.2</v>
      </c>
      <c r="CK25">
        <v>3033224.9</v>
      </c>
      <c r="CL25">
        <v>1555829.8</v>
      </c>
      <c r="CM25">
        <v>-9001803.5</v>
      </c>
      <c r="CN25">
        <v>65258.6</v>
      </c>
      <c r="CO25">
        <v>-5067700.0999999996</v>
      </c>
      <c r="CP25">
        <v>-8124235.7999999998</v>
      </c>
      <c r="CQ25">
        <v>2226666.4</v>
      </c>
      <c r="CR25">
        <v>-309083.59999999998</v>
      </c>
      <c r="CS25">
        <v>-2683873.2000000002</v>
      </c>
      <c r="CT25">
        <v>12679864.1</v>
      </c>
      <c r="CU25">
        <v>-1491179.4</v>
      </c>
      <c r="CV25">
        <v>4010055.5</v>
      </c>
      <c r="CW25">
        <v>4188010.2</v>
      </c>
      <c r="CX25">
        <v>-5918720.0999999996</v>
      </c>
      <c r="CY25">
        <v>-5598990.2000000002</v>
      </c>
      <c r="CZ25">
        <v>10221240.9</v>
      </c>
      <c r="DA25">
        <v>317245.59999999998</v>
      </c>
      <c r="DB25">
        <v>8245789.5</v>
      </c>
      <c r="DC25">
        <v>-1910788.2</v>
      </c>
      <c r="DD25">
        <v>5440256.7999999998</v>
      </c>
      <c r="DE25">
        <v>7801756.7000000002</v>
      </c>
      <c r="DF25">
        <v>-696066.9</v>
      </c>
      <c r="DG25">
        <v>-7144375.2999999998</v>
      </c>
      <c r="DH25">
        <v>-1880385.3</v>
      </c>
      <c r="DI25">
        <v>-3508731.1</v>
      </c>
      <c r="DJ25">
        <v>-1733485.1</v>
      </c>
      <c r="DK25">
        <v>-2491797.9</v>
      </c>
      <c r="DL25">
        <v>-2212095.2999999998</v>
      </c>
      <c r="DM25">
        <v>-7956596.4000000004</v>
      </c>
      <c r="DN25">
        <v>-1487281.7</v>
      </c>
      <c r="DO25">
        <v>738211.9</v>
      </c>
      <c r="DP25">
        <v>-1385498.1</v>
      </c>
      <c r="DQ25">
        <v>12253075.5</v>
      </c>
      <c r="DR25">
        <v>3051103.4</v>
      </c>
      <c r="DS25">
        <v>-4655698.0999999996</v>
      </c>
      <c r="DT25">
        <v>-4697229.8</v>
      </c>
      <c r="DU25">
        <v>-6745168.7000000002</v>
      </c>
      <c r="DV25">
        <v>-7828232.5999999996</v>
      </c>
      <c r="DW25">
        <v>6361350.7999999998</v>
      </c>
      <c r="DX25">
        <v>-802653.2</v>
      </c>
      <c r="DY25">
        <v>338842.6</v>
      </c>
      <c r="DZ25">
        <v>-4825742</v>
      </c>
      <c r="EA25">
        <v>-2963034.5</v>
      </c>
      <c r="EB25">
        <v>-4545000</v>
      </c>
      <c r="EC25">
        <v>544800</v>
      </c>
      <c r="ED25">
        <v>5356005.8</v>
      </c>
      <c r="EP25" s="28">
        <f t="shared" si="6"/>
        <v>133</v>
      </c>
      <c r="EQ25" s="28">
        <f t="shared" si="7"/>
        <v>39900000</v>
      </c>
      <c r="ER25" s="22">
        <f t="shared" si="45"/>
        <v>-55013422.100000016</v>
      </c>
      <c r="ES25" s="22">
        <f t="shared" si="8"/>
        <v>-94913422.100000024</v>
      </c>
      <c r="ET25" s="22">
        <f>ROUNDUP(EP25/2,0)</f>
        <v>67</v>
      </c>
      <c r="EU25" s="22">
        <f>$EQ$2*ET25</f>
        <v>20100000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5169357.2999999942</v>
      </c>
      <c r="EW25" s="22">
        <f t="shared" si="46"/>
        <v>-14930642.700000007</v>
      </c>
      <c r="EX25" s="22">
        <v>2</v>
      </c>
      <c r="EY25" s="30">
        <f t="shared" si="9"/>
        <v>-2.6741449611940311E-2</v>
      </c>
      <c r="EZ25" s="34">
        <v>2</v>
      </c>
      <c r="FA25" s="28">
        <f t="shared" si="10"/>
        <v>52</v>
      </c>
      <c r="FB25" s="28">
        <f t="shared" si="11"/>
        <v>81</v>
      </c>
      <c r="FC25" s="29">
        <f t="shared" si="12"/>
        <v>0.39097744360902253</v>
      </c>
      <c r="FD25" s="24">
        <f t="shared" ref="FD25:FD29" si="48">SUM(B25,N25,Z25,AL25,AX25,BJ25,BV25,CH25,CT25,DF25,DR25,ED25)</f>
        <v>52614998.5</v>
      </c>
      <c r="FE25" s="24">
        <f t="shared" si="47"/>
        <v>-28947537.799999997</v>
      </c>
      <c r="FF25" s="24">
        <f t="shared" si="47"/>
        <v>2947811.9000000004</v>
      </c>
      <c r="FG25" s="24">
        <f t="shared" si="47"/>
        <v>9979843.5</v>
      </c>
      <c r="FH25" s="24">
        <f t="shared" si="47"/>
        <v>6163247.8999999966</v>
      </c>
      <c r="FI25" s="24">
        <f t="shared" si="47"/>
        <v>-28273167.800000001</v>
      </c>
      <c r="FJ25" s="24">
        <f t="shared" si="47"/>
        <v>-22424421.799999997</v>
      </c>
      <c r="FK25" s="24">
        <f t="shared" si="47"/>
        <v>-37927420.999999993</v>
      </c>
      <c r="FL25" s="24">
        <f t="shared" si="47"/>
        <v>-28625841.699999999</v>
      </c>
      <c r="FM25" s="24">
        <f t="shared" si="47"/>
        <v>-7160759.2999999998</v>
      </c>
      <c r="FN25" s="24">
        <f t="shared" si="47"/>
        <v>-5506437.5</v>
      </c>
      <c r="FO25" s="24">
        <f t="shared" si="47"/>
        <v>32146263</v>
      </c>
    </row>
    <row r="26" spans="1:171" x14ac:dyDescent="0.25">
      <c r="A26" s="5" t="s">
        <v>1</v>
      </c>
      <c r="B26">
        <v>5411292.2000000002</v>
      </c>
      <c r="C26">
        <v>1148504.7</v>
      </c>
      <c r="D26">
        <v>-4637455.7</v>
      </c>
      <c r="E26">
        <v>702302.3</v>
      </c>
      <c r="F26">
        <v>11890719</v>
      </c>
      <c r="G26">
        <v>-430954.9</v>
      </c>
      <c r="H26">
        <v>-17948034.199999999</v>
      </c>
      <c r="I26">
        <v>-17387639.399999999</v>
      </c>
      <c r="J26">
        <v>-12283934.300000001</v>
      </c>
      <c r="K26">
        <v>-8687013.4000000004</v>
      </c>
      <c r="L26">
        <v>-3979781.9</v>
      </c>
      <c r="M26">
        <v>-3857267.5</v>
      </c>
      <c r="N26">
        <v>6179619.5</v>
      </c>
      <c r="O26">
        <v>-3610068.3</v>
      </c>
      <c r="P26">
        <v>-8877854.1999999993</v>
      </c>
      <c r="Q26">
        <v>-4842258.9000000004</v>
      </c>
      <c r="R26">
        <v>-5413601.2000000002</v>
      </c>
      <c r="S26">
        <v>-11808342.300000001</v>
      </c>
      <c r="T26">
        <v>-232864</v>
      </c>
      <c r="U26">
        <v>3474280.1</v>
      </c>
      <c r="V26">
        <v>3843801.5</v>
      </c>
      <c r="W26">
        <v>1904532.7</v>
      </c>
      <c r="X26">
        <v>-2033128.3</v>
      </c>
      <c r="Y26">
        <v>1219201.1000000001</v>
      </c>
      <c r="Z26">
        <v>-8908125.1999999993</v>
      </c>
      <c r="AA26">
        <v>641196.80000000005</v>
      </c>
      <c r="AB26">
        <v>7672503.4000000004</v>
      </c>
      <c r="AC26">
        <v>21893124.899999999</v>
      </c>
      <c r="AD26">
        <v>-491925.3</v>
      </c>
      <c r="AE26">
        <v>-1593156.1</v>
      </c>
      <c r="AF26">
        <v>-3991195.3</v>
      </c>
      <c r="AG26">
        <v>-4741452.5999999996</v>
      </c>
      <c r="AH26">
        <v>-848430.5</v>
      </c>
      <c r="AI26">
        <v>-211738.7</v>
      </c>
      <c r="AJ26">
        <v>1169118</v>
      </c>
      <c r="AK26">
        <v>-711042.3</v>
      </c>
      <c r="AL26">
        <v>8399471.0999999996</v>
      </c>
      <c r="AM26">
        <v>2212789</v>
      </c>
      <c r="AN26">
        <v>4478880.8</v>
      </c>
      <c r="AO26">
        <v>-3765224.6</v>
      </c>
      <c r="AP26">
        <v>660890.5</v>
      </c>
      <c r="AQ26">
        <v>-1840499.9</v>
      </c>
      <c r="AR26">
        <v>282438.59999999998</v>
      </c>
      <c r="AS26">
        <v>2311356.5</v>
      </c>
      <c r="AT26">
        <v>-4165365.1</v>
      </c>
      <c r="AU26">
        <v>-949591.2</v>
      </c>
      <c r="AV26">
        <v>4637980.2</v>
      </c>
      <c r="AW26">
        <v>6932501.4000000004</v>
      </c>
      <c r="AX26">
        <v>-5191900.3</v>
      </c>
      <c r="AY26">
        <v>-4210362.9000000004</v>
      </c>
      <c r="AZ26">
        <v>-4022263.1</v>
      </c>
      <c r="BA26">
        <v>8172740.9000000004</v>
      </c>
      <c r="BB26">
        <v>-2456005.2999999998</v>
      </c>
      <c r="BC26">
        <v>-9360254.3000000007</v>
      </c>
      <c r="BD26">
        <v>-7126383.7999999998</v>
      </c>
      <c r="BE26">
        <v>-8486250.3000000007</v>
      </c>
      <c r="BF26">
        <v>-4782575.3</v>
      </c>
      <c r="BG26">
        <v>491766.3</v>
      </c>
      <c r="BH26">
        <v>137660.5</v>
      </c>
      <c r="BI26">
        <v>6636479.9000000004</v>
      </c>
      <c r="BJ26">
        <v>4290684.7</v>
      </c>
      <c r="BK26">
        <v>-771110.7</v>
      </c>
      <c r="BL26">
        <v>-277833.2</v>
      </c>
      <c r="BM26">
        <v>4970678</v>
      </c>
      <c r="BN26">
        <v>1823127.5</v>
      </c>
      <c r="BO26">
        <v>-1769081.6</v>
      </c>
      <c r="BP26">
        <v>882753.7</v>
      </c>
      <c r="BQ26">
        <v>-5260972.5</v>
      </c>
      <c r="BR26">
        <v>-2890560.4</v>
      </c>
      <c r="BS26">
        <v>1543895.3</v>
      </c>
      <c r="BT26">
        <v>6447015.2999999998</v>
      </c>
      <c r="BU26">
        <v>14179418.199999999</v>
      </c>
      <c r="BV26">
        <v>168624.2</v>
      </c>
      <c r="BW26">
        <v>-4191504.4</v>
      </c>
      <c r="BX26">
        <v>11960318.1</v>
      </c>
      <c r="BY26">
        <v>11873551.699999999</v>
      </c>
      <c r="BZ26">
        <v>-3406834.3</v>
      </c>
      <c r="CA26">
        <v>-370496.4</v>
      </c>
      <c r="CB26">
        <v>-7381210.7000000002</v>
      </c>
      <c r="CC26">
        <v>3291521</v>
      </c>
      <c r="CD26">
        <v>-3132606.9</v>
      </c>
      <c r="CE26">
        <v>-1835590</v>
      </c>
      <c r="CF26">
        <v>-127722.8</v>
      </c>
      <c r="CG26">
        <v>7310554.7000000002</v>
      </c>
      <c r="CH26">
        <v>-1043711.7</v>
      </c>
      <c r="CI26">
        <v>-701543.8</v>
      </c>
      <c r="CJ26">
        <v>-6086257.5</v>
      </c>
      <c r="CK26">
        <v>-959736.7</v>
      </c>
      <c r="CL26">
        <v>-3344994.8</v>
      </c>
      <c r="CM26">
        <v>-238387.9</v>
      </c>
      <c r="CN26">
        <v>-7356915.0999999996</v>
      </c>
      <c r="CO26">
        <v>-4513569.5999999996</v>
      </c>
      <c r="CP26">
        <v>-4518760.3</v>
      </c>
      <c r="CQ26">
        <v>2729744.3</v>
      </c>
      <c r="CR26">
        <v>-2329484.2000000002</v>
      </c>
      <c r="CS26">
        <v>-571803.19999999995</v>
      </c>
      <c r="CT26">
        <v>9988429.8000000007</v>
      </c>
      <c r="CU26">
        <v>-1108223.3999999999</v>
      </c>
      <c r="CV26">
        <v>7929235.2000000002</v>
      </c>
      <c r="CW26">
        <v>-243765</v>
      </c>
      <c r="CX26">
        <v>-4510339.0999999996</v>
      </c>
      <c r="CY26">
        <v>5930472.2000000002</v>
      </c>
      <c r="CZ26">
        <v>8388730.9000000004</v>
      </c>
      <c r="DA26">
        <v>-461169.7</v>
      </c>
      <c r="DB26">
        <v>7144188.4000000004</v>
      </c>
      <c r="DC26">
        <v>2951855.8</v>
      </c>
      <c r="DD26">
        <v>3732445.4</v>
      </c>
      <c r="DE26">
        <v>12540550.1</v>
      </c>
      <c r="DF26">
        <v>-3425657</v>
      </c>
      <c r="DG26">
        <v>-7813689.7000000002</v>
      </c>
      <c r="DH26">
        <v>-5130824.5</v>
      </c>
      <c r="DI26">
        <v>-7341362.7000000002</v>
      </c>
      <c r="DJ26">
        <v>-4031616.5</v>
      </c>
      <c r="DK26">
        <v>-6028086.9000000004</v>
      </c>
      <c r="DL26">
        <v>-4954827.0999999996</v>
      </c>
      <c r="DM26">
        <v>-8653636</v>
      </c>
      <c r="DN26">
        <v>-138502.5</v>
      </c>
      <c r="DO26">
        <v>851118.8</v>
      </c>
      <c r="DP26">
        <v>2143331.6</v>
      </c>
      <c r="DQ26">
        <v>9571209.5999999996</v>
      </c>
      <c r="DR26">
        <v>139836.4</v>
      </c>
      <c r="DS26">
        <v>-6363463.0999999996</v>
      </c>
      <c r="DT26">
        <v>-5610273.5</v>
      </c>
      <c r="DU26">
        <v>-4037293.2</v>
      </c>
      <c r="DV26">
        <v>-6176765.2000000002</v>
      </c>
      <c r="DW26">
        <v>9174908.8000000007</v>
      </c>
      <c r="DX26">
        <v>-651103.6</v>
      </c>
      <c r="DY26">
        <v>-546181.6</v>
      </c>
      <c r="DZ26">
        <v>-7157119.5</v>
      </c>
      <c r="EA26">
        <v>-2694923</v>
      </c>
      <c r="EB26">
        <v>-6772950</v>
      </c>
      <c r="EC26">
        <v>3762300</v>
      </c>
      <c r="ED26">
        <v>1425388.4</v>
      </c>
      <c r="EP26" s="28">
        <f t="shared" si="6"/>
        <v>133</v>
      </c>
      <c r="EQ26" s="28">
        <f t="shared" si="7"/>
        <v>39900000</v>
      </c>
      <c r="ER26" s="22">
        <f t="shared" si="45"/>
        <v>-71165362.099999994</v>
      </c>
      <c r="ES26" s="22">
        <f t="shared" si="8"/>
        <v>-111065362.09999999</v>
      </c>
      <c r="ET26" s="22">
        <f>ROUNDUP(EP26/3,0)</f>
        <v>45</v>
      </c>
      <c r="EU26" s="22">
        <f t="shared" ref="EU26:EU29" si="49">$EQ$2*ET26</f>
        <v>13500000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-137844.9000000013</v>
      </c>
      <c r="EW26" s="22">
        <f t="shared" si="46"/>
        <v>-13637844.900000002</v>
      </c>
      <c r="EX26" s="22">
        <v>3</v>
      </c>
      <c r="EY26" s="30">
        <f t="shared" si="9"/>
        <v>-2.4245057600000005E-2</v>
      </c>
      <c r="EZ26" s="34">
        <v>3</v>
      </c>
      <c r="FA26" s="28">
        <f t="shared" si="10"/>
        <v>49</v>
      </c>
      <c r="FB26" s="28">
        <f t="shared" si="11"/>
        <v>84</v>
      </c>
      <c r="FC26" s="29">
        <f t="shared" si="12"/>
        <v>0.36842105263157893</v>
      </c>
      <c r="FD26" s="24">
        <f t="shared" si="48"/>
        <v>17433952.100000001</v>
      </c>
      <c r="FE26" s="24">
        <f t="shared" si="47"/>
        <v>-24767475.800000004</v>
      </c>
      <c r="FF26" s="24">
        <f t="shared" si="47"/>
        <v>-2601824.1999999993</v>
      </c>
      <c r="FG26" s="24">
        <f t="shared" si="47"/>
        <v>26422756.699999996</v>
      </c>
      <c r="FH26" s="24">
        <f t="shared" si="47"/>
        <v>-15457344.699999999</v>
      </c>
      <c r="FI26" s="24">
        <f t="shared" si="47"/>
        <v>-18333879.300000001</v>
      </c>
      <c r="FJ26" s="24">
        <f t="shared" si="47"/>
        <v>-40088610.600000009</v>
      </c>
      <c r="FK26" s="24">
        <f t="shared" si="47"/>
        <v>-40973714.100000001</v>
      </c>
      <c r="FL26" s="24">
        <f t="shared" si="47"/>
        <v>-28929864.899999999</v>
      </c>
      <c r="FM26" s="24">
        <f t="shared" si="47"/>
        <v>-3905943.1000000015</v>
      </c>
      <c r="FN26" s="24">
        <f t="shared" si="47"/>
        <v>3024483.7999999989</v>
      </c>
      <c r="FO26" s="24">
        <f t="shared" si="47"/>
        <v>57012102</v>
      </c>
    </row>
    <row r="27" spans="1:171" x14ac:dyDescent="0.25">
      <c r="A27" s="5" t="s">
        <v>3</v>
      </c>
      <c r="B27">
        <v>6033610.4000000004</v>
      </c>
      <c r="C27">
        <v>3736898.7</v>
      </c>
      <c r="D27">
        <v>15443032.300000001</v>
      </c>
      <c r="E27">
        <v>-1977778.5</v>
      </c>
      <c r="F27">
        <v>9622584</v>
      </c>
      <c r="G27">
        <v>-13066104.300000001</v>
      </c>
      <c r="H27">
        <v>-20165602.5</v>
      </c>
      <c r="I27">
        <v>-17346082.199999999</v>
      </c>
      <c r="J27">
        <v>-16519940.699999999</v>
      </c>
      <c r="K27">
        <v>-7982554</v>
      </c>
      <c r="L27">
        <v>-1686747.9</v>
      </c>
      <c r="M27">
        <v>-1190766.7</v>
      </c>
      <c r="N27">
        <v>3197831.7</v>
      </c>
      <c r="O27">
        <v>-7512400.0999999996</v>
      </c>
      <c r="P27">
        <v>-8685247</v>
      </c>
      <c r="Q27">
        <v>-5425841</v>
      </c>
      <c r="R27">
        <v>-10024821.300000001</v>
      </c>
      <c r="S27">
        <v>-9294795.4000000004</v>
      </c>
      <c r="T27">
        <v>3305739.1</v>
      </c>
      <c r="U27">
        <v>5553969.9000000004</v>
      </c>
      <c r="V27">
        <v>7898770.2000000002</v>
      </c>
      <c r="W27">
        <v>-569488.1</v>
      </c>
      <c r="X27">
        <v>-1956683.7</v>
      </c>
      <c r="Y27">
        <v>-3258916.8</v>
      </c>
      <c r="Z27">
        <v>-8793054.9000000004</v>
      </c>
      <c r="AA27">
        <v>8294752.2000000002</v>
      </c>
      <c r="AB27">
        <v>20629188.800000001</v>
      </c>
      <c r="AC27">
        <v>16661178.1</v>
      </c>
      <c r="AD27">
        <v>-4927372</v>
      </c>
      <c r="AE27">
        <v>-3132602.7</v>
      </c>
      <c r="AF27">
        <v>-4301712.5</v>
      </c>
      <c r="AG27">
        <v>-3211121.9</v>
      </c>
      <c r="AH27">
        <v>-4998244.8</v>
      </c>
      <c r="AI27">
        <v>-575918.30000000005</v>
      </c>
      <c r="AJ27">
        <v>3972666.3</v>
      </c>
      <c r="AK27">
        <v>651104</v>
      </c>
      <c r="AL27">
        <v>6494046.9000000004</v>
      </c>
      <c r="AM27">
        <v>1272932.1000000001</v>
      </c>
      <c r="AN27">
        <v>1425092</v>
      </c>
      <c r="AO27">
        <v>-6944212.7000000002</v>
      </c>
      <c r="AP27">
        <v>2513243</v>
      </c>
      <c r="AQ27">
        <v>-4627712.9000000004</v>
      </c>
      <c r="AR27">
        <v>-3890417.2</v>
      </c>
      <c r="AS27">
        <v>11300429.1</v>
      </c>
      <c r="AT27">
        <v>-3874277.7</v>
      </c>
      <c r="AU27">
        <v>2461891.5</v>
      </c>
      <c r="AV27">
        <v>3899928.1</v>
      </c>
      <c r="AW27">
        <v>844489.4</v>
      </c>
      <c r="AX27">
        <v>-7143244</v>
      </c>
      <c r="AY27">
        <v>-6179685.2999999998</v>
      </c>
      <c r="AZ27">
        <v>-857822</v>
      </c>
      <c r="BA27">
        <v>6374578.2999999998</v>
      </c>
      <c r="BB27">
        <v>-7647938</v>
      </c>
      <c r="BC27">
        <v>-7730112.2999999998</v>
      </c>
      <c r="BD27">
        <v>-10011815.800000001</v>
      </c>
      <c r="BE27">
        <v>-8087569</v>
      </c>
      <c r="BF27">
        <v>557894.9</v>
      </c>
      <c r="BG27">
        <v>3035587.3</v>
      </c>
      <c r="BH27">
        <v>2332225.2999999998</v>
      </c>
      <c r="BI27">
        <v>1386925.7</v>
      </c>
      <c r="BJ27">
        <v>8483600.0999999996</v>
      </c>
      <c r="BK27">
        <v>897571.4</v>
      </c>
      <c r="BL27">
        <v>2392870.5</v>
      </c>
      <c r="BM27">
        <v>8435176.5</v>
      </c>
      <c r="BN27">
        <v>-1145763.3</v>
      </c>
      <c r="BO27">
        <v>-3181758.5</v>
      </c>
      <c r="BP27">
        <v>1677323.2</v>
      </c>
      <c r="BQ27">
        <v>-5976028</v>
      </c>
      <c r="BR27">
        <v>-408511.5</v>
      </c>
      <c r="BS27">
        <v>3029093.5</v>
      </c>
      <c r="BT27">
        <v>7939450.5</v>
      </c>
      <c r="BU27">
        <v>11248732.9</v>
      </c>
      <c r="BV27">
        <v>32402.3</v>
      </c>
      <c r="BW27">
        <v>-8164121.0999999996</v>
      </c>
      <c r="BX27">
        <v>17822661.600000001</v>
      </c>
      <c r="BY27">
        <v>10248536</v>
      </c>
      <c r="BZ27">
        <v>-7871445.5</v>
      </c>
      <c r="CA27">
        <v>-3132800.6</v>
      </c>
      <c r="CB27">
        <v>-4483523.5</v>
      </c>
      <c r="CC27">
        <v>4773142.2</v>
      </c>
      <c r="CD27">
        <v>-4273093.5</v>
      </c>
      <c r="CE27">
        <v>4893241.0999999996</v>
      </c>
      <c r="CF27">
        <v>-6333494.7000000002</v>
      </c>
      <c r="CG27">
        <v>41957.2</v>
      </c>
      <c r="CH27">
        <v>-1557156.1</v>
      </c>
      <c r="CI27">
        <v>-1586033.2</v>
      </c>
      <c r="CJ27">
        <v>-11843711</v>
      </c>
      <c r="CK27">
        <v>-4278485.0999999996</v>
      </c>
      <c r="CL27">
        <v>4063108.3</v>
      </c>
      <c r="CM27">
        <v>-6519830.0999999996</v>
      </c>
      <c r="CN27">
        <v>-9502337.1999999993</v>
      </c>
      <c r="CO27">
        <v>-2267070.2000000002</v>
      </c>
      <c r="CP27">
        <v>-5983615.4000000004</v>
      </c>
      <c r="CQ27">
        <v>565806</v>
      </c>
      <c r="CR27">
        <v>-4408268.2</v>
      </c>
      <c r="CS27">
        <v>-4626827.2</v>
      </c>
      <c r="CT27">
        <v>12254523.1</v>
      </c>
      <c r="CU27">
        <v>-466639.2</v>
      </c>
      <c r="CV27">
        <v>-2239841</v>
      </c>
      <c r="CW27">
        <v>1707443.1</v>
      </c>
      <c r="CX27">
        <v>4283233.7</v>
      </c>
      <c r="CY27">
        <v>3841360.8</v>
      </c>
      <c r="CZ27">
        <v>13575349.699999999</v>
      </c>
      <c r="DA27">
        <v>-2298254.6</v>
      </c>
      <c r="DB27">
        <v>16617674.9</v>
      </c>
      <c r="DC27">
        <v>7735147.2000000002</v>
      </c>
      <c r="DD27">
        <v>6278359.5999999996</v>
      </c>
      <c r="DE27">
        <v>8813716.4000000004</v>
      </c>
      <c r="DF27">
        <v>-2640912.2999999998</v>
      </c>
      <c r="DG27">
        <v>-8720111.8000000007</v>
      </c>
      <c r="DH27">
        <v>-6673314.9000000004</v>
      </c>
      <c r="DI27">
        <v>-6432517.4000000004</v>
      </c>
      <c r="DJ27">
        <v>-5706335.2000000002</v>
      </c>
      <c r="DK27">
        <v>-9665693.9000000004</v>
      </c>
      <c r="DL27">
        <v>-7153514.4000000004</v>
      </c>
      <c r="DM27">
        <v>-5738732</v>
      </c>
      <c r="DN27">
        <v>1870762.3</v>
      </c>
      <c r="DO27">
        <v>2347043</v>
      </c>
      <c r="DP27">
        <v>2583323.2000000002</v>
      </c>
      <c r="DQ27">
        <v>9373610.5</v>
      </c>
      <c r="DR27">
        <v>-1995606.2</v>
      </c>
      <c r="DS27">
        <v>-11046630.199999999</v>
      </c>
      <c r="DT27">
        <v>-4636489.5</v>
      </c>
      <c r="DU27">
        <v>-3711797.7</v>
      </c>
      <c r="DV27">
        <v>-3708706.4</v>
      </c>
      <c r="DW27">
        <v>8024290.2999999998</v>
      </c>
      <c r="DX27">
        <v>-3686868</v>
      </c>
      <c r="DY27">
        <v>-1935521</v>
      </c>
      <c r="DZ27">
        <v>-5119750</v>
      </c>
      <c r="EA27">
        <v>-2694932.8</v>
      </c>
      <c r="EB27">
        <v>-5448600</v>
      </c>
      <c r="EC27">
        <v>5469650</v>
      </c>
      <c r="ED27">
        <v>617100</v>
      </c>
      <c r="EP27" s="28">
        <f t="shared" si="6"/>
        <v>133</v>
      </c>
      <c r="EQ27" s="28">
        <f t="shared" si="7"/>
        <v>39900000</v>
      </c>
      <c r="ER27" s="22">
        <f t="shared" si="45"/>
        <v>-82025396.200000048</v>
      </c>
      <c r="ES27" s="22">
        <f t="shared" si="8"/>
        <v>-121925396.20000005</v>
      </c>
      <c r="ET27" s="22">
        <f>ROUNDUP(EP27/4,0)</f>
        <v>34</v>
      </c>
      <c r="EU27" s="22">
        <f t="shared" si="49"/>
        <v>10200000</v>
      </c>
      <c r="EV27" s="22">
        <f>SUM(B27,F27,J27,N27,R27,V27,Z27,AD27,AH27,AL27,AP27,AT27,AX27,BB27,BF27,BJ27,BN27,BR27,BV27,BZ27,CD27,CH27,CL27,CP27,CT27,CX27,DB27,DF27,DJ27,DN27,DR27,DV27,DZ27,ED27,EH27,EL27)</f>
        <v>-19799403.000000004</v>
      </c>
      <c r="EW27" s="22">
        <f t="shared" si="46"/>
        <v>-29999403.000000004</v>
      </c>
      <c r="EX27" s="22">
        <v>4</v>
      </c>
      <c r="EY27" s="30">
        <f t="shared" si="9"/>
        <v>-5.2940122941176476E-2</v>
      </c>
      <c r="EZ27" s="34">
        <v>4</v>
      </c>
      <c r="FA27" s="28">
        <f t="shared" si="10"/>
        <v>56</v>
      </c>
      <c r="FB27" s="28">
        <f t="shared" si="11"/>
        <v>77</v>
      </c>
      <c r="FC27" s="29">
        <f t="shared" si="12"/>
        <v>0.42105263157894735</v>
      </c>
      <c r="FD27" s="24">
        <f t="shared" si="48"/>
        <v>14983141</v>
      </c>
      <c r="FE27" s="24">
        <f t="shared" si="47"/>
        <v>-29473466.499999996</v>
      </c>
      <c r="FF27" s="24">
        <f t="shared" si="47"/>
        <v>22776419.800000004</v>
      </c>
      <c r="FG27" s="24">
        <f t="shared" si="47"/>
        <v>14656279.600000005</v>
      </c>
      <c r="FH27" s="24">
        <f t="shared" si="47"/>
        <v>-20550212.699999999</v>
      </c>
      <c r="FI27" s="24">
        <f t="shared" si="47"/>
        <v>-48485759.600000009</v>
      </c>
      <c r="FJ27" s="24">
        <f t="shared" si="47"/>
        <v>-44637379.100000001</v>
      </c>
      <c r="FK27" s="24">
        <f t="shared" si="47"/>
        <v>-25232837.700000003</v>
      </c>
      <c r="FL27" s="24">
        <f t="shared" si="47"/>
        <v>-14232331.299999999</v>
      </c>
      <c r="FM27" s="24">
        <f t="shared" si="47"/>
        <v>12244916.399999999</v>
      </c>
      <c r="FN27" s="24">
        <f t="shared" si="47"/>
        <v>7172158.5</v>
      </c>
      <c r="FO27" s="24">
        <f t="shared" si="47"/>
        <v>28753675.399999999</v>
      </c>
    </row>
    <row r="28" spans="1:171" x14ac:dyDescent="0.25">
      <c r="A28" s="5" t="s">
        <v>4</v>
      </c>
      <c r="B28">
        <v>3684457.4</v>
      </c>
      <c r="C28">
        <v>11822551.800000001</v>
      </c>
      <c r="D28">
        <v>9726703.1999999993</v>
      </c>
      <c r="E28">
        <v>-2982917.4</v>
      </c>
      <c r="F28">
        <v>-4771526.4000000004</v>
      </c>
      <c r="G28">
        <v>-13436543.1</v>
      </c>
      <c r="H28">
        <v>-18744131</v>
      </c>
      <c r="I28">
        <v>-22042969.300000001</v>
      </c>
      <c r="J28">
        <v>-14574732.6</v>
      </c>
      <c r="K28">
        <v>-6412191.5999999996</v>
      </c>
      <c r="L28">
        <v>-886358.7</v>
      </c>
      <c r="M28">
        <v>-6455823.4000000004</v>
      </c>
      <c r="N28">
        <v>-1222873.7</v>
      </c>
      <c r="O28">
        <v>-5754083.5</v>
      </c>
      <c r="P28">
        <v>-8457277.1999999993</v>
      </c>
      <c r="Q28">
        <v>-9561149.1999999993</v>
      </c>
      <c r="R28">
        <v>-10509955.6</v>
      </c>
      <c r="S28">
        <v>-2056927.3</v>
      </c>
      <c r="T28">
        <v>5440900.5</v>
      </c>
      <c r="U28">
        <v>7476279.0999999996</v>
      </c>
      <c r="V28">
        <v>7062343.2000000002</v>
      </c>
      <c r="W28">
        <v>-1632632.1</v>
      </c>
      <c r="X28">
        <v>-10830862.5</v>
      </c>
      <c r="Y28">
        <v>-3471719.1</v>
      </c>
      <c r="Z28">
        <v>-2615824.1</v>
      </c>
      <c r="AA28">
        <v>11045296.5</v>
      </c>
      <c r="AB28">
        <v>24792942.899999999</v>
      </c>
      <c r="AC28">
        <v>17331777</v>
      </c>
      <c r="AD28">
        <v>-7173416.4000000004</v>
      </c>
      <c r="AE28">
        <v>-2070148.3</v>
      </c>
      <c r="AF28">
        <v>-1867486.6</v>
      </c>
      <c r="AG28">
        <v>-4262866.5</v>
      </c>
      <c r="AH28">
        <v>-3648936.3</v>
      </c>
      <c r="AI28">
        <v>5161650.7</v>
      </c>
      <c r="AJ28">
        <v>10135621</v>
      </c>
      <c r="AK28">
        <v>-1560025.1</v>
      </c>
      <c r="AL28">
        <v>7145415.7000000002</v>
      </c>
      <c r="AM28">
        <v>959004.1</v>
      </c>
      <c r="AN28">
        <v>-510280.8</v>
      </c>
      <c r="AO28">
        <v>-4901909.5999999996</v>
      </c>
      <c r="AP28">
        <v>2547465.2999999998</v>
      </c>
      <c r="AQ28">
        <v>-7729720.5</v>
      </c>
      <c r="AR28">
        <v>-1365751.3</v>
      </c>
      <c r="AS28">
        <v>11155914.300000001</v>
      </c>
      <c r="AT28">
        <v>804450.8</v>
      </c>
      <c r="AU28">
        <v>766288.6</v>
      </c>
      <c r="AV28">
        <v>688835.6</v>
      </c>
      <c r="AW28">
        <v>621127</v>
      </c>
      <c r="AX28">
        <v>-6487108</v>
      </c>
      <c r="AY28">
        <v>-4916466.9000000004</v>
      </c>
      <c r="AZ28">
        <v>-1323622.8999999999</v>
      </c>
      <c r="BA28">
        <v>1372391.9</v>
      </c>
      <c r="BB28">
        <v>-5313389.5</v>
      </c>
      <c r="BC28">
        <v>-7979720.5999999996</v>
      </c>
      <c r="BD28">
        <v>-10712887</v>
      </c>
      <c r="BE28">
        <v>-7028385.2999999998</v>
      </c>
      <c r="BF28">
        <v>3596044</v>
      </c>
      <c r="BG28">
        <v>5981165.5</v>
      </c>
      <c r="BH28">
        <v>-626226.80000000005</v>
      </c>
      <c r="BI28">
        <v>8549977.5999999996</v>
      </c>
      <c r="BJ28">
        <v>7966185.4000000004</v>
      </c>
      <c r="BK28">
        <v>-1740846.3</v>
      </c>
      <c r="BL28">
        <v>1253748.3999999999</v>
      </c>
      <c r="BM28">
        <v>11417824.4</v>
      </c>
      <c r="BN28">
        <v>-2567597.9</v>
      </c>
      <c r="BO28">
        <v>-5503000.4000000004</v>
      </c>
      <c r="BP28">
        <v>1467718.5</v>
      </c>
      <c r="BQ28">
        <v>-6276439.7000000002</v>
      </c>
      <c r="BR28">
        <v>747409.3</v>
      </c>
      <c r="BS28">
        <v>6209166.9000000004</v>
      </c>
      <c r="BT28">
        <v>7254626.5</v>
      </c>
      <c r="BU28">
        <v>15785091.300000001</v>
      </c>
      <c r="BV28">
        <v>-3073766.1</v>
      </c>
      <c r="BW28">
        <v>-6039217</v>
      </c>
      <c r="BX28">
        <v>13173319.699999999</v>
      </c>
      <c r="BY28">
        <v>6575813.0999999996</v>
      </c>
      <c r="BZ28">
        <v>-9224578.0999999996</v>
      </c>
      <c r="CA28">
        <v>-1992420.1</v>
      </c>
      <c r="CB28">
        <v>-2975741.4</v>
      </c>
      <c r="CC28">
        <v>6309536.5</v>
      </c>
      <c r="CD28">
        <v>644186.30000000005</v>
      </c>
      <c r="CE28">
        <v>2888739</v>
      </c>
      <c r="CF28">
        <v>-11406370.300000001</v>
      </c>
      <c r="CG28">
        <v>3053076.3</v>
      </c>
      <c r="CH28">
        <v>-2140622</v>
      </c>
      <c r="CI28">
        <v>-7606011.4000000004</v>
      </c>
      <c r="CJ28">
        <v>-15473387.300000001</v>
      </c>
      <c r="CK28">
        <v>-217696.1</v>
      </c>
      <c r="CL28">
        <v>-1988997.4</v>
      </c>
      <c r="CM28">
        <v>-6539292.7999999998</v>
      </c>
      <c r="CN28">
        <v>-6173877.7999999998</v>
      </c>
      <c r="CO28">
        <v>-3952020.9</v>
      </c>
      <c r="CP28">
        <v>-7459788.5</v>
      </c>
      <c r="CQ28">
        <v>-78583.7</v>
      </c>
      <c r="CR28">
        <v>-10309444.300000001</v>
      </c>
      <c r="CS28">
        <v>-818946.9</v>
      </c>
      <c r="CT28">
        <v>13299141.300000001</v>
      </c>
      <c r="CU28">
        <v>-5856103.4000000004</v>
      </c>
      <c r="CV28">
        <v>630551.19999999995</v>
      </c>
      <c r="CW28">
        <v>8001001.7000000002</v>
      </c>
      <c r="CX28">
        <v>7021139.7999999998</v>
      </c>
      <c r="CY28">
        <v>9474780</v>
      </c>
      <c r="CZ28">
        <v>12396003.1</v>
      </c>
      <c r="DA28">
        <v>1514809.1</v>
      </c>
      <c r="DB28">
        <v>19446554.600000001</v>
      </c>
      <c r="DC28">
        <v>11877462.199999999</v>
      </c>
      <c r="DD28">
        <v>6582537.4000000004</v>
      </c>
      <c r="DE28">
        <v>8547837.5999999996</v>
      </c>
      <c r="DF28">
        <v>-3162440.6</v>
      </c>
      <c r="DG28">
        <v>-10647029.4</v>
      </c>
      <c r="DH28">
        <v>-9215571.6999999993</v>
      </c>
      <c r="DI28">
        <v>-7656222.4000000004</v>
      </c>
      <c r="DJ28">
        <v>-9716790.5999999996</v>
      </c>
      <c r="DK28">
        <v>-12512583.6</v>
      </c>
      <c r="DL28">
        <v>-3985306</v>
      </c>
      <c r="DM28">
        <v>-5761372</v>
      </c>
      <c r="DN28">
        <v>3410108.4</v>
      </c>
      <c r="DO28">
        <v>1672704.2</v>
      </c>
      <c r="DP28">
        <v>3544149.1</v>
      </c>
      <c r="DQ28">
        <v>8092396.5</v>
      </c>
      <c r="DR28">
        <v>-2264612.9</v>
      </c>
      <c r="DS28">
        <v>-9759558.6999999993</v>
      </c>
      <c r="DT28">
        <v>-2185993.2999999998</v>
      </c>
      <c r="DU28">
        <v>-5761496.5</v>
      </c>
      <c r="DV28">
        <v>-3814440.4</v>
      </c>
      <c r="DW28">
        <v>5880054</v>
      </c>
      <c r="DX28">
        <v>-7068328</v>
      </c>
      <c r="DY28">
        <v>-4232776</v>
      </c>
      <c r="DZ28">
        <v>-2273650</v>
      </c>
      <c r="EA28">
        <v>-2033950.1</v>
      </c>
      <c r="EB28">
        <v>-4065600</v>
      </c>
      <c r="EC28">
        <v>8286600</v>
      </c>
      <c r="EP28" s="28">
        <f t="shared" si="6"/>
        <v>132</v>
      </c>
      <c r="EQ28" s="28">
        <f t="shared" si="7"/>
        <v>39600000</v>
      </c>
      <c r="ER28" s="22">
        <f t="shared" si="45"/>
        <v>-79138442.699999988</v>
      </c>
      <c r="ES28" s="22">
        <f t="shared" si="8"/>
        <v>-118738442.69999999</v>
      </c>
      <c r="ET28" s="22">
        <f>ROUNDUP(EP28/5,0)</f>
        <v>27</v>
      </c>
      <c r="EU28" s="22">
        <f t="shared" si="49"/>
        <v>8100000</v>
      </c>
      <c r="EV28" s="22">
        <f>SUM(B28,G28,L28,Q28,V28,AA28,AF28,AK28,AP28,AU28,AZ28,BE28,BJ28,BO28,BT28,BY28,CD28,CI28,CN28,CS28,CX28,DC28,DH28,DM28,DR28,DW28,EB28,EG28,EL28)</f>
        <v>-4747245.7000000011</v>
      </c>
      <c r="EW28" s="22">
        <f t="shared" si="46"/>
        <v>-12847245.700000001</v>
      </c>
      <c r="EX28" s="22">
        <v>5</v>
      </c>
      <c r="EY28" s="30">
        <f t="shared" si="9"/>
        <v>-2.2839547911111112E-2</v>
      </c>
      <c r="EZ28" s="34">
        <v>5</v>
      </c>
      <c r="FA28" s="28">
        <f t="shared" si="10"/>
        <v>54</v>
      </c>
      <c r="FB28" s="28">
        <f t="shared" si="11"/>
        <v>78</v>
      </c>
      <c r="FC28" s="29">
        <f>FA28/(FA28+FB28)</f>
        <v>0.40909090909090912</v>
      </c>
      <c r="FD28" s="24">
        <f t="shared" si="48"/>
        <v>11127952.400000002</v>
      </c>
      <c r="FE28" s="24">
        <f t="shared" si="47"/>
        <v>-28492464.199999999</v>
      </c>
      <c r="FF28" s="24">
        <f t="shared" si="47"/>
        <v>12411132.199999996</v>
      </c>
      <c r="FG28" s="24">
        <f t="shared" si="47"/>
        <v>13617416.899999999</v>
      </c>
      <c r="FH28" s="24">
        <f t="shared" si="47"/>
        <v>-45512087.199999988</v>
      </c>
      <c r="FI28" s="24">
        <f t="shared" si="47"/>
        <v>-44465522.699999996</v>
      </c>
      <c r="FJ28" s="24">
        <f t="shared" si="47"/>
        <v>-33588886.999999993</v>
      </c>
      <c r="FK28" s="24">
        <f t="shared" si="47"/>
        <v>-27100290.699999999</v>
      </c>
      <c r="FL28" s="24">
        <f t="shared" si="47"/>
        <v>7753989.200000003</v>
      </c>
      <c r="FM28" s="24">
        <f t="shared" si="47"/>
        <v>24399819.599999998</v>
      </c>
      <c r="FN28" s="24">
        <f t="shared" si="47"/>
        <v>-9919093</v>
      </c>
      <c r="FO28" s="24">
        <f t="shared" si="47"/>
        <v>40629591.799999997</v>
      </c>
    </row>
    <row r="29" spans="1:171" x14ac:dyDescent="0.25">
      <c r="A29" s="5" t="s">
        <v>5</v>
      </c>
      <c r="B29">
        <v>9101389</v>
      </c>
      <c r="C29">
        <v>3798236.7</v>
      </c>
      <c r="D29">
        <v>846662.4</v>
      </c>
      <c r="E29">
        <v>-7792154.7000000002</v>
      </c>
      <c r="F29">
        <v>-5959265.7999999998</v>
      </c>
      <c r="G29">
        <v>-16492591</v>
      </c>
      <c r="H29">
        <v>-22477700.100000001</v>
      </c>
      <c r="I29">
        <v>-21154687.800000001</v>
      </c>
      <c r="J29">
        <v>-13922559.6</v>
      </c>
      <c r="K29">
        <v>-5867857.5</v>
      </c>
      <c r="L29">
        <v>-7477914.0999999996</v>
      </c>
      <c r="M29">
        <v>-9145627.8000000007</v>
      </c>
      <c r="N29">
        <v>1698318.1</v>
      </c>
      <c r="O29">
        <v>-7987775.7000000002</v>
      </c>
      <c r="P29">
        <v>-10660701.800000001</v>
      </c>
      <c r="Q29">
        <v>-5675558.0999999996</v>
      </c>
      <c r="R29">
        <v>-5803973.7999999998</v>
      </c>
      <c r="S29">
        <v>-986606.7</v>
      </c>
      <c r="T29">
        <v>8978965.5</v>
      </c>
      <c r="U29">
        <v>7266122.2000000002</v>
      </c>
      <c r="V29">
        <v>7044188.2000000002</v>
      </c>
      <c r="W29">
        <v>-11617980.800000001</v>
      </c>
      <c r="X29">
        <v>-15581167.5</v>
      </c>
      <c r="Y29">
        <v>-36788.9</v>
      </c>
      <c r="Z29">
        <v>-3818467.4</v>
      </c>
      <c r="AA29">
        <v>4590751.3</v>
      </c>
      <c r="AB29">
        <v>22194030.699999999</v>
      </c>
      <c r="AC29">
        <v>11216653.1</v>
      </c>
      <c r="AD29">
        <v>-6215109.9000000004</v>
      </c>
      <c r="AE29">
        <v>-1414482.3</v>
      </c>
      <c r="AF29">
        <v>-2731306.8</v>
      </c>
      <c r="AG29">
        <v>-3730338.4</v>
      </c>
      <c r="AH29">
        <v>4215470.4000000004</v>
      </c>
      <c r="AI29">
        <v>6035921.0999999996</v>
      </c>
      <c r="AJ29">
        <v>8647523.0999999996</v>
      </c>
      <c r="AK29">
        <v>-3204550.8</v>
      </c>
      <c r="AL29">
        <v>5666825.2999999998</v>
      </c>
      <c r="AM29">
        <v>-6051512.4000000004</v>
      </c>
      <c r="AN29">
        <v>-654754.19999999995</v>
      </c>
      <c r="AO29">
        <v>-8477043.9000000004</v>
      </c>
      <c r="AP29">
        <v>2399716</v>
      </c>
      <c r="AQ29">
        <v>-5243565</v>
      </c>
      <c r="AR29">
        <v>6577.7</v>
      </c>
      <c r="AS29">
        <v>12965799.300000001</v>
      </c>
      <c r="AT29">
        <v>-252622.8</v>
      </c>
      <c r="AU29">
        <v>-4161854</v>
      </c>
      <c r="AV29">
        <v>5224383.4000000004</v>
      </c>
      <c r="AW29">
        <v>1107724.6000000001</v>
      </c>
      <c r="AX29">
        <v>-5828333.5</v>
      </c>
      <c r="AY29">
        <v>-6607037.4000000004</v>
      </c>
      <c r="AZ29">
        <v>-5906484.7000000002</v>
      </c>
      <c r="BA29">
        <v>3298021.5</v>
      </c>
      <c r="BB29">
        <v>-6314367.0999999996</v>
      </c>
      <c r="BC29">
        <v>-10349340.1</v>
      </c>
      <c r="BD29">
        <v>-5656559.5</v>
      </c>
      <c r="BE29">
        <v>-1539276</v>
      </c>
      <c r="BF29">
        <v>2858956.7999999998</v>
      </c>
      <c r="BG29">
        <v>702360.5</v>
      </c>
      <c r="BH29">
        <v>6684893.2999999998</v>
      </c>
      <c r="BI29">
        <v>6003411.5</v>
      </c>
      <c r="BJ29">
        <v>6238812.2999999998</v>
      </c>
      <c r="BK29">
        <v>-1549513</v>
      </c>
      <c r="BL29">
        <v>-724976.8</v>
      </c>
      <c r="BM29">
        <v>9191232.1999999993</v>
      </c>
      <c r="BN29">
        <v>-4315859.5999999996</v>
      </c>
      <c r="BO29">
        <v>-5939131.7000000002</v>
      </c>
      <c r="BP29">
        <v>4984557.5</v>
      </c>
      <c r="BQ29">
        <v>-6520034.4000000004</v>
      </c>
      <c r="BR29">
        <v>4762327</v>
      </c>
      <c r="BS29">
        <v>6421870.7000000002</v>
      </c>
      <c r="BT29">
        <v>16854347.199999999</v>
      </c>
      <c r="BU29">
        <v>14175370.800000001</v>
      </c>
      <c r="BV29">
        <v>-4707030</v>
      </c>
      <c r="BW29">
        <v>-8188629.4000000004</v>
      </c>
      <c r="BX29">
        <v>6480581.9000000004</v>
      </c>
      <c r="BY29">
        <v>5967920.2999999998</v>
      </c>
      <c r="BZ29">
        <v>-6978394</v>
      </c>
      <c r="CA29">
        <v>-2723102.4</v>
      </c>
      <c r="CB29">
        <v>-6819558.7999999998</v>
      </c>
      <c r="CC29">
        <v>12203995.1</v>
      </c>
      <c r="CD29">
        <v>-1822766.9</v>
      </c>
      <c r="CE29">
        <v>-4127185.3</v>
      </c>
      <c r="CF29">
        <v>-9653494.9000000004</v>
      </c>
      <c r="CG29">
        <v>-585398.80000000005</v>
      </c>
      <c r="CH29">
        <v>-2194939.9</v>
      </c>
      <c r="CI29">
        <v>-10284854</v>
      </c>
      <c r="CJ29">
        <v>-10690046.9</v>
      </c>
      <c r="CK29">
        <v>-7092635.5999999996</v>
      </c>
      <c r="CL29">
        <v>-1965426.1</v>
      </c>
      <c r="CM29">
        <v>-2981710.9</v>
      </c>
      <c r="CN29">
        <v>-6811505.5999999996</v>
      </c>
      <c r="CO29">
        <v>-4612834.5999999996</v>
      </c>
      <c r="CP29">
        <v>-5900387.4000000004</v>
      </c>
      <c r="CQ29">
        <v>-3683263.8</v>
      </c>
      <c r="CR29">
        <v>-13047750.1</v>
      </c>
      <c r="CS29">
        <v>-2514937.5</v>
      </c>
      <c r="CT29">
        <v>12245526</v>
      </c>
      <c r="CU29">
        <v>-4586179.8</v>
      </c>
      <c r="CV29">
        <v>9590999.1999999993</v>
      </c>
      <c r="CW29">
        <v>9488258.8000000007</v>
      </c>
      <c r="CX29">
        <v>10456357.800000001</v>
      </c>
      <c r="CY29">
        <v>7492166.2999999998</v>
      </c>
      <c r="CZ29">
        <v>15802086.1</v>
      </c>
      <c r="DA29">
        <v>1391029.6</v>
      </c>
      <c r="DB29">
        <v>24016042.5</v>
      </c>
      <c r="DC29">
        <v>8505700</v>
      </c>
      <c r="DD29">
        <v>4422040.3</v>
      </c>
      <c r="DE29">
        <v>6664545.9000000004</v>
      </c>
      <c r="DF29">
        <v>-5516802.7000000002</v>
      </c>
      <c r="DG29">
        <v>-11038783.1</v>
      </c>
      <c r="DH29">
        <v>-13402674.800000001</v>
      </c>
      <c r="DI29">
        <v>-12750212.9</v>
      </c>
      <c r="DJ29">
        <v>-10012335.1</v>
      </c>
      <c r="DK29">
        <v>-10331123.699999999</v>
      </c>
      <c r="DL29">
        <v>-4310000.0999999996</v>
      </c>
      <c r="DM29">
        <v>-2598909.7000000002</v>
      </c>
      <c r="DN29">
        <v>1173484.3999999999</v>
      </c>
      <c r="DO29">
        <v>3592316.2</v>
      </c>
      <c r="DP29">
        <v>3670536.9</v>
      </c>
      <c r="DQ29">
        <v>7804593.5999999996</v>
      </c>
      <c r="DR29">
        <v>-4081013.6</v>
      </c>
      <c r="DS29">
        <v>-8305285.4000000004</v>
      </c>
      <c r="DT29">
        <v>-883830</v>
      </c>
      <c r="DU29">
        <v>-3558351</v>
      </c>
      <c r="DV29">
        <v>-2704582</v>
      </c>
      <c r="DW29">
        <v>-482923.5</v>
      </c>
      <c r="DX29">
        <v>-6462450</v>
      </c>
      <c r="DY29">
        <v>-5652381.5999999996</v>
      </c>
      <c r="DZ29">
        <v>-1807750</v>
      </c>
      <c r="EA29">
        <v>-301399.8</v>
      </c>
      <c r="EB29">
        <v>5293600</v>
      </c>
      <c r="EP29" s="28">
        <f t="shared" si="6"/>
        <v>131</v>
      </c>
      <c r="EQ29" s="28">
        <f t="shared" si="7"/>
        <v>39300000</v>
      </c>
      <c r="ER29" s="22">
        <f t="shared" si="45"/>
        <v>-140577074.8000001</v>
      </c>
      <c r="ES29" s="22">
        <f t="shared" si="8"/>
        <v>-179877074.8000001</v>
      </c>
      <c r="ET29" s="22">
        <f>ROUNDUP(EP29/6,0)</f>
        <v>22</v>
      </c>
      <c r="EU29" s="22">
        <f t="shared" si="49"/>
        <v>6600000</v>
      </c>
      <c r="EV29" s="22">
        <f>SUM(B29,H29,N29,T29,Z29,AF29,AL29,AR29,AX29,BD29,BJ29,BP29,BV29,CB29,CH29,CN29,CT29,CZ29,DF29,DL29,DR29,DX29,ED29,EJ29)</f>
        <v>-16692610.500000004</v>
      </c>
      <c r="EW29" s="22">
        <f>EV29-EU29</f>
        <v>-23292610.500000004</v>
      </c>
      <c r="EX29" s="22">
        <v>6</v>
      </c>
      <c r="EY29" s="30">
        <f t="shared" si="9"/>
        <v>-4.2350200909090918E-2</v>
      </c>
      <c r="EZ29" s="34">
        <v>6</v>
      </c>
      <c r="FA29" s="28">
        <f t="shared" si="10"/>
        <v>49</v>
      </c>
      <c r="FB29" s="28">
        <f t="shared" si="11"/>
        <v>82</v>
      </c>
      <c r="FC29" s="29">
        <f>FA29/(FA29+FB29)</f>
        <v>0.37404580152671757</v>
      </c>
      <c r="FD29" s="24">
        <f t="shared" si="48"/>
        <v>8804283.5999999996</v>
      </c>
      <c r="FE29" s="24">
        <f t="shared" si="47"/>
        <v>-56210582.199999996</v>
      </c>
      <c r="FF29" s="24">
        <f t="shared" si="47"/>
        <v>-3811195.0000000019</v>
      </c>
      <c r="FG29" s="24">
        <f t="shared" si="47"/>
        <v>-6183870.3000000026</v>
      </c>
      <c r="FH29" s="24">
        <f t="shared" si="47"/>
        <v>-37413239.600000001</v>
      </c>
      <c r="FI29" s="24">
        <f t="shared" si="47"/>
        <v>-49452411</v>
      </c>
      <c r="FJ29" s="24">
        <f t="shared" si="47"/>
        <v>-25496894.100000001</v>
      </c>
      <c r="FK29" s="24">
        <f t="shared" si="47"/>
        <v>-11981516.299999999</v>
      </c>
      <c r="FL29" s="24">
        <f t="shared" si="47"/>
        <v>20364382.599999998</v>
      </c>
      <c r="FM29" s="24">
        <f t="shared" si="47"/>
        <v>-4501372.7000000011</v>
      </c>
      <c r="FN29" s="24">
        <f t="shared" si="47"/>
        <v>5036997.5999999978</v>
      </c>
      <c r="FO29" s="24">
        <f t="shared" si="47"/>
        <v>20268342.600000001</v>
      </c>
    </row>
    <row r="30" spans="1:171" x14ac:dyDescent="0.25">
      <c r="B30" s="6">
        <f>COUNTIF(B24:B29,"&gt;300000")</f>
        <v>6</v>
      </c>
      <c r="C30" s="6">
        <f t="shared" ref="C30:BN30" si="50">COUNTIF(C24:C29,"&gt;300000")</f>
        <v>6</v>
      </c>
      <c r="D30" s="6">
        <f t="shared" si="50"/>
        <v>3</v>
      </c>
      <c r="E30" s="6">
        <f t="shared" si="50"/>
        <v>1</v>
      </c>
      <c r="F30" s="6">
        <f t="shared" si="50"/>
        <v>4</v>
      </c>
      <c r="G30" s="6">
        <f t="shared" si="50"/>
        <v>1</v>
      </c>
      <c r="H30" s="6">
        <f t="shared" si="50"/>
        <v>0</v>
      </c>
      <c r="I30" s="6">
        <f t="shared" si="50"/>
        <v>0</v>
      </c>
      <c r="J30" s="6">
        <f t="shared" si="50"/>
        <v>0</v>
      </c>
      <c r="K30" s="6">
        <f t="shared" si="50"/>
        <v>0</v>
      </c>
      <c r="L30" s="6">
        <f t="shared" si="50"/>
        <v>1</v>
      </c>
      <c r="M30" s="6">
        <f t="shared" si="50"/>
        <v>0</v>
      </c>
      <c r="N30" s="6">
        <f t="shared" si="50"/>
        <v>5</v>
      </c>
      <c r="O30" s="6">
        <f t="shared" si="50"/>
        <v>1</v>
      </c>
      <c r="P30" s="6">
        <f t="shared" si="50"/>
        <v>0</v>
      </c>
      <c r="Q30" s="6">
        <f t="shared" si="50"/>
        <v>0</v>
      </c>
      <c r="R30" s="6">
        <f t="shared" si="50"/>
        <v>0</v>
      </c>
      <c r="S30" s="6">
        <f t="shared" si="50"/>
        <v>1</v>
      </c>
      <c r="T30" s="6">
        <f t="shared" si="50"/>
        <v>3</v>
      </c>
      <c r="U30" s="6">
        <f t="shared" si="50"/>
        <v>4</v>
      </c>
      <c r="V30" s="6">
        <f t="shared" si="50"/>
        <v>6</v>
      </c>
      <c r="W30" s="6">
        <f t="shared" si="50"/>
        <v>2</v>
      </c>
      <c r="X30" s="6">
        <f t="shared" si="50"/>
        <v>0</v>
      </c>
      <c r="Y30" s="6">
        <f t="shared" si="50"/>
        <v>3</v>
      </c>
      <c r="Z30" s="6">
        <f t="shared" si="50"/>
        <v>0</v>
      </c>
      <c r="AA30" s="6">
        <f t="shared" si="50"/>
        <v>4</v>
      </c>
      <c r="AB30" s="6">
        <f t="shared" si="50"/>
        <v>5</v>
      </c>
      <c r="AC30" s="6">
        <f t="shared" si="50"/>
        <v>6</v>
      </c>
      <c r="AD30" s="6">
        <f t="shared" si="50"/>
        <v>0</v>
      </c>
      <c r="AE30" s="6">
        <f t="shared" si="50"/>
        <v>1</v>
      </c>
      <c r="AF30" s="6">
        <f t="shared" si="50"/>
        <v>1</v>
      </c>
      <c r="AG30" s="6">
        <f t="shared" si="50"/>
        <v>0</v>
      </c>
      <c r="AH30" s="6">
        <f t="shared" si="50"/>
        <v>1</v>
      </c>
      <c r="AI30" s="6">
        <f t="shared" si="50"/>
        <v>2</v>
      </c>
      <c r="AJ30" s="6">
        <f t="shared" si="50"/>
        <v>5</v>
      </c>
      <c r="AK30" s="6">
        <f t="shared" si="50"/>
        <v>1</v>
      </c>
      <c r="AL30" s="6">
        <f t="shared" si="50"/>
        <v>6</v>
      </c>
      <c r="AM30" s="6">
        <f t="shared" si="50"/>
        <v>5</v>
      </c>
      <c r="AN30" s="6">
        <f t="shared" si="50"/>
        <v>2</v>
      </c>
      <c r="AO30" s="6">
        <f t="shared" si="50"/>
        <v>0</v>
      </c>
      <c r="AP30" s="6">
        <f t="shared" si="50"/>
        <v>6</v>
      </c>
      <c r="AQ30" s="6">
        <f t="shared" si="50"/>
        <v>0</v>
      </c>
      <c r="AR30" s="6">
        <f t="shared" si="50"/>
        <v>2</v>
      </c>
      <c r="AS30" s="6">
        <f t="shared" si="50"/>
        <v>6</v>
      </c>
      <c r="AT30" s="6">
        <f t="shared" si="50"/>
        <v>1</v>
      </c>
      <c r="AU30" s="6">
        <f t="shared" si="50"/>
        <v>3</v>
      </c>
      <c r="AV30" s="6">
        <f t="shared" si="50"/>
        <v>6</v>
      </c>
      <c r="AW30" s="6">
        <f t="shared" si="50"/>
        <v>6</v>
      </c>
      <c r="AX30" s="6">
        <f t="shared" si="50"/>
        <v>2</v>
      </c>
      <c r="AY30" s="6">
        <f t="shared" si="50"/>
        <v>0</v>
      </c>
      <c r="AZ30" s="6">
        <f t="shared" si="50"/>
        <v>0</v>
      </c>
      <c r="BA30" s="6">
        <f t="shared" si="50"/>
        <v>6</v>
      </c>
      <c r="BB30" s="6">
        <f t="shared" si="50"/>
        <v>2</v>
      </c>
      <c r="BC30" s="6">
        <f t="shared" si="50"/>
        <v>0</v>
      </c>
      <c r="BD30" s="6">
        <f t="shared" si="50"/>
        <v>0</v>
      </c>
      <c r="BE30" s="6">
        <f t="shared" si="50"/>
        <v>0</v>
      </c>
      <c r="BF30" s="6">
        <f t="shared" si="50"/>
        <v>3</v>
      </c>
      <c r="BG30" s="6">
        <f t="shared" si="50"/>
        <v>4</v>
      </c>
      <c r="BH30" s="6">
        <f t="shared" si="50"/>
        <v>3</v>
      </c>
      <c r="BI30" s="6">
        <f t="shared" si="50"/>
        <v>6</v>
      </c>
      <c r="BJ30" s="6">
        <f t="shared" si="50"/>
        <v>6</v>
      </c>
      <c r="BK30" s="6">
        <f t="shared" si="50"/>
        <v>1</v>
      </c>
      <c r="BL30" s="6">
        <f t="shared" si="50"/>
        <v>2</v>
      </c>
      <c r="BM30" s="6">
        <f t="shared" si="50"/>
        <v>6</v>
      </c>
      <c r="BN30" s="6">
        <f t="shared" si="50"/>
        <v>3</v>
      </c>
      <c r="BO30" s="6">
        <f t="shared" ref="BO30:DZ30" si="51">COUNTIF(BO24:BO29,"&gt;300000")</f>
        <v>0</v>
      </c>
      <c r="BP30" s="6">
        <f t="shared" si="51"/>
        <v>5</v>
      </c>
      <c r="BQ30" s="6">
        <f t="shared" si="51"/>
        <v>0</v>
      </c>
      <c r="BR30" s="6">
        <f t="shared" si="51"/>
        <v>2</v>
      </c>
      <c r="BS30" s="6">
        <f t="shared" si="51"/>
        <v>4</v>
      </c>
      <c r="BT30" s="6">
        <f t="shared" si="51"/>
        <v>5</v>
      </c>
      <c r="BU30" s="6">
        <f t="shared" si="51"/>
        <v>6</v>
      </c>
      <c r="BV30" s="6">
        <f t="shared" si="51"/>
        <v>2</v>
      </c>
      <c r="BW30" s="6">
        <f t="shared" si="51"/>
        <v>0</v>
      </c>
      <c r="BX30" s="6">
        <f t="shared" si="51"/>
        <v>6</v>
      </c>
      <c r="BY30" s="6">
        <f t="shared" si="51"/>
        <v>6</v>
      </c>
      <c r="BZ30" s="6">
        <f t="shared" si="51"/>
        <v>0</v>
      </c>
      <c r="CA30" s="6">
        <f t="shared" si="51"/>
        <v>0</v>
      </c>
      <c r="CB30" s="6">
        <f t="shared" si="51"/>
        <v>0</v>
      </c>
      <c r="CC30" s="6">
        <f t="shared" si="51"/>
        <v>6</v>
      </c>
      <c r="CD30" s="6">
        <f t="shared" si="51"/>
        <v>1</v>
      </c>
      <c r="CE30" s="6">
        <f t="shared" si="51"/>
        <v>2</v>
      </c>
      <c r="CF30" s="6">
        <f t="shared" si="51"/>
        <v>1</v>
      </c>
      <c r="CG30" s="6">
        <f t="shared" si="51"/>
        <v>3</v>
      </c>
      <c r="CH30" s="6">
        <f t="shared" si="51"/>
        <v>2</v>
      </c>
      <c r="CI30" s="6">
        <f t="shared" si="51"/>
        <v>0</v>
      </c>
      <c r="CJ30" s="6">
        <f t="shared" si="51"/>
        <v>0</v>
      </c>
      <c r="CK30" s="6">
        <f t="shared" si="51"/>
        <v>2</v>
      </c>
      <c r="CL30" s="6">
        <f t="shared" si="51"/>
        <v>3</v>
      </c>
      <c r="CM30" s="6">
        <f t="shared" si="51"/>
        <v>0</v>
      </c>
      <c r="CN30" s="6">
        <f t="shared" si="51"/>
        <v>0</v>
      </c>
      <c r="CO30" s="6">
        <f t="shared" si="51"/>
        <v>1</v>
      </c>
      <c r="CP30" s="6">
        <f t="shared" si="51"/>
        <v>0</v>
      </c>
      <c r="CQ30" s="6">
        <f t="shared" si="51"/>
        <v>3</v>
      </c>
      <c r="CR30" s="6">
        <f t="shared" si="51"/>
        <v>1</v>
      </c>
      <c r="CS30" s="6">
        <f t="shared" si="51"/>
        <v>0</v>
      </c>
      <c r="CT30" s="6">
        <f t="shared" si="51"/>
        <v>5</v>
      </c>
      <c r="CU30" s="6">
        <f t="shared" si="51"/>
        <v>1</v>
      </c>
      <c r="CV30" s="6">
        <f t="shared" si="51"/>
        <v>4</v>
      </c>
      <c r="CW30" s="6">
        <f t="shared" si="51"/>
        <v>5</v>
      </c>
      <c r="CX30" s="6">
        <f t="shared" si="51"/>
        <v>4</v>
      </c>
      <c r="CY30" s="6">
        <f t="shared" si="51"/>
        <v>4</v>
      </c>
      <c r="CZ30" s="6">
        <f t="shared" si="51"/>
        <v>6</v>
      </c>
      <c r="DA30" s="6">
        <f t="shared" si="51"/>
        <v>4</v>
      </c>
      <c r="DB30" s="6">
        <f t="shared" si="51"/>
        <v>6</v>
      </c>
      <c r="DC30" s="6">
        <f t="shared" si="51"/>
        <v>4</v>
      </c>
      <c r="DD30" s="6">
        <f t="shared" si="51"/>
        <v>5</v>
      </c>
      <c r="DE30" s="6">
        <f t="shared" si="51"/>
        <v>6</v>
      </c>
      <c r="DF30" s="6">
        <f t="shared" si="51"/>
        <v>1</v>
      </c>
      <c r="DG30" s="6">
        <f t="shared" si="51"/>
        <v>0</v>
      </c>
      <c r="DH30" s="6">
        <f t="shared" si="51"/>
        <v>0</v>
      </c>
      <c r="DI30" s="6">
        <f t="shared" si="51"/>
        <v>1</v>
      </c>
      <c r="DJ30" s="6">
        <f t="shared" si="51"/>
        <v>0</v>
      </c>
      <c r="DK30" s="6">
        <f t="shared" si="51"/>
        <v>0</v>
      </c>
      <c r="DL30" s="6">
        <f t="shared" si="51"/>
        <v>0</v>
      </c>
      <c r="DM30" s="6">
        <f t="shared" si="51"/>
        <v>0</v>
      </c>
      <c r="DN30" s="6">
        <f t="shared" si="51"/>
        <v>4</v>
      </c>
      <c r="DO30" s="6">
        <f t="shared" si="51"/>
        <v>5</v>
      </c>
      <c r="DP30" s="6">
        <f t="shared" si="51"/>
        <v>4</v>
      </c>
      <c r="DQ30" s="6">
        <f t="shared" si="51"/>
        <v>6</v>
      </c>
      <c r="DR30" s="6">
        <f t="shared" si="51"/>
        <v>2</v>
      </c>
      <c r="DS30" s="6">
        <f t="shared" si="51"/>
        <v>0</v>
      </c>
      <c r="DT30" s="6">
        <f t="shared" si="51"/>
        <v>0</v>
      </c>
      <c r="DU30" s="6">
        <f t="shared" si="51"/>
        <v>0</v>
      </c>
      <c r="DV30" s="6">
        <f t="shared" si="51"/>
        <v>0</v>
      </c>
      <c r="DW30" s="6">
        <f t="shared" si="51"/>
        <v>5</v>
      </c>
      <c r="DX30" s="6">
        <f t="shared" si="51"/>
        <v>0</v>
      </c>
      <c r="DY30" s="6">
        <f t="shared" si="51"/>
        <v>1</v>
      </c>
      <c r="DZ30" s="6">
        <f t="shared" si="51"/>
        <v>0</v>
      </c>
      <c r="EA30" s="6">
        <f t="shared" ref="EA30:EO30" si="52">COUNTIF(EA24:EA29,"&gt;300000")</f>
        <v>0</v>
      </c>
      <c r="EB30" s="6">
        <f t="shared" si="52"/>
        <v>1</v>
      </c>
      <c r="EC30" s="6">
        <f t="shared" si="52"/>
        <v>5</v>
      </c>
      <c r="ED30" s="6">
        <f t="shared" si="52"/>
        <v>4</v>
      </c>
      <c r="EE30" s="6">
        <f t="shared" si="52"/>
        <v>0</v>
      </c>
      <c r="EF30" s="6">
        <f t="shared" si="52"/>
        <v>0</v>
      </c>
      <c r="EG30" s="6">
        <f t="shared" si="52"/>
        <v>0</v>
      </c>
      <c r="EH30" s="6">
        <f t="shared" si="52"/>
        <v>0</v>
      </c>
      <c r="EI30" s="6">
        <f t="shared" si="52"/>
        <v>0</v>
      </c>
      <c r="EJ30" s="6">
        <f t="shared" si="52"/>
        <v>0</v>
      </c>
      <c r="EK30" s="6">
        <f t="shared" si="52"/>
        <v>0</v>
      </c>
      <c r="EL30" s="6">
        <f t="shared" si="52"/>
        <v>0</v>
      </c>
      <c r="EM30" s="6">
        <f t="shared" si="52"/>
        <v>0</v>
      </c>
      <c r="EN30" s="6">
        <f t="shared" si="52"/>
        <v>0</v>
      </c>
      <c r="EO30" s="6">
        <f t="shared" si="52"/>
        <v>0</v>
      </c>
    </row>
    <row r="31" spans="1:171" x14ac:dyDescent="0.25">
      <c r="FD31" s="22">
        <f>SUM(FD3:FD8)+SUM(FD10:FD15)+SUM(FD17:FD22)+SUM(FD24:FD29)</f>
        <v>1125744461.9999998</v>
      </c>
      <c r="FE31" s="22">
        <f t="shared" ref="FE31:FO31" si="53">SUM(FE3:FE8)+SUM(FE10:FE15)+SUM(FE17:FE22)+SUM(FE24:FE29)</f>
        <v>-209596934.90000004</v>
      </c>
      <c r="FF31" s="22">
        <f t="shared" si="53"/>
        <v>112751411.49999999</v>
      </c>
      <c r="FG31" s="22">
        <f t="shared" si="53"/>
        <v>208030616.70000005</v>
      </c>
      <c r="FH31" s="22">
        <f t="shared" si="53"/>
        <v>-402198273.39999998</v>
      </c>
      <c r="FI31" s="22">
        <f t="shared" si="53"/>
        <v>-399212980.60000002</v>
      </c>
      <c r="FJ31" s="22">
        <f t="shared" si="53"/>
        <v>-409351858.59999996</v>
      </c>
      <c r="FK31" s="22">
        <f t="shared" si="53"/>
        <v>-385650734.39999998</v>
      </c>
      <c r="FL31" s="22">
        <f t="shared" si="53"/>
        <v>482039879.80000001</v>
      </c>
      <c r="FM31" s="22">
        <f t="shared" si="53"/>
        <v>534965958.49999994</v>
      </c>
      <c r="FN31" s="22">
        <f t="shared" si="53"/>
        <v>268219982.69999999</v>
      </c>
      <c r="FO31" s="22">
        <f t="shared" si="53"/>
        <v>898842036.39999998</v>
      </c>
    </row>
    <row r="32" spans="1:171" x14ac:dyDescent="0.25">
      <c r="ES32" s="22">
        <f>ES3+ES10+ES17+ES24</f>
        <v>-69123808</v>
      </c>
      <c r="EW32" s="22">
        <f>EW3+EW10+EW17+EW24</f>
        <v>-69123808</v>
      </c>
      <c r="EX32" s="22"/>
      <c r="EY32" s="22"/>
      <c r="EZ32" s="22"/>
    </row>
    <row r="33" spans="1:184" x14ac:dyDescent="0.25">
      <c r="ES33" s="22">
        <f t="shared" ref="ES33:ES37" si="54">ES4+ES11+ES18+ES25</f>
        <v>90817819.800000012</v>
      </c>
      <c r="EW33" s="22">
        <f t="shared" ref="EW33:EW37" si="55">EW4+EW11+EW18+EW25</f>
        <v>33990756.399999991</v>
      </c>
      <c r="EX33" s="22"/>
      <c r="EY33" s="22"/>
      <c r="EZ33" s="22"/>
      <c r="FD33" s="22">
        <f>$EU$2*(FD1+FD9+FD16+FD23)</f>
        <v>82800000</v>
      </c>
      <c r="FE33" s="22">
        <f t="shared" ref="FE33:FO33" si="56">$EU$2*(FE1+FE9+FE16+FE23)</f>
        <v>81000000</v>
      </c>
      <c r="FF33" s="22">
        <f t="shared" si="56"/>
        <v>79800000</v>
      </c>
      <c r="FG33" s="22">
        <f t="shared" si="56"/>
        <v>81000000</v>
      </c>
      <c r="FH33" s="22">
        <f t="shared" si="56"/>
        <v>81000000</v>
      </c>
      <c r="FI33" s="22">
        <f t="shared" si="56"/>
        <v>81000000</v>
      </c>
      <c r="FJ33" s="22">
        <f t="shared" si="56"/>
        <v>82800000</v>
      </c>
      <c r="FK33" s="22">
        <f t="shared" si="56"/>
        <v>82800000</v>
      </c>
      <c r="FL33" s="22">
        <f t="shared" si="56"/>
        <v>84600000</v>
      </c>
      <c r="FM33" s="22">
        <f t="shared" si="56"/>
        <v>84600000</v>
      </c>
      <c r="FN33" s="22">
        <f t="shared" si="56"/>
        <v>84600000</v>
      </c>
      <c r="FO33" s="22">
        <f t="shared" si="56"/>
        <v>83400000</v>
      </c>
    </row>
    <row r="34" spans="1:184" x14ac:dyDescent="0.25">
      <c r="ES34" s="22">
        <f t="shared" si="54"/>
        <v>170778579.90000001</v>
      </c>
      <c r="EW34" s="22">
        <f t="shared" si="55"/>
        <v>119318358.69999999</v>
      </c>
      <c r="EX34" s="22"/>
      <c r="EY34" s="22"/>
      <c r="EZ34" s="22"/>
      <c r="FD34" s="26">
        <f>(FD31-FD33)/(FD1+FD9+FD16+FD23)</f>
        <v>3778784.2826086949</v>
      </c>
      <c r="FE34" s="26">
        <f t="shared" ref="FE34:FO34" si="57">(FE31-FE33)/(FE1+FE9+FE16+FE23)</f>
        <v>-1076284.9440740743</v>
      </c>
      <c r="FF34" s="26">
        <f t="shared" si="57"/>
        <v>123877.48684210521</v>
      </c>
      <c r="FG34" s="26">
        <f t="shared" si="57"/>
        <v>470483.76555555576</v>
      </c>
      <c r="FH34" s="26">
        <f t="shared" si="57"/>
        <v>-1789623.2348148148</v>
      </c>
      <c r="FI34" s="26">
        <f t="shared" si="57"/>
        <v>-1778566.5948148149</v>
      </c>
      <c r="FJ34" s="26">
        <f t="shared" si="57"/>
        <v>-1783158.9079710143</v>
      </c>
      <c r="FK34" s="26">
        <f t="shared" si="57"/>
        <v>-1697285.2695652172</v>
      </c>
      <c r="FL34" s="26">
        <f t="shared" si="57"/>
        <v>1409361.2758865249</v>
      </c>
      <c r="FM34" s="26">
        <f t="shared" si="57"/>
        <v>1597042.4060283685</v>
      </c>
      <c r="FN34" s="26">
        <f t="shared" si="57"/>
        <v>651134.69042553182</v>
      </c>
      <c r="FO34" s="26">
        <f t="shared" si="57"/>
        <v>2933244.7352517983</v>
      </c>
    </row>
    <row r="35" spans="1:184" x14ac:dyDescent="0.25">
      <c r="B35" s="5">
        <v>200601</v>
      </c>
      <c r="C35" s="5">
        <v>200603</v>
      </c>
      <c r="D35" s="5">
        <v>200605</v>
      </c>
      <c r="E35" s="5">
        <v>200607</v>
      </c>
      <c r="F35" s="5">
        <v>200609</v>
      </c>
      <c r="G35" s="5">
        <v>200611</v>
      </c>
      <c r="H35" s="5">
        <v>200701</v>
      </c>
      <c r="I35" s="5">
        <v>200703</v>
      </c>
      <c r="J35" s="5">
        <v>200705</v>
      </c>
      <c r="K35" s="5">
        <v>200707</v>
      </c>
      <c r="L35" s="5">
        <v>200709</v>
      </c>
      <c r="M35" s="5">
        <v>200711</v>
      </c>
      <c r="N35" s="5">
        <v>200801</v>
      </c>
      <c r="O35" s="5">
        <v>200803</v>
      </c>
      <c r="P35" s="5">
        <v>200805</v>
      </c>
      <c r="Q35" s="5">
        <v>200807</v>
      </c>
      <c r="R35" s="5">
        <v>200809</v>
      </c>
      <c r="S35" s="5">
        <v>200811</v>
      </c>
      <c r="T35" s="5">
        <v>200901</v>
      </c>
      <c r="U35" s="5">
        <v>200903</v>
      </c>
      <c r="V35" s="5">
        <v>200905</v>
      </c>
      <c r="W35" s="5">
        <v>200907</v>
      </c>
      <c r="X35" s="5">
        <v>200909</v>
      </c>
      <c r="Y35" s="5">
        <v>200911</v>
      </c>
      <c r="Z35" s="5">
        <v>201001</v>
      </c>
      <c r="AA35" s="5">
        <v>201003</v>
      </c>
      <c r="AB35" s="5">
        <v>201005</v>
      </c>
      <c r="AC35" s="5">
        <v>201007</v>
      </c>
      <c r="AD35" s="5">
        <v>201009</v>
      </c>
      <c r="AE35" s="5">
        <v>201011</v>
      </c>
      <c r="AF35" s="5">
        <v>201101</v>
      </c>
      <c r="AG35" s="5">
        <v>201103</v>
      </c>
      <c r="AH35" s="5">
        <v>201105</v>
      </c>
      <c r="AI35" s="5">
        <v>201107</v>
      </c>
      <c r="AJ35" s="5">
        <v>201109</v>
      </c>
      <c r="AK35" s="5">
        <v>201111</v>
      </c>
      <c r="AL35" s="5">
        <v>201201</v>
      </c>
      <c r="AM35" s="5">
        <v>201203</v>
      </c>
      <c r="AN35" s="5">
        <v>201205</v>
      </c>
      <c r="AO35" s="5">
        <v>201207</v>
      </c>
      <c r="AP35" s="5">
        <v>201209</v>
      </c>
      <c r="AQ35" s="5">
        <v>201211</v>
      </c>
      <c r="AR35" s="5">
        <v>201301</v>
      </c>
      <c r="AS35" s="5">
        <v>201303</v>
      </c>
      <c r="AT35" s="5">
        <v>201305</v>
      </c>
      <c r="AU35" s="5">
        <v>201307</v>
      </c>
      <c r="AV35" s="5">
        <v>201309</v>
      </c>
      <c r="AW35" s="5">
        <v>201311</v>
      </c>
      <c r="AX35" s="5">
        <v>201401</v>
      </c>
      <c r="AY35" s="5">
        <v>201403</v>
      </c>
      <c r="AZ35" s="5">
        <v>201405</v>
      </c>
      <c r="BA35" s="5">
        <v>201407</v>
      </c>
      <c r="BB35" s="5">
        <v>201409</v>
      </c>
      <c r="BC35" s="5">
        <v>201411</v>
      </c>
      <c r="BD35" s="5">
        <v>201501</v>
      </c>
      <c r="BE35" s="5">
        <v>201503</v>
      </c>
      <c r="BF35" s="5">
        <v>201505</v>
      </c>
      <c r="BG35" s="5">
        <v>201507</v>
      </c>
      <c r="BH35" s="5">
        <v>201509</v>
      </c>
      <c r="BI35" s="5">
        <v>201511</v>
      </c>
      <c r="BJ35" s="5">
        <v>201601</v>
      </c>
      <c r="BK35" s="5">
        <v>201603</v>
      </c>
      <c r="BL35" s="5">
        <v>201605</v>
      </c>
      <c r="BM35" s="5">
        <v>201607</v>
      </c>
      <c r="BN35" s="5">
        <v>201609</v>
      </c>
      <c r="BO35" s="5">
        <v>201611</v>
      </c>
      <c r="BP35" s="5">
        <v>201701</v>
      </c>
      <c r="BQ35" s="5">
        <v>201703</v>
      </c>
      <c r="BR35" s="5">
        <v>201705</v>
      </c>
      <c r="BS35" s="5"/>
      <c r="BT35" s="5"/>
      <c r="BU35" s="5"/>
      <c r="BV35" s="5"/>
      <c r="BW35" s="5"/>
      <c r="BX35" s="5"/>
      <c r="BY35" s="28"/>
      <c r="BZ35" s="28"/>
      <c r="CA35" s="22"/>
      <c r="CB35" s="22">
        <f>ES6+ES13+ES20+ES27</f>
        <v>207778840.30000001</v>
      </c>
      <c r="CC35" s="28"/>
      <c r="CD35" s="28"/>
      <c r="CE35" s="28"/>
      <c r="CF35" s="22">
        <f>EW6+EW13+EW20+EW27</f>
        <v>-6997079.8999999985</v>
      </c>
      <c r="CG35" s="22"/>
      <c r="CH35" s="22"/>
      <c r="CI35" s="22"/>
      <c r="CJ35" s="28"/>
      <c r="CK35" s="28"/>
      <c r="CL35" s="29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 s="30">
        <f t="shared" ref="FD35:FO35" si="58">FD34*12/(100000000*3.5)</f>
        <v>0.12955831826086953</v>
      </c>
      <c r="FE35" s="30">
        <f t="shared" si="58"/>
        <v>-3.6901198082539687E-2</v>
      </c>
      <c r="FF35" s="30">
        <f t="shared" si="58"/>
        <v>4.2472281203007499E-3</v>
      </c>
      <c r="FG35" s="30">
        <f t="shared" si="58"/>
        <v>1.6130871961904769E-2</v>
      </c>
      <c r="FH35" s="30">
        <f t="shared" si="58"/>
        <v>-6.1358510907936502E-2</v>
      </c>
      <c r="FI35" s="30">
        <f t="shared" si="58"/>
        <v>-6.097942610793651E-2</v>
      </c>
      <c r="FJ35" s="30">
        <f t="shared" si="58"/>
        <v>-6.1136876844720488E-2</v>
      </c>
      <c r="FK35" s="30">
        <f t="shared" si="58"/>
        <v>-5.8192637813664592E-2</v>
      </c>
      <c r="FL35" s="30">
        <f t="shared" si="58"/>
        <v>4.8320958030395149E-2</v>
      </c>
      <c r="FM35" s="30">
        <f t="shared" si="58"/>
        <v>5.4755739635258351E-2</v>
      </c>
      <c r="FN35" s="30">
        <f t="shared" si="58"/>
        <v>2.2324617957446804E-2</v>
      </c>
      <c r="FO35" s="30">
        <f t="shared" si="58"/>
        <v>0.10056839092291879</v>
      </c>
      <c r="FP35"/>
      <c r="FQ35"/>
      <c r="FR35"/>
      <c r="FS35"/>
      <c r="FT35"/>
      <c r="FU35"/>
      <c r="FV35"/>
      <c r="FW35"/>
      <c r="FX35"/>
      <c r="FY35"/>
      <c r="FZ35"/>
      <c r="GA35"/>
      <c r="GB35"/>
    </row>
    <row r="36" spans="1:184" x14ac:dyDescent="0.25">
      <c r="A36" s="5" t="s">
        <v>2</v>
      </c>
      <c r="B36" s="28">
        <v>2091611.8</v>
      </c>
      <c r="C36" s="28">
        <v>23369436.100000001</v>
      </c>
      <c r="D36" s="28">
        <v>-5136171.0999999996</v>
      </c>
      <c r="E36" s="28">
        <v>4982193.8</v>
      </c>
      <c r="F36" s="28">
        <v>-6503010.9000000004</v>
      </c>
      <c r="G36" s="28">
        <v>22238467.100000001</v>
      </c>
      <c r="H36" s="28">
        <v>-10832996.1</v>
      </c>
      <c r="I36" s="28">
        <v>-11200668.300000001</v>
      </c>
      <c r="J36" s="28">
        <v>-4852618</v>
      </c>
      <c r="K36" s="28">
        <v>8401022.4000000004</v>
      </c>
      <c r="L36" s="28">
        <v>-938799.7</v>
      </c>
      <c r="M36" s="28">
        <v>-3192931.1</v>
      </c>
      <c r="N36" s="28">
        <v>-3357550.8</v>
      </c>
      <c r="O36" s="28">
        <v>10859731.4</v>
      </c>
      <c r="P36" s="28">
        <v>1586077.1</v>
      </c>
      <c r="Q36" s="28">
        <v>3362332.7</v>
      </c>
      <c r="R36" s="28">
        <v>24172832</v>
      </c>
      <c r="S36" s="28">
        <v>-4851890.8</v>
      </c>
      <c r="T36" s="28">
        <v>-2799079.3</v>
      </c>
      <c r="U36" s="28">
        <v>1108452.3999999999</v>
      </c>
      <c r="V36" s="28">
        <v>-2366307</v>
      </c>
      <c r="W36" s="28">
        <v>5402027.2999999998</v>
      </c>
      <c r="X36" s="28">
        <v>-734041.9</v>
      </c>
      <c r="Y36" s="28">
        <v>-3876864.5</v>
      </c>
      <c r="Z36" s="28">
        <v>3613378.2</v>
      </c>
      <c r="AA36" s="28">
        <v>4325292</v>
      </c>
      <c r="AB36" s="28">
        <v>-616111.30000000005</v>
      </c>
      <c r="AC36" s="28">
        <v>287555.40000000002</v>
      </c>
      <c r="AD36" s="28">
        <v>-5002159.8</v>
      </c>
      <c r="AE36" s="28">
        <v>5074413</v>
      </c>
      <c r="AF36" s="28">
        <v>1030125.7</v>
      </c>
      <c r="AG36" s="28">
        <v>1184847.3</v>
      </c>
      <c r="AH36" s="28">
        <v>1291910.5</v>
      </c>
      <c r="AI36" s="28">
        <v>2636020.5</v>
      </c>
      <c r="AJ36" s="28">
        <v>-1767253.6</v>
      </c>
      <c r="AK36" s="28">
        <v>468052.5</v>
      </c>
      <c r="AL36" s="28">
        <v>305691.3</v>
      </c>
      <c r="AM36" s="28">
        <v>-2194525.1</v>
      </c>
      <c r="AN36" s="28">
        <v>12442265.6</v>
      </c>
      <c r="AO36" s="28">
        <v>2461266.6</v>
      </c>
      <c r="AP36" s="28">
        <v>-1927442.1</v>
      </c>
      <c r="AQ36" s="28">
        <v>-381417.7</v>
      </c>
      <c r="AR36" s="28">
        <v>-4580030.5</v>
      </c>
      <c r="AS36" s="28">
        <v>-1847791.1</v>
      </c>
      <c r="AT36" s="28">
        <v>983700.1</v>
      </c>
      <c r="AU36" s="28">
        <v>10448990</v>
      </c>
      <c r="AV36" s="28">
        <v>-3198382.7</v>
      </c>
      <c r="AW36" s="28">
        <v>5628676.5</v>
      </c>
      <c r="AX36" s="28">
        <v>2616696.6</v>
      </c>
      <c r="AY36" s="28">
        <v>-7049597</v>
      </c>
      <c r="AZ36" s="28">
        <v>2394375.4</v>
      </c>
      <c r="BA36" s="28">
        <v>13557661.4</v>
      </c>
      <c r="BB36" s="28">
        <v>15773531.6</v>
      </c>
      <c r="BC36" s="28">
        <v>-5759417.4000000004</v>
      </c>
      <c r="BD36" s="28">
        <v>6764522.2999999998</v>
      </c>
      <c r="BE36" s="28">
        <v>8728932.6999999993</v>
      </c>
      <c r="BF36" s="28">
        <v>152150</v>
      </c>
      <c r="BG36" s="28">
        <v>4075488.7</v>
      </c>
      <c r="BH36" s="28">
        <v>-1659101.1</v>
      </c>
      <c r="BI36" s="28">
        <v>-4366268.7</v>
      </c>
      <c r="BJ36" s="28">
        <v>1356529.4</v>
      </c>
      <c r="BK36" s="28">
        <v>-2218725.4</v>
      </c>
      <c r="BL36" s="28">
        <v>-2683423.1</v>
      </c>
      <c r="BM36" s="28">
        <v>10383736</v>
      </c>
      <c r="BN36" s="28">
        <v>-3273289</v>
      </c>
      <c r="BO36" s="28">
        <v>-2474819.7999999998</v>
      </c>
      <c r="BP36" s="28">
        <v>-560975.19999999995</v>
      </c>
      <c r="BQ36" s="28">
        <v>911417.1</v>
      </c>
      <c r="BR36" s="28">
        <v>-5421645.2000000002</v>
      </c>
      <c r="BS36" s="28"/>
      <c r="BT36" s="28"/>
      <c r="BU36" s="28"/>
      <c r="BV36" s="28"/>
      <c r="BW36" s="28"/>
      <c r="BX36" s="28"/>
      <c r="BY36" s="28"/>
      <c r="BZ36" s="28"/>
      <c r="CA36" s="22"/>
      <c r="CB36" s="22">
        <f>ES7+ES14+ES21+ES28</f>
        <v>273863127.20000005</v>
      </c>
      <c r="CC36" s="28"/>
      <c r="CD36" s="28"/>
      <c r="CE36" s="28"/>
      <c r="CF36" s="22">
        <f>EW7+EW14+EW21+EW28</f>
        <v>158307570.30000001</v>
      </c>
      <c r="CG36" s="22"/>
      <c r="CH36" s="22"/>
      <c r="CI36" s="22"/>
      <c r="CJ36" s="28"/>
      <c r="CK36" s="28"/>
      <c r="CL36" s="29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</row>
    <row r="37" spans="1:184" x14ac:dyDescent="0.25">
      <c r="B37" s="28">
        <f>B36-300000</f>
        <v>1791611.8</v>
      </c>
      <c r="C37" s="28">
        <f>B37+C36-300000</f>
        <v>24861047.900000002</v>
      </c>
      <c r="D37" s="28">
        <f t="shared" ref="D37:BO37" si="59">C37+D36-300000</f>
        <v>19424876.800000004</v>
      </c>
      <c r="E37" s="28">
        <f t="shared" si="59"/>
        <v>24107070.600000005</v>
      </c>
      <c r="F37" s="28">
        <f t="shared" si="59"/>
        <v>17304059.700000003</v>
      </c>
      <c r="G37" s="28">
        <f t="shared" si="59"/>
        <v>39242526.800000004</v>
      </c>
      <c r="H37" s="28">
        <f t="shared" si="59"/>
        <v>28109530.700000003</v>
      </c>
      <c r="I37" s="28">
        <f t="shared" si="59"/>
        <v>16608862.400000002</v>
      </c>
      <c r="J37" s="28">
        <f t="shared" si="59"/>
        <v>11456244.400000002</v>
      </c>
      <c r="K37" s="28">
        <f t="shared" si="59"/>
        <v>19557266.800000004</v>
      </c>
      <c r="L37" s="28">
        <f t="shared" si="59"/>
        <v>18318467.100000005</v>
      </c>
      <c r="M37" s="28">
        <f t="shared" si="59"/>
        <v>14825536.000000006</v>
      </c>
      <c r="N37" s="28">
        <f t="shared" si="59"/>
        <v>11167985.200000007</v>
      </c>
      <c r="O37" s="28">
        <f t="shared" si="59"/>
        <v>21727716.600000009</v>
      </c>
      <c r="P37" s="28">
        <f t="shared" si="59"/>
        <v>23013793.70000001</v>
      </c>
      <c r="Q37" s="28">
        <f t="shared" si="59"/>
        <v>26076126.40000001</v>
      </c>
      <c r="R37" s="28">
        <f t="shared" si="59"/>
        <v>49948958.400000006</v>
      </c>
      <c r="S37" s="28">
        <f t="shared" si="59"/>
        <v>44797067.600000009</v>
      </c>
      <c r="T37" s="28">
        <f t="shared" si="59"/>
        <v>41697988.300000012</v>
      </c>
      <c r="U37" s="28">
        <f t="shared" si="59"/>
        <v>42506440.70000001</v>
      </c>
      <c r="V37" s="28">
        <f t="shared" si="59"/>
        <v>39840133.70000001</v>
      </c>
      <c r="W37" s="28">
        <f t="shared" si="59"/>
        <v>44942161.000000007</v>
      </c>
      <c r="X37" s="28">
        <f t="shared" si="59"/>
        <v>43908119.100000009</v>
      </c>
      <c r="Y37" s="28">
        <f t="shared" si="59"/>
        <v>39731254.600000009</v>
      </c>
      <c r="Z37" s="28">
        <f t="shared" si="59"/>
        <v>43044632.800000012</v>
      </c>
      <c r="AA37" s="28">
        <f t="shared" si="59"/>
        <v>47069924.800000012</v>
      </c>
      <c r="AB37" s="28">
        <f t="shared" si="59"/>
        <v>46153813.500000015</v>
      </c>
      <c r="AC37" s="28">
        <f t="shared" si="59"/>
        <v>46141368.900000013</v>
      </c>
      <c r="AD37" s="28">
        <f t="shared" si="59"/>
        <v>40839209.100000016</v>
      </c>
      <c r="AE37" s="28">
        <f t="shared" si="59"/>
        <v>45613622.100000016</v>
      </c>
      <c r="AF37" s="28">
        <f t="shared" si="59"/>
        <v>46343747.800000019</v>
      </c>
      <c r="AG37" s="28">
        <f t="shared" si="59"/>
        <v>47228595.100000016</v>
      </c>
      <c r="AH37" s="28">
        <f t="shared" si="59"/>
        <v>48220505.600000016</v>
      </c>
      <c r="AI37" s="28">
        <f t="shared" si="59"/>
        <v>50556526.100000016</v>
      </c>
      <c r="AJ37" s="28">
        <f t="shared" si="59"/>
        <v>48489272.500000015</v>
      </c>
      <c r="AK37" s="28">
        <f t="shared" si="59"/>
        <v>48657325.000000015</v>
      </c>
      <c r="AL37" s="28">
        <f t="shared" si="59"/>
        <v>48663016.300000012</v>
      </c>
      <c r="AM37" s="28">
        <f t="shared" si="59"/>
        <v>46168491.20000001</v>
      </c>
      <c r="AN37" s="28">
        <f t="shared" si="59"/>
        <v>58310756.800000012</v>
      </c>
      <c r="AO37" s="28">
        <f t="shared" si="59"/>
        <v>60472023.400000013</v>
      </c>
      <c r="AP37" s="28">
        <f t="shared" si="59"/>
        <v>58244581.300000012</v>
      </c>
      <c r="AQ37" s="28">
        <f t="shared" si="59"/>
        <v>57563163.600000009</v>
      </c>
      <c r="AR37" s="28">
        <f t="shared" si="59"/>
        <v>52683133.100000009</v>
      </c>
      <c r="AS37" s="28">
        <f t="shared" si="59"/>
        <v>50535342.000000007</v>
      </c>
      <c r="AT37" s="28">
        <f t="shared" si="59"/>
        <v>51219042.100000009</v>
      </c>
      <c r="AU37" s="28">
        <f t="shared" si="59"/>
        <v>61368032.100000009</v>
      </c>
      <c r="AV37" s="28">
        <f t="shared" si="59"/>
        <v>57869649.400000006</v>
      </c>
      <c r="AW37" s="28">
        <f t="shared" si="59"/>
        <v>63198325.900000006</v>
      </c>
      <c r="AX37" s="28">
        <f t="shared" si="59"/>
        <v>65515022.500000007</v>
      </c>
      <c r="AY37" s="28">
        <f t="shared" si="59"/>
        <v>58165425.500000007</v>
      </c>
      <c r="AZ37" s="28">
        <f t="shared" si="59"/>
        <v>60259800.900000006</v>
      </c>
      <c r="BA37" s="28">
        <f t="shared" si="59"/>
        <v>73517462.300000012</v>
      </c>
      <c r="BB37" s="28">
        <f t="shared" si="59"/>
        <v>88990993.900000006</v>
      </c>
      <c r="BC37" s="28">
        <f t="shared" si="59"/>
        <v>82931576.5</v>
      </c>
      <c r="BD37" s="28">
        <f t="shared" si="59"/>
        <v>89396098.799999997</v>
      </c>
      <c r="BE37" s="28">
        <f t="shared" si="59"/>
        <v>97825031.5</v>
      </c>
      <c r="BF37" s="28">
        <f t="shared" si="59"/>
        <v>97677181.5</v>
      </c>
      <c r="BG37" s="28">
        <f t="shared" si="59"/>
        <v>101452670.2</v>
      </c>
      <c r="BH37" s="28">
        <f t="shared" si="59"/>
        <v>99493569.100000009</v>
      </c>
      <c r="BI37" s="28">
        <f t="shared" si="59"/>
        <v>94827300.400000006</v>
      </c>
      <c r="BJ37" s="28">
        <f t="shared" si="59"/>
        <v>95883829.800000012</v>
      </c>
      <c r="BK37" s="28">
        <f t="shared" si="59"/>
        <v>93365104.400000006</v>
      </c>
      <c r="BL37" s="28">
        <f t="shared" si="59"/>
        <v>90381681.300000012</v>
      </c>
      <c r="BM37" s="28">
        <f t="shared" si="59"/>
        <v>100465417.30000001</v>
      </c>
      <c r="BN37" s="28">
        <f t="shared" si="59"/>
        <v>96892128.300000012</v>
      </c>
      <c r="BO37" s="28">
        <f t="shared" si="59"/>
        <v>94117308.500000015</v>
      </c>
      <c r="BP37" s="28">
        <f t="shared" ref="BP37:BR37" si="60">BO37+BP36-300000</f>
        <v>93256333.300000012</v>
      </c>
      <c r="BQ37" s="28">
        <f t="shared" si="60"/>
        <v>93867750.400000006</v>
      </c>
      <c r="BR37" s="28">
        <f t="shared" si="60"/>
        <v>88146105.200000003</v>
      </c>
      <c r="ES37" s="22">
        <f t="shared" si="54"/>
        <v>162869006.49999985</v>
      </c>
      <c r="EW37" s="22">
        <f t="shared" si="55"/>
        <v>-3445043.6999999955</v>
      </c>
      <c r="EX37" s="22"/>
      <c r="EY37" s="22"/>
      <c r="EZ37" s="22"/>
    </row>
    <row r="38" spans="1:184" x14ac:dyDescent="0.25">
      <c r="ES38" s="22"/>
    </row>
    <row r="41" spans="1:184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28"/>
      <c r="AF41" s="28"/>
      <c r="AG41" s="22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9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</row>
    <row r="42" spans="1:184" x14ac:dyDescent="0.2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2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9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</row>
    <row r="43" spans="1:184" x14ac:dyDescent="0.25"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52" spans="159:163" x14ac:dyDescent="0.25">
      <c r="FC52" s="39" t="s">
        <v>21</v>
      </c>
    </row>
    <row r="53" spans="159:163" x14ac:dyDescent="0.25">
      <c r="FC53" s="38" t="s">
        <v>17</v>
      </c>
      <c r="FD53" s="24">
        <f>SUM(FD3:FD8)</f>
        <v>474314401.79999995</v>
      </c>
      <c r="FE53" s="28">
        <f>$EU$2*FD1</f>
        <v>21000000</v>
      </c>
      <c r="FF53" s="28">
        <f>(FD53-FE53)/FD1</f>
        <v>6475920.0257142847</v>
      </c>
      <c r="FG53" s="30">
        <f>FF53/100000000*12/3.5</f>
        <v>0.22203154373877548</v>
      </c>
    </row>
    <row r="54" spans="159:163" x14ac:dyDescent="0.25">
      <c r="FC54" s="38" t="s">
        <v>18</v>
      </c>
      <c r="FD54" s="24">
        <f>SUM(FD10:FD15)</f>
        <v>303930812.79999995</v>
      </c>
      <c r="FE54" s="28">
        <f>$EU$2*FD9</f>
        <v>19800000</v>
      </c>
      <c r="FF54" s="28">
        <f>(FD54-FE54)/FD9</f>
        <v>4305012.3151515145</v>
      </c>
      <c r="FG54" s="30">
        <f t="shared" ref="FG54:FG56" si="61">FF54/100000000*12/3.5</f>
        <v>0.14760042223376621</v>
      </c>
    </row>
    <row r="55" spans="159:163" x14ac:dyDescent="0.25">
      <c r="FC55" s="38" t="s">
        <v>19</v>
      </c>
      <c r="FD55" s="24">
        <f>SUM(FD17:FD22)</f>
        <v>214705565.79999995</v>
      </c>
      <c r="FE55" s="28">
        <f>$EU$2*FD16</f>
        <v>21000000</v>
      </c>
      <c r="FF55" s="28">
        <f>(FD55-FE55)/FD16</f>
        <v>2767222.3685714281</v>
      </c>
      <c r="FG55" s="30">
        <f t="shared" si="61"/>
        <v>9.4876195493877519E-2</v>
      </c>
    </row>
    <row r="56" spans="159:163" x14ac:dyDescent="0.25">
      <c r="FC56" s="38" t="s">
        <v>20</v>
      </c>
      <c r="FD56" s="24">
        <f>SUM(FD24:FD29)</f>
        <v>132793681.59999999</v>
      </c>
      <c r="FE56" s="28">
        <f>$EU$2*FD23</f>
        <v>21000000</v>
      </c>
      <c r="FF56" s="28">
        <f>(FD56-FE56)/FD23</f>
        <v>1597052.5942857142</v>
      </c>
      <c r="FG56" s="30">
        <f t="shared" si="61"/>
        <v>5.4756088946938779E-2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63"/>
  <sheetViews>
    <sheetView tabSelected="1" topLeftCell="EP40" workbookViewId="0">
      <selection activeCell="FB69" sqref="FB69"/>
    </sheetView>
  </sheetViews>
  <sheetFormatPr defaultRowHeight="16.5" x14ac:dyDescent="0.25"/>
  <cols>
    <col min="2" max="3" width="11.625" bestFit="1" customWidth="1"/>
    <col min="47" max="47" width="9.75" customWidth="1"/>
    <col min="70" max="70" width="10.375" customWidth="1"/>
    <col min="148" max="148" width="11.875" customWidth="1"/>
    <col min="149" max="149" width="13.25" customWidth="1"/>
    <col min="151" max="151" width="11.25" customWidth="1"/>
    <col min="152" max="152" width="11.625" customWidth="1"/>
    <col min="153" max="153" width="12.625" customWidth="1"/>
    <col min="160" max="160" width="13.25" customWidth="1"/>
    <col min="161" max="161" width="12" customWidth="1"/>
    <col min="162" max="162" width="13.25" customWidth="1"/>
    <col min="163" max="163" width="12.5" customWidth="1"/>
    <col min="164" max="164" width="13.25" customWidth="1"/>
    <col min="165" max="165" width="11.75" customWidth="1"/>
    <col min="166" max="166" width="13.75" customWidth="1"/>
    <col min="167" max="167" width="12.125" customWidth="1"/>
    <col min="168" max="168" width="12.875" customWidth="1"/>
    <col min="169" max="169" width="11.125" customWidth="1"/>
    <col min="170" max="170" width="13.125" customWidth="1"/>
    <col min="171" max="171" width="13.25" customWidth="1"/>
  </cols>
  <sheetData>
    <row r="1" spans="1:184" x14ac:dyDescent="0.25">
      <c r="A1" s="5" t="s">
        <v>0</v>
      </c>
      <c r="B1" s="6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2"/>
      <c r="ES1" s="28"/>
      <c r="ET1" s="28"/>
      <c r="EU1" s="28"/>
      <c r="EV1" s="28"/>
      <c r="EW1" s="28"/>
      <c r="EX1" s="28"/>
      <c r="EY1" s="30"/>
      <c r="EZ1" s="32"/>
      <c r="FA1" s="7"/>
      <c r="FB1" s="7"/>
      <c r="FC1" s="33"/>
      <c r="FD1" s="28">
        <v>70</v>
      </c>
      <c r="FE1" s="28">
        <v>69</v>
      </c>
      <c r="FF1" s="28">
        <v>68</v>
      </c>
      <c r="FG1" s="28">
        <v>72</v>
      </c>
      <c r="FH1" s="28">
        <v>72</v>
      </c>
      <c r="FI1" s="28">
        <v>72</v>
      </c>
      <c r="FJ1" s="28">
        <v>72</v>
      </c>
      <c r="FK1" s="28">
        <v>72</v>
      </c>
      <c r="FL1" s="28">
        <v>72</v>
      </c>
      <c r="FM1" s="28">
        <v>72</v>
      </c>
      <c r="FN1" s="28">
        <v>72</v>
      </c>
      <c r="FO1" s="28">
        <v>71</v>
      </c>
    </row>
    <row r="2" spans="1:184" x14ac:dyDescent="0.25">
      <c r="A2" s="25">
        <v>3</v>
      </c>
      <c r="B2" s="5">
        <v>200601</v>
      </c>
      <c r="C2" s="5">
        <v>200602</v>
      </c>
      <c r="D2" s="5">
        <v>200603</v>
      </c>
      <c r="E2" s="5">
        <v>200604</v>
      </c>
      <c r="F2" s="5">
        <v>200605</v>
      </c>
      <c r="G2" s="5">
        <v>200606</v>
      </c>
      <c r="H2" s="5">
        <v>200607</v>
      </c>
      <c r="I2" s="5">
        <v>200608</v>
      </c>
      <c r="J2" s="5">
        <v>200609</v>
      </c>
      <c r="K2" s="5">
        <v>200610</v>
      </c>
      <c r="L2" s="5">
        <v>200611</v>
      </c>
      <c r="M2" s="5">
        <v>200612</v>
      </c>
      <c r="N2" s="5">
        <v>200701</v>
      </c>
      <c r="O2" s="5">
        <v>200702</v>
      </c>
      <c r="P2" s="5">
        <v>200703</v>
      </c>
      <c r="Q2" s="5">
        <v>200704</v>
      </c>
      <c r="R2" s="5">
        <v>200705</v>
      </c>
      <c r="S2" s="5">
        <v>200706</v>
      </c>
      <c r="T2" s="5">
        <v>200707</v>
      </c>
      <c r="U2" s="5">
        <v>200708</v>
      </c>
      <c r="V2" s="5">
        <v>200709</v>
      </c>
      <c r="W2" s="5">
        <v>200710</v>
      </c>
      <c r="X2" s="5">
        <v>200711</v>
      </c>
      <c r="Y2" s="5">
        <v>200712</v>
      </c>
      <c r="Z2" s="5">
        <v>200801</v>
      </c>
      <c r="AA2" s="5">
        <v>200802</v>
      </c>
      <c r="AB2" s="5">
        <v>200803</v>
      </c>
      <c r="AC2" s="5">
        <v>200804</v>
      </c>
      <c r="AD2" s="5">
        <v>200805</v>
      </c>
      <c r="AE2" s="5">
        <v>200806</v>
      </c>
      <c r="AF2" s="5">
        <v>200807</v>
      </c>
      <c r="AG2" s="5">
        <v>200808</v>
      </c>
      <c r="AH2" s="5">
        <v>200809</v>
      </c>
      <c r="AI2" s="5">
        <v>200810</v>
      </c>
      <c r="AJ2" s="5">
        <v>200811</v>
      </c>
      <c r="AK2" s="5">
        <v>200812</v>
      </c>
      <c r="AL2" s="5">
        <v>200901</v>
      </c>
      <c r="AM2" s="5">
        <v>200902</v>
      </c>
      <c r="AN2" s="5">
        <v>200903</v>
      </c>
      <c r="AO2" s="5">
        <v>200904</v>
      </c>
      <c r="AP2" s="5">
        <v>200905</v>
      </c>
      <c r="AQ2" s="5">
        <v>200906</v>
      </c>
      <c r="AR2" s="5">
        <v>200907</v>
      </c>
      <c r="AS2" s="5">
        <v>200908</v>
      </c>
      <c r="AT2" s="5">
        <v>200909</v>
      </c>
      <c r="AU2" s="5">
        <v>200910</v>
      </c>
      <c r="AV2" s="5">
        <v>200911</v>
      </c>
      <c r="AW2" s="5">
        <v>200912</v>
      </c>
      <c r="AX2" s="5">
        <v>201001</v>
      </c>
      <c r="AY2" s="5">
        <v>201002</v>
      </c>
      <c r="AZ2" s="5">
        <v>201003</v>
      </c>
      <c r="BA2" s="5">
        <v>201004</v>
      </c>
      <c r="BB2" s="5">
        <v>201005</v>
      </c>
      <c r="BC2" s="5">
        <v>201006</v>
      </c>
      <c r="BD2" s="5">
        <v>201007</v>
      </c>
      <c r="BE2" s="5">
        <v>201008</v>
      </c>
      <c r="BF2" s="5">
        <v>201009</v>
      </c>
      <c r="BG2" s="5">
        <v>201010</v>
      </c>
      <c r="BH2" s="5">
        <v>201011</v>
      </c>
      <c r="BI2" s="5">
        <v>201012</v>
      </c>
      <c r="BJ2" s="5">
        <v>201101</v>
      </c>
      <c r="BK2" s="5">
        <v>201102</v>
      </c>
      <c r="BL2" s="5">
        <v>201103</v>
      </c>
      <c r="BM2" s="5">
        <v>201104</v>
      </c>
      <c r="BN2" s="5">
        <v>201105</v>
      </c>
      <c r="BO2" s="5">
        <v>201106</v>
      </c>
      <c r="BP2" s="5">
        <v>201107</v>
      </c>
      <c r="BQ2" s="5">
        <v>201108</v>
      </c>
      <c r="BR2" s="5">
        <v>201109</v>
      </c>
      <c r="BS2" s="5">
        <v>201110</v>
      </c>
      <c r="BT2" s="5">
        <v>201111</v>
      </c>
      <c r="BU2" s="5">
        <v>201112</v>
      </c>
      <c r="BV2" s="5">
        <v>201201</v>
      </c>
      <c r="BW2" s="5">
        <v>201202</v>
      </c>
      <c r="BX2" s="5">
        <v>201203</v>
      </c>
      <c r="BY2" s="5">
        <v>201204</v>
      </c>
      <c r="BZ2" s="5">
        <v>201205</v>
      </c>
      <c r="CA2" s="5">
        <v>201206</v>
      </c>
      <c r="CB2" s="5">
        <v>201207</v>
      </c>
      <c r="CC2" s="5">
        <v>201208</v>
      </c>
      <c r="CD2" s="5">
        <v>201209</v>
      </c>
      <c r="CE2" s="5">
        <v>201210</v>
      </c>
      <c r="CF2" s="5">
        <v>201211</v>
      </c>
      <c r="CG2" s="5">
        <v>201212</v>
      </c>
      <c r="CH2" s="5">
        <v>201301</v>
      </c>
      <c r="CI2" s="5">
        <v>201302</v>
      </c>
      <c r="CJ2" s="5">
        <v>201303</v>
      </c>
      <c r="CK2" s="5">
        <v>201304</v>
      </c>
      <c r="CL2" s="5">
        <v>201305</v>
      </c>
      <c r="CM2" s="5">
        <v>201306</v>
      </c>
      <c r="CN2" s="5">
        <v>201307</v>
      </c>
      <c r="CO2" s="5">
        <v>201308</v>
      </c>
      <c r="CP2" s="5">
        <v>201309</v>
      </c>
      <c r="CQ2" s="5">
        <v>201310</v>
      </c>
      <c r="CR2" s="5">
        <v>201311</v>
      </c>
      <c r="CS2" s="5">
        <v>201312</v>
      </c>
      <c r="CT2" s="5">
        <v>201401</v>
      </c>
      <c r="CU2" s="5">
        <v>201402</v>
      </c>
      <c r="CV2" s="5">
        <v>201403</v>
      </c>
      <c r="CW2" s="5">
        <v>201404</v>
      </c>
      <c r="CX2" s="5">
        <v>201405</v>
      </c>
      <c r="CY2" s="5">
        <v>201406</v>
      </c>
      <c r="CZ2" s="5">
        <v>201407</v>
      </c>
      <c r="DA2" s="5">
        <v>201408</v>
      </c>
      <c r="DB2" s="5">
        <v>201409</v>
      </c>
      <c r="DC2" s="5">
        <v>201410</v>
      </c>
      <c r="DD2" s="5">
        <v>201411</v>
      </c>
      <c r="DE2" s="5">
        <v>201412</v>
      </c>
      <c r="DF2" s="5">
        <v>201501</v>
      </c>
      <c r="DG2" s="5">
        <v>201502</v>
      </c>
      <c r="DH2" s="5">
        <v>201503</v>
      </c>
      <c r="DI2" s="5">
        <v>201504</v>
      </c>
      <c r="DJ2" s="5">
        <v>201505</v>
      </c>
      <c r="DK2" s="5">
        <v>201506</v>
      </c>
      <c r="DL2" s="5">
        <v>201507</v>
      </c>
      <c r="DM2" s="5">
        <v>201508</v>
      </c>
      <c r="DN2" s="5">
        <v>201509</v>
      </c>
      <c r="DO2" s="5">
        <v>201510</v>
      </c>
      <c r="DP2" s="5">
        <v>201511</v>
      </c>
      <c r="DQ2" s="5">
        <v>201512</v>
      </c>
      <c r="DR2" s="5">
        <v>201601</v>
      </c>
      <c r="DS2" s="5">
        <v>201602</v>
      </c>
      <c r="DT2" s="5">
        <v>201603</v>
      </c>
      <c r="DU2" s="5">
        <v>201604</v>
      </c>
      <c r="DV2" s="5">
        <v>201605</v>
      </c>
      <c r="DW2" s="5">
        <v>201606</v>
      </c>
      <c r="DX2" s="5">
        <v>201607</v>
      </c>
      <c r="DY2" s="5">
        <v>201608</v>
      </c>
      <c r="DZ2" s="5">
        <v>201609</v>
      </c>
      <c r="EA2" s="5">
        <v>201610</v>
      </c>
      <c r="EB2" s="5">
        <v>201611</v>
      </c>
      <c r="EC2" s="5">
        <v>201612</v>
      </c>
      <c r="ED2" s="5">
        <v>201701</v>
      </c>
      <c r="EE2" s="5">
        <v>201702</v>
      </c>
      <c r="EF2" s="5">
        <v>201703</v>
      </c>
      <c r="EG2" s="5">
        <v>201704</v>
      </c>
      <c r="EH2" s="5">
        <v>201705</v>
      </c>
      <c r="EI2" s="5">
        <v>201706</v>
      </c>
      <c r="EJ2" s="5">
        <v>201707</v>
      </c>
      <c r="EK2" s="5">
        <v>201708</v>
      </c>
      <c r="EL2" s="5">
        <v>201709</v>
      </c>
      <c r="EM2" s="5">
        <v>201710</v>
      </c>
      <c r="EN2" s="5">
        <v>201711</v>
      </c>
      <c r="EO2" s="5">
        <v>201712</v>
      </c>
      <c r="EP2" s="5"/>
      <c r="EQ2" s="28">
        <f>125000000*0.003</f>
        <v>375000</v>
      </c>
      <c r="ER2" s="23"/>
      <c r="ES2" s="5" t="s">
        <v>8</v>
      </c>
      <c r="ET2" s="5"/>
      <c r="EU2" s="28">
        <f>125000000*0.003</f>
        <v>375000</v>
      </c>
      <c r="EV2" s="5"/>
      <c r="EW2" s="6" t="s">
        <v>9</v>
      </c>
      <c r="EX2" s="6"/>
      <c r="EY2" s="31"/>
      <c r="EZ2" s="35" t="s">
        <v>10</v>
      </c>
      <c r="FA2" s="36" t="s">
        <v>14</v>
      </c>
      <c r="FB2" s="36" t="s">
        <v>15</v>
      </c>
      <c r="FC2" s="37" t="s">
        <v>11</v>
      </c>
      <c r="FD2" s="6">
        <v>1</v>
      </c>
      <c r="FE2" s="6">
        <v>2</v>
      </c>
      <c r="FF2" s="6">
        <v>3</v>
      </c>
      <c r="FG2" s="6">
        <v>4</v>
      </c>
      <c r="FH2" s="6">
        <v>5</v>
      </c>
      <c r="FI2" s="6">
        <v>6</v>
      </c>
      <c r="FJ2" s="6">
        <v>7</v>
      </c>
      <c r="FK2" s="6">
        <v>8</v>
      </c>
      <c r="FL2" s="6">
        <v>9</v>
      </c>
      <c r="FM2" s="6">
        <v>10</v>
      </c>
      <c r="FN2" s="6">
        <v>11</v>
      </c>
      <c r="FO2" s="6">
        <v>12</v>
      </c>
      <c r="FQ2" s="7">
        <v>1</v>
      </c>
      <c r="FR2" s="7">
        <v>2</v>
      </c>
      <c r="FS2" s="7">
        <v>3</v>
      </c>
      <c r="FT2" s="7">
        <v>4</v>
      </c>
      <c r="FU2" s="7">
        <v>5</v>
      </c>
      <c r="FV2" s="7">
        <v>6</v>
      </c>
      <c r="FW2" s="7">
        <v>7</v>
      </c>
      <c r="FX2" s="7">
        <v>8</v>
      </c>
      <c r="FY2" s="7">
        <v>9</v>
      </c>
      <c r="FZ2" s="7">
        <v>10</v>
      </c>
      <c r="GA2" s="7">
        <v>11</v>
      </c>
      <c r="GB2" s="7">
        <v>12</v>
      </c>
    </row>
    <row r="3" spans="1:184" s="28" customFormat="1" x14ac:dyDescent="0.25">
      <c r="A3" s="5" t="s">
        <v>7</v>
      </c>
      <c r="B3" s="28">
        <v>-1941287.1</v>
      </c>
      <c r="C3" s="28">
        <v>-14162428.1</v>
      </c>
      <c r="D3" s="28">
        <v>-2079384.7</v>
      </c>
      <c r="E3" s="28">
        <v>-10734242</v>
      </c>
      <c r="F3" s="28">
        <v>8221317.7000000002</v>
      </c>
      <c r="G3" s="28">
        <v>8418206.0999999996</v>
      </c>
      <c r="H3" s="28">
        <v>8552247.0999999996</v>
      </c>
      <c r="I3" s="28">
        <v>8468580.6999999993</v>
      </c>
      <c r="J3" s="28">
        <v>-15123671.6</v>
      </c>
      <c r="K3" s="28">
        <v>3650578</v>
      </c>
      <c r="L3" s="28">
        <v>11868169.6</v>
      </c>
      <c r="M3" s="28">
        <v>-13640676.199999999</v>
      </c>
      <c r="N3" s="28">
        <v>6796873.5</v>
      </c>
      <c r="O3" s="28">
        <v>10265553.199999999</v>
      </c>
      <c r="P3" s="28">
        <v>22023407</v>
      </c>
      <c r="Q3" s="28">
        <v>-29488604.699999999</v>
      </c>
      <c r="R3" s="28">
        <v>-5234727.5999999996</v>
      </c>
      <c r="S3" s="28">
        <v>-17147913</v>
      </c>
      <c r="T3" s="28">
        <v>-8174910.7999999998</v>
      </c>
      <c r="U3" s="28">
        <v>-2446093.6</v>
      </c>
      <c r="V3" s="28">
        <v>-3395670.5</v>
      </c>
      <c r="W3" s="28">
        <v>-185067.7</v>
      </c>
      <c r="X3" s="28">
        <v>6189286.2999999998</v>
      </c>
      <c r="Y3" s="28">
        <v>-9822148.3000000007</v>
      </c>
      <c r="Z3" s="28">
        <v>-5487171.4000000004</v>
      </c>
      <c r="AA3" s="28">
        <v>-9633134.5999999996</v>
      </c>
      <c r="AB3" s="28">
        <v>2456681.1</v>
      </c>
      <c r="AC3" s="28">
        <v>617038.30000000005</v>
      </c>
      <c r="AD3" s="28">
        <v>-8288702.4000000004</v>
      </c>
      <c r="AE3" s="28">
        <v>2627626.7999999998</v>
      </c>
      <c r="AF3" s="28">
        <v>-8765548.1999999993</v>
      </c>
      <c r="AG3" s="28">
        <v>-5824979.5</v>
      </c>
      <c r="AH3" s="28">
        <v>2891952.8</v>
      </c>
      <c r="AI3" s="28">
        <v>-6100155.5</v>
      </c>
      <c r="AJ3" s="28">
        <v>-5179181.2</v>
      </c>
      <c r="AK3" s="28">
        <v>3763424.4</v>
      </c>
      <c r="AL3" s="28">
        <v>9761764.5999999996</v>
      </c>
      <c r="AM3" s="28">
        <v>-7432233.2000000002</v>
      </c>
      <c r="AN3" s="28">
        <v>630891.4</v>
      </c>
      <c r="AO3" s="28">
        <v>-3252285.6</v>
      </c>
      <c r="AP3" s="28">
        <v>-1724843</v>
      </c>
      <c r="AQ3" s="28">
        <v>1437568.9</v>
      </c>
      <c r="AR3" s="28">
        <v>3188576.3</v>
      </c>
      <c r="AS3" s="28">
        <v>21727419.600000001</v>
      </c>
      <c r="AT3" s="28">
        <v>-7931521.2000000002</v>
      </c>
      <c r="AU3" s="28">
        <v>1726189.5</v>
      </c>
      <c r="AV3" s="28">
        <v>4532347.2</v>
      </c>
      <c r="AW3" s="28">
        <v>-5774711.0999999996</v>
      </c>
      <c r="AX3" s="28">
        <v>-2212320.6</v>
      </c>
      <c r="AY3" s="28">
        <v>-5195993.5</v>
      </c>
      <c r="AZ3" s="28">
        <v>4130712.9</v>
      </c>
      <c r="BA3" s="28">
        <v>4548537.7</v>
      </c>
      <c r="BB3" s="28">
        <v>459222.9</v>
      </c>
      <c r="BC3" s="28">
        <v>-4497198.2</v>
      </c>
      <c r="BD3" s="28">
        <v>-1436627.6</v>
      </c>
      <c r="BE3" s="28">
        <v>-4689308.8</v>
      </c>
      <c r="BF3" s="28">
        <v>-4412903.5999999996</v>
      </c>
      <c r="BG3" s="28">
        <v>1047561.1</v>
      </c>
      <c r="BH3" s="28">
        <v>-412693.7</v>
      </c>
      <c r="BI3" s="28">
        <v>-12098692.800000001</v>
      </c>
      <c r="BJ3" s="28">
        <v>-2570174.7000000002</v>
      </c>
      <c r="BK3" s="28">
        <v>-698193.5</v>
      </c>
      <c r="BL3" s="28">
        <v>9670280.5</v>
      </c>
      <c r="BM3" s="28">
        <v>1238899</v>
      </c>
      <c r="BN3" s="28">
        <v>-927919.1</v>
      </c>
      <c r="BO3" s="28">
        <v>-5801104.2000000002</v>
      </c>
      <c r="BP3" s="28">
        <v>897947.1</v>
      </c>
      <c r="BQ3" s="28">
        <v>-3661506.9</v>
      </c>
      <c r="BR3" s="28">
        <v>715698.6</v>
      </c>
      <c r="BS3" s="28">
        <v>2579398.1</v>
      </c>
      <c r="BT3" s="28">
        <v>-3744776.1</v>
      </c>
      <c r="BU3" s="28">
        <v>-1271619.2</v>
      </c>
      <c r="BV3" s="28">
        <v>1266629.3</v>
      </c>
      <c r="BW3" s="28">
        <v>-442681.9</v>
      </c>
      <c r="BX3" s="28">
        <v>442175</v>
      </c>
      <c r="BY3" s="28">
        <v>-1223452.3999999999</v>
      </c>
      <c r="BZ3" s="28">
        <v>-4423015.7</v>
      </c>
      <c r="CA3" s="28">
        <v>11599.3</v>
      </c>
      <c r="CB3" s="28">
        <v>-3158262</v>
      </c>
      <c r="CC3" s="28">
        <v>10208512.800000001</v>
      </c>
      <c r="CD3" s="28">
        <v>610379.30000000005</v>
      </c>
      <c r="CE3" s="28">
        <v>12525913.6</v>
      </c>
      <c r="CF3" s="28">
        <v>-3704845.1</v>
      </c>
      <c r="CG3" s="28">
        <v>-966028.2</v>
      </c>
      <c r="CH3" s="28">
        <v>19053215.800000001</v>
      </c>
      <c r="CI3" s="28">
        <v>903833.3</v>
      </c>
      <c r="CJ3" s="28">
        <v>-2066117.3</v>
      </c>
      <c r="CK3" s="28">
        <v>-2057263</v>
      </c>
      <c r="CL3" s="28">
        <v>3646540.6</v>
      </c>
      <c r="CM3" s="28">
        <v>1018807</v>
      </c>
      <c r="CN3" s="28">
        <v>-4563127.7</v>
      </c>
      <c r="CO3" s="28">
        <v>6700633.5</v>
      </c>
      <c r="CP3" s="28">
        <v>1910682.8</v>
      </c>
      <c r="CQ3" s="28">
        <v>19920647.699999999</v>
      </c>
      <c r="CR3" s="28">
        <v>-4356077.7</v>
      </c>
      <c r="CS3" s="28">
        <v>-5372632</v>
      </c>
      <c r="CT3" s="28">
        <v>10035120.1</v>
      </c>
      <c r="CU3" s="28">
        <v>9132429.3000000007</v>
      </c>
      <c r="CV3" s="28">
        <v>-8983775.3000000007</v>
      </c>
      <c r="CW3" s="28">
        <v>-5518827.7999999998</v>
      </c>
      <c r="CX3" s="28">
        <v>9757811.6999999993</v>
      </c>
      <c r="CY3" s="28">
        <v>-13512124.1</v>
      </c>
      <c r="CZ3" s="28">
        <v>-302280.3</v>
      </c>
      <c r="DA3" s="28">
        <v>6923915.7000000002</v>
      </c>
      <c r="DB3" s="28">
        <v>-2475603.6</v>
      </c>
      <c r="DC3" s="28">
        <v>-1452611.6</v>
      </c>
      <c r="DD3" s="28">
        <v>8865875.8000000007</v>
      </c>
      <c r="DE3" s="28">
        <v>-2483117.5</v>
      </c>
      <c r="DF3" s="28">
        <v>-16752.5</v>
      </c>
      <c r="DG3" s="28">
        <v>4729890.3</v>
      </c>
      <c r="DH3" s="28">
        <v>-13866225.6</v>
      </c>
      <c r="DI3" s="28">
        <v>-4549025.5</v>
      </c>
      <c r="DJ3" s="28">
        <v>12810434.300000001</v>
      </c>
      <c r="DK3" s="28">
        <v>-3750850.7</v>
      </c>
      <c r="DL3" s="28">
        <v>6513138.5</v>
      </c>
      <c r="DM3" s="28">
        <v>-6411802.5999999996</v>
      </c>
      <c r="DN3" s="28">
        <v>4038199.6</v>
      </c>
      <c r="DO3" s="28">
        <v>-1851403.5</v>
      </c>
      <c r="DP3" s="28">
        <v>-9831844.6999999993</v>
      </c>
      <c r="DQ3" s="28">
        <v>-3500549.7</v>
      </c>
      <c r="DR3" s="28">
        <v>-244892.1</v>
      </c>
      <c r="DS3" s="28">
        <v>-639311.4</v>
      </c>
      <c r="DT3" s="28">
        <v>-1427366.4</v>
      </c>
      <c r="DU3" s="28">
        <v>1403669.2</v>
      </c>
      <c r="DV3" s="28">
        <v>-5142617.8</v>
      </c>
      <c r="DW3" s="28">
        <v>2200993.5</v>
      </c>
      <c r="DX3" s="28">
        <v>830509</v>
      </c>
      <c r="DY3" s="28">
        <v>-3134932.1</v>
      </c>
      <c r="DZ3" s="28">
        <v>16532014.699999999</v>
      </c>
      <c r="EA3" s="28">
        <v>9926425.3000000007</v>
      </c>
      <c r="EB3" s="28">
        <v>9275137.9000000004</v>
      </c>
      <c r="EC3" s="28">
        <v>-2529229.2000000002</v>
      </c>
      <c r="ED3" s="28">
        <v>-3316919.3</v>
      </c>
      <c r="EE3" s="28">
        <v>-7835667.4000000004</v>
      </c>
      <c r="EF3" s="28">
        <v>3878810.8</v>
      </c>
      <c r="EG3" s="28">
        <v>11898649</v>
      </c>
      <c r="EH3" s="28">
        <v>-206917.8</v>
      </c>
      <c r="EI3" s="28">
        <v>3603120.5</v>
      </c>
      <c r="EJ3" s="28">
        <v>-1468566.9</v>
      </c>
      <c r="EK3" s="28">
        <v>-10410652.4</v>
      </c>
      <c r="EL3" s="28">
        <v>4748152</v>
      </c>
      <c r="EM3" s="28">
        <v>-2227250</v>
      </c>
      <c r="EN3" s="28">
        <v>1650</v>
      </c>
      <c r="EO3" s="28">
        <v>-9301030.8000000007</v>
      </c>
      <c r="EP3" s="28">
        <f>COUNTA(B3:EO3)</f>
        <v>144</v>
      </c>
      <c r="EQ3" s="28">
        <f>$EQ$2*EP3</f>
        <v>54000000</v>
      </c>
      <c r="ER3" s="22">
        <f t="shared" ref="ER3:ER8" si="0">SUM(B3:EO3)</f>
        <v>-30898501.700000033</v>
      </c>
      <c r="ES3" s="22">
        <f>ER3-EQ3</f>
        <v>-84898501.700000033</v>
      </c>
      <c r="ET3" s="22">
        <f>ROUNDUP(EP3/1,0)</f>
        <v>144</v>
      </c>
      <c r="EU3" s="22">
        <f>$EQ$2*ET3</f>
        <v>54000000</v>
      </c>
      <c r="EV3" s="22">
        <f>SUM(B3:EO3)</f>
        <v>-30898501.700000033</v>
      </c>
      <c r="EW3" s="22">
        <f t="shared" ref="EW3:EW7" si="1">EV3-EU3</f>
        <v>-84898501.700000033</v>
      </c>
      <c r="EX3" s="22">
        <v>1</v>
      </c>
      <c r="EY3" s="30">
        <f>EW3/(ET3*250000000)*(12/EX3)</f>
        <v>-2.8299500566666677E-2</v>
      </c>
      <c r="EZ3" s="34">
        <v>1</v>
      </c>
      <c r="FA3" s="7">
        <f>COUNTIF(B3:EO3,"&gt;375000")</f>
        <v>62</v>
      </c>
      <c r="FB3" s="7">
        <f>COUNTIF(B3:EO3,"&lt;375000")</f>
        <v>82</v>
      </c>
      <c r="FC3" s="33">
        <f>FA3/(FA3+FB3)</f>
        <v>0.43055555555555558</v>
      </c>
      <c r="FD3" s="24">
        <f t="shared" ref="FD3:FF8" si="2">SUM(K3,W3,AI3,AU3,BG3,BS3,CE3,CQ3,DC3,DO3,EA3,EM3)</f>
        <v>39560225</v>
      </c>
      <c r="FE3" s="24">
        <f t="shared" si="2"/>
        <v>13503048.300000003</v>
      </c>
      <c r="FF3" s="24">
        <f t="shared" si="2"/>
        <v>-62997010.600000009</v>
      </c>
      <c r="FG3" s="24">
        <f t="shared" ref="FG3:FO8" si="3">SUM(B3,N3,Z3,AL3,AX3,BJ3,BV3,CH3,CT3,DF3,DR3,ED3)</f>
        <v>31124085.599999998</v>
      </c>
      <c r="FH3" s="24">
        <f t="shared" si="3"/>
        <v>-21007937.499999996</v>
      </c>
      <c r="FI3" s="24">
        <f t="shared" si="3"/>
        <v>14810089.400000006</v>
      </c>
      <c r="FJ3" s="24">
        <f t="shared" si="3"/>
        <v>-37116907.799999997</v>
      </c>
      <c r="FK3" s="24">
        <f t="shared" si="3"/>
        <v>8946583.8000000007</v>
      </c>
      <c r="FL3" s="24">
        <f t="shared" si="3"/>
        <v>-25391268.099999998</v>
      </c>
      <c r="FM3" s="24">
        <f t="shared" si="3"/>
        <v>-7886905.5000000019</v>
      </c>
      <c r="FN3" s="24">
        <f t="shared" si="3"/>
        <v>17449786.400000006</v>
      </c>
      <c r="FO3" s="24">
        <f t="shared" si="3"/>
        <v>-1892290.6999999993</v>
      </c>
      <c r="FQ3" s="24">
        <f>K9+W9+AI9+AU9+BG9+BS9+CE9+CQ9+DC9+DO9+EA9+EM9</f>
        <v>44</v>
      </c>
      <c r="FR3" s="24">
        <f>L9+X9+AJ9+AV9+BH9+BT9+CF9+CR9+DD9+DP9+EB9+EN9</f>
        <v>23</v>
      </c>
      <c r="FS3" s="24">
        <f>M9+Y9+AK9+AW9+BI9+BU9+CG9+CS9+DE9+DQ9+EC9+EO9</f>
        <v>24</v>
      </c>
      <c r="FT3" s="24">
        <f t="shared" ref="FT3:GB3" si="4">B9+N9+Z9+AL9+AX9+BJ9+BV9+CH9+CT9+DF9+DR9+ED9</f>
        <v>35</v>
      </c>
      <c r="FU3" s="24">
        <f t="shared" si="4"/>
        <v>21</v>
      </c>
      <c r="FV3" s="24">
        <f t="shared" si="4"/>
        <v>27</v>
      </c>
      <c r="FW3" s="24">
        <f t="shared" si="4"/>
        <v>23</v>
      </c>
      <c r="FX3" s="24">
        <f t="shared" si="4"/>
        <v>31</v>
      </c>
      <c r="FY3" s="24">
        <f t="shared" si="4"/>
        <v>30</v>
      </c>
      <c r="FZ3" s="24">
        <f t="shared" si="4"/>
        <v>42</v>
      </c>
      <c r="GA3" s="24">
        <f t="shared" si="4"/>
        <v>48</v>
      </c>
      <c r="GB3" s="24">
        <f t="shared" si="4"/>
        <v>39</v>
      </c>
    </row>
    <row r="4" spans="1:184" x14ac:dyDescent="0.25">
      <c r="A4" s="5" t="s">
        <v>2</v>
      </c>
      <c r="B4">
        <v>-12507184.199999999</v>
      </c>
      <c r="C4">
        <v>-12599256.300000001</v>
      </c>
      <c r="D4">
        <v>-6750172</v>
      </c>
      <c r="E4">
        <v>-675914.3</v>
      </c>
      <c r="F4">
        <v>25274364.600000001</v>
      </c>
      <c r="G4">
        <v>9901760.4000000004</v>
      </c>
      <c r="H4">
        <v>15618785</v>
      </c>
      <c r="I4">
        <v>1225967.3</v>
      </c>
      <c r="J4">
        <v>-15610788.9</v>
      </c>
      <c r="K4">
        <v>25883866.5</v>
      </c>
      <c r="L4">
        <v>4247246</v>
      </c>
      <c r="M4">
        <v>-7359392.7999999998</v>
      </c>
      <c r="N4">
        <v>19149937.5</v>
      </c>
      <c r="O4">
        <v>29548868.100000001</v>
      </c>
      <c r="P4">
        <v>-4774359.8</v>
      </c>
      <c r="Q4">
        <v>-27567291.899999999</v>
      </c>
      <c r="R4">
        <v>-24515719.100000001</v>
      </c>
      <c r="S4">
        <v>-21638605.300000001</v>
      </c>
      <c r="T4">
        <v>-9855098.0999999996</v>
      </c>
      <c r="U4">
        <v>-4615665.5</v>
      </c>
      <c r="V4">
        <v>-329093.59999999998</v>
      </c>
      <c r="W4">
        <v>2840165.1</v>
      </c>
      <c r="X4">
        <v>-1385770.8</v>
      </c>
      <c r="Y4">
        <v>-10636885.699999999</v>
      </c>
      <c r="Z4">
        <v>-13755586.199999999</v>
      </c>
      <c r="AA4">
        <v>-12974981.699999999</v>
      </c>
      <c r="AB4">
        <v>-4830036</v>
      </c>
      <c r="AC4">
        <v>-7249968.5999999996</v>
      </c>
      <c r="AD4">
        <v>-2710557.9</v>
      </c>
      <c r="AE4">
        <v>-2872500.1</v>
      </c>
      <c r="AF4">
        <v>-9863036.4000000004</v>
      </c>
      <c r="AG4">
        <v>-335996</v>
      </c>
      <c r="AH4">
        <v>-3734151.8</v>
      </c>
      <c r="AI4">
        <v>3914634.9</v>
      </c>
      <c r="AJ4">
        <v>-7212380.5999999996</v>
      </c>
      <c r="AK4">
        <v>35977825.299999997</v>
      </c>
      <c r="AL4">
        <v>3273806.7</v>
      </c>
      <c r="AM4">
        <v>6068413.0999999996</v>
      </c>
      <c r="AN4">
        <v>-9058821</v>
      </c>
      <c r="AO4">
        <v>-6187606.2000000002</v>
      </c>
      <c r="AP4">
        <v>-2190345.7999999998</v>
      </c>
      <c r="AQ4">
        <v>4940134.9000000004</v>
      </c>
      <c r="AR4">
        <v>19297056.100000001</v>
      </c>
      <c r="AS4">
        <v>13283937.6</v>
      </c>
      <c r="AT4">
        <v>-2199559.6</v>
      </c>
      <c r="AU4">
        <v>6239943</v>
      </c>
      <c r="AV4">
        <v>1549691.4</v>
      </c>
      <c r="AW4">
        <v>-9662879</v>
      </c>
      <c r="AX4">
        <v>-1154668.6000000001</v>
      </c>
      <c r="AY4">
        <v>-5878529</v>
      </c>
      <c r="AZ4">
        <v>3037020.5</v>
      </c>
      <c r="BA4">
        <v>36617.5</v>
      </c>
      <c r="BB4">
        <v>-2983379.9</v>
      </c>
      <c r="BC4">
        <v>-7666968.0999999996</v>
      </c>
      <c r="BD4">
        <v>-8118957.5</v>
      </c>
      <c r="BE4">
        <v>-10634926.5</v>
      </c>
      <c r="BF4">
        <v>1376786</v>
      </c>
      <c r="BG4">
        <v>3804678.3</v>
      </c>
      <c r="BH4">
        <v>-8170201.7000000002</v>
      </c>
      <c r="BI4">
        <v>-10141105.6</v>
      </c>
      <c r="BJ4">
        <v>-4688251.9000000004</v>
      </c>
      <c r="BK4">
        <v>10701888</v>
      </c>
      <c r="BL4">
        <v>7583847.7000000002</v>
      </c>
      <c r="BM4">
        <v>-1255564.2</v>
      </c>
      <c r="BN4">
        <v>-6306799.4000000004</v>
      </c>
      <c r="BO4">
        <v>-1192949.6000000001</v>
      </c>
      <c r="BP4">
        <v>-5471258.4000000004</v>
      </c>
      <c r="BQ4">
        <v>-297039.3</v>
      </c>
      <c r="BR4">
        <v>1668172.8</v>
      </c>
      <c r="BS4">
        <v>-28365.200000000001</v>
      </c>
      <c r="BT4">
        <v>-5765619</v>
      </c>
      <c r="BU4">
        <v>4887623.5999999996</v>
      </c>
      <c r="BV4">
        <v>1268890.3</v>
      </c>
      <c r="BW4">
        <v>-821883</v>
      </c>
      <c r="BX4">
        <v>-1451267.2</v>
      </c>
      <c r="BY4">
        <v>-3440671.1</v>
      </c>
      <c r="BZ4">
        <v>-102435.8</v>
      </c>
      <c r="CA4">
        <v>-5926250.9000000004</v>
      </c>
      <c r="CB4">
        <v>-457836.5</v>
      </c>
      <c r="CC4">
        <v>27362313.100000001</v>
      </c>
      <c r="CD4">
        <v>9286622.3000000007</v>
      </c>
      <c r="CE4">
        <v>22722151.800000001</v>
      </c>
      <c r="CF4">
        <v>-5640850.4000000004</v>
      </c>
      <c r="CG4">
        <v>13567341.199999999</v>
      </c>
      <c r="CH4">
        <v>24464573</v>
      </c>
      <c r="CI4">
        <v>-724675.4</v>
      </c>
      <c r="CJ4">
        <v>-1415348</v>
      </c>
      <c r="CK4">
        <v>-898686.3</v>
      </c>
      <c r="CL4">
        <v>1280290.3</v>
      </c>
      <c r="CM4">
        <v>769792.1</v>
      </c>
      <c r="CN4">
        <v>-3789871</v>
      </c>
      <c r="CO4">
        <v>5437704.2000000002</v>
      </c>
      <c r="CP4">
        <v>10150799.9</v>
      </c>
      <c r="CQ4">
        <v>26859041.100000001</v>
      </c>
      <c r="CR4">
        <v>-10684194.699999999</v>
      </c>
      <c r="CS4">
        <v>4048209.3</v>
      </c>
      <c r="CT4">
        <v>12608552</v>
      </c>
      <c r="CU4">
        <v>3072722.8</v>
      </c>
      <c r="CV4">
        <v>-16590465.699999999</v>
      </c>
      <c r="CW4">
        <v>-1545340</v>
      </c>
      <c r="CX4">
        <v>-2700116.1</v>
      </c>
      <c r="CY4">
        <v>-14435071.5</v>
      </c>
      <c r="CZ4">
        <v>9415156.8000000007</v>
      </c>
      <c r="DA4">
        <v>7661357.5999999996</v>
      </c>
      <c r="DB4">
        <v>-4599864.5</v>
      </c>
      <c r="DC4">
        <v>13511089.300000001</v>
      </c>
      <c r="DD4">
        <v>9104300.8000000007</v>
      </c>
      <c r="DE4">
        <v>5488098.7000000002</v>
      </c>
      <c r="DF4">
        <v>1509984</v>
      </c>
      <c r="DG4">
        <v>-3616501.6</v>
      </c>
      <c r="DH4">
        <v>-10254774.800000001</v>
      </c>
      <c r="DI4">
        <v>10396522.9</v>
      </c>
      <c r="DJ4">
        <v>7524670.7999999998</v>
      </c>
      <c r="DK4">
        <v>-332014.7</v>
      </c>
      <c r="DL4">
        <v>1746074.1</v>
      </c>
      <c r="DM4">
        <v>387359.6</v>
      </c>
      <c r="DN4">
        <v>3733595.2</v>
      </c>
      <c r="DO4">
        <v>-4677222.5999999996</v>
      </c>
      <c r="DP4">
        <v>-12596842.1</v>
      </c>
      <c r="DQ4">
        <v>-4496084.4000000004</v>
      </c>
      <c r="DR4">
        <v>-2701421.5</v>
      </c>
      <c r="DS4">
        <v>-3429365.6</v>
      </c>
      <c r="DT4">
        <v>-4798770.7</v>
      </c>
      <c r="DU4">
        <v>-6012694.5</v>
      </c>
      <c r="DV4">
        <v>-12943315.5</v>
      </c>
      <c r="DW4">
        <v>1395137.6</v>
      </c>
      <c r="DX4">
        <v>1821000.2</v>
      </c>
      <c r="DY4">
        <v>5635602.4000000004</v>
      </c>
      <c r="DZ4">
        <v>28947499.5</v>
      </c>
      <c r="EA4">
        <v>20739565</v>
      </c>
      <c r="EB4">
        <v>3724325.3</v>
      </c>
      <c r="EC4">
        <v>-6400877.5999999996</v>
      </c>
      <c r="ED4">
        <v>-8015217.5</v>
      </c>
      <c r="EE4">
        <v>-6641782.5999999996</v>
      </c>
      <c r="EF4">
        <v>14944273.5</v>
      </c>
      <c r="EG4">
        <v>8541488.4000000004</v>
      </c>
      <c r="EH4">
        <v>8526392</v>
      </c>
      <c r="EI4">
        <v>5179943.5</v>
      </c>
      <c r="EJ4">
        <v>-1832929.8</v>
      </c>
      <c r="EK4">
        <v>3690454.8</v>
      </c>
      <c r="EL4">
        <v>5651424</v>
      </c>
      <c r="EM4">
        <v>-63100</v>
      </c>
      <c r="EN4">
        <v>-7025900</v>
      </c>
      <c r="EP4" s="28">
        <f t="shared" ref="EP4:EP29" si="5">COUNTA(B4:EO4)</f>
        <v>143</v>
      </c>
      <c r="EQ4" s="28">
        <f t="shared" ref="EQ4:EQ28" si="6">$EQ$2*EP4</f>
        <v>53625000</v>
      </c>
      <c r="ER4" s="22">
        <f t="shared" si="0"/>
        <v>97029524.599999964</v>
      </c>
      <c r="ES4" s="22">
        <f t="shared" ref="ES4:ES29" si="7">ER4-EQ4</f>
        <v>43404524.599999964</v>
      </c>
      <c r="ET4" s="22">
        <f>ROUNDUP(EP4/2,0)</f>
        <v>72</v>
      </c>
      <c r="EU4" s="22">
        <f>$EQ$2*ET4</f>
        <v>27000000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-23758081.700000007</v>
      </c>
      <c r="EW4" s="22">
        <f t="shared" si="1"/>
        <v>-50758081.700000003</v>
      </c>
      <c r="EX4" s="22">
        <v>2</v>
      </c>
      <c r="EY4" s="30">
        <f t="shared" ref="EY4:EY29" si="8">EW4/(ET4*250000000)*(12/EX4)</f>
        <v>-1.6919360566666666E-2</v>
      </c>
      <c r="EZ4" s="34">
        <v>2</v>
      </c>
      <c r="FA4" s="7">
        <f t="shared" ref="FA4:FA8" si="9">COUNTIF(B4:EO4,"&gt;375000")</f>
        <v>62</v>
      </c>
      <c r="FB4" s="7">
        <f t="shared" ref="FB4:FB8" si="10">COUNTIF(B4:EO4,"&lt;375000")</f>
        <v>81</v>
      </c>
      <c r="FC4" s="33">
        <f t="shared" ref="FC4:FC29" si="11">FA4/(FA4+FB4)</f>
        <v>0.43356643356643354</v>
      </c>
      <c r="FD4" s="24">
        <f t="shared" si="2"/>
        <v>121746447.2</v>
      </c>
      <c r="FE4" s="24">
        <f t="shared" si="2"/>
        <v>-39856195.799999997</v>
      </c>
      <c r="FF4" s="24">
        <f t="shared" si="2"/>
        <v>15271872.999999994</v>
      </c>
      <c r="FG4" s="24">
        <f t="shared" si="3"/>
        <v>19453413.600000001</v>
      </c>
      <c r="FH4" s="24">
        <f t="shared" si="3"/>
        <v>2704916.8000000026</v>
      </c>
      <c r="FI4" s="24">
        <f t="shared" si="3"/>
        <v>-34358873.5</v>
      </c>
      <c r="FJ4" s="24">
        <f t="shared" si="3"/>
        <v>-35859108.300000004</v>
      </c>
      <c r="FK4" s="24">
        <f t="shared" si="3"/>
        <v>-11846951.800000001</v>
      </c>
      <c r="FL4" s="24">
        <f t="shared" si="3"/>
        <v>-31877591.700000003</v>
      </c>
      <c r="FM4" s="24">
        <f t="shared" si="3"/>
        <v>8509084.5</v>
      </c>
      <c r="FN4" s="24">
        <f t="shared" si="3"/>
        <v>48801069.299999997</v>
      </c>
      <c r="FO4" s="24">
        <f t="shared" si="3"/>
        <v>34341441.299999997</v>
      </c>
      <c r="FQ4" s="24">
        <f t="shared" ref="FQ4:FV4" si="12">H16+T16+AF16+AR16+BD16+BP16+CB16+CN16+CZ16+DL16+DX16+EJ16</f>
        <v>57</v>
      </c>
      <c r="FR4" s="24">
        <f t="shared" si="12"/>
        <v>37</v>
      </c>
      <c r="FS4" s="24">
        <f t="shared" si="12"/>
        <v>19</v>
      </c>
      <c r="FT4" s="24">
        <f t="shared" si="12"/>
        <v>34</v>
      </c>
      <c r="FU4" s="24">
        <f t="shared" si="12"/>
        <v>12</v>
      </c>
      <c r="FV4" s="24">
        <f t="shared" si="12"/>
        <v>25</v>
      </c>
      <c r="FW4" s="24">
        <f t="shared" ref="FW4:GB4" si="13">B16+N16+Z16+AL16+AX16+BJ16+BV16+CH16+CT16+DF16+DR16+ED16</f>
        <v>28</v>
      </c>
      <c r="FX4" s="24">
        <f t="shared" si="13"/>
        <v>23</v>
      </c>
      <c r="FY4" s="24">
        <f t="shared" si="13"/>
        <v>32</v>
      </c>
      <c r="FZ4" s="24">
        <f t="shared" si="13"/>
        <v>44</v>
      </c>
      <c r="GA4" s="24">
        <f t="shared" si="13"/>
        <v>46</v>
      </c>
      <c r="GB4" s="24">
        <f t="shared" si="13"/>
        <v>37</v>
      </c>
    </row>
    <row r="5" spans="1:184" x14ac:dyDescent="0.25">
      <c r="A5" s="5" t="s">
        <v>1</v>
      </c>
      <c r="B5">
        <v>-8338351.5</v>
      </c>
      <c r="C5">
        <v>-19168217.800000001</v>
      </c>
      <c r="D5">
        <v>5360307.9000000004</v>
      </c>
      <c r="E5">
        <v>14987990.5</v>
      </c>
      <c r="F5">
        <v>39572416.200000003</v>
      </c>
      <c r="G5">
        <v>24935137.199999999</v>
      </c>
      <c r="H5">
        <v>16492237.5</v>
      </c>
      <c r="I5">
        <v>2611845.9</v>
      </c>
      <c r="J5">
        <v>-9856014.0999999996</v>
      </c>
      <c r="K5">
        <v>21714149.199999999</v>
      </c>
      <c r="L5">
        <v>3549165.8</v>
      </c>
      <c r="M5">
        <v>1222673.1000000001</v>
      </c>
      <c r="N5">
        <v>55081584</v>
      </c>
      <c r="O5">
        <v>-1976977.7</v>
      </c>
      <c r="P5">
        <v>-7751361.7000000002</v>
      </c>
      <c r="Q5">
        <v>-44501455.200000003</v>
      </c>
      <c r="R5">
        <v>-30377058</v>
      </c>
      <c r="S5">
        <v>-24816848.399999999</v>
      </c>
      <c r="T5">
        <v>-13935491.5</v>
      </c>
      <c r="U5">
        <v>-1799624.8</v>
      </c>
      <c r="V5">
        <v>-770604.5</v>
      </c>
      <c r="W5">
        <v>1702007.8</v>
      </c>
      <c r="X5">
        <v>4041616</v>
      </c>
      <c r="Y5">
        <v>-19575459.100000001</v>
      </c>
      <c r="Z5">
        <v>-17773947.300000001</v>
      </c>
      <c r="AA5">
        <v>-16473266.9</v>
      </c>
      <c r="AB5">
        <v>-9671053</v>
      </c>
      <c r="AC5">
        <v>-7041221</v>
      </c>
      <c r="AD5">
        <v>-3510603.3</v>
      </c>
      <c r="AE5">
        <v>-5956356.7999999998</v>
      </c>
      <c r="AF5">
        <v>-3002997.6</v>
      </c>
      <c r="AG5">
        <v>-2818762.8</v>
      </c>
      <c r="AH5">
        <v>-3780996.1</v>
      </c>
      <c r="AI5">
        <v>3201470</v>
      </c>
      <c r="AJ5">
        <v>17654191.300000001</v>
      </c>
      <c r="AK5">
        <v>15807906</v>
      </c>
      <c r="AL5">
        <v>23308076.300000001</v>
      </c>
      <c r="AM5">
        <v>2220773.6</v>
      </c>
      <c r="AN5">
        <v>-548638.5</v>
      </c>
      <c r="AO5">
        <v>-9290163.4000000004</v>
      </c>
      <c r="AP5">
        <v>4036104.7</v>
      </c>
      <c r="AQ5">
        <v>13827816.6</v>
      </c>
      <c r="AR5">
        <v>9030172.5</v>
      </c>
      <c r="AS5">
        <v>14240398.5</v>
      </c>
      <c r="AT5">
        <v>3592834.2</v>
      </c>
      <c r="AU5">
        <v>2961306.8</v>
      </c>
      <c r="AV5">
        <v>437045.3</v>
      </c>
      <c r="AW5">
        <v>-8985282.5999999996</v>
      </c>
      <c r="AX5">
        <v>-1378400.2</v>
      </c>
      <c r="AY5">
        <v>-5964103.0999999996</v>
      </c>
      <c r="AZ5">
        <v>511630.2</v>
      </c>
      <c r="BA5">
        <v>-7401267.4000000004</v>
      </c>
      <c r="BB5">
        <v>-5782350.9000000004</v>
      </c>
      <c r="BC5">
        <v>-11255443.800000001</v>
      </c>
      <c r="BD5">
        <v>-15421393.199999999</v>
      </c>
      <c r="BE5">
        <v>-5128457.0999999996</v>
      </c>
      <c r="BF5">
        <v>-1049606.8999999999</v>
      </c>
      <c r="BG5">
        <v>-1360302</v>
      </c>
      <c r="BH5">
        <v>-10622283.5</v>
      </c>
      <c r="BI5">
        <v>-12699576</v>
      </c>
      <c r="BJ5">
        <v>1713729.8</v>
      </c>
      <c r="BK5">
        <v>4769003.3</v>
      </c>
      <c r="BL5">
        <v>46064</v>
      </c>
      <c r="BM5">
        <v>-4239069.2</v>
      </c>
      <c r="BN5">
        <v>-7088097</v>
      </c>
      <c r="BO5">
        <v>-4708824</v>
      </c>
      <c r="BP5">
        <v>-4208658.0999999996</v>
      </c>
      <c r="BQ5">
        <v>3701309.6</v>
      </c>
      <c r="BR5">
        <v>9115476.8000000007</v>
      </c>
      <c r="BS5">
        <v>-6984899.2999999998</v>
      </c>
      <c r="BT5">
        <v>-4968076</v>
      </c>
      <c r="BU5">
        <v>4032567.5</v>
      </c>
      <c r="BV5">
        <v>1379476.3</v>
      </c>
      <c r="BW5">
        <v>-2990092.1</v>
      </c>
      <c r="BX5">
        <v>-2294032.7000000002</v>
      </c>
      <c r="BY5">
        <v>-7076746.7999999998</v>
      </c>
      <c r="BZ5">
        <v>-857704.1</v>
      </c>
      <c r="CA5">
        <v>-3197124.2</v>
      </c>
      <c r="CB5">
        <v>6204535.2000000002</v>
      </c>
      <c r="CC5">
        <v>30787728.199999999</v>
      </c>
      <c r="CD5">
        <v>17322926.199999999</v>
      </c>
      <c r="CE5">
        <v>26485902.699999999</v>
      </c>
      <c r="CF5">
        <v>-4617530.2</v>
      </c>
      <c r="CG5">
        <v>7490841.5999999996</v>
      </c>
      <c r="CH5">
        <v>19956216.100000001</v>
      </c>
      <c r="CI5">
        <v>-6895139.7000000002</v>
      </c>
      <c r="CJ5">
        <v>-2292919</v>
      </c>
      <c r="CK5">
        <v>-2509294.1</v>
      </c>
      <c r="CL5">
        <v>3140248.7</v>
      </c>
      <c r="CM5">
        <v>5566961.7999999998</v>
      </c>
      <c r="CN5">
        <v>-7002058.5</v>
      </c>
      <c r="CO5">
        <v>17030032.100000001</v>
      </c>
      <c r="CP5">
        <v>14190725.1</v>
      </c>
      <c r="CQ5">
        <v>22142318.199999999</v>
      </c>
      <c r="CR5">
        <v>-6271538.4000000004</v>
      </c>
      <c r="CS5">
        <v>7907152.5999999996</v>
      </c>
      <c r="CT5">
        <v>8146899.7000000002</v>
      </c>
      <c r="CU5">
        <v>-6523586.9000000004</v>
      </c>
      <c r="CV5">
        <v>-11462921.1</v>
      </c>
      <c r="CW5">
        <v>-12464080.199999999</v>
      </c>
      <c r="CX5">
        <v>-44846.400000000001</v>
      </c>
      <c r="CY5">
        <v>-2850832.1</v>
      </c>
      <c r="CZ5">
        <v>7822905.4000000004</v>
      </c>
      <c r="DA5">
        <v>7797090.2000000002</v>
      </c>
      <c r="DB5">
        <v>-5290247.4000000004</v>
      </c>
      <c r="DC5">
        <v>16211901.5</v>
      </c>
      <c r="DD5">
        <v>13525671.300000001</v>
      </c>
      <c r="DE5">
        <v>8666387.8000000007</v>
      </c>
      <c r="DF5">
        <v>-13349934.800000001</v>
      </c>
      <c r="DG5">
        <v>-930369.6</v>
      </c>
      <c r="DH5">
        <v>4804693.4000000004</v>
      </c>
      <c r="DI5">
        <v>7465568.2000000002</v>
      </c>
      <c r="DJ5">
        <v>17721265.800000001</v>
      </c>
      <c r="DK5">
        <v>-7298303</v>
      </c>
      <c r="DL5">
        <v>8576501.3000000007</v>
      </c>
      <c r="DM5">
        <v>5799230.7000000002</v>
      </c>
      <c r="DN5">
        <v>1574876.3</v>
      </c>
      <c r="DO5">
        <v>-9563398.6999999993</v>
      </c>
      <c r="DP5">
        <v>-16132392.6</v>
      </c>
      <c r="DQ5">
        <v>-11481294.4</v>
      </c>
      <c r="DR5">
        <v>-8071059.7000000002</v>
      </c>
      <c r="DS5">
        <v>-4973557.3</v>
      </c>
      <c r="DT5">
        <v>-13818257.699999999</v>
      </c>
      <c r="DU5">
        <v>-9167824.1999999993</v>
      </c>
      <c r="DV5">
        <v>-16025273.5</v>
      </c>
      <c r="DW5">
        <v>4719619.8</v>
      </c>
      <c r="DX5">
        <v>4540723</v>
      </c>
      <c r="DY5">
        <v>17348966</v>
      </c>
      <c r="DZ5">
        <v>31119961.399999999</v>
      </c>
      <c r="EA5">
        <v>15783953.1</v>
      </c>
      <c r="EB5">
        <v>-1339606.5</v>
      </c>
      <c r="EC5">
        <v>-12449391</v>
      </c>
      <c r="ED5">
        <v>-2011240.6</v>
      </c>
      <c r="EE5">
        <v>-65760.600000000006</v>
      </c>
      <c r="EF5">
        <v>20568919.899999999</v>
      </c>
      <c r="EG5">
        <v>16512626</v>
      </c>
      <c r="EH5">
        <v>11373684.800000001</v>
      </c>
      <c r="EI5">
        <v>-4101324.2</v>
      </c>
      <c r="EJ5">
        <v>9994526.5999999996</v>
      </c>
      <c r="EK5">
        <v>16514289.6</v>
      </c>
      <c r="EL5">
        <v>13744846</v>
      </c>
      <c r="EM5">
        <v>-4289850</v>
      </c>
      <c r="EP5" s="28">
        <f t="shared" si="5"/>
        <v>142</v>
      </c>
      <c r="EQ5" s="28">
        <f t="shared" si="6"/>
        <v>53250000</v>
      </c>
      <c r="ER5" s="22">
        <f>SUM(B5:EO5)</f>
        <v>173728087.09999999</v>
      </c>
      <c r="ES5" s="22">
        <f t="shared" si="7"/>
        <v>120478087.09999999</v>
      </c>
      <c r="ET5" s="22">
        <f>ROUNDUP(EP5/3,0)</f>
        <v>48</v>
      </c>
      <c r="EU5" s="22">
        <f t="shared" ref="EU5:EU8" si="14">$EQ$2*ET5</f>
        <v>18000000</v>
      </c>
      <c r="EV5" s="22">
        <f>SUM(B5,E5,H5,K5,N5,Q5,T5,W5,Z5,AC5,AF5,AI5,AL5,AO5,AR5,AU5,AX5,BA5,BD5,BG5,BJ5,BM5,BP5,BS5,BV5,BY5,CB5,CE5,CH5,CK5,CN5,CQ5,CT5,CW5,CZ5,DC5,DF5,DI5,DL5,DO5,DR5,DU5,DX5,EA5,ED5,EG5,EJ5,EM5)</f>
        <v>101033673.19999999</v>
      </c>
      <c r="EW5" s="22">
        <f t="shared" si="1"/>
        <v>83033673.199999988</v>
      </c>
      <c r="EX5" s="22">
        <v>3</v>
      </c>
      <c r="EY5" s="30">
        <f t="shared" si="8"/>
        <v>2.7677891066666661E-2</v>
      </c>
      <c r="EZ5" s="34">
        <v>3</v>
      </c>
      <c r="FA5" s="7">
        <f t="shared" si="9"/>
        <v>66</v>
      </c>
      <c r="FB5" s="7">
        <f t="shared" si="10"/>
        <v>76</v>
      </c>
      <c r="FC5" s="33">
        <f t="shared" si="11"/>
        <v>0.46478873239436619</v>
      </c>
      <c r="FD5" s="24">
        <f t="shared" si="2"/>
        <v>88004559.299999997</v>
      </c>
      <c r="FE5" s="24">
        <f t="shared" si="2"/>
        <v>-4743737.4999999981</v>
      </c>
      <c r="FF5" s="24">
        <f t="shared" si="2"/>
        <v>-20063474.5</v>
      </c>
      <c r="FG5" s="24">
        <f t="shared" si="3"/>
        <v>58663048.100000001</v>
      </c>
      <c r="FH5" s="24">
        <f t="shared" si="3"/>
        <v>-58971294.800000004</v>
      </c>
      <c r="FI5" s="24">
        <f t="shared" si="3"/>
        <v>-16547568.300000004</v>
      </c>
      <c r="FJ5" s="24">
        <f t="shared" si="3"/>
        <v>-64724936.799999997</v>
      </c>
      <c r="FK5" s="24">
        <f t="shared" si="3"/>
        <v>12157787.000000004</v>
      </c>
      <c r="FL5" s="24">
        <f t="shared" si="3"/>
        <v>-15135521.100000001</v>
      </c>
      <c r="FM5" s="24">
        <f t="shared" si="3"/>
        <v>19091002.600000001</v>
      </c>
      <c r="FN5" s="24">
        <f t="shared" si="3"/>
        <v>106084046.09999999</v>
      </c>
      <c r="FO5" s="24">
        <f t="shared" si="3"/>
        <v>69914177</v>
      </c>
      <c r="FQ5" s="24">
        <f t="shared" ref="FQ5:FY5" si="15">E23+Q23+AC23+AO23+BA23+BM23+BY23+CK23+CW23+DI23+DU23+EG23</f>
        <v>48</v>
      </c>
      <c r="FR5" s="24">
        <f t="shared" si="15"/>
        <v>31</v>
      </c>
      <c r="FS5" s="24">
        <f t="shared" si="15"/>
        <v>21</v>
      </c>
      <c r="FT5" s="24">
        <f t="shared" si="15"/>
        <v>28</v>
      </c>
      <c r="FU5" s="24">
        <f t="shared" si="15"/>
        <v>22</v>
      </c>
      <c r="FV5" s="24">
        <f t="shared" si="15"/>
        <v>29</v>
      </c>
      <c r="FW5" s="24">
        <f t="shared" si="15"/>
        <v>23</v>
      </c>
      <c r="FX5" s="24">
        <f t="shared" si="15"/>
        <v>20</v>
      </c>
      <c r="FY5" s="24">
        <f t="shared" si="15"/>
        <v>33</v>
      </c>
      <c r="FZ5" s="24">
        <f>B23+N23+Z23+AL23+AX23+BJ23+BV23+CH23+CT23+DF23+DR23+ED23</f>
        <v>45</v>
      </c>
      <c r="GA5" s="24">
        <f>C23+O23+AA23+AM23+AY23+BK23+BW23+CI23+CU23+DG23+DS23+EE23</f>
        <v>43</v>
      </c>
      <c r="GB5" s="24">
        <f>D23+P23+AB23+AN23+AZ23+BL23+BX23+CJ23+CV23+DH23+DT23+EF23</f>
        <v>49</v>
      </c>
    </row>
    <row r="6" spans="1:184" x14ac:dyDescent="0.25">
      <c r="A6" s="5" t="s">
        <v>3</v>
      </c>
      <c r="B6">
        <v>-7169841.7000000002</v>
      </c>
      <c r="C6">
        <v>-17387002.600000001</v>
      </c>
      <c r="D6">
        <v>14123108.699999999</v>
      </c>
      <c r="E6">
        <v>27738671.800000001</v>
      </c>
      <c r="F6">
        <v>52205212.600000001</v>
      </c>
      <c r="G6">
        <v>13575822.300000001</v>
      </c>
      <c r="H6">
        <v>17376105.199999999</v>
      </c>
      <c r="I6">
        <v>5670407.5</v>
      </c>
      <c r="J6">
        <v>-16017730.199999999</v>
      </c>
      <c r="K6">
        <v>23094382.300000001</v>
      </c>
      <c r="L6">
        <v>16610503.800000001</v>
      </c>
      <c r="M6">
        <v>27312035.5</v>
      </c>
      <c r="N6">
        <v>23482126</v>
      </c>
      <c r="O6">
        <v>-3613318.2</v>
      </c>
      <c r="P6">
        <v>-24257638</v>
      </c>
      <c r="Q6">
        <v>-43531459.700000003</v>
      </c>
      <c r="R6">
        <v>-33386257.600000001</v>
      </c>
      <c r="S6">
        <v>-25764185.5</v>
      </c>
      <c r="T6">
        <v>-6942639.7000000002</v>
      </c>
      <c r="U6">
        <v>-4373890.3</v>
      </c>
      <c r="V6">
        <v>609351.80000000005</v>
      </c>
      <c r="W6">
        <v>785319.1</v>
      </c>
      <c r="X6">
        <v>-3389278.8</v>
      </c>
      <c r="Y6">
        <v>-24080769.300000001</v>
      </c>
      <c r="Z6">
        <v>-20742288.600000001</v>
      </c>
      <c r="AA6">
        <v>-23678893.899999999</v>
      </c>
      <c r="AB6">
        <v>-7131368.7000000002</v>
      </c>
      <c r="AC6">
        <v>-8509276.3000000007</v>
      </c>
      <c r="AD6">
        <v>-3543431</v>
      </c>
      <c r="AE6">
        <v>-2744232</v>
      </c>
      <c r="AF6">
        <v>-4422360.7</v>
      </c>
      <c r="AG6">
        <v>3266396</v>
      </c>
      <c r="AH6">
        <v>-9103176.5</v>
      </c>
      <c r="AI6">
        <v>23465242.399999999</v>
      </c>
      <c r="AJ6">
        <v>-2016764.7</v>
      </c>
      <c r="AK6">
        <v>42121760.700000003</v>
      </c>
      <c r="AL6">
        <v>11475331.699999999</v>
      </c>
      <c r="AM6">
        <v>8120388.9000000004</v>
      </c>
      <c r="AN6">
        <v>-1042239.2</v>
      </c>
      <c r="AO6">
        <v>-11789105.199999999</v>
      </c>
      <c r="AP6">
        <v>19345023.5</v>
      </c>
      <c r="AQ6">
        <v>7925198.5</v>
      </c>
      <c r="AR6">
        <v>15253964.800000001</v>
      </c>
      <c r="AS6">
        <v>21593085.800000001</v>
      </c>
      <c r="AT6">
        <v>5398089.2999999998</v>
      </c>
      <c r="AU6">
        <v>-1689438.7</v>
      </c>
      <c r="AV6">
        <v>2930055.9</v>
      </c>
      <c r="AW6">
        <v>-11074170.300000001</v>
      </c>
      <c r="AX6">
        <v>313853.09999999998</v>
      </c>
      <c r="AY6">
        <v>-6181183.4000000004</v>
      </c>
      <c r="AZ6">
        <v>-5285789.7</v>
      </c>
      <c r="BA6">
        <v>-18473413.300000001</v>
      </c>
      <c r="BB6">
        <v>-11283848.4</v>
      </c>
      <c r="BC6">
        <v>-18642157.800000001</v>
      </c>
      <c r="BD6">
        <v>-11578994</v>
      </c>
      <c r="BE6">
        <v>-8698506.1999999993</v>
      </c>
      <c r="BF6">
        <v>-4469937.9000000004</v>
      </c>
      <c r="BG6">
        <v>-90418.9</v>
      </c>
      <c r="BH6">
        <v>-12132745.1</v>
      </c>
      <c r="BI6">
        <v>-6976148.9000000004</v>
      </c>
      <c r="BJ6">
        <v>-533838.6</v>
      </c>
      <c r="BK6">
        <v>-2240060.6</v>
      </c>
      <c r="BL6">
        <v>707466.7</v>
      </c>
      <c r="BM6">
        <v>-9659722.4000000004</v>
      </c>
      <c r="BN6">
        <v>-11762047.6</v>
      </c>
      <c r="BO6">
        <v>-2763409.8</v>
      </c>
      <c r="BP6">
        <v>-602308.1</v>
      </c>
      <c r="BQ6">
        <v>12914665</v>
      </c>
      <c r="BR6">
        <v>-3672189.1</v>
      </c>
      <c r="BS6">
        <v>-851783.6</v>
      </c>
      <c r="BT6">
        <v>-1299990.3</v>
      </c>
      <c r="BU6">
        <v>3284648</v>
      </c>
      <c r="BV6">
        <v>2563059.7999999998</v>
      </c>
      <c r="BW6">
        <v>-3566874.6</v>
      </c>
      <c r="BX6">
        <v>-5020495.0999999996</v>
      </c>
      <c r="BY6">
        <v>-9258862.0999999996</v>
      </c>
      <c r="BZ6">
        <v>-195822</v>
      </c>
      <c r="CA6">
        <v>121186.5</v>
      </c>
      <c r="CB6">
        <v>9934875.0999999996</v>
      </c>
      <c r="CC6">
        <v>26776520.300000001</v>
      </c>
      <c r="CD6">
        <v>7101959.9000000004</v>
      </c>
      <c r="CE6">
        <v>38805283.600000001</v>
      </c>
      <c r="CF6">
        <v>-9415465.4000000004</v>
      </c>
      <c r="CG6">
        <v>597433.1</v>
      </c>
      <c r="CH6">
        <v>13894581.800000001</v>
      </c>
      <c r="CI6">
        <v>-11576321.300000001</v>
      </c>
      <c r="CJ6">
        <v>-1291862</v>
      </c>
      <c r="CK6">
        <v>3866886.4</v>
      </c>
      <c r="CL6">
        <v>3235044.2</v>
      </c>
      <c r="CM6">
        <v>4151683</v>
      </c>
      <c r="CN6">
        <v>7391257.5999999996</v>
      </c>
      <c r="CO6">
        <v>20960664</v>
      </c>
      <c r="CP6">
        <v>5141012.2</v>
      </c>
      <c r="CQ6">
        <v>33605398.899999999</v>
      </c>
      <c r="CR6">
        <v>-3508770</v>
      </c>
      <c r="CS6">
        <v>-2284995.6</v>
      </c>
      <c r="CT6">
        <v>2016889.9</v>
      </c>
      <c r="CU6">
        <v>7586605.7000000002</v>
      </c>
      <c r="CV6">
        <v>-25763069.5</v>
      </c>
      <c r="CW6">
        <v>-8401296.3000000007</v>
      </c>
      <c r="CX6">
        <v>2793145.6</v>
      </c>
      <c r="CY6">
        <v>-5921586.0999999996</v>
      </c>
      <c r="CZ6">
        <v>5200394.5999999996</v>
      </c>
      <c r="DA6">
        <v>10844436.4</v>
      </c>
      <c r="DB6">
        <v>-10712517.4</v>
      </c>
      <c r="DC6">
        <v>22946594.199999999</v>
      </c>
      <c r="DD6">
        <v>12419575.9</v>
      </c>
      <c r="DE6">
        <v>-8926191.0999999996</v>
      </c>
      <c r="DF6">
        <v>-8145294.9000000004</v>
      </c>
      <c r="DG6">
        <v>14301036.699999999</v>
      </c>
      <c r="DH6">
        <v>4909500.8</v>
      </c>
      <c r="DI6">
        <v>17365596.5</v>
      </c>
      <c r="DJ6">
        <v>14212147.5</v>
      </c>
      <c r="DK6">
        <v>-5379943.9000000004</v>
      </c>
      <c r="DL6">
        <v>13596903.199999999</v>
      </c>
      <c r="DM6">
        <v>11571855.800000001</v>
      </c>
      <c r="DN6">
        <v>-8037218.5999999996</v>
      </c>
      <c r="DO6">
        <v>-2754177</v>
      </c>
      <c r="DP6">
        <v>-18400622.100000001</v>
      </c>
      <c r="DQ6">
        <v>-16643247.6</v>
      </c>
      <c r="DR6">
        <v>-6392835.0999999996</v>
      </c>
      <c r="DS6">
        <v>-14931697.6</v>
      </c>
      <c r="DT6">
        <v>-22967543.100000001</v>
      </c>
      <c r="DU6">
        <v>-10148279.800000001</v>
      </c>
      <c r="DV6">
        <v>-15004606.6</v>
      </c>
      <c r="DW6">
        <v>7521312.5999999996</v>
      </c>
      <c r="DX6">
        <v>14642629.800000001</v>
      </c>
      <c r="DY6">
        <v>15537543.5</v>
      </c>
      <c r="DZ6">
        <v>30184740.899999999</v>
      </c>
      <c r="EA6">
        <v>9789708.5</v>
      </c>
      <c r="EB6">
        <v>-4286877.3</v>
      </c>
      <c r="EC6">
        <v>-9912987.5999999996</v>
      </c>
      <c r="ED6">
        <v>11648600</v>
      </c>
      <c r="EE6">
        <v>3640527</v>
      </c>
      <c r="EF6">
        <v>28659906</v>
      </c>
      <c r="EG6">
        <v>17808600</v>
      </c>
      <c r="EH6">
        <v>-3968953.6</v>
      </c>
      <c r="EI6">
        <v>-1716347.6</v>
      </c>
      <c r="EJ6">
        <v>12540396.4</v>
      </c>
      <c r="EK6">
        <v>25436118.399999999</v>
      </c>
      <c r="EL6">
        <v>12384106</v>
      </c>
      <c r="EP6" s="28">
        <f t="shared" si="5"/>
        <v>141</v>
      </c>
      <c r="EQ6" s="28">
        <f t="shared" si="6"/>
        <v>52875000</v>
      </c>
      <c r="ER6" s="22">
        <f t="shared" si="0"/>
        <v>199269923.20000005</v>
      </c>
      <c r="ES6" s="22">
        <f t="shared" si="7"/>
        <v>146394923.20000005</v>
      </c>
      <c r="ET6" s="22">
        <f>ROUNDUP(EP6/4,0)</f>
        <v>36</v>
      </c>
      <c r="EU6" s="22">
        <f t="shared" si="14"/>
        <v>13500000</v>
      </c>
      <c r="EV6" s="22">
        <f>SUM(B6,F6,J6,N6,R6,V6,Z6,AD6,AH6,AL6,AP6,AT6,AX6,BB6,BF6,BJ6,BN6,BR6,BV6,BZ6,CD6,CH6,CL6,CP6,CT6,CX6,DB6,DF6,DJ6,DN6,DR6,DV6,DZ6,ED6,EH6,EL6)</f>
        <v>43862440.400000006</v>
      </c>
      <c r="EW6" s="22">
        <f t="shared" si="1"/>
        <v>30362440.400000006</v>
      </c>
      <c r="EX6" s="22">
        <v>4</v>
      </c>
      <c r="EY6" s="30">
        <f t="shared" si="8"/>
        <v>1.0120813466666668E-2</v>
      </c>
      <c r="EZ6" s="34">
        <v>4</v>
      </c>
      <c r="FA6" s="7">
        <f t="shared" si="9"/>
        <v>65</v>
      </c>
      <c r="FB6" s="7">
        <f t="shared" si="10"/>
        <v>76</v>
      </c>
      <c r="FC6" s="33">
        <f t="shared" si="11"/>
        <v>0.46099290780141844</v>
      </c>
      <c r="FD6" s="24">
        <f t="shared" si="2"/>
        <v>147106110.79999998</v>
      </c>
      <c r="FE6" s="24">
        <f t="shared" si="2"/>
        <v>-22490378.100000001</v>
      </c>
      <c r="FF6" s="24">
        <f t="shared" si="2"/>
        <v>-6582633.0999999903</v>
      </c>
      <c r="FG6" s="24">
        <f t="shared" si="3"/>
        <v>22410343.399999999</v>
      </c>
      <c r="FH6" s="24">
        <f t="shared" si="3"/>
        <v>-49526793.899999999</v>
      </c>
      <c r="FI6" s="24">
        <f t="shared" si="3"/>
        <v>-44360023.099999994</v>
      </c>
      <c r="FJ6" s="24">
        <f t="shared" si="3"/>
        <v>-52991660.399999991</v>
      </c>
      <c r="FK6" s="24">
        <f t="shared" si="3"/>
        <v>12645606.600000005</v>
      </c>
      <c r="FL6" s="24">
        <f t="shared" si="3"/>
        <v>-29636659.799999997</v>
      </c>
      <c r="FM6" s="24">
        <f t="shared" si="3"/>
        <v>72390224.200000003</v>
      </c>
      <c r="FN6" s="24">
        <f t="shared" si="3"/>
        <v>141499296.19999999</v>
      </c>
      <c r="FO6" s="24">
        <f t="shared" si="3"/>
        <v>8806490.3999999911</v>
      </c>
      <c r="FQ6" s="24">
        <f t="shared" ref="FQ6:GB6" si="16">B30+N30+Z30+AL30+AX30+BJ30+BV30+CH30+CT30+DF30+DR30+ED30</f>
        <v>47</v>
      </c>
      <c r="FR6" s="24">
        <f t="shared" si="16"/>
        <v>24</v>
      </c>
      <c r="FS6" s="24">
        <f t="shared" si="16"/>
        <v>20</v>
      </c>
      <c r="FT6" s="24">
        <f t="shared" si="16"/>
        <v>29</v>
      </c>
      <c r="FU6" s="24">
        <f t="shared" si="16"/>
        <v>22</v>
      </c>
      <c r="FV6" s="24">
        <f t="shared" si="16"/>
        <v>23</v>
      </c>
      <c r="FW6" s="24">
        <f t="shared" si="16"/>
        <v>17</v>
      </c>
      <c r="FX6" s="24">
        <f t="shared" si="16"/>
        <v>14</v>
      </c>
      <c r="FY6" s="24">
        <f t="shared" si="16"/>
        <v>21</v>
      </c>
      <c r="FZ6" s="24">
        <f t="shared" si="16"/>
        <v>31</v>
      </c>
      <c r="GA6" s="24">
        <f t="shared" si="16"/>
        <v>39</v>
      </c>
      <c r="GB6" s="24">
        <f t="shared" si="16"/>
        <v>40</v>
      </c>
    </row>
    <row r="7" spans="1:184" x14ac:dyDescent="0.25">
      <c r="A7" s="5" t="s">
        <v>4</v>
      </c>
      <c r="B7">
        <v>-2734638.2</v>
      </c>
      <c r="C7">
        <v>-15390118.5</v>
      </c>
      <c r="D7">
        <v>30008254.300000001</v>
      </c>
      <c r="E7">
        <v>41764473.399999999</v>
      </c>
      <c r="F7">
        <v>42666901.299999997</v>
      </c>
      <c r="G7">
        <v>17791264.699999999</v>
      </c>
      <c r="H7">
        <v>25825463.600000001</v>
      </c>
      <c r="I7">
        <v>3435235.8</v>
      </c>
      <c r="J7">
        <v>-16689123.9</v>
      </c>
      <c r="K7">
        <v>33511215.100000001</v>
      </c>
      <c r="L7">
        <v>38332659.799999997</v>
      </c>
      <c r="M7">
        <v>-942546.8</v>
      </c>
      <c r="N7">
        <v>19228345.300000001</v>
      </c>
      <c r="O7">
        <v>-23906584.699999999</v>
      </c>
      <c r="P7">
        <v>-25942123.100000001</v>
      </c>
      <c r="Q7">
        <v>-45704775.5</v>
      </c>
      <c r="R7">
        <v>-35024008.399999999</v>
      </c>
      <c r="S7">
        <v>-16016221.1</v>
      </c>
      <c r="T7">
        <v>-3967574</v>
      </c>
      <c r="U7">
        <v>-6472093.7999999998</v>
      </c>
      <c r="V7">
        <v>113521</v>
      </c>
      <c r="W7">
        <v>-7293408</v>
      </c>
      <c r="X7">
        <v>-12738194.300000001</v>
      </c>
      <c r="Y7">
        <v>-25339369.300000001</v>
      </c>
      <c r="Z7">
        <v>-27025623.100000001</v>
      </c>
      <c r="AA7">
        <v>-21000756.600000001</v>
      </c>
      <c r="AB7">
        <v>-4104418.6</v>
      </c>
      <c r="AC7">
        <v>-5048002.8</v>
      </c>
      <c r="AD7">
        <v>1673254</v>
      </c>
      <c r="AE7">
        <v>-1385188.3</v>
      </c>
      <c r="AF7">
        <v>-8549906.8000000007</v>
      </c>
      <c r="AG7">
        <v>-5172625.9000000004</v>
      </c>
      <c r="AH7">
        <v>14910440.5</v>
      </c>
      <c r="AI7">
        <v>15669795.300000001</v>
      </c>
      <c r="AJ7">
        <v>14897494.1</v>
      </c>
      <c r="AK7">
        <v>29563242.899999999</v>
      </c>
      <c r="AL7">
        <v>14624013.6</v>
      </c>
      <c r="AM7">
        <v>5383468.0999999996</v>
      </c>
      <c r="AN7">
        <v>-501174.3</v>
      </c>
      <c r="AO7">
        <v>-8474273.3000000007</v>
      </c>
      <c r="AP7">
        <v>7758990.9000000004</v>
      </c>
      <c r="AQ7">
        <v>12501047.1</v>
      </c>
      <c r="AR7">
        <v>29717649.5</v>
      </c>
      <c r="AS7">
        <v>20524200.100000001</v>
      </c>
      <c r="AT7">
        <v>-3795703.9</v>
      </c>
      <c r="AU7">
        <v>-1579522.4</v>
      </c>
      <c r="AV7">
        <v>741580.9</v>
      </c>
      <c r="AW7">
        <v>-16644168</v>
      </c>
      <c r="AX7">
        <v>-6269877.9000000004</v>
      </c>
      <c r="AY7">
        <v>-5811567.5999999996</v>
      </c>
      <c r="AZ7">
        <v>-14076382.5</v>
      </c>
      <c r="BA7">
        <v>-16583922.699999999</v>
      </c>
      <c r="BB7">
        <v>-14026534.5</v>
      </c>
      <c r="BC7">
        <v>-17937064.800000001</v>
      </c>
      <c r="BD7">
        <v>-16205400.4</v>
      </c>
      <c r="BE7">
        <v>-14989233.9</v>
      </c>
      <c r="BF7">
        <v>683152.5</v>
      </c>
      <c r="BG7">
        <v>-1491000.6</v>
      </c>
      <c r="BH7">
        <v>-8314562.7999999998</v>
      </c>
      <c r="BI7">
        <v>-15066077</v>
      </c>
      <c r="BJ7">
        <v>-1656310.8</v>
      </c>
      <c r="BK7">
        <v>373034.8</v>
      </c>
      <c r="BL7">
        <v>-3571616.7</v>
      </c>
      <c r="BM7">
        <v>-13416358.9</v>
      </c>
      <c r="BN7">
        <v>-5833499.7000000002</v>
      </c>
      <c r="BO7">
        <v>-4523139.5</v>
      </c>
      <c r="BP7">
        <v>11675860.699999999</v>
      </c>
      <c r="BQ7">
        <v>-1734760.9</v>
      </c>
      <c r="BR7">
        <v>8196799.9000000004</v>
      </c>
      <c r="BS7">
        <v>176021.3</v>
      </c>
      <c r="BT7">
        <v>-8525124.3000000007</v>
      </c>
      <c r="BU7">
        <v>4023855.1</v>
      </c>
      <c r="BV7">
        <v>-5694122.9000000004</v>
      </c>
      <c r="BW7">
        <v>-7041994.7000000002</v>
      </c>
      <c r="BX7">
        <v>-9340766.8000000007</v>
      </c>
      <c r="BY7">
        <v>-8756155.5</v>
      </c>
      <c r="BZ7">
        <v>-1072093.7</v>
      </c>
      <c r="CA7">
        <v>945311.2</v>
      </c>
      <c r="CB7">
        <v>23194155.100000001</v>
      </c>
      <c r="CC7">
        <v>20186404.600000001</v>
      </c>
      <c r="CD7">
        <v>19745302</v>
      </c>
      <c r="CE7">
        <v>33430471.199999999</v>
      </c>
      <c r="CF7">
        <v>-14740296.9</v>
      </c>
      <c r="CG7">
        <v>-1089070.8</v>
      </c>
      <c r="CH7">
        <v>10127229.6</v>
      </c>
      <c r="CI7">
        <v>-15064221.199999999</v>
      </c>
      <c r="CJ7">
        <v>560007</v>
      </c>
      <c r="CK7">
        <v>966415.4</v>
      </c>
      <c r="CL7">
        <v>3438839.7</v>
      </c>
      <c r="CM7">
        <v>22865805.100000001</v>
      </c>
      <c r="CN7">
        <v>16026010.4</v>
      </c>
      <c r="CO7">
        <v>12056755.9</v>
      </c>
      <c r="CP7">
        <v>7380314</v>
      </c>
      <c r="CQ7">
        <v>37110906.100000001</v>
      </c>
      <c r="CR7">
        <v>-13522840.699999999</v>
      </c>
      <c r="CS7">
        <v>-10988981.9</v>
      </c>
      <c r="CT7">
        <v>16556350.1</v>
      </c>
      <c r="CU7">
        <v>-15016933.699999999</v>
      </c>
      <c r="CV7">
        <v>-26443873.199999999</v>
      </c>
      <c r="CW7">
        <v>2654343</v>
      </c>
      <c r="CX7">
        <v>-3726259.1</v>
      </c>
      <c r="CY7">
        <v>-7769069.7999999998</v>
      </c>
      <c r="CZ7">
        <v>5819008</v>
      </c>
      <c r="DA7">
        <v>4626208.4000000004</v>
      </c>
      <c r="DB7">
        <v>-11098430.4</v>
      </c>
      <c r="DC7">
        <v>29938136</v>
      </c>
      <c r="DD7">
        <v>-176202</v>
      </c>
      <c r="DE7">
        <v>-7701608.5999999996</v>
      </c>
      <c r="DF7">
        <v>2032180.4</v>
      </c>
      <c r="DG7">
        <v>10392844.800000001</v>
      </c>
      <c r="DH7">
        <v>7101643.4000000004</v>
      </c>
      <c r="DI7">
        <v>19733893.600000001</v>
      </c>
      <c r="DJ7">
        <v>13849035</v>
      </c>
      <c r="DK7">
        <v>-5652741</v>
      </c>
      <c r="DL7">
        <v>17031031.399999999</v>
      </c>
      <c r="DM7">
        <v>6120850.7999999998</v>
      </c>
      <c r="DN7">
        <v>3150375.7</v>
      </c>
      <c r="DO7">
        <v>-5139280.0999999996</v>
      </c>
      <c r="DP7">
        <v>-22694298.100000001</v>
      </c>
      <c r="DQ7">
        <v>-16278304.9</v>
      </c>
      <c r="DR7">
        <v>-16877590.600000001</v>
      </c>
      <c r="DS7">
        <v>-28405335.600000001</v>
      </c>
      <c r="DT7">
        <v>-20114166.399999999</v>
      </c>
      <c r="DU7">
        <v>-7619247.5999999996</v>
      </c>
      <c r="DV7">
        <v>-14832413.699999999</v>
      </c>
      <c r="DW7">
        <v>22240100.5</v>
      </c>
      <c r="DX7">
        <v>16618428.199999999</v>
      </c>
      <c r="DY7">
        <v>12572064.4</v>
      </c>
      <c r="DZ7">
        <v>23574511.300000001</v>
      </c>
      <c r="EA7">
        <v>5264207.7</v>
      </c>
      <c r="EB7">
        <v>-4412833.4000000004</v>
      </c>
      <c r="EC7">
        <v>-1384843.6</v>
      </c>
      <c r="ED7">
        <v>14013450</v>
      </c>
      <c r="EE7">
        <v>14024300</v>
      </c>
      <c r="EF7">
        <v>17639680</v>
      </c>
      <c r="EG7">
        <v>6278250</v>
      </c>
      <c r="EH7">
        <v>2219464</v>
      </c>
      <c r="EI7">
        <v>-4730874.8</v>
      </c>
      <c r="EJ7">
        <v>16770036.699999999</v>
      </c>
      <c r="EK7">
        <v>10772652.4</v>
      </c>
      <c r="EP7" s="28">
        <f t="shared" si="5"/>
        <v>140</v>
      </c>
      <c r="EQ7" s="28">
        <f t="shared" si="6"/>
        <v>52500000</v>
      </c>
      <c r="ER7" s="22">
        <f t="shared" si="0"/>
        <v>135938777.89999995</v>
      </c>
      <c r="ES7" s="22">
        <f t="shared" si="7"/>
        <v>83438777.899999946</v>
      </c>
      <c r="ET7" s="22">
        <f>ROUNDUP(EP7/5,0)</f>
        <v>28</v>
      </c>
      <c r="EU7" s="22">
        <f t="shared" si="14"/>
        <v>10500000</v>
      </c>
      <c r="EV7" s="22">
        <f>SUM(B7,G7,L7,Q7,V7,AA7,AF7,AK7,AP7,AU7,AZ7,BE7,BJ7,BO7,BT7,BY7,CD7,CI7,CN7,CS7,CX7,DC7,DH7,DM7,DR7,DW7,EB7,EG7,EL7)</f>
        <v>17844140.199999988</v>
      </c>
      <c r="EW7" s="22">
        <f t="shared" si="1"/>
        <v>7344140.1999999881</v>
      </c>
      <c r="EX7" s="22">
        <v>5</v>
      </c>
      <c r="EY7" s="30">
        <f t="shared" si="8"/>
        <v>2.5179909257142816E-3</v>
      </c>
      <c r="EZ7" s="34">
        <v>5</v>
      </c>
      <c r="FA7" s="7">
        <f t="shared" si="9"/>
        <v>64</v>
      </c>
      <c r="FB7" s="7">
        <f t="shared" si="10"/>
        <v>76</v>
      </c>
      <c r="FC7" s="33">
        <f t="shared" si="11"/>
        <v>0.45714285714285713</v>
      </c>
      <c r="FD7" s="24">
        <f t="shared" si="2"/>
        <v>139597541.59999999</v>
      </c>
      <c r="FE7" s="24">
        <f t="shared" si="2"/>
        <v>-31152617.70000001</v>
      </c>
      <c r="FF7" s="24">
        <f t="shared" si="2"/>
        <v>-61847872.900000006</v>
      </c>
      <c r="FG7" s="24">
        <f t="shared" si="3"/>
        <v>16323405.499999996</v>
      </c>
      <c r="FH7" s="24">
        <f t="shared" si="3"/>
        <v>-101463864.90000001</v>
      </c>
      <c r="FI7" s="24">
        <f t="shared" si="3"/>
        <v>-48784936.900000006</v>
      </c>
      <c r="FJ7" s="24">
        <f t="shared" si="3"/>
        <v>-34205360.900000006</v>
      </c>
      <c r="FK7" s="24">
        <f t="shared" si="3"/>
        <v>-2908324.200000003</v>
      </c>
      <c r="FL7" s="24">
        <f t="shared" si="3"/>
        <v>18329229.299999997</v>
      </c>
      <c r="FM7" s="24">
        <f t="shared" si="3"/>
        <v>133954762.40000001</v>
      </c>
      <c r="FN7" s="24">
        <f t="shared" si="3"/>
        <v>61925657.899999999</v>
      </c>
      <c r="FO7" s="24">
        <f t="shared" si="3"/>
        <v>46171158.700000003</v>
      </c>
      <c r="FQ7" s="29">
        <f>SUM(FQ3:FQ6)/(FD1+FD9+FD16+FD23)</f>
        <v>0.71014492753623193</v>
      </c>
      <c r="FR7" s="29">
        <f t="shared" ref="FR7:GB7" si="17">SUM(FR3:FR6)/(FE1+FE9+FE16+FE23)</f>
        <v>0.42592592592592593</v>
      </c>
      <c r="FS7" s="29">
        <f t="shared" si="17"/>
        <v>0.31578947368421051</v>
      </c>
      <c r="FT7" s="29">
        <f t="shared" si="17"/>
        <v>0.46666666666666667</v>
      </c>
      <c r="FU7" s="29">
        <f t="shared" si="17"/>
        <v>0.28518518518518521</v>
      </c>
      <c r="FV7" s="29">
        <f t="shared" si="17"/>
        <v>0.38518518518518519</v>
      </c>
      <c r="FW7" s="29">
        <f t="shared" si="17"/>
        <v>0.32971014492753625</v>
      </c>
      <c r="FX7" s="29">
        <f t="shared" si="17"/>
        <v>0.3188405797101449</v>
      </c>
      <c r="FY7" s="29">
        <f t="shared" si="17"/>
        <v>0.41134751773049644</v>
      </c>
      <c r="FZ7" s="29">
        <f t="shared" si="17"/>
        <v>0.57446808510638303</v>
      </c>
      <c r="GA7" s="29">
        <f t="shared" si="17"/>
        <v>0.62411347517730498</v>
      </c>
      <c r="GB7" s="29">
        <f t="shared" si="17"/>
        <v>0.59352517985611508</v>
      </c>
    </row>
    <row r="8" spans="1:184" x14ac:dyDescent="0.25">
      <c r="A8" s="5" t="s">
        <v>5</v>
      </c>
      <c r="B8">
        <v>2158659.4</v>
      </c>
      <c r="C8">
        <v>411046</v>
      </c>
      <c r="D8">
        <v>32832560.199999999</v>
      </c>
      <c r="E8">
        <v>19730522.399999999</v>
      </c>
      <c r="F8">
        <v>56248164.5</v>
      </c>
      <c r="G8">
        <v>21480735.199999999</v>
      </c>
      <c r="H8">
        <v>18940442.199999999</v>
      </c>
      <c r="I8">
        <v>6594117.4000000004</v>
      </c>
      <c r="J8">
        <v>-15739944.800000001</v>
      </c>
      <c r="K8">
        <v>54809286.5</v>
      </c>
      <c r="L8">
        <v>12285147.6</v>
      </c>
      <c r="M8">
        <v>-2660981.1</v>
      </c>
      <c r="N8">
        <v>-3157830.6</v>
      </c>
      <c r="O8">
        <v>-24602983.699999999</v>
      </c>
      <c r="P8">
        <v>-32059214.300000001</v>
      </c>
      <c r="Q8">
        <v>-49953091.700000003</v>
      </c>
      <c r="R8">
        <v>-27228537.300000001</v>
      </c>
      <c r="S8">
        <v>-11696195.1</v>
      </c>
      <c r="T8">
        <v>-4887918.2</v>
      </c>
      <c r="U8">
        <v>-9316088.9000000004</v>
      </c>
      <c r="V8">
        <v>-7290170.0999999996</v>
      </c>
      <c r="W8">
        <v>-17088038.100000001</v>
      </c>
      <c r="X8">
        <v>-15285362.9</v>
      </c>
      <c r="Y8">
        <v>-29403908.600000001</v>
      </c>
      <c r="Z8">
        <v>-28292787.800000001</v>
      </c>
      <c r="AA8">
        <v>-21068958.600000001</v>
      </c>
      <c r="AB8">
        <v>-1624314.4</v>
      </c>
      <c r="AC8">
        <v>4898.7</v>
      </c>
      <c r="AD8">
        <v>-1648485.1</v>
      </c>
      <c r="AE8">
        <v>-5561865.0999999996</v>
      </c>
      <c r="AF8">
        <v>-16669911.4</v>
      </c>
      <c r="AG8">
        <v>-2260479.6</v>
      </c>
      <c r="AH8">
        <v>12666697</v>
      </c>
      <c r="AI8">
        <v>28152209.800000001</v>
      </c>
      <c r="AJ8">
        <v>8459643.6999999993</v>
      </c>
      <c r="AK8">
        <v>47269342.299999997</v>
      </c>
      <c r="AL8">
        <v>8960281.1999999993</v>
      </c>
      <c r="AM8">
        <v>6141047</v>
      </c>
      <c r="AN8">
        <v>5523851.2000000002</v>
      </c>
      <c r="AO8">
        <v>-4609713.7</v>
      </c>
      <c r="AP8">
        <v>13134710</v>
      </c>
      <c r="AQ8">
        <v>23709159.600000001</v>
      </c>
      <c r="AR8">
        <v>39870854</v>
      </c>
      <c r="AS8">
        <v>10615198.699999999</v>
      </c>
      <c r="AT8">
        <v>-4801654.7</v>
      </c>
      <c r="AU8">
        <v>-3357076.8</v>
      </c>
      <c r="AV8">
        <v>-6318127.9000000004</v>
      </c>
      <c r="AW8">
        <v>-19849002.300000001</v>
      </c>
      <c r="AX8">
        <v>-12617967.9</v>
      </c>
      <c r="AY8">
        <v>-10854297.6</v>
      </c>
      <c r="AZ8">
        <v>-12804475</v>
      </c>
      <c r="BA8">
        <v>-19161883.5</v>
      </c>
      <c r="BB8">
        <v>-6608844.4000000004</v>
      </c>
      <c r="BC8">
        <v>-16326527</v>
      </c>
      <c r="BD8">
        <v>-18813264.199999999</v>
      </c>
      <c r="BE8">
        <v>-12840174.800000001</v>
      </c>
      <c r="BF8">
        <v>-870942.2</v>
      </c>
      <c r="BG8">
        <v>2640735.2000000002</v>
      </c>
      <c r="BH8">
        <v>-14718288.300000001</v>
      </c>
      <c r="BI8">
        <v>-20295099.699999999</v>
      </c>
      <c r="BJ8">
        <v>-7862840.2999999998</v>
      </c>
      <c r="BK8">
        <v>-3262706.3</v>
      </c>
      <c r="BL8">
        <v>-6432016.7000000002</v>
      </c>
      <c r="BM8">
        <v>-9826939.6999999993</v>
      </c>
      <c r="BN8">
        <v>-4684982.5</v>
      </c>
      <c r="BO8">
        <v>7217590.2999999998</v>
      </c>
      <c r="BP8">
        <v>2528007</v>
      </c>
      <c r="BQ8">
        <v>7171544.5</v>
      </c>
      <c r="BR8">
        <v>7574221.0999999996</v>
      </c>
      <c r="BS8">
        <v>-3228816.3</v>
      </c>
      <c r="BT8">
        <v>-7273844.9000000004</v>
      </c>
      <c r="BU8">
        <v>4778024.3</v>
      </c>
      <c r="BV8">
        <v>-12367751</v>
      </c>
      <c r="BW8">
        <v>-13258484.699999999</v>
      </c>
      <c r="BX8">
        <v>-7150917.0999999996</v>
      </c>
      <c r="BY8">
        <v>-8849772.8000000007</v>
      </c>
      <c r="BZ8">
        <v>2455857.4</v>
      </c>
      <c r="CA8">
        <v>2798753.6</v>
      </c>
      <c r="CB8">
        <v>14690390</v>
      </c>
      <c r="CC8">
        <v>28002324.5</v>
      </c>
      <c r="CD8">
        <v>13604112.800000001</v>
      </c>
      <c r="CE8">
        <v>29189905.199999999</v>
      </c>
      <c r="CF8">
        <v>-14739569.4</v>
      </c>
      <c r="CG8">
        <v>498691</v>
      </c>
      <c r="CH8">
        <v>5252554.7</v>
      </c>
      <c r="CI8">
        <v>-8795197.8000000007</v>
      </c>
      <c r="CJ8">
        <v>2239896.5</v>
      </c>
      <c r="CK8">
        <v>4276618.8</v>
      </c>
      <c r="CL8">
        <v>17995911.699999999</v>
      </c>
      <c r="CM8">
        <v>31893703.100000001</v>
      </c>
      <c r="CN8">
        <v>2398047.1</v>
      </c>
      <c r="CO8">
        <v>13058538</v>
      </c>
      <c r="CP8">
        <v>3952979.7</v>
      </c>
      <c r="CQ8">
        <v>28030255.899999999</v>
      </c>
      <c r="CR8">
        <v>-22189498.800000001</v>
      </c>
      <c r="CS8">
        <v>1487065.1</v>
      </c>
      <c r="CT8">
        <v>598480.30000000005</v>
      </c>
      <c r="CU8">
        <v>-15963292.800000001</v>
      </c>
      <c r="CV8">
        <v>-20013891.399999999</v>
      </c>
      <c r="CW8">
        <v>-145513</v>
      </c>
      <c r="CX8">
        <v>-3650300.9</v>
      </c>
      <c r="CY8">
        <v>-10220210.800000001</v>
      </c>
      <c r="CZ8">
        <v>-2818556.7</v>
      </c>
      <c r="DA8">
        <v>3794823</v>
      </c>
      <c r="DB8">
        <v>-10904925.300000001</v>
      </c>
      <c r="DC8">
        <v>19222762.600000001</v>
      </c>
      <c r="DD8">
        <v>1625580.7</v>
      </c>
      <c r="DE8">
        <v>5608674.7000000002</v>
      </c>
      <c r="DF8">
        <v>1849913.1</v>
      </c>
      <c r="DG8">
        <v>14898974</v>
      </c>
      <c r="DH8">
        <v>4200635.4000000004</v>
      </c>
      <c r="DI8">
        <v>28850792.199999999</v>
      </c>
      <c r="DJ8">
        <v>18476022.600000001</v>
      </c>
      <c r="DK8">
        <v>-12219793.199999999</v>
      </c>
      <c r="DL8">
        <v>17609874.899999999</v>
      </c>
      <c r="DM8">
        <v>7100888.2000000002</v>
      </c>
      <c r="DN8">
        <v>-1715104.2</v>
      </c>
      <c r="DO8">
        <v>-7771387.2000000002</v>
      </c>
      <c r="DP8">
        <v>-20421129.600000001</v>
      </c>
      <c r="DQ8">
        <v>-22704437.199999999</v>
      </c>
      <c r="DR8">
        <v>-28508207.600000001</v>
      </c>
      <c r="DS8">
        <v>-27352419.800000001</v>
      </c>
      <c r="DT8">
        <v>-20467498.899999999</v>
      </c>
      <c r="DU8">
        <v>-6078612.5</v>
      </c>
      <c r="DV8">
        <v>-8865359.1999999993</v>
      </c>
      <c r="DW8">
        <v>27334614.699999999</v>
      </c>
      <c r="DX8">
        <v>15907507.699999999</v>
      </c>
      <c r="DY8">
        <v>13173353.699999999</v>
      </c>
      <c r="DZ8">
        <v>21121769.199999999</v>
      </c>
      <c r="EA8">
        <v>7078915.9000000004</v>
      </c>
      <c r="EB8">
        <v>-1826918.5</v>
      </c>
      <c r="EC8">
        <v>4737406.4000000004</v>
      </c>
      <c r="ED8">
        <v>20675910</v>
      </c>
      <c r="EE8">
        <v>19602250</v>
      </c>
      <c r="EF8">
        <v>11114870</v>
      </c>
      <c r="EG8">
        <v>19068500</v>
      </c>
      <c r="EH8">
        <v>23773958.399999999</v>
      </c>
      <c r="EI8">
        <v>-5489380</v>
      </c>
      <c r="EJ8">
        <v>11853955</v>
      </c>
      <c r="EP8" s="28">
        <f t="shared" si="5"/>
        <v>139</v>
      </c>
      <c r="EQ8" s="28">
        <f t="shared" si="6"/>
        <v>52125000</v>
      </c>
      <c r="ER8" s="22">
        <f t="shared" si="0"/>
        <v>113610050.29999998</v>
      </c>
      <c r="ES8" s="22">
        <f t="shared" si="7"/>
        <v>61485050.299999982</v>
      </c>
      <c r="ET8" s="22">
        <f>ROUNDUP(EP8/6,0)</f>
        <v>24</v>
      </c>
      <c r="EU8" s="22">
        <f t="shared" si="14"/>
        <v>9000000</v>
      </c>
      <c r="EV8" s="22">
        <f>SUM(B8,H8,N8,T8,Z8,AF8,AL8,AR8,AX8,BD8,BJ8,BP8,BV8,CB8,CH8,CN8,CT8,CZ8,DF8,DL8,DR8,DX8,ED8,EJ8)</f>
        <v>27297840.899999987</v>
      </c>
      <c r="EW8" s="22">
        <f>EV8-EU8</f>
        <v>18297840.899999987</v>
      </c>
      <c r="EX8" s="22">
        <v>6</v>
      </c>
      <c r="EY8" s="30">
        <f t="shared" si="8"/>
        <v>6.0992802999999957E-3</v>
      </c>
      <c r="EZ8" s="34">
        <v>6</v>
      </c>
      <c r="FA8" s="7">
        <f t="shared" si="9"/>
        <v>68</v>
      </c>
      <c r="FB8" s="7">
        <f t="shared" si="10"/>
        <v>71</v>
      </c>
      <c r="FC8" s="33">
        <f>FA8/(FA8+FB8)</f>
        <v>0.48920863309352519</v>
      </c>
      <c r="FD8" s="24">
        <f t="shared" si="2"/>
        <v>137678752.69999999</v>
      </c>
      <c r="FE8" s="24">
        <f t="shared" si="2"/>
        <v>-80402368.300000012</v>
      </c>
      <c r="FF8" s="24">
        <f t="shared" si="2"/>
        <v>-30534225.100000001</v>
      </c>
      <c r="FG8" s="24">
        <f t="shared" si="3"/>
        <v>-53311586.5</v>
      </c>
      <c r="FH8" s="24">
        <f t="shared" si="3"/>
        <v>-84105024.299999982</v>
      </c>
      <c r="FI8" s="24">
        <f t="shared" si="3"/>
        <v>-44640514.5</v>
      </c>
      <c r="FJ8" s="24">
        <f t="shared" si="3"/>
        <v>-26694194.799999997</v>
      </c>
      <c r="FK8" s="24">
        <f t="shared" si="3"/>
        <v>79398115.199999988</v>
      </c>
      <c r="FL8" s="24">
        <f t="shared" si="3"/>
        <v>52920585.300000012</v>
      </c>
      <c r="FM8" s="24">
        <f t="shared" si="3"/>
        <v>80609427.400000006</v>
      </c>
      <c r="FN8" s="24">
        <f t="shared" si="3"/>
        <v>65094044.700000003</v>
      </c>
      <c r="FO8" s="24">
        <f t="shared" si="3"/>
        <v>17597038.500000004</v>
      </c>
    </row>
    <row r="9" spans="1:184" x14ac:dyDescent="0.25">
      <c r="A9" s="25">
        <v>6</v>
      </c>
      <c r="B9" s="6">
        <f>COUNTIF(B3:B8,"&gt;375000")</f>
        <v>1</v>
      </c>
      <c r="C9" s="6">
        <f t="shared" ref="C9:BN9" si="18">COUNTIF(C3:C8,"&gt;375000")</f>
        <v>1</v>
      </c>
      <c r="D9" s="6">
        <f t="shared" si="18"/>
        <v>4</v>
      </c>
      <c r="E9" s="6">
        <f t="shared" si="18"/>
        <v>4</v>
      </c>
      <c r="F9" s="6">
        <f t="shared" si="18"/>
        <v>6</v>
      </c>
      <c r="G9" s="6">
        <f t="shared" si="18"/>
        <v>6</v>
      </c>
      <c r="H9" s="6">
        <f t="shared" si="18"/>
        <v>6</v>
      </c>
      <c r="I9" s="6">
        <f t="shared" si="18"/>
        <v>6</v>
      </c>
      <c r="J9" s="6">
        <f t="shared" si="18"/>
        <v>0</v>
      </c>
      <c r="K9" s="6">
        <f t="shared" si="18"/>
        <v>6</v>
      </c>
      <c r="L9" s="6">
        <f t="shared" si="18"/>
        <v>6</v>
      </c>
      <c r="M9" s="6">
        <f t="shared" si="18"/>
        <v>2</v>
      </c>
      <c r="N9" s="6">
        <f t="shared" si="18"/>
        <v>5</v>
      </c>
      <c r="O9" s="6">
        <f t="shared" si="18"/>
        <v>2</v>
      </c>
      <c r="P9" s="6">
        <f t="shared" si="18"/>
        <v>1</v>
      </c>
      <c r="Q9" s="6">
        <f t="shared" si="18"/>
        <v>0</v>
      </c>
      <c r="R9" s="6">
        <f t="shared" si="18"/>
        <v>0</v>
      </c>
      <c r="S9" s="6">
        <f t="shared" si="18"/>
        <v>0</v>
      </c>
      <c r="T9" s="6">
        <f t="shared" si="18"/>
        <v>0</v>
      </c>
      <c r="U9" s="6">
        <f t="shared" si="18"/>
        <v>0</v>
      </c>
      <c r="V9" s="6">
        <f t="shared" si="18"/>
        <v>1</v>
      </c>
      <c r="W9" s="6">
        <f t="shared" si="18"/>
        <v>3</v>
      </c>
      <c r="X9" s="6">
        <f t="shared" si="18"/>
        <v>2</v>
      </c>
      <c r="Y9" s="6">
        <f t="shared" si="18"/>
        <v>0</v>
      </c>
      <c r="Z9" s="6">
        <f t="shared" si="18"/>
        <v>0</v>
      </c>
      <c r="AA9" s="6">
        <f t="shared" si="18"/>
        <v>0</v>
      </c>
      <c r="AB9" s="6">
        <f t="shared" si="18"/>
        <v>1</v>
      </c>
      <c r="AC9" s="6">
        <f t="shared" si="18"/>
        <v>1</v>
      </c>
      <c r="AD9" s="6">
        <f t="shared" si="18"/>
        <v>1</v>
      </c>
      <c r="AE9" s="6">
        <f t="shared" si="18"/>
        <v>1</v>
      </c>
      <c r="AF9" s="6">
        <f t="shared" si="18"/>
        <v>0</v>
      </c>
      <c r="AG9" s="6">
        <f t="shared" si="18"/>
        <v>1</v>
      </c>
      <c r="AH9" s="6">
        <f t="shared" si="18"/>
        <v>3</v>
      </c>
      <c r="AI9" s="6">
        <f t="shared" si="18"/>
        <v>5</v>
      </c>
      <c r="AJ9" s="6">
        <f t="shared" si="18"/>
        <v>3</v>
      </c>
      <c r="AK9" s="6">
        <f t="shared" si="18"/>
        <v>6</v>
      </c>
      <c r="AL9" s="6">
        <f t="shared" si="18"/>
        <v>6</v>
      </c>
      <c r="AM9" s="6">
        <f t="shared" si="18"/>
        <v>5</v>
      </c>
      <c r="AN9" s="6">
        <f t="shared" si="18"/>
        <v>2</v>
      </c>
      <c r="AO9" s="6">
        <f t="shared" si="18"/>
        <v>0</v>
      </c>
      <c r="AP9" s="6">
        <f t="shared" si="18"/>
        <v>4</v>
      </c>
      <c r="AQ9" s="6">
        <f t="shared" si="18"/>
        <v>6</v>
      </c>
      <c r="AR9" s="6">
        <f t="shared" si="18"/>
        <v>6</v>
      </c>
      <c r="AS9" s="6">
        <f t="shared" si="18"/>
        <v>6</v>
      </c>
      <c r="AT9" s="6">
        <f t="shared" si="18"/>
        <v>2</v>
      </c>
      <c r="AU9" s="6">
        <f t="shared" si="18"/>
        <v>3</v>
      </c>
      <c r="AV9" s="6">
        <f t="shared" si="18"/>
        <v>5</v>
      </c>
      <c r="AW9" s="6">
        <f t="shared" si="18"/>
        <v>0</v>
      </c>
      <c r="AX9" s="6">
        <f t="shared" si="18"/>
        <v>0</v>
      </c>
      <c r="AY9" s="6">
        <f t="shared" si="18"/>
        <v>0</v>
      </c>
      <c r="AZ9" s="6">
        <f t="shared" si="18"/>
        <v>3</v>
      </c>
      <c r="BA9" s="6">
        <f t="shared" si="18"/>
        <v>1</v>
      </c>
      <c r="BB9" s="6">
        <f t="shared" si="18"/>
        <v>1</v>
      </c>
      <c r="BC9" s="6">
        <f t="shared" si="18"/>
        <v>0</v>
      </c>
      <c r="BD9" s="6">
        <f t="shared" si="18"/>
        <v>0</v>
      </c>
      <c r="BE9" s="6">
        <f t="shared" si="18"/>
        <v>0</v>
      </c>
      <c r="BF9" s="6">
        <f t="shared" si="18"/>
        <v>2</v>
      </c>
      <c r="BG9" s="6">
        <f t="shared" si="18"/>
        <v>3</v>
      </c>
      <c r="BH9" s="6">
        <f t="shared" si="18"/>
        <v>0</v>
      </c>
      <c r="BI9" s="6">
        <f t="shared" si="18"/>
        <v>0</v>
      </c>
      <c r="BJ9" s="6">
        <f t="shared" si="18"/>
        <v>1</v>
      </c>
      <c r="BK9" s="6">
        <f t="shared" si="18"/>
        <v>2</v>
      </c>
      <c r="BL9" s="6">
        <f t="shared" si="18"/>
        <v>3</v>
      </c>
      <c r="BM9" s="6">
        <f t="shared" si="18"/>
        <v>1</v>
      </c>
      <c r="BN9" s="6">
        <f t="shared" si="18"/>
        <v>0</v>
      </c>
      <c r="BO9" s="6">
        <f t="shared" ref="BO9:DZ9" si="19">COUNTIF(BO3:BO8,"&gt;375000")</f>
        <v>1</v>
      </c>
      <c r="BP9" s="6">
        <f t="shared" si="19"/>
        <v>3</v>
      </c>
      <c r="BQ9" s="6">
        <f t="shared" si="19"/>
        <v>3</v>
      </c>
      <c r="BR9" s="6">
        <f t="shared" si="19"/>
        <v>5</v>
      </c>
      <c r="BS9" s="6">
        <f t="shared" si="19"/>
        <v>1</v>
      </c>
      <c r="BT9" s="6">
        <f t="shared" si="19"/>
        <v>0</v>
      </c>
      <c r="BU9" s="6">
        <f t="shared" si="19"/>
        <v>5</v>
      </c>
      <c r="BV9" s="6">
        <f t="shared" si="19"/>
        <v>4</v>
      </c>
      <c r="BW9" s="6">
        <f t="shared" si="19"/>
        <v>0</v>
      </c>
      <c r="BX9" s="6">
        <f t="shared" si="19"/>
        <v>1</v>
      </c>
      <c r="BY9" s="6">
        <f t="shared" si="19"/>
        <v>0</v>
      </c>
      <c r="BZ9" s="6">
        <f t="shared" si="19"/>
        <v>1</v>
      </c>
      <c r="CA9" s="6">
        <f t="shared" si="19"/>
        <v>2</v>
      </c>
      <c r="CB9" s="6">
        <f t="shared" si="19"/>
        <v>4</v>
      </c>
      <c r="CC9" s="6">
        <f t="shared" si="19"/>
        <v>6</v>
      </c>
      <c r="CD9" s="6">
        <f t="shared" si="19"/>
        <v>6</v>
      </c>
      <c r="CE9" s="6">
        <f t="shared" si="19"/>
        <v>6</v>
      </c>
      <c r="CF9" s="6">
        <f t="shared" si="19"/>
        <v>0</v>
      </c>
      <c r="CG9" s="6">
        <f t="shared" si="19"/>
        <v>4</v>
      </c>
      <c r="CH9" s="6">
        <f t="shared" si="19"/>
        <v>6</v>
      </c>
      <c r="CI9" s="6">
        <f t="shared" si="19"/>
        <v>1</v>
      </c>
      <c r="CJ9" s="6">
        <f t="shared" si="19"/>
        <v>2</v>
      </c>
      <c r="CK9" s="6">
        <f t="shared" si="19"/>
        <v>3</v>
      </c>
      <c r="CL9" s="6">
        <f t="shared" si="19"/>
        <v>6</v>
      </c>
      <c r="CM9" s="6">
        <f t="shared" si="19"/>
        <v>6</v>
      </c>
      <c r="CN9" s="6">
        <f t="shared" si="19"/>
        <v>3</v>
      </c>
      <c r="CO9" s="6">
        <f t="shared" si="19"/>
        <v>6</v>
      </c>
      <c r="CP9" s="6">
        <f t="shared" si="19"/>
        <v>6</v>
      </c>
      <c r="CQ9" s="6">
        <f t="shared" si="19"/>
        <v>6</v>
      </c>
      <c r="CR9" s="6">
        <f t="shared" si="19"/>
        <v>0</v>
      </c>
      <c r="CS9" s="6">
        <f t="shared" si="19"/>
        <v>3</v>
      </c>
      <c r="CT9" s="6">
        <f t="shared" si="19"/>
        <v>6</v>
      </c>
      <c r="CU9" s="6">
        <f t="shared" si="19"/>
        <v>3</v>
      </c>
      <c r="CV9" s="6">
        <f t="shared" si="19"/>
        <v>0</v>
      </c>
      <c r="CW9" s="6">
        <f t="shared" si="19"/>
        <v>1</v>
      </c>
      <c r="CX9" s="6">
        <f t="shared" si="19"/>
        <v>2</v>
      </c>
      <c r="CY9" s="6">
        <f t="shared" si="19"/>
        <v>0</v>
      </c>
      <c r="CZ9" s="6">
        <f t="shared" si="19"/>
        <v>4</v>
      </c>
      <c r="DA9" s="6">
        <f t="shared" si="19"/>
        <v>6</v>
      </c>
      <c r="DB9" s="6">
        <f t="shared" si="19"/>
        <v>0</v>
      </c>
      <c r="DC9" s="6">
        <f t="shared" si="19"/>
        <v>5</v>
      </c>
      <c r="DD9" s="6">
        <f t="shared" si="19"/>
        <v>5</v>
      </c>
      <c r="DE9" s="6">
        <f t="shared" si="19"/>
        <v>3</v>
      </c>
      <c r="DF9" s="6">
        <f t="shared" si="19"/>
        <v>3</v>
      </c>
      <c r="DG9" s="6">
        <f t="shared" si="19"/>
        <v>4</v>
      </c>
      <c r="DH9" s="6">
        <f t="shared" si="19"/>
        <v>4</v>
      </c>
      <c r="DI9" s="6">
        <f t="shared" si="19"/>
        <v>5</v>
      </c>
      <c r="DJ9" s="6">
        <f t="shared" si="19"/>
        <v>6</v>
      </c>
      <c r="DK9" s="6">
        <f t="shared" si="19"/>
        <v>0</v>
      </c>
      <c r="DL9" s="6">
        <f t="shared" si="19"/>
        <v>6</v>
      </c>
      <c r="DM9" s="6">
        <f t="shared" si="19"/>
        <v>5</v>
      </c>
      <c r="DN9" s="6">
        <f t="shared" si="19"/>
        <v>4</v>
      </c>
      <c r="DO9" s="6">
        <f t="shared" si="19"/>
        <v>0</v>
      </c>
      <c r="DP9" s="6">
        <f t="shared" si="19"/>
        <v>0</v>
      </c>
      <c r="DQ9" s="6">
        <f t="shared" si="19"/>
        <v>0</v>
      </c>
      <c r="DR9" s="6">
        <f t="shared" si="19"/>
        <v>0</v>
      </c>
      <c r="DS9" s="6">
        <f t="shared" si="19"/>
        <v>0</v>
      </c>
      <c r="DT9" s="6">
        <f t="shared" si="19"/>
        <v>0</v>
      </c>
      <c r="DU9" s="6">
        <f t="shared" si="19"/>
        <v>1</v>
      </c>
      <c r="DV9" s="6">
        <f t="shared" si="19"/>
        <v>0</v>
      </c>
      <c r="DW9" s="6">
        <f t="shared" si="19"/>
        <v>6</v>
      </c>
      <c r="DX9" s="6">
        <f t="shared" si="19"/>
        <v>6</v>
      </c>
      <c r="DY9" s="6">
        <f t="shared" si="19"/>
        <v>5</v>
      </c>
      <c r="DZ9" s="6">
        <f t="shared" si="19"/>
        <v>6</v>
      </c>
      <c r="EA9" s="6">
        <f t="shared" ref="EA9:EO9" si="20">COUNTIF(EA3:EA8,"&gt;375000")</f>
        <v>6</v>
      </c>
      <c r="EB9" s="6">
        <f t="shared" si="20"/>
        <v>2</v>
      </c>
      <c r="EC9" s="6">
        <f t="shared" si="20"/>
        <v>1</v>
      </c>
      <c r="ED9" s="6">
        <f t="shared" si="20"/>
        <v>3</v>
      </c>
      <c r="EE9" s="6">
        <f t="shared" si="20"/>
        <v>3</v>
      </c>
      <c r="EF9" s="6">
        <f t="shared" si="20"/>
        <v>6</v>
      </c>
      <c r="EG9" s="6">
        <f t="shared" si="20"/>
        <v>6</v>
      </c>
      <c r="EH9" s="6">
        <f t="shared" si="20"/>
        <v>4</v>
      </c>
      <c r="EI9" s="6">
        <f t="shared" si="20"/>
        <v>2</v>
      </c>
      <c r="EJ9" s="6">
        <f t="shared" si="20"/>
        <v>4</v>
      </c>
      <c r="EK9" s="6">
        <f t="shared" si="20"/>
        <v>4</v>
      </c>
      <c r="EL9" s="6">
        <f t="shared" si="20"/>
        <v>4</v>
      </c>
      <c r="EM9" s="6">
        <f t="shared" si="20"/>
        <v>0</v>
      </c>
      <c r="EN9" s="6">
        <f t="shared" si="20"/>
        <v>0</v>
      </c>
      <c r="EO9" s="6">
        <f t="shared" si="20"/>
        <v>0</v>
      </c>
      <c r="EP9" s="6"/>
      <c r="EQ9" s="6"/>
      <c r="ER9" s="6"/>
      <c r="ES9" s="6"/>
      <c r="ET9" s="6"/>
      <c r="EU9" s="6"/>
      <c r="EV9" s="6"/>
      <c r="EW9" s="6"/>
      <c r="EX9" s="6"/>
      <c r="EY9" s="30"/>
      <c r="EZ9" s="35" t="s">
        <v>12</v>
      </c>
      <c r="FA9" s="36" t="s">
        <v>14</v>
      </c>
      <c r="FB9" s="36" t="s">
        <v>15</v>
      </c>
      <c r="FC9" s="37" t="s">
        <v>11</v>
      </c>
      <c r="FD9" s="28">
        <v>66</v>
      </c>
      <c r="FE9" s="28">
        <v>66</v>
      </c>
      <c r="FF9" s="28">
        <v>66</v>
      </c>
      <c r="FG9" s="28">
        <v>66</v>
      </c>
      <c r="FH9" s="28">
        <v>66</v>
      </c>
      <c r="FI9" s="28">
        <v>66</v>
      </c>
      <c r="FJ9" s="28">
        <v>72</v>
      </c>
      <c r="FK9" s="28">
        <v>72</v>
      </c>
      <c r="FL9" s="28">
        <v>72</v>
      </c>
      <c r="FM9" s="28">
        <v>72</v>
      </c>
      <c r="FN9" s="28">
        <v>72</v>
      </c>
      <c r="FO9" s="28">
        <v>71</v>
      </c>
    </row>
    <row r="10" spans="1:184" x14ac:dyDescent="0.25">
      <c r="A10" s="5" t="s">
        <v>7</v>
      </c>
      <c r="B10">
        <v>-6506904.7000000002</v>
      </c>
      <c r="C10">
        <v>7512258.9000000004</v>
      </c>
      <c r="D10">
        <v>9839867.4000000004</v>
      </c>
      <c r="E10">
        <v>25012912.899999999</v>
      </c>
      <c r="F10">
        <v>9376968.5999999996</v>
      </c>
      <c r="G10">
        <v>-13086829.6</v>
      </c>
      <c r="H10">
        <v>3704588.2</v>
      </c>
      <c r="I10">
        <v>11475590.4</v>
      </c>
      <c r="J10">
        <v>-11172133</v>
      </c>
      <c r="K10">
        <v>731465.6</v>
      </c>
      <c r="L10">
        <v>15848526</v>
      </c>
      <c r="M10">
        <v>24734826.600000001</v>
      </c>
      <c r="N10">
        <v>-27393240.399999999</v>
      </c>
      <c r="O10">
        <v>-2940137.5</v>
      </c>
      <c r="P10">
        <v>-14990873</v>
      </c>
      <c r="Q10">
        <v>-8059795.5</v>
      </c>
      <c r="R10">
        <v>-3862903.4</v>
      </c>
      <c r="S10">
        <v>-6317283</v>
      </c>
      <c r="T10">
        <v>5546892.7000000002</v>
      </c>
      <c r="U10">
        <v>1479334.3</v>
      </c>
      <c r="V10">
        <v>-1747345.7</v>
      </c>
      <c r="W10">
        <v>991434.7</v>
      </c>
      <c r="X10">
        <v>-6178355.0999999996</v>
      </c>
      <c r="Y10">
        <v>-538318.9</v>
      </c>
      <c r="Z10">
        <v>-3131117.5</v>
      </c>
      <c r="AA10">
        <v>-9461229.8000000007</v>
      </c>
      <c r="AB10">
        <v>4131439.5</v>
      </c>
      <c r="AC10">
        <v>-6010394.9000000004</v>
      </c>
      <c r="AD10">
        <v>-5051567.5999999996</v>
      </c>
      <c r="AE10">
        <v>2659352.7000000002</v>
      </c>
      <c r="AF10">
        <v>-2859224.1</v>
      </c>
      <c r="AG10">
        <v>3797378.9</v>
      </c>
      <c r="AH10">
        <v>5517095.4000000004</v>
      </c>
      <c r="AI10">
        <v>15045917.699999999</v>
      </c>
      <c r="AJ10">
        <v>-13099423.5</v>
      </c>
      <c r="AK10">
        <v>2202749.6</v>
      </c>
      <c r="AL10">
        <v>-2279767</v>
      </c>
      <c r="AM10">
        <v>-2862762.1</v>
      </c>
      <c r="AN10">
        <v>-6295945.9000000004</v>
      </c>
      <c r="AO10">
        <v>1060563.1000000001</v>
      </c>
      <c r="AP10">
        <v>10784852.699999999</v>
      </c>
      <c r="AQ10">
        <v>-10668798.9</v>
      </c>
      <c r="AR10">
        <v>5614089.5</v>
      </c>
      <c r="AS10">
        <v>5475344.2999999998</v>
      </c>
      <c r="AT10">
        <v>-4030521.4</v>
      </c>
      <c r="AU10">
        <v>-3012663.3</v>
      </c>
      <c r="AV10">
        <v>-3412971.1</v>
      </c>
      <c r="AW10">
        <v>-1215285.6000000001</v>
      </c>
      <c r="AX10">
        <v>9145741.5</v>
      </c>
      <c r="AY10">
        <v>-5502994.7999999998</v>
      </c>
      <c r="AZ10">
        <v>-4793590.8</v>
      </c>
      <c r="BA10">
        <v>-3369159.5</v>
      </c>
      <c r="BB10">
        <v>-6119132.9000000004</v>
      </c>
      <c r="BC10">
        <v>-4743960.0999999996</v>
      </c>
      <c r="BD10">
        <v>3029040.4</v>
      </c>
      <c r="BE10">
        <v>2498601.7000000002</v>
      </c>
      <c r="BF10">
        <v>-6403946.0999999996</v>
      </c>
      <c r="BG10">
        <v>2332933</v>
      </c>
      <c r="BH10">
        <v>-304142.3</v>
      </c>
      <c r="BI10">
        <v>12831012.1</v>
      </c>
      <c r="BJ10">
        <v>-110447</v>
      </c>
      <c r="BK10">
        <v>-1726838.5</v>
      </c>
      <c r="BL10">
        <v>-2567887.4</v>
      </c>
      <c r="BM10">
        <v>176025.7</v>
      </c>
      <c r="BN10">
        <v>-4016026.1</v>
      </c>
      <c r="BO10">
        <v>3251590.7</v>
      </c>
      <c r="BP10">
        <v>5281631.8</v>
      </c>
      <c r="BQ10">
        <v>9143603.9000000004</v>
      </c>
      <c r="BR10">
        <v>-4245714.4000000004</v>
      </c>
      <c r="BS10">
        <v>881114.3</v>
      </c>
      <c r="BT10">
        <v>-1733827.2</v>
      </c>
      <c r="BU10">
        <v>-8170307.7999999998</v>
      </c>
      <c r="BV10">
        <v>-3082165.6</v>
      </c>
      <c r="BW10">
        <v>-2103089.7999999998</v>
      </c>
      <c r="BX10">
        <v>39580.400000000001</v>
      </c>
      <c r="BY10">
        <v>-2569279.9</v>
      </c>
      <c r="BZ10">
        <v>6895771.5</v>
      </c>
      <c r="CA10">
        <v>8032217.4000000004</v>
      </c>
      <c r="CB10">
        <v>10858912.9</v>
      </c>
      <c r="CC10">
        <v>4170940.5</v>
      </c>
      <c r="CD10">
        <v>-8496261.0999999996</v>
      </c>
      <c r="CE10">
        <v>17759169.399999999</v>
      </c>
      <c r="CF10">
        <v>-2625705.7999999998</v>
      </c>
      <c r="CG10">
        <v>-6615251.7000000002</v>
      </c>
      <c r="CH10">
        <v>1383978.8</v>
      </c>
      <c r="CI10">
        <v>2212125.7999999998</v>
      </c>
      <c r="CJ10">
        <v>430946.3</v>
      </c>
      <c r="CK10">
        <v>127676.9</v>
      </c>
      <c r="CL10">
        <v>4004234.9</v>
      </c>
      <c r="CM10">
        <v>3751185.6</v>
      </c>
      <c r="CN10">
        <v>20541830.300000001</v>
      </c>
      <c r="CO10">
        <v>1010419.5</v>
      </c>
      <c r="CP10">
        <v>-8464947.9000000004</v>
      </c>
      <c r="CQ10">
        <v>7300703.0999999996</v>
      </c>
      <c r="CR10">
        <v>8048788.2000000002</v>
      </c>
      <c r="CS10">
        <v>-11777088.1</v>
      </c>
      <c r="CT10">
        <v>-7908403.4000000004</v>
      </c>
      <c r="CU10">
        <v>5876579.5999999996</v>
      </c>
      <c r="CV10">
        <v>-14287950.1</v>
      </c>
      <c r="CW10">
        <v>-180465.1</v>
      </c>
      <c r="CX10">
        <v>13270919.1</v>
      </c>
      <c r="CY10">
        <v>-1587943.5</v>
      </c>
      <c r="CZ10">
        <v>-266828.2</v>
      </c>
      <c r="DA10">
        <v>8864452.5999999996</v>
      </c>
      <c r="DB10">
        <v>6398313.5</v>
      </c>
      <c r="DC10">
        <v>4625899.5999999996</v>
      </c>
      <c r="DD10">
        <v>3741366.8</v>
      </c>
      <c r="DE10">
        <v>-15210217.4</v>
      </c>
      <c r="DF10">
        <v>2456747.7000000002</v>
      </c>
      <c r="DG10">
        <v>10147275.9</v>
      </c>
      <c r="DH10">
        <v>-172333.8</v>
      </c>
      <c r="DI10">
        <v>9221646.1999999993</v>
      </c>
      <c r="DJ10">
        <v>-5473146.4000000004</v>
      </c>
      <c r="DK10">
        <v>5857029</v>
      </c>
      <c r="DL10">
        <v>1414761.3</v>
      </c>
      <c r="DM10">
        <v>-5679854.7000000002</v>
      </c>
      <c r="DN10">
        <v>-9787197.5999999996</v>
      </c>
      <c r="DO10">
        <v>2678890</v>
      </c>
      <c r="DP10">
        <v>-3206599.4</v>
      </c>
      <c r="DQ10">
        <v>3729865</v>
      </c>
      <c r="DR10">
        <v>6101800</v>
      </c>
      <c r="DS10">
        <v>-8364734.4000000004</v>
      </c>
      <c r="DT10">
        <v>-2518091.9</v>
      </c>
      <c r="DU10">
        <v>1776646.9</v>
      </c>
      <c r="DV10">
        <v>-482017</v>
      </c>
      <c r="DW10">
        <v>13862033.800000001</v>
      </c>
      <c r="DX10">
        <v>8011806</v>
      </c>
      <c r="DY10">
        <v>5212906.8</v>
      </c>
      <c r="DZ10">
        <v>-4910682.8</v>
      </c>
      <c r="EA10">
        <v>-1434510</v>
      </c>
      <c r="EB10">
        <v>-9095200.5</v>
      </c>
      <c r="EC10">
        <v>13110145.199999999</v>
      </c>
      <c r="ED10">
        <v>13690781.4</v>
      </c>
      <c r="EE10">
        <v>-2001517.8</v>
      </c>
      <c r="EF10">
        <v>7485460.5</v>
      </c>
      <c r="EG10">
        <v>-207066.9</v>
      </c>
      <c r="EH10">
        <v>-5828902.4000000004</v>
      </c>
      <c r="EI10">
        <v>2948502</v>
      </c>
      <c r="EP10" s="28">
        <f t="shared" si="5"/>
        <v>138</v>
      </c>
      <c r="EQ10" s="28">
        <f t="shared" si="6"/>
        <v>51750000</v>
      </c>
      <c r="ER10" s="22">
        <f t="shared" ref="ER10:ER15" si="21">SUM(B10:EO10)</f>
        <v>93835834.600000024</v>
      </c>
      <c r="ES10" s="22">
        <f t="shared" si="7"/>
        <v>42085834.600000024</v>
      </c>
      <c r="ET10" s="22">
        <f>ROUNDUP(EP10/1,0)</f>
        <v>138</v>
      </c>
      <c r="EU10" s="22">
        <f>$EQ$2*ET10</f>
        <v>51750000</v>
      </c>
      <c r="EV10" s="22">
        <f>SUM(B10:EO10)</f>
        <v>93835834.600000024</v>
      </c>
      <c r="EW10" s="22">
        <f t="shared" ref="EW10:EW14" si="22">EV10-EU10</f>
        <v>42085834.600000024</v>
      </c>
      <c r="EX10" s="22">
        <v>1</v>
      </c>
      <c r="EY10" s="30">
        <f t="shared" si="8"/>
        <v>1.4638551165217398E-2</v>
      </c>
      <c r="EZ10" s="34">
        <v>1</v>
      </c>
      <c r="FA10" s="7">
        <f>COUNTIF(B10:EO10,"&gt;375000")</f>
        <v>67</v>
      </c>
      <c r="FB10" s="7">
        <f>COUNTIF(B10:EO10,"&lt;375000")</f>
        <v>71</v>
      </c>
      <c r="FC10" s="33">
        <f t="shared" si="11"/>
        <v>0.48550724637681159</v>
      </c>
      <c r="FD10" s="24">
        <f t="shared" ref="FD10:FI15" si="23">SUM(H10,T10,AF10,AR10,BD10,BP10,CB10,CN10,CZ10,DL10,DX10)</f>
        <v>60877500.799999997</v>
      </c>
      <c r="FE10" s="24">
        <f t="shared" si="23"/>
        <v>47448718.199999996</v>
      </c>
      <c r="FF10" s="24">
        <f t="shared" si="23"/>
        <v>-47343341.099999994</v>
      </c>
      <c r="FG10" s="24">
        <f t="shared" si="23"/>
        <v>47900354.100000001</v>
      </c>
      <c r="FH10" s="24">
        <f t="shared" si="23"/>
        <v>-12017543.9</v>
      </c>
      <c r="FI10" s="24">
        <f t="shared" si="23"/>
        <v>13082129.000000004</v>
      </c>
      <c r="FJ10" s="24">
        <f t="shared" ref="FJ10:FO15" si="24">SUM(B10,N10,Z10,AL10,AX10,BJ10,BV10,CH10,CT10,DF10,DR10,ED10)</f>
        <v>-17632996.200000003</v>
      </c>
      <c r="FK10" s="24">
        <f t="shared" si="24"/>
        <v>-9215064.5000000019</v>
      </c>
      <c r="FL10" s="24">
        <f t="shared" si="24"/>
        <v>-23699378.800000001</v>
      </c>
      <c r="FM10" s="24">
        <f t="shared" si="24"/>
        <v>16979309.899999999</v>
      </c>
      <c r="FN10" s="24">
        <f t="shared" si="24"/>
        <v>13499050.999999998</v>
      </c>
      <c r="FO10" s="24">
        <f t="shared" si="24"/>
        <v>3957096.0999999978</v>
      </c>
    </row>
    <row r="11" spans="1:184" x14ac:dyDescent="0.25">
      <c r="A11" s="5" t="s">
        <v>2</v>
      </c>
      <c r="B11">
        <v>3338296.3</v>
      </c>
      <c r="C11">
        <v>20905179.300000001</v>
      </c>
      <c r="D11">
        <v>28680556</v>
      </c>
      <c r="E11">
        <v>36589377.799999997</v>
      </c>
      <c r="F11">
        <v>-5681692.7000000002</v>
      </c>
      <c r="G11">
        <v>-16126097.1</v>
      </c>
      <c r="H11">
        <v>18789037.899999999</v>
      </c>
      <c r="I11">
        <v>737910.7</v>
      </c>
      <c r="J11">
        <v>-8696675.5999999996</v>
      </c>
      <c r="K11">
        <v>13556368.800000001</v>
      </c>
      <c r="L11">
        <v>36804821.299999997</v>
      </c>
      <c r="M11">
        <v>-3479597.4</v>
      </c>
      <c r="N11">
        <v>-25894195</v>
      </c>
      <c r="O11">
        <v>-24985584.199999999</v>
      </c>
      <c r="P11">
        <v>-22663661.899999999</v>
      </c>
      <c r="Q11">
        <v>-12517583</v>
      </c>
      <c r="R11">
        <v>-12893439.6</v>
      </c>
      <c r="S11">
        <v>5313174.2</v>
      </c>
      <c r="T11">
        <v>8516949</v>
      </c>
      <c r="U11">
        <v>-939059</v>
      </c>
      <c r="V11">
        <v>460213.2</v>
      </c>
      <c r="W11">
        <v>-6367653</v>
      </c>
      <c r="X11">
        <v>-11471167.5</v>
      </c>
      <c r="Y11">
        <v>-4580494.9000000004</v>
      </c>
      <c r="Z11">
        <v>-11611933.300000001</v>
      </c>
      <c r="AA11">
        <v>-1534411</v>
      </c>
      <c r="AB11">
        <v>-24221.5</v>
      </c>
      <c r="AC11">
        <v>-7287076.0999999996</v>
      </c>
      <c r="AD11">
        <v>2036759.1</v>
      </c>
      <c r="AE11">
        <v>-4546276.0999999996</v>
      </c>
      <c r="AF11">
        <v>1906806.6</v>
      </c>
      <c r="AG11">
        <v>1408316.4</v>
      </c>
      <c r="AH11">
        <v>26029258.199999999</v>
      </c>
      <c r="AI11">
        <v>10143236</v>
      </c>
      <c r="AJ11">
        <v>-2595874.1</v>
      </c>
      <c r="AK11">
        <v>-3294734.1</v>
      </c>
      <c r="AL11">
        <v>-272212.3</v>
      </c>
      <c r="AM11">
        <v>-9553324.6999999993</v>
      </c>
      <c r="AN11">
        <v>-45412.2</v>
      </c>
      <c r="AO11">
        <v>11697657.1</v>
      </c>
      <c r="AP11">
        <v>-2782015.2</v>
      </c>
      <c r="AQ11">
        <v>-4497793.5</v>
      </c>
      <c r="AR11">
        <v>17882036</v>
      </c>
      <c r="AS11">
        <v>3886025.6</v>
      </c>
      <c r="AT11">
        <v>-5606627.2999999998</v>
      </c>
      <c r="AU11">
        <v>-3626606.1</v>
      </c>
      <c r="AV11">
        <v>-6892176</v>
      </c>
      <c r="AW11">
        <v>-1799743.4</v>
      </c>
      <c r="AX11">
        <v>-4575371.3</v>
      </c>
      <c r="AY11">
        <v>-10633288.4</v>
      </c>
      <c r="AZ11">
        <v>-4524245.9000000004</v>
      </c>
      <c r="BA11">
        <v>-7544651.5</v>
      </c>
      <c r="BB11">
        <v>-9839878.5999999996</v>
      </c>
      <c r="BC11">
        <v>-2899448.6</v>
      </c>
      <c r="BD11">
        <v>3648661.1</v>
      </c>
      <c r="BE11">
        <v>-4445853.8</v>
      </c>
      <c r="BF11">
        <v>-3774798.3</v>
      </c>
      <c r="BG11">
        <v>-1417393.8</v>
      </c>
      <c r="BH11">
        <v>9820574.3000000007</v>
      </c>
      <c r="BI11">
        <v>9611225.6999999993</v>
      </c>
      <c r="BJ11">
        <v>-3726418</v>
      </c>
      <c r="BK11">
        <v>-5737524.2000000002</v>
      </c>
      <c r="BL11">
        <v>299324.40000000002</v>
      </c>
      <c r="BM11">
        <v>-5809094.2999999998</v>
      </c>
      <c r="BN11">
        <v>2764338.8</v>
      </c>
      <c r="BO11">
        <v>-949213</v>
      </c>
      <c r="BP11">
        <v>10893513.5</v>
      </c>
      <c r="BQ11">
        <v>-656795.5</v>
      </c>
      <c r="BR11">
        <v>1027292.9</v>
      </c>
      <c r="BS11">
        <v>887915.2</v>
      </c>
      <c r="BT11">
        <v>-1400660.3</v>
      </c>
      <c r="BU11">
        <v>-11647601.5</v>
      </c>
      <c r="BV11">
        <v>-3962146.9</v>
      </c>
      <c r="BW11">
        <v>-2631208.1</v>
      </c>
      <c r="BX11">
        <v>-2875388.3</v>
      </c>
      <c r="BY11">
        <v>-4003513.7</v>
      </c>
      <c r="BZ11">
        <v>17280535</v>
      </c>
      <c r="CA11">
        <v>13874728.4</v>
      </c>
      <c r="CB11">
        <v>20127229.899999999</v>
      </c>
      <c r="CC11">
        <v>-4750910.8</v>
      </c>
      <c r="CD11">
        <v>-598035.9</v>
      </c>
      <c r="CE11">
        <v>20181933.899999999</v>
      </c>
      <c r="CF11">
        <v>-11090016.300000001</v>
      </c>
      <c r="CG11">
        <v>-5895448.2000000002</v>
      </c>
      <c r="CH11">
        <v>4791085.2</v>
      </c>
      <c r="CI11">
        <v>-2573020.7000000002</v>
      </c>
      <c r="CJ11">
        <v>-664395.6</v>
      </c>
      <c r="CK11">
        <v>1009754.1</v>
      </c>
      <c r="CL11">
        <v>4226729.7</v>
      </c>
      <c r="CM11">
        <v>17948117.600000001</v>
      </c>
      <c r="CN11">
        <v>25363894.300000001</v>
      </c>
      <c r="CO11">
        <v>-1829474.6</v>
      </c>
      <c r="CP11">
        <v>-3591679.2</v>
      </c>
      <c r="CQ11">
        <v>9496202.1999999993</v>
      </c>
      <c r="CR11">
        <v>-2587090.6</v>
      </c>
      <c r="CS11">
        <v>-20947564.300000001</v>
      </c>
      <c r="CT11">
        <v>506054.40000000002</v>
      </c>
      <c r="CU11">
        <v>-8161076.7999999998</v>
      </c>
      <c r="CV11">
        <v>-8950425.8000000007</v>
      </c>
      <c r="CW11">
        <v>10231297.4</v>
      </c>
      <c r="CX11">
        <v>9963462.9000000004</v>
      </c>
      <c r="CY11">
        <v>-3952967.1</v>
      </c>
      <c r="CZ11">
        <v>11610927.9</v>
      </c>
      <c r="DA11">
        <v>11907194.199999999</v>
      </c>
      <c r="DB11">
        <v>14916484.4</v>
      </c>
      <c r="DC11">
        <v>7850451.0999999996</v>
      </c>
      <c r="DD11">
        <v>-11484792.4</v>
      </c>
      <c r="DE11">
        <v>-13081337.800000001</v>
      </c>
      <c r="DF11">
        <v>18563409.699999999</v>
      </c>
      <c r="DG11">
        <v>7984707.9000000004</v>
      </c>
      <c r="DH11">
        <v>6554169.7000000002</v>
      </c>
      <c r="DI11">
        <v>3267935.4</v>
      </c>
      <c r="DJ11">
        <v>1378178.3</v>
      </c>
      <c r="DK11">
        <v>11869892.1</v>
      </c>
      <c r="DL11">
        <v>1293606.8</v>
      </c>
      <c r="DM11">
        <v>-7238176.9000000004</v>
      </c>
      <c r="DN11">
        <v>-5624173.2999999998</v>
      </c>
      <c r="DO11">
        <v>-2150571.4</v>
      </c>
      <c r="DP11">
        <v>-8421460.5999999996</v>
      </c>
      <c r="DQ11">
        <v>10492859.5</v>
      </c>
      <c r="DR11">
        <v>-689811.9</v>
      </c>
      <c r="DS11">
        <v>-14353293.800000001</v>
      </c>
      <c r="DT11">
        <v>-4139969.6</v>
      </c>
      <c r="DU11">
        <v>5748807.2999999998</v>
      </c>
      <c r="DV11">
        <v>5341065.3</v>
      </c>
      <c r="DW11">
        <v>28202486.100000001</v>
      </c>
      <c r="DX11">
        <v>17417567.199999999</v>
      </c>
      <c r="DY11">
        <v>-665670.69999999995</v>
      </c>
      <c r="DZ11">
        <v>-8287733.5</v>
      </c>
      <c r="EA11">
        <v>-5370532.2999999998</v>
      </c>
      <c r="EB11">
        <v>-5461049.5999999996</v>
      </c>
      <c r="EC11">
        <v>23411225.5</v>
      </c>
      <c r="ED11">
        <v>10677816.4</v>
      </c>
      <c r="EE11">
        <v>10207292</v>
      </c>
      <c r="EF11">
        <v>8111353.5</v>
      </c>
      <c r="EG11">
        <v>3295670.2</v>
      </c>
      <c r="EH11">
        <v>6808254.7999999998</v>
      </c>
      <c r="EI11">
        <v>-2803704</v>
      </c>
      <c r="EP11" s="28">
        <f t="shared" si="5"/>
        <v>138</v>
      </c>
      <c r="EQ11" s="28">
        <f t="shared" si="6"/>
        <v>51750000</v>
      </c>
      <c r="ER11" s="22">
        <f t="shared" si="21"/>
        <v>188860990.19999999</v>
      </c>
      <c r="ES11" s="22">
        <f t="shared" si="7"/>
        <v>137110990.19999999</v>
      </c>
      <c r="ET11" s="22">
        <f>ROUNDUP(EP11/2,0)</f>
        <v>69</v>
      </c>
      <c r="EU11" s="22">
        <f>$EQ$2*ET11</f>
        <v>25875000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134429417.90000004</v>
      </c>
      <c r="EW11" s="22">
        <f t="shared" si="22"/>
        <v>108554417.90000004</v>
      </c>
      <c r="EX11" s="22">
        <v>2</v>
      </c>
      <c r="EY11" s="30">
        <f t="shared" si="8"/>
        <v>3.7758058400000016E-2</v>
      </c>
      <c r="EZ11" s="34">
        <v>2</v>
      </c>
      <c r="FA11" s="7">
        <f t="shared" ref="FA11:FA15" si="25">COUNTIF(B11:EO11,"&gt;375000")</f>
        <v>61</v>
      </c>
      <c r="FB11" s="7">
        <f t="shared" ref="FB11:FB15" si="26">COUNTIF(B11:EO11,"&lt;375000")</f>
        <v>77</v>
      </c>
      <c r="FC11" s="33">
        <f t="shared" si="11"/>
        <v>0.4420289855072464</v>
      </c>
      <c r="FD11" s="24">
        <f t="shared" si="23"/>
        <v>137450230.19999999</v>
      </c>
      <c r="FE11" s="24">
        <f t="shared" si="23"/>
        <v>-2586494.4000000013</v>
      </c>
      <c r="FF11" s="24">
        <f t="shared" si="23"/>
        <v>6253525.5999999978</v>
      </c>
      <c r="FG11" s="24">
        <f t="shared" si="23"/>
        <v>43183350.600000009</v>
      </c>
      <c r="FH11" s="24">
        <f t="shared" si="23"/>
        <v>-14778891.800000004</v>
      </c>
      <c r="FI11" s="24">
        <f t="shared" si="23"/>
        <v>-21211210.900000006</v>
      </c>
      <c r="FJ11" s="24">
        <f t="shared" si="24"/>
        <v>-12855426.69999999</v>
      </c>
      <c r="FK11" s="24">
        <f t="shared" si="24"/>
        <v>-41065552.700000003</v>
      </c>
      <c r="FL11" s="24">
        <f t="shared" si="24"/>
        <v>-242317.20000000112</v>
      </c>
      <c r="FM11" s="24">
        <f t="shared" si="24"/>
        <v>34678580.699999996</v>
      </c>
      <c r="FN11" s="24">
        <f t="shared" si="24"/>
        <v>18602297.800000001</v>
      </c>
      <c r="FO11" s="24">
        <f t="shared" si="24"/>
        <v>41432899</v>
      </c>
    </row>
    <row r="12" spans="1:184" x14ac:dyDescent="0.25">
      <c r="A12" s="5" t="s">
        <v>1</v>
      </c>
      <c r="B12">
        <v>15561909.9</v>
      </c>
      <c r="C12">
        <v>31743583.199999999</v>
      </c>
      <c r="D12">
        <v>44313447.899999999</v>
      </c>
      <c r="E12">
        <v>22036470.5</v>
      </c>
      <c r="F12">
        <v>-2060648.9</v>
      </c>
      <c r="G12">
        <v>-12847024.199999999</v>
      </c>
      <c r="H12">
        <v>13780977.1</v>
      </c>
      <c r="I12">
        <v>4364287.9000000004</v>
      </c>
      <c r="J12">
        <v>-5727695.5999999996</v>
      </c>
      <c r="K12">
        <v>28276053.300000001</v>
      </c>
      <c r="L12">
        <v>-2073113.4</v>
      </c>
      <c r="M12">
        <v>-544476.30000000005</v>
      </c>
      <c r="N12">
        <v>-43230744.5</v>
      </c>
      <c r="O12">
        <v>-27852083</v>
      </c>
      <c r="P12">
        <v>-22648376.699999999</v>
      </c>
      <c r="Q12">
        <v>-19474056.199999999</v>
      </c>
      <c r="R12">
        <v>1199726.8</v>
      </c>
      <c r="S12">
        <v>4294320.8</v>
      </c>
      <c r="T12">
        <v>6311974.7999999998</v>
      </c>
      <c r="U12">
        <v>513346</v>
      </c>
      <c r="V12">
        <v>-3871176.9</v>
      </c>
      <c r="W12">
        <v>-12252377.300000001</v>
      </c>
      <c r="X12">
        <v>-15550500</v>
      </c>
      <c r="Y12">
        <v>-10021850</v>
      </c>
      <c r="Z12">
        <v>-8055347.5999999996</v>
      </c>
      <c r="AA12">
        <v>-6664241.2000000002</v>
      </c>
      <c r="AB12">
        <v>-2047189.6</v>
      </c>
      <c r="AC12">
        <v>-1880439.5</v>
      </c>
      <c r="AD12">
        <v>-3371105.6</v>
      </c>
      <c r="AE12">
        <v>-5750460.2000000002</v>
      </c>
      <c r="AF12">
        <v>3586425.8</v>
      </c>
      <c r="AG12">
        <v>24158333.800000001</v>
      </c>
      <c r="AH12">
        <v>14579684.800000001</v>
      </c>
      <c r="AI12">
        <v>35954568.600000001</v>
      </c>
      <c r="AJ12">
        <v>-9420545.8000000007</v>
      </c>
      <c r="AK12">
        <v>1963788.6</v>
      </c>
      <c r="AL12">
        <v>-3173357.5</v>
      </c>
      <c r="AM12">
        <v>-9742986.4000000004</v>
      </c>
      <c r="AN12">
        <v>6510243.5</v>
      </c>
      <c r="AO12">
        <v>8315928.5</v>
      </c>
      <c r="AP12">
        <v>3096956.4</v>
      </c>
      <c r="AQ12">
        <v>4892214.0999999996</v>
      </c>
      <c r="AR12">
        <v>22042986.699999999</v>
      </c>
      <c r="AS12">
        <v>323839.59999999998</v>
      </c>
      <c r="AT12">
        <v>-4733451.3</v>
      </c>
      <c r="AU12">
        <v>-4514833.5999999996</v>
      </c>
      <c r="AV12">
        <v>-6193995.4000000004</v>
      </c>
      <c r="AW12">
        <v>-2031187.1</v>
      </c>
      <c r="AX12">
        <v>-8230974.0999999996</v>
      </c>
      <c r="AY12">
        <v>-13175967.4</v>
      </c>
      <c r="AZ12">
        <v>-4839430.2</v>
      </c>
      <c r="BA12">
        <v>-13364702.5</v>
      </c>
      <c r="BB12">
        <v>-4958158.5</v>
      </c>
      <c r="BC12">
        <v>-4123385.9</v>
      </c>
      <c r="BD12">
        <v>-1424458.6</v>
      </c>
      <c r="BE12">
        <v>-6247612.5</v>
      </c>
      <c r="BF12">
        <v>-4191228</v>
      </c>
      <c r="BG12">
        <v>8943074.6999999993</v>
      </c>
      <c r="BH12">
        <v>2777094.5</v>
      </c>
      <c r="BI12">
        <v>8239027.9000000004</v>
      </c>
      <c r="BJ12">
        <v>-9273028.5</v>
      </c>
      <c r="BK12">
        <v>-4208807</v>
      </c>
      <c r="BL12">
        <v>-3656801.2</v>
      </c>
      <c r="BM12">
        <v>1699727</v>
      </c>
      <c r="BN12">
        <v>5045134.8</v>
      </c>
      <c r="BO12">
        <v>3469800.3</v>
      </c>
      <c r="BP12">
        <v>2088625.7</v>
      </c>
      <c r="BQ12">
        <v>2734578.9</v>
      </c>
      <c r="BR12">
        <v>554344.80000000005</v>
      </c>
      <c r="BS12">
        <v>1169003.8</v>
      </c>
      <c r="BT12">
        <v>-404150.5</v>
      </c>
      <c r="BU12">
        <v>-11596809</v>
      </c>
      <c r="BV12">
        <v>-3577460.7</v>
      </c>
      <c r="BW12">
        <v>-6225643.7000000002</v>
      </c>
      <c r="BX12">
        <v>-844307.2</v>
      </c>
      <c r="BY12">
        <v>-3321423.9</v>
      </c>
      <c r="BZ12">
        <v>22801271.800000001</v>
      </c>
      <c r="CA12">
        <v>24937979.800000001</v>
      </c>
      <c r="CB12">
        <v>16837269.5</v>
      </c>
      <c r="CC12">
        <v>7816578.5</v>
      </c>
      <c r="CD12">
        <v>-6081076.9000000004</v>
      </c>
      <c r="CE12">
        <v>15951385.800000001</v>
      </c>
      <c r="CF12">
        <v>-14110859.9</v>
      </c>
      <c r="CG12">
        <v>-4498872.3</v>
      </c>
      <c r="CH12">
        <v>2132495.7000000002</v>
      </c>
      <c r="CI12">
        <v>669194.19999999995</v>
      </c>
      <c r="CJ12">
        <v>-2642070.7000000002</v>
      </c>
      <c r="CK12">
        <v>-1264736.6000000001</v>
      </c>
      <c r="CL12">
        <v>17543156.600000001</v>
      </c>
      <c r="CM12">
        <v>23779691.300000001</v>
      </c>
      <c r="CN12">
        <v>13438998.5</v>
      </c>
      <c r="CO12">
        <v>4346731.4000000004</v>
      </c>
      <c r="CP12">
        <v>-573784.69999999995</v>
      </c>
      <c r="CQ12">
        <v>-1846433.5</v>
      </c>
      <c r="CR12">
        <v>-11280608.5</v>
      </c>
      <c r="CS12">
        <v>-13689479</v>
      </c>
      <c r="CT12">
        <v>-12593569.1</v>
      </c>
      <c r="CU12">
        <v>-3539773.3</v>
      </c>
      <c r="CV12">
        <v>1098887</v>
      </c>
      <c r="CW12">
        <v>6331527.5</v>
      </c>
      <c r="CX12">
        <v>7334886.0999999996</v>
      </c>
      <c r="CY12">
        <v>-5980832.9000000004</v>
      </c>
      <c r="CZ12">
        <v>10206868.699999999</v>
      </c>
      <c r="DA12">
        <v>9660696.8000000007</v>
      </c>
      <c r="DB12">
        <v>16206108.800000001</v>
      </c>
      <c r="DC12">
        <v>-8788363.8000000007</v>
      </c>
      <c r="DD12">
        <v>-8009315.7999999998</v>
      </c>
      <c r="DE12">
        <v>1817303.6</v>
      </c>
      <c r="DF12">
        <v>17307749.600000001</v>
      </c>
      <c r="DG12">
        <v>5040722.4000000004</v>
      </c>
      <c r="DH12">
        <v>2882954.6</v>
      </c>
      <c r="DI12">
        <v>11644991.300000001</v>
      </c>
      <c r="DJ12">
        <v>5945318.2000000002</v>
      </c>
      <c r="DK12">
        <v>11870872</v>
      </c>
      <c r="DL12">
        <v>-796505.8</v>
      </c>
      <c r="DM12">
        <v>-9484256.4000000004</v>
      </c>
      <c r="DN12">
        <v>-9918854.3000000007</v>
      </c>
      <c r="DO12">
        <v>-3556501</v>
      </c>
      <c r="DP12">
        <v>-8990244.8000000007</v>
      </c>
      <c r="DQ12">
        <v>523390.2</v>
      </c>
      <c r="DR12">
        <v>-6901475</v>
      </c>
      <c r="DS12">
        <v>-17068674.300000001</v>
      </c>
      <c r="DT12">
        <v>-4450304.4000000004</v>
      </c>
      <c r="DU12">
        <v>8562811</v>
      </c>
      <c r="DV12">
        <v>17840234.800000001</v>
      </c>
      <c r="DW12">
        <v>32259314.5</v>
      </c>
      <c r="DX12">
        <v>15995555.300000001</v>
      </c>
      <c r="DY12">
        <v>-6142266.7000000002</v>
      </c>
      <c r="DZ12">
        <v>-12432007.4</v>
      </c>
      <c r="EA12">
        <v>-1477609.4</v>
      </c>
      <c r="EB12">
        <v>-439414</v>
      </c>
      <c r="EC12">
        <v>24085179.899999999</v>
      </c>
      <c r="ED12">
        <v>16190162.800000001</v>
      </c>
      <c r="EE12">
        <v>2853634.8</v>
      </c>
      <c r="EF12">
        <v>5898275.7999999998</v>
      </c>
      <c r="EG12">
        <v>12895326.6</v>
      </c>
      <c r="EH12">
        <v>13862939.6</v>
      </c>
      <c r="EI12">
        <v>-1369900</v>
      </c>
      <c r="EP12" s="28">
        <f t="shared" si="5"/>
        <v>138</v>
      </c>
      <c r="EQ12" s="28">
        <f t="shared" si="6"/>
        <v>51750000</v>
      </c>
      <c r="ER12" s="22">
        <f t="shared" si="21"/>
        <v>215786542.30000004</v>
      </c>
      <c r="ES12" s="22">
        <f t="shared" si="7"/>
        <v>164036542.30000004</v>
      </c>
      <c r="ET12" s="22">
        <f>ROUNDUP(EP12/3,0)</f>
        <v>46</v>
      </c>
      <c r="EU12" s="22">
        <f t="shared" ref="EU12:EU15" si="27">$EQ$2*ET12</f>
        <v>17250000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148264470</v>
      </c>
      <c r="EW12" s="22">
        <f t="shared" si="22"/>
        <v>131014470</v>
      </c>
      <c r="EX12" s="22">
        <v>3</v>
      </c>
      <c r="EY12" s="30">
        <f t="shared" si="8"/>
        <v>4.5570250434782605E-2</v>
      </c>
      <c r="EZ12" s="34">
        <v>3</v>
      </c>
      <c r="FA12" s="7">
        <f t="shared" si="25"/>
        <v>66</v>
      </c>
      <c r="FB12" s="7">
        <f t="shared" si="26"/>
        <v>72</v>
      </c>
      <c r="FC12" s="33">
        <f t="shared" si="11"/>
        <v>0.47826086956521741</v>
      </c>
      <c r="FD12" s="24">
        <f t="shared" si="23"/>
        <v>102068717.7</v>
      </c>
      <c r="FE12" s="24">
        <f t="shared" si="23"/>
        <v>32044257.300000008</v>
      </c>
      <c r="FF12" s="24">
        <f t="shared" si="23"/>
        <v>-16189136.699999999</v>
      </c>
      <c r="FG12" s="24">
        <f t="shared" si="23"/>
        <v>57857967.600000001</v>
      </c>
      <c r="FH12" s="24">
        <f t="shared" si="23"/>
        <v>-73695653.599999994</v>
      </c>
      <c r="FI12" s="24">
        <f t="shared" si="23"/>
        <v>-5753983.5</v>
      </c>
      <c r="FJ12" s="24">
        <f t="shared" si="24"/>
        <v>-43843639</v>
      </c>
      <c r="FK12" s="24">
        <f t="shared" si="24"/>
        <v>-48171041.700000003</v>
      </c>
      <c r="FL12" s="24">
        <f t="shared" si="24"/>
        <v>19575328.800000001</v>
      </c>
      <c r="FM12" s="24">
        <f t="shared" si="24"/>
        <v>32181423.700000003</v>
      </c>
      <c r="FN12" s="24">
        <f t="shared" si="24"/>
        <v>84279712.100000009</v>
      </c>
      <c r="FO12" s="24">
        <f t="shared" si="24"/>
        <v>75432589.599999994</v>
      </c>
    </row>
    <row r="13" spans="1:184" x14ac:dyDescent="0.25">
      <c r="A13" s="5" t="s">
        <v>3</v>
      </c>
      <c r="B13">
        <v>13327827.699999999</v>
      </c>
      <c r="C13">
        <v>40570297.200000003</v>
      </c>
      <c r="D13">
        <v>25202576.100000001</v>
      </c>
      <c r="E13">
        <v>21431532.800000001</v>
      </c>
      <c r="F13">
        <v>1979495.9</v>
      </c>
      <c r="G13">
        <v>-13159457.1</v>
      </c>
      <c r="H13">
        <v>17875351.399999999</v>
      </c>
      <c r="I13">
        <v>16268246.1</v>
      </c>
      <c r="J13">
        <v>16961174.300000001</v>
      </c>
      <c r="K13">
        <v>-2169868.2000000002</v>
      </c>
      <c r="L13">
        <v>-4508306.5</v>
      </c>
      <c r="M13">
        <v>-24979198.899999999</v>
      </c>
      <c r="N13">
        <v>-44366100.799999997</v>
      </c>
      <c r="O13">
        <v>-29813551.300000001</v>
      </c>
      <c r="P13">
        <v>-31122812.600000001</v>
      </c>
      <c r="Q13">
        <v>-8053270.7000000002</v>
      </c>
      <c r="R13">
        <v>2067167.7</v>
      </c>
      <c r="S13">
        <v>2704818.7</v>
      </c>
      <c r="T13">
        <v>6481531.9000000004</v>
      </c>
      <c r="U13">
        <v>-5900845.7999999998</v>
      </c>
      <c r="V13">
        <v>-9564765.0999999996</v>
      </c>
      <c r="W13">
        <v>-16076352.300000001</v>
      </c>
      <c r="X13">
        <v>-23049003.5</v>
      </c>
      <c r="Y13">
        <v>-9198409.5999999996</v>
      </c>
      <c r="Z13">
        <v>-1282747.8</v>
      </c>
      <c r="AA13">
        <v>-4785140.3</v>
      </c>
      <c r="AB13">
        <v>3123643.5</v>
      </c>
      <c r="AC13">
        <v>-5643130.0999999996</v>
      </c>
      <c r="AD13">
        <v>-4054991.3</v>
      </c>
      <c r="AE13">
        <v>-15745116.6</v>
      </c>
      <c r="AF13">
        <v>13172777.9</v>
      </c>
      <c r="AG13">
        <v>20932464.699999999</v>
      </c>
      <c r="AH13">
        <v>32874812</v>
      </c>
      <c r="AI13">
        <v>24304109.600000001</v>
      </c>
      <c r="AJ13">
        <v>-14241755</v>
      </c>
      <c r="AK13">
        <v>4101137.5</v>
      </c>
      <c r="AL13">
        <v>-4121998.8</v>
      </c>
      <c r="AM13">
        <v>-3655091.1</v>
      </c>
      <c r="AN13">
        <v>320608</v>
      </c>
      <c r="AO13">
        <v>13185662</v>
      </c>
      <c r="AP13">
        <v>15433303.5</v>
      </c>
      <c r="AQ13">
        <v>12447929.4</v>
      </c>
      <c r="AR13">
        <v>14438968.699999999</v>
      </c>
      <c r="AS13">
        <v>1853093.9</v>
      </c>
      <c r="AT13">
        <v>-7875736.5</v>
      </c>
      <c r="AU13">
        <v>-10760699.199999999</v>
      </c>
      <c r="AV13">
        <v>-12638904</v>
      </c>
      <c r="AW13">
        <v>-3194167.3</v>
      </c>
      <c r="AX13">
        <v>-14832307.800000001</v>
      </c>
      <c r="AY13">
        <v>-10153562.9</v>
      </c>
      <c r="AZ13">
        <v>-11011493.9</v>
      </c>
      <c r="BA13">
        <v>-10158523.300000001</v>
      </c>
      <c r="BB13">
        <v>-8384552.2999999998</v>
      </c>
      <c r="BC13">
        <v>-5567612.5999999996</v>
      </c>
      <c r="BD13">
        <v>-1316472.6000000001</v>
      </c>
      <c r="BE13">
        <v>-7193139.7000000002</v>
      </c>
      <c r="BF13">
        <v>8495803.6999999993</v>
      </c>
      <c r="BG13">
        <v>771381.3</v>
      </c>
      <c r="BH13">
        <v>-5131355.9000000004</v>
      </c>
      <c r="BI13">
        <v>8918364.4000000004</v>
      </c>
      <c r="BJ13">
        <v>-11620950.800000001</v>
      </c>
      <c r="BK13">
        <v>-7515459.2000000002</v>
      </c>
      <c r="BL13">
        <v>-704098.3</v>
      </c>
      <c r="BM13">
        <v>5438433.7000000002</v>
      </c>
      <c r="BN13">
        <v>7354856.2000000002</v>
      </c>
      <c r="BO13">
        <v>-2376598.9</v>
      </c>
      <c r="BP13">
        <v>11235216.9</v>
      </c>
      <c r="BQ13">
        <v>4873378.0999999996</v>
      </c>
      <c r="BR13">
        <v>1818199.9</v>
      </c>
      <c r="BS13">
        <v>1976888.3</v>
      </c>
      <c r="BT13">
        <v>-358532.2</v>
      </c>
      <c r="BU13">
        <v>-16012686.6</v>
      </c>
      <c r="BV13">
        <v>-5654456.2000000002</v>
      </c>
      <c r="BW13">
        <v>-4910140.4000000004</v>
      </c>
      <c r="BX13">
        <v>1960157.3</v>
      </c>
      <c r="BY13">
        <v>1136413.8999999999</v>
      </c>
      <c r="BZ13">
        <v>27865829.100000001</v>
      </c>
      <c r="CA13">
        <v>22760652.600000001</v>
      </c>
      <c r="CB13">
        <v>29856640.600000001</v>
      </c>
      <c r="CC13">
        <v>699577.2</v>
      </c>
      <c r="CD13">
        <v>-10962849.1</v>
      </c>
      <c r="CE13">
        <v>12413765.5</v>
      </c>
      <c r="CF13">
        <v>-12580761.699999999</v>
      </c>
      <c r="CG13">
        <v>-6419853.7000000002</v>
      </c>
      <c r="CH13">
        <v>6195673.2000000002</v>
      </c>
      <c r="CI13">
        <v>-3144708.7</v>
      </c>
      <c r="CJ13">
        <v>-1582269.2</v>
      </c>
      <c r="CK13">
        <v>7325066.9000000004</v>
      </c>
      <c r="CL13">
        <v>22535974</v>
      </c>
      <c r="CM13">
        <v>7066499.5</v>
      </c>
      <c r="CN13">
        <v>16033621.199999999</v>
      </c>
      <c r="CO13">
        <v>5344192.3</v>
      </c>
      <c r="CP13">
        <v>-12397821.699999999</v>
      </c>
      <c r="CQ13">
        <v>-8291897.2000000002</v>
      </c>
      <c r="CR13">
        <v>-3032622.6</v>
      </c>
      <c r="CS13">
        <v>-27006344.100000001</v>
      </c>
      <c r="CT13">
        <v>-11535977.199999999</v>
      </c>
      <c r="CU13">
        <v>487463.8</v>
      </c>
      <c r="CV13">
        <v>-4386846.3</v>
      </c>
      <c r="CW13">
        <v>4451087.5</v>
      </c>
      <c r="CX13">
        <v>5949164.7000000002</v>
      </c>
      <c r="CY13">
        <v>-14920551.5</v>
      </c>
      <c r="CZ13">
        <v>12635906.300000001</v>
      </c>
      <c r="DA13">
        <v>11032138.699999999</v>
      </c>
      <c r="DB13">
        <v>2631345.1</v>
      </c>
      <c r="DC13">
        <v>-5839671.9000000004</v>
      </c>
      <c r="DD13">
        <v>7898403.4000000004</v>
      </c>
      <c r="DE13">
        <v>18313.8</v>
      </c>
      <c r="DF13">
        <v>23073918.699999999</v>
      </c>
      <c r="DG13">
        <v>3239106.1</v>
      </c>
      <c r="DH13">
        <v>11597486.199999999</v>
      </c>
      <c r="DI13">
        <v>15336651.4</v>
      </c>
      <c r="DJ13">
        <v>4928125.3</v>
      </c>
      <c r="DK13">
        <v>7013382</v>
      </c>
      <c r="DL13">
        <v>1261121.7</v>
      </c>
      <c r="DM13">
        <v>-10045098.800000001</v>
      </c>
      <c r="DN13">
        <v>-11698386.199999999</v>
      </c>
      <c r="DO13">
        <v>1852264.4</v>
      </c>
      <c r="DP13">
        <v>-13798352.9</v>
      </c>
      <c r="DQ13">
        <v>-9995057.1999999993</v>
      </c>
      <c r="DR13">
        <v>-6610497.5999999996</v>
      </c>
      <c r="DS13">
        <v>-15765252.6</v>
      </c>
      <c r="DT13">
        <v>-3281411.8</v>
      </c>
      <c r="DU13">
        <v>21062244</v>
      </c>
      <c r="DV13">
        <v>19348973.699999999</v>
      </c>
      <c r="DW13">
        <v>33115525.300000001</v>
      </c>
      <c r="DX13">
        <v>10728745.699999999</v>
      </c>
      <c r="DY13">
        <v>-7208360.5999999996</v>
      </c>
      <c r="DZ13">
        <v>-18497121.199999999</v>
      </c>
      <c r="EA13">
        <v>6489369</v>
      </c>
      <c r="EB13">
        <v>6250333</v>
      </c>
      <c r="EC13">
        <v>36105486</v>
      </c>
      <c r="ED13">
        <v>23564338.600000001</v>
      </c>
      <c r="EE13">
        <v>-8982353.5999999996</v>
      </c>
      <c r="EF13">
        <v>8816272.4000000004</v>
      </c>
      <c r="EG13">
        <v>8618096.4000000004</v>
      </c>
      <c r="EH13">
        <v>18567568.399999999</v>
      </c>
      <c r="EI13">
        <v>-3732672</v>
      </c>
      <c r="EP13" s="28">
        <f t="shared" si="5"/>
        <v>138</v>
      </c>
      <c r="EQ13" s="28">
        <f t="shared" si="6"/>
        <v>51750000</v>
      </c>
      <c r="ER13" s="22">
        <f t="shared" si="21"/>
        <v>174627844.50000009</v>
      </c>
      <c r="ES13" s="22">
        <f t="shared" si="7"/>
        <v>122877844.50000009</v>
      </c>
      <c r="ET13" s="22">
        <f>ROUNDUP(EP13/4,0)</f>
        <v>35</v>
      </c>
      <c r="EU13" s="22">
        <f t="shared" si="27"/>
        <v>13125000</v>
      </c>
      <c r="EV13" s="22">
        <f>SUM(B13,F13,J13,N13,R13,V13,Z13,AD13,AH13,AL13,AP13,AT13,AX13,BB13,BF13,BJ13,BN13,BR13,BV13,BZ13,CD13,CH13,CL13,CP13,CT13,CX13,DB13,DF13,DJ13,DN13,DR13,DV13,DZ13,ED13,EH13,EL13)</f>
        <v>71512291.300000012</v>
      </c>
      <c r="EW13" s="22">
        <f t="shared" si="22"/>
        <v>58387291.300000012</v>
      </c>
      <c r="EX13" s="22">
        <v>4</v>
      </c>
      <c r="EY13" s="30">
        <f t="shared" si="8"/>
        <v>2.0018499874285719E-2</v>
      </c>
      <c r="EZ13" s="34">
        <v>4</v>
      </c>
      <c r="FA13" s="7">
        <f t="shared" si="25"/>
        <v>70</v>
      </c>
      <c r="FB13" s="7">
        <f t="shared" si="26"/>
        <v>68</v>
      </c>
      <c r="FC13" s="33">
        <f t="shared" si="11"/>
        <v>0.50724637681159424</v>
      </c>
      <c r="FD13" s="24">
        <f t="shared" si="23"/>
        <v>132403409.69999999</v>
      </c>
      <c r="FE13" s="24">
        <f t="shared" si="23"/>
        <v>30655646.100000001</v>
      </c>
      <c r="FF13" s="24">
        <f t="shared" si="23"/>
        <v>-8215344.7999999933</v>
      </c>
      <c r="FG13" s="24">
        <f t="shared" si="23"/>
        <v>4669289.3000000007</v>
      </c>
      <c r="FH13" s="24">
        <f t="shared" si="23"/>
        <v>-75190857.899999991</v>
      </c>
      <c r="FI13" s="24">
        <f t="shared" si="23"/>
        <v>-47662415.700000018</v>
      </c>
      <c r="FJ13" s="24">
        <f t="shared" si="24"/>
        <v>-33863278.799999997</v>
      </c>
      <c r="FK13" s="24">
        <f t="shared" si="24"/>
        <v>-44428393</v>
      </c>
      <c r="FL13" s="24">
        <f t="shared" si="24"/>
        <v>-1068188.5999999996</v>
      </c>
      <c r="FM13" s="24">
        <f t="shared" si="24"/>
        <v>74130264.5</v>
      </c>
      <c r="FN13" s="24">
        <f t="shared" si="24"/>
        <v>113590914.90000001</v>
      </c>
      <c r="FO13" s="24">
        <f t="shared" si="24"/>
        <v>29606798.800000004</v>
      </c>
    </row>
    <row r="14" spans="1:184" x14ac:dyDescent="0.25">
      <c r="A14" s="5" t="s">
        <v>4</v>
      </c>
      <c r="B14">
        <v>28229278.100000001</v>
      </c>
      <c r="C14">
        <v>29011541</v>
      </c>
      <c r="D14">
        <v>26467092.300000001</v>
      </c>
      <c r="E14">
        <v>20601153.5</v>
      </c>
      <c r="F14">
        <v>-1775189.1</v>
      </c>
      <c r="G14">
        <v>-12492087.9</v>
      </c>
      <c r="H14">
        <v>25050144.100000001</v>
      </c>
      <c r="I14">
        <v>38957129.600000001</v>
      </c>
      <c r="J14">
        <v>21249.1</v>
      </c>
      <c r="K14">
        <v>-6322382.4000000004</v>
      </c>
      <c r="L14">
        <v>-27180635.199999999</v>
      </c>
      <c r="M14">
        <v>-29318619.800000001</v>
      </c>
      <c r="N14">
        <v>-47059050.600000001</v>
      </c>
      <c r="O14">
        <v>-36320708.700000003</v>
      </c>
      <c r="P14">
        <v>-23738985.600000001</v>
      </c>
      <c r="Q14">
        <v>-6036233.5</v>
      </c>
      <c r="R14">
        <v>8502282.1999999993</v>
      </c>
      <c r="S14">
        <v>-566679.9</v>
      </c>
      <c r="T14">
        <v>-2553764.4</v>
      </c>
      <c r="U14">
        <v>-10702575.6</v>
      </c>
      <c r="V14">
        <v>-14665148.1</v>
      </c>
      <c r="W14">
        <v>-22310729.300000001</v>
      </c>
      <c r="X14">
        <v>-24083109.899999999</v>
      </c>
      <c r="Y14">
        <v>-386660.5</v>
      </c>
      <c r="Z14">
        <v>3800870.4</v>
      </c>
      <c r="AA14">
        <v>-274494.7</v>
      </c>
      <c r="AB14">
        <v>-45428.1</v>
      </c>
      <c r="AC14">
        <v>-8655022.4000000004</v>
      </c>
      <c r="AD14">
        <v>-15527375.5</v>
      </c>
      <c r="AE14">
        <v>-10072149.800000001</v>
      </c>
      <c r="AF14">
        <v>15374121.1</v>
      </c>
      <c r="AG14">
        <v>36886326.100000001</v>
      </c>
      <c r="AH14">
        <v>29688442.199999999</v>
      </c>
      <c r="AI14">
        <v>17570527</v>
      </c>
      <c r="AJ14">
        <v>-15681606.699999999</v>
      </c>
      <c r="AK14">
        <v>7579150.5999999996</v>
      </c>
      <c r="AL14">
        <v>191424.3</v>
      </c>
      <c r="AM14">
        <v>-11577171.699999999</v>
      </c>
      <c r="AN14">
        <v>3739692.9</v>
      </c>
      <c r="AO14">
        <v>27643900.800000001</v>
      </c>
      <c r="AP14">
        <v>19307994.899999999</v>
      </c>
      <c r="AQ14">
        <v>6693519.5999999996</v>
      </c>
      <c r="AR14">
        <v>14950376.4</v>
      </c>
      <c r="AS14">
        <v>-2367125</v>
      </c>
      <c r="AT14">
        <v>-8204010.9000000004</v>
      </c>
      <c r="AU14">
        <v>-14674733.5</v>
      </c>
      <c r="AV14">
        <v>-17552765.300000001</v>
      </c>
      <c r="AW14">
        <v>-5583152.5999999996</v>
      </c>
      <c r="AX14">
        <v>-3139387.9</v>
      </c>
      <c r="AY14">
        <v>-8368746.4000000004</v>
      </c>
      <c r="AZ14">
        <v>-4577689.5999999996</v>
      </c>
      <c r="BA14">
        <v>-15003469.800000001</v>
      </c>
      <c r="BB14">
        <v>-16459666.300000001</v>
      </c>
      <c r="BC14">
        <v>-986086.3</v>
      </c>
      <c r="BD14">
        <v>-1296928.8</v>
      </c>
      <c r="BE14">
        <v>3053166.4</v>
      </c>
      <c r="BF14">
        <v>15477.3</v>
      </c>
      <c r="BG14">
        <v>-9656562.3000000007</v>
      </c>
      <c r="BH14">
        <v>-2163880.2999999998</v>
      </c>
      <c r="BI14">
        <v>6130369.2999999998</v>
      </c>
      <c r="BJ14">
        <v>-14538028.9</v>
      </c>
      <c r="BK14">
        <v>-668950</v>
      </c>
      <c r="BL14">
        <v>-128416.6</v>
      </c>
      <c r="BM14">
        <v>12111385.699999999</v>
      </c>
      <c r="BN14">
        <v>-1883493.3</v>
      </c>
      <c r="BO14">
        <v>8097593.0999999996</v>
      </c>
      <c r="BP14">
        <v>9556514.8000000007</v>
      </c>
      <c r="BQ14">
        <v>3108758.6</v>
      </c>
      <c r="BR14">
        <v>3535784.6</v>
      </c>
      <c r="BS14">
        <v>-2742543</v>
      </c>
      <c r="BT14">
        <v>-1989075.7</v>
      </c>
      <c r="BU14">
        <v>-19053989.800000001</v>
      </c>
      <c r="BV14">
        <v>-4083979.4</v>
      </c>
      <c r="BW14">
        <v>-297813.2</v>
      </c>
      <c r="BX14">
        <v>4350089.7</v>
      </c>
      <c r="BY14">
        <v>13797836.6</v>
      </c>
      <c r="BZ14">
        <v>20102074.699999999</v>
      </c>
      <c r="CA14">
        <v>33287130.600000001</v>
      </c>
      <c r="CB14">
        <v>23850449.399999999</v>
      </c>
      <c r="CC14">
        <v>-4382296.4000000004</v>
      </c>
      <c r="CD14">
        <v>-12722635.6</v>
      </c>
      <c r="CE14">
        <v>8572682.4000000004</v>
      </c>
      <c r="CF14">
        <v>-17001815.199999999</v>
      </c>
      <c r="CG14">
        <v>-4794104.3</v>
      </c>
      <c r="CH14">
        <v>3699535.8</v>
      </c>
      <c r="CI14">
        <v>-1725008.1</v>
      </c>
      <c r="CJ14">
        <v>9880151</v>
      </c>
      <c r="CK14">
        <v>12146377.699999999</v>
      </c>
      <c r="CL14">
        <v>12059480</v>
      </c>
      <c r="CM14">
        <v>9219716.9000000004</v>
      </c>
      <c r="CN14">
        <v>11134149.6</v>
      </c>
      <c r="CO14">
        <v>-3170921.9</v>
      </c>
      <c r="CP14">
        <v>-21356647</v>
      </c>
      <c r="CQ14">
        <v>-782567.8</v>
      </c>
      <c r="CR14">
        <v>-16468317.6</v>
      </c>
      <c r="CS14">
        <v>-28121839.5</v>
      </c>
      <c r="CT14">
        <v>-1838388.6</v>
      </c>
      <c r="CU14">
        <v>-4971558.3</v>
      </c>
      <c r="CV14">
        <v>-7857110.7999999998</v>
      </c>
      <c r="CW14">
        <v>2707857.3</v>
      </c>
      <c r="CX14">
        <v>-6652840.5</v>
      </c>
      <c r="CY14">
        <v>-14543070.4</v>
      </c>
      <c r="CZ14">
        <v>18094573.600000001</v>
      </c>
      <c r="DA14">
        <v>-2356562.1</v>
      </c>
      <c r="DB14">
        <v>3582475.8</v>
      </c>
      <c r="DC14">
        <v>8043355.2000000002</v>
      </c>
      <c r="DD14">
        <v>10877843.5</v>
      </c>
      <c r="DE14">
        <v>2139096.2000000002</v>
      </c>
      <c r="DF14">
        <v>21884061</v>
      </c>
      <c r="DG14">
        <v>14396327.9</v>
      </c>
      <c r="DH14">
        <v>18089371.5</v>
      </c>
      <c r="DI14">
        <v>16145967.800000001</v>
      </c>
      <c r="DJ14">
        <v>1592763.4</v>
      </c>
      <c r="DK14">
        <v>9395839.4000000004</v>
      </c>
      <c r="DL14">
        <v>-4414328.0999999996</v>
      </c>
      <c r="DM14">
        <v>-16451022.5</v>
      </c>
      <c r="DN14">
        <v>-14148430.9</v>
      </c>
      <c r="DO14">
        <v>-3021396.8</v>
      </c>
      <c r="DP14">
        <v>-23319272.600000001</v>
      </c>
      <c r="DQ14">
        <v>-11294397.199999999</v>
      </c>
      <c r="DR14">
        <v>-2737254.3</v>
      </c>
      <c r="DS14">
        <v>-16023517.1</v>
      </c>
      <c r="DT14">
        <v>9688594.9000000004</v>
      </c>
      <c r="DU14">
        <v>26090147</v>
      </c>
      <c r="DV14">
        <v>21304005.699999999</v>
      </c>
      <c r="DW14">
        <v>25803326.100000001</v>
      </c>
      <c r="DX14">
        <v>6096824</v>
      </c>
      <c r="DY14">
        <v>-9950988.8000000007</v>
      </c>
      <c r="DZ14">
        <v>-13355925.5</v>
      </c>
      <c r="EA14">
        <v>4692842.5</v>
      </c>
      <c r="EB14">
        <v>13104720</v>
      </c>
      <c r="EC14">
        <v>35296450</v>
      </c>
      <c r="ED14">
        <v>11605417.6</v>
      </c>
      <c r="EE14">
        <v>666264</v>
      </c>
      <c r="EF14">
        <v>6243355.2000000002</v>
      </c>
      <c r="EG14">
        <v>13169736.699999999</v>
      </c>
      <c r="EH14">
        <v>4535652.4000000004</v>
      </c>
      <c r="EP14" s="28">
        <f t="shared" si="5"/>
        <v>137</v>
      </c>
      <c r="EQ14" s="28">
        <f t="shared" si="6"/>
        <v>51375000</v>
      </c>
      <c r="ER14" s="22">
        <f t="shared" si="21"/>
        <v>126993286.89999998</v>
      </c>
      <c r="ES14" s="22">
        <f t="shared" si="7"/>
        <v>75618286.899999976</v>
      </c>
      <c r="ET14" s="22">
        <f>ROUNDUP(EP14/5,0)</f>
        <v>28</v>
      </c>
      <c r="EU14" s="22">
        <f t="shared" si="27"/>
        <v>10500000</v>
      </c>
      <c r="EV14" s="22">
        <f>SUM(B14,G14,L14,Q14,V14,AA14,AF14,AK14,AP14,AU14,AZ14,BE14,BJ14,BO14,BT14,BY14,CD14,CI14,CN14,CS14,CX14,DC14,DH14,DM14,DR14,DW14,EB14,EG14,EL14)</f>
        <v>19945072.299999993</v>
      </c>
      <c r="EW14" s="22">
        <f t="shared" si="22"/>
        <v>9445072.2999999933</v>
      </c>
      <c r="EX14" s="22">
        <v>5</v>
      </c>
      <c r="EY14" s="30">
        <f t="shared" si="8"/>
        <v>3.2383105028571404E-3</v>
      </c>
      <c r="EZ14" s="34">
        <v>5</v>
      </c>
      <c r="FA14" s="7">
        <f t="shared" si="25"/>
        <v>62</v>
      </c>
      <c r="FB14" s="7">
        <f t="shared" si="26"/>
        <v>75</v>
      </c>
      <c r="FC14" s="33">
        <f t="shared" si="11"/>
        <v>0.45255474452554745</v>
      </c>
      <c r="FD14" s="24">
        <f t="shared" si="23"/>
        <v>115842131.69999999</v>
      </c>
      <c r="FE14" s="24">
        <f t="shared" si="23"/>
        <v>32623888.399999995</v>
      </c>
      <c r="FF14" s="24">
        <f t="shared" si="23"/>
        <v>-47609369</v>
      </c>
      <c r="FG14" s="24">
        <f t="shared" si="23"/>
        <v>-20631508.000000004</v>
      </c>
      <c r="FH14" s="24">
        <f t="shared" si="23"/>
        <v>-121457915</v>
      </c>
      <c r="FI14" s="24">
        <f t="shared" si="23"/>
        <v>-47407697.599999994</v>
      </c>
      <c r="FJ14" s="24">
        <f t="shared" si="24"/>
        <v>-3985502.4999999981</v>
      </c>
      <c r="FK14" s="24">
        <f t="shared" si="24"/>
        <v>-36153835.300000004</v>
      </c>
      <c r="FL14" s="24">
        <f t="shared" si="24"/>
        <v>42110716.800000004</v>
      </c>
      <c r="FM14" s="24">
        <f t="shared" si="24"/>
        <v>114719637.39999999</v>
      </c>
      <c r="FN14" s="24">
        <f t="shared" si="24"/>
        <v>45105688.599999994</v>
      </c>
      <c r="FO14" s="24">
        <f t="shared" si="24"/>
        <v>53837051.399999999</v>
      </c>
    </row>
    <row r="15" spans="1:184" x14ac:dyDescent="0.25">
      <c r="A15" s="5" t="s">
        <v>5</v>
      </c>
      <c r="B15">
        <v>11717947</v>
      </c>
      <c r="C15">
        <v>36696882.100000001</v>
      </c>
      <c r="D15">
        <v>22131292.899999999</v>
      </c>
      <c r="E15">
        <v>20213000.199999999</v>
      </c>
      <c r="F15">
        <v>8348960.7999999998</v>
      </c>
      <c r="G15">
        <v>-5681761.5</v>
      </c>
      <c r="H15">
        <v>46683580.700000003</v>
      </c>
      <c r="I15">
        <v>18686808.899999999</v>
      </c>
      <c r="J15">
        <v>-7041579</v>
      </c>
      <c r="K15">
        <v>-27406280.600000001</v>
      </c>
      <c r="L15">
        <v>-30985759</v>
      </c>
      <c r="M15">
        <v>-33093516.199999999</v>
      </c>
      <c r="N15">
        <v>-53842398</v>
      </c>
      <c r="O15">
        <v>-29670193.5</v>
      </c>
      <c r="P15">
        <v>-24405576.199999999</v>
      </c>
      <c r="Q15">
        <v>-3025474.4</v>
      </c>
      <c r="R15">
        <v>-272162.90000000002</v>
      </c>
      <c r="S15">
        <v>-8637958.0999999996</v>
      </c>
      <c r="T15">
        <v>791833</v>
      </c>
      <c r="U15">
        <v>-19709031.899999999</v>
      </c>
      <c r="V15">
        <v>-20443449.399999999</v>
      </c>
      <c r="W15">
        <v>-25821830.399999999</v>
      </c>
      <c r="X15">
        <v>-19537260.100000001</v>
      </c>
      <c r="Y15">
        <v>4477575.3</v>
      </c>
      <c r="Z15">
        <v>6889866.2000000002</v>
      </c>
      <c r="AA15">
        <v>-890123.4</v>
      </c>
      <c r="AB15">
        <v>-4359259.0999999996</v>
      </c>
      <c r="AC15">
        <v>-17776783.600000001</v>
      </c>
      <c r="AD15">
        <v>-14211888.300000001</v>
      </c>
      <c r="AE15">
        <v>-10357476.4</v>
      </c>
      <c r="AF15">
        <v>30259572.800000001</v>
      </c>
      <c r="AG15">
        <v>42228120.100000001</v>
      </c>
      <c r="AH15">
        <v>26681415.300000001</v>
      </c>
      <c r="AI15">
        <v>14792386.199999999</v>
      </c>
      <c r="AJ15">
        <v>-14556562.5</v>
      </c>
      <c r="AK15">
        <v>18525036.300000001</v>
      </c>
      <c r="AL15">
        <v>-4585356.9000000004</v>
      </c>
      <c r="AM15">
        <v>-13592397.5</v>
      </c>
      <c r="AN15">
        <v>19273972.300000001</v>
      </c>
      <c r="AO15">
        <v>34781865.899999999</v>
      </c>
      <c r="AP15">
        <v>15584065.6</v>
      </c>
      <c r="AQ15">
        <v>5828232.4000000004</v>
      </c>
      <c r="AR15">
        <v>13557710.300000001</v>
      </c>
      <c r="AS15">
        <v>-15653785.9</v>
      </c>
      <c r="AT15">
        <v>-10844305.199999999</v>
      </c>
      <c r="AU15">
        <v>-21656120.199999999</v>
      </c>
      <c r="AV15">
        <v>-18373281.800000001</v>
      </c>
      <c r="AW15">
        <v>10242016.6</v>
      </c>
      <c r="AX15">
        <v>-8413482.5999999996</v>
      </c>
      <c r="AY15">
        <v>-3337273.5</v>
      </c>
      <c r="AZ15">
        <v>-4913245.4000000004</v>
      </c>
      <c r="BA15">
        <v>-16447085</v>
      </c>
      <c r="BB15">
        <v>-14296334.800000001</v>
      </c>
      <c r="BC15">
        <v>-2231496</v>
      </c>
      <c r="BD15">
        <v>4888563.3</v>
      </c>
      <c r="BE15">
        <v>131448.1</v>
      </c>
      <c r="BF15">
        <v>-13099692.199999999</v>
      </c>
      <c r="BG15">
        <v>-11239609.800000001</v>
      </c>
      <c r="BH15">
        <v>-6356411.5</v>
      </c>
      <c r="BI15">
        <v>5598751.7999999998</v>
      </c>
      <c r="BJ15">
        <v>-9019054.3000000007</v>
      </c>
      <c r="BK15">
        <v>2391548.2999999998</v>
      </c>
      <c r="BL15">
        <v>9661206.4000000004</v>
      </c>
      <c r="BM15">
        <v>4770912.4000000004</v>
      </c>
      <c r="BN15">
        <v>9178882.9000000004</v>
      </c>
      <c r="BO15">
        <v>4756545.5999999996</v>
      </c>
      <c r="BP15">
        <v>12607389.800000001</v>
      </c>
      <c r="BQ15">
        <v>7459511.9000000004</v>
      </c>
      <c r="BR15">
        <v>-794303.7</v>
      </c>
      <c r="BS15">
        <v>-4344615.8</v>
      </c>
      <c r="BT15">
        <v>-1811374.7</v>
      </c>
      <c r="BU15">
        <v>-16190913.5</v>
      </c>
      <c r="BV15">
        <v>-1385775.6</v>
      </c>
      <c r="BW15">
        <v>3237813.8</v>
      </c>
      <c r="BX15">
        <v>13496953.300000001</v>
      </c>
      <c r="BY15">
        <v>9472075.1999999993</v>
      </c>
      <c r="BZ15">
        <v>37491110.799999997</v>
      </c>
      <c r="CA15">
        <v>29199701.699999999</v>
      </c>
      <c r="CB15">
        <v>24830038.800000001</v>
      </c>
      <c r="CC15">
        <v>562608.4</v>
      </c>
      <c r="CD15">
        <v>-13914239.800000001</v>
      </c>
      <c r="CE15">
        <v>5777197.5999999996</v>
      </c>
      <c r="CF15">
        <v>-14704047.5</v>
      </c>
      <c r="CG15">
        <v>126720.5</v>
      </c>
      <c r="CH15">
        <v>4048962.1</v>
      </c>
      <c r="CI15">
        <v>9618865.9000000004</v>
      </c>
      <c r="CJ15">
        <v>11657522</v>
      </c>
      <c r="CK15">
        <v>1819550.6</v>
      </c>
      <c r="CL15">
        <v>16446805.5</v>
      </c>
      <c r="CM15">
        <v>5157379.2</v>
      </c>
      <c r="CN15">
        <v>5482943.9000000004</v>
      </c>
      <c r="CO15">
        <v>-13775136.699999999</v>
      </c>
      <c r="CP15">
        <v>-9317502.9000000004</v>
      </c>
      <c r="CQ15">
        <v>-15332899.9</v>
      </c>
      <c r="CR15">
        <v>-15394313.9</v>
      </c>
      <c r="CS15">
        <v>-19640874.800000001</v>
      </c>
      <c r="CT15">
        <v>-4764206.5</v>
      </c>
      <c r="CU15">
        <v>-7817106.5999999996</v>
      </c>
      <c r="CV15">
        <v>-11279210.9</v>
      </c>
      <c r="CW15">
        <v>-8528128.6999999993</v>
      </c>
      <c r="CX15">
        <v>-10387013.6</v>
      </c>
      <c r="CY15">
        <v>-17042612.899999999</v>
      </c>
      <c r="CZ15">
        <v>12032965.9</v>
      </c>
      <c r="DA15">
        <v>1940941</v>
      </c>
      <c r="DB15">
        <v>19763113.800000001</v>
      </c>
      <c r="DC15">
        <v>12434810.1</v>
      </c>
      <c r="DD15">
        <v>16954395.399999999</v>
      </c>
      <c r="DE15">
        <v>-2971234.9</v>
      </c>
      <c r="DF15">
        <v>36788033</v>
      </c>
      <c r="DG15">
        <v>17091016.699999999</v>
      </c>
      <c r="DH15">
        <v>19763060.199999999</v>
      </c>
      <c r="DI15">
        <v>14143709</v>
      </c>
      <c r="DJ15">
        <v>2079922.2</v>
      </c>
      <c r="DK15">
        <v>5362258.0999999996</v>
      </c>
      <c r="DL15">
        <v>-5117848.9000000004</v>
      </c>
      <c r="DM15">
        <v>-14859403.1</v>
      </c>
      <c r="DN15">
        <v>-21744191.600000001</v>
      </c>
      <c r="DO15">
        <v>-13374275.6</v>
      </c>
      <c r="DP15">
        <v>-27855938.199999999</v>
      </c>
      <c r="DQ15">
        <v>-6890550.7000000002</v>
      </c>
      <c r="DR15">
        <v>-2394486.4</v>
      </c>
      <c r="DS15">
        <v>-6621622.4000000004</v>
      </c>
      <c r="DT15">
        <v>9680487.5</v>
      </c>
      <c r="DU15">
        <v>25195061.699999999</v>
      </c>
      <c r="DV15">
        <v>15377495.1</v>
      </c>
      <c r="DW15">
        <v>21838202.800000001</v>
      </c>
      <c r="DX15">
        <v>7550556.2999999998</v>
      </c>
      <c r="DY15">
        <v>-3655480.2</v>
      </c>
      <c r="DZ15">
        <v>-7502942.4000000004</v>
      </c>
      <c r="EA15">
        <v>5869294.5</v>
      </c>
      <c r="EB15">
        <v>15192600</v>
      </c>
      <c r="EC15">
        <v>19105050</v>
      </c>
      <c r="ED15">
        <v>4319910</v>
      </c>
      <c r="EE15">
        <v>21870608.399999999</v>
      </c>
      <c r="EF15">
        <v>13789580</v>
      </c>
      <c r="EG15">
        <v>12471905</v>
      </c>
      <c r="EP15" s="28">
        <f t="shared" si="5"/>
        <v>136</v>
      </c>
      <c r="EQ15" s="28">
        <f t="shared" si="6"/>
        <v>51000000</v>
      </c>
      <c r="ER15" s="22">
        <f t="shared" si="21"/>
        <v>133680617.90000001</v>
      </c>
      <c r="ES15" s="22">
        <f t="shared" si="7"/>
        <v>82680617.900000006</v>
      </c>
      <c r="ET15" s="22">
        <f>ROUNDUP(EP15/6,0)</f>
        <v>23</v>
      </c>
      <c r="EU15" s="22">
        <f t="shared" si="27"/>
        <v>8625000</v>
      </c>
      <c r="EV15" s="22">
        <f>SUM(B15,H15,N15,T15,Z15,AF15,AL15,AR15,AX15,BD15,BJ15,BP15,BV15,CB15,CH15,CN15,CT15,CZ15,DF15,DL15,DR15,DX15,ED15,EJ15)</f>
        <v>132927263.89999999</v>
      </c>
      <c r="EW15" s="22">
        <f>EV15-EU15</f>
        <v>124302263.89999999</v>
      </c>
      <c r="EX15" s="22">
        <v>6</v>
      </c>
      <c r="EY15" s="30">
        <f t="shared" si="8"/>
        <v>4.3235570052173912E-2</v>
      </c>
      <c r="EZ15" s="34">
        <v>6</v>
      </c>
      <c r="FA15" s="7">
        <f t="shared" si="25"/>
        <v>68</v>
      </c>
      <c r="FB15" s="7">
        <f t="shared" si="26"/>
        <v>68</v>
      </c>
      <c r="FC15" s="33">
        <f t="shared" si="11"/>
        <v>0.5</v>
      </c>
      <c r="FD15" s="24">
        <f t="shared" si="23"/>
        <v>153567305.90000001</v>
      </c>
      <c r="FE15" s="24">
        <f t="shared" si="23"/>
        <v>3356600.6000000024</v>
      </c>
      <c r="FF15" s="24">
        <f t="shared" si="23"/>
        <v>-58257677.100000001</v>
      </c>
      <c r="FG15" s="24">
        <f t="shared" si="23"/>
        <v>-80301943.900000006</v>
      </c>
      <c r="FH15" s="24">
        <f t="shared" si="23"/>
        <v>-117427953.80000003</v>
      </c>
      <c r="FI15" s="24">
        <f t="shared" si="23"/>
        <v>-20711939.600000001</v>
      </c>
      <c r="FJ15" s="24">
        <f t="shared" si="24"/>
        <v>-20640041.999999993</v>
      </c>
      <c r="FK15" s="24">
        <f t="shared" si="24"/>
        <v>28978018.299999997</v>
      </c>
      <c r="FL15" s="24">
        <f t="shared" si="24"/>
        <v>74496783</v>
      </c>
      <c r="FM15" s="24">
        <f t="shared" si="24"/>
        <v>77090608.299999997</v>
      </c>
      <c r="FN15" s="24">
        <f t="shared" si="24"/>
        <v>65339843.299999997</v>
      </c>
      <c r="FO15" s="24">
        <f t="shared" si="24"/>
        <v>28191014.899999999</v>
      </c>
    </row>
    <row r="16" spans="1:184" x14ac:dyDescent="0.25">
      <c r="A16" s="25">
        <v>9</v>
      </c>
      <c r="B16" s="6">
        <f>COUNTIF(B10:B15,"&gt;375000")</f>
        <v>5</v>
      </c>
      <c r="C16" s="6">
        <f t="shared" ref="C16" si="28">COUNTIF(C10:C15,"&gt;375000")</f>
        <v>6</v>
      </c>
      <c r="D16" s="6">
        <f t="shared" ref="D16" si="29">COUNTIF(D10:D15,"&gt;375000")</f>
        <v>6</v>
      </c>
      <c r="E16" s="6">
        <f t="shared" ref="E16" si="30">COUNTIF(E10:E15,"&gt;375000")</f>
        <v>6</v>
      </c>
      <c r="F16" s="6">
        <f t="shared" ref="F16" si="31">COUNTIF(F10:F15,"&gt;375000")</f>
        <v>3</v>
      </c>
      <c r="G16" s="6">
        <f t="shared" ref="G16" si="32">COUNTIF(G10:G15,"&gt;375000")</f>
        <v>0</v>
      </c>
      <c r="H16" s="6">
        <f t="shared" ref="H16" si="33">COUNTIF(H10:H15,"&gt;375000")</f>
        <v>6</v>
      </c>
      <c r="I16" s="6">
        <f t="shared" ref="I16" si="34">COUNTIF(I10:I15,"&gt;375000")</f>
        <v>6</v>
      </c>
      <c r="J16" s="6">
        <f t="shared" ref="J16" si="35">COUNTIF(J10:J15,"&gt;375000")</f>
        <v>1</v>
      </c>
      <c r="K16" s="6">
        <f t="shared" ref="K16" si="36">COUNTIF(K10:K15,"&gt;375000")</f>
        <v>3</v>
      </c>
      <c r="L16" s="6">
        <f t="shared" ref="L16" si="37">COUNTIF(L10:L15,"&gt;375000")</f>
        <v>2</v>
      </c>
      <c r="M16" s="6">
        <f t="shared" ref="M16" si="38">COUNTIF(M10:M15,"&gt;375000")</f>
        <v>1</v>
      </c>
      <c r="N16" s="6">
        <f t="shared" ref="N16" si="39">COUNTIF(N10:N15,"&gt;375000")</f>
        <v>0</v>
      </c>
      <c r="O16" s="6">
        <f t="shared" ref="O16" si="40">COUNTIF(O10:O15,"&gt;375000")</f>
        <v>0</v>
      </c>
      <c r="P16" s="6">
        <f t="shared" ref="P16" si="41">COUNTIF(P10:P15,"&gt;375000")</f>
        <v>0</v>
      </c>
      <c r="Q16" s="6">
        <f t="shared" ref="Q16" si="42">COUNTIF(Q10:Q15,"&gt;375000")</f>
        <v>0</v>
      </c>
      <c r="R16" s="6">
        <f t="shared" ref="R16" si="43">COUNTIF(R10:R15,"&gt;375000")</f>
        <v>3</v>
      </c>
      <c r="S16" s="6">
        <f t="shared" ref="S16" si="44">COUNTIF(S10:S15,"&gt;375000")</f>
        <v>3</v>
      </c>
      <c r="T16" s="6">
        <f t="shared" ref="T16" si="45">COUNTIF(T10:T15,"&gt;375000")</f>
        <v>5</v>
      </c>
      <c r="U16" s="6">
        <f t="shared" ref="U16" si="46">COUNTIF(U10:U15,"&gt;375000")</f>
        <v>2</v>
      </c>
      <c r="V16" s="6">
        <f t="shared" ref="V16" si="47">COUNTIF(V10:V15,"&gt;375000")</f>
        <v>1</v>
      </c>
      <c r="W16" s="6">
        <f t="shared" ref="W16" si="48">COUNTIF(W10:W15,"&gt;375000")</f>
        <v>1</v>
      </c>
      <c r="X16" s="6">
        <f t="shared" ref="X16" si="49">COUNTIF(X10:X15,"&gt;375000")</f>
        <v>0</v>
      </c>
      <c r="Y16" s="6">
        <f t="shared" ref="Y16" si="50">COUNTIF(Y10:Y15,"&gt;375000")</f>
        <v>1</v>
      </c>
      <c r="Z16" s="6">
        <f t="shared" ref="Z16" si="51">COUNTIF(Z10:Z15,"&gt;375000")</f>
        <v>2</v>
      </c>
      <c r="AA16" s="6">
        <f t="shared" ref="AA16" si="52">COUNTIF(AA10:AA15,"&gt;375000")</f>
        <v>0</v>
      </c>
      <c r="AB16" s="6">
        <f t="shared" ref="AB16" si="53">COUNTIF(AB10:AB15,"&gt;375000")</f>
        <v>2</v>
      </c>
      <c r="AC16" s="6">
        <f t="shared" ref="AC16" si="54">COUNTIF(AC10:AC15,"&gt;375000")</f>
        <v>0</v>
      </c>
      <c r="AD16" s="6">
        <f t="shared" ref="AD16" si="55">COUNTIF(AD10:AD15,"&gt;375000")</f>
        <v>1</v>
      </c>
      <c r="AE16" s="6">
        <f t="shared" ref="AE16" si="56">COUNTIF(AE10:AE15,"&gt;375000")</f>
        <v>1</v>
      </c>
      <c r="AF16" s="6">
        <f t="shared" ref="AF16" si="57">COUNTIF(AF10:AF15,"&gt;375000")</f>
        <v>5</v>
      </c>
      <c r="AG16" s="6">
        <f t="shared" ref="AG16" si="58">COUNTIF(AG10:AG15,"&gt;375000")</f>
        <v>6</v>
      </c>
      <c r="AH16" s="6">
        <f t="shared" ref="AH16" si="59">COUNTIF(AH10:AH15,"&gt;375000")</f>
        <v>6</v>
      </c>
      <c r="AI16" s="6">
        <f t="shared" ref="AI16" si="60">COUNTIF(AI10:AI15,"&gt;375000")</f>
        <v>6</v>
      </c>
      <c r="AJ16" s="6">
        <f t="shared" ref="AJ16" si="61">COUNTIF(AJ10:AJ15,"&gt;375000")</f>
        <v>0</v>
      </c>
      <c r="AK16" s="6">
        <f t="shared" ref="AK16" si="62">COUNTIF(AK10:AK15,"&gt;375000")</f>
        <v>5</v>
      </c>
      <c r="AL16" s="6">
        <f t="shared" ref="AL16" si="63">COUNTIF(AL10:AL15,"&gt;375000")</f>
        <v>0</v>
      </c>
      <c r="AM16" s="6">
        <f t="shared" ref="AM16" si="64">COUNTIF(AM10:AM15,"&gt;375000")</f>
        <v>0</v>
      </c>
      <c r="AN16" s="6">
        <f t="shared" ref="AN16" si="65">COUNTIF(AN10:AN15,"&gt;375000")</f>
        <v>3</v>
      </c>
      <c r="AO16" s="6">
        <f t="shared" ref="AO16" si="66">COUNTIF(AO10:AO15,"&gt;375000")</f>
        <v>6</v>
      </c>
      <c r="AP16" s="6">
        <f t="shared" ref="AP16" si="67">COUNTIF(AP10:AP15,"&gt;375000")</f>
        <v>5</v>
      </c>
      <c r="AQ16" s="6">
        <f t="shared" ref="AQ16" si="68">COUNTIF(AQ10:AQ15,"&gt;375000")</f>
        <v>4</v>
      </c>
      <c r="AR16" s="6">
        <f t="shared" ref="AR16" si="69">COUNTIF(AR10:AR15,"&gt;375000")</f>
        <v>6</v>
      </c>
      <c r="AS16" s="6">
        <f t="shared" ref="AS16" si="70">COUNTIF(AS10:AS15,"&gt;375000")</f>
        <v>3</v>
      </c>
      <c r="AT16" s="6">
        <f t="shared" ref="AT16" si="71">COUNTIF(AT10:AT15,"&gt;375000")</f>
        <v>0</v>
      </c>
      <c r="AU16" s="6">
        <f t="shared" ref="AU16" si="72">COUNTIF(AU10:AU15,"&gt;375000")</f>
        <v>0</v>
      </c>
      <c r="AV16" s="6">
        <f t="shared" ref="AV16" si="73">COUNTIF(AV10:AV15,"&gt;375000")</f>
        <v>0</v>
      </c>
      <c r="AW16" s="6">
        <f t="shared" ref="AW16" si="74">COUNTIF(AW10:AW15,"&gt;375000")</f>
        <v>1</v>
      </c>
      <c r="AX16" s="6">
        <f t="shared" ref="AX16" si="75">COUNTIF(AX10:AX15,"&gt;375000")</f>
        <v>1</v>
      </c>
      <c r="AY16" s="6">
        <f t="shared" ref="AY16" si="76">COUNTIF(AY10:AY15,"&gt;375000")</f>
        <v>0</v>
      </c>
      <c r="AZ16" s="6">
        <f t="shared" ref="AZ16" si="77">COUNTIF(AZ10:AZ15,"&gt;375000")</f>
        <v>0</v>
      </c>
      <c r="BA16" s="6">
        <f t="shared" ref="BA16" si="78">COUNTIF(BA10:BA15,"&gt;375000")</f>
        <v>0</v>
      </c>
      <c r="BB16" s="6">
        <f t="shared" ref="BB16" si="79">COUNTIF(BB10:BB15,"&gt;375000")</f>
        <v>0</v>
      </c>
      <c r="BC16" s="6">
        <f t="shared" ref="BC16" si="80">COUNTIF(BC10:BC15,"&gt;375000")</f>
        <v>0</v>
      </c>
      <c r="BD16" s="6">
        <f t="shared" ref="BD16" si="81">COUNTIF(BD10:BD15,"&gt;375000")</f>
        <v>3</v>
      </c>
      <c r="BE16" s="6">
        <f t="shared" ref="BE16" si="82">COUNTIF(BE10:BE15,"&gt;375000")</f>
        <v>2</v>
      </c>
      <c r="BF16" s="6">
        <f t="shared" ref="BF16" si="83">COUNTIF(BF10:BF15,"&gt;375000")</f>
        <v>1</v>
      </c>
      <c r="BG16" s="6">
        <f t="shared" ref="BG16" si="84">COUNTIF(BG10:BG15,"&gt;375000")</f>
        <v>3</v>
      </c>
      <c r="BH16" s="6">
        <f t="shared" ref="BH16" si="85">COUNTIF(BH10:BH15,"&gt;375000")</f>
        <v>2</v>
      </c>
      <c r="BI16" s="6">
        <f t="shared" ref="BI16" si="86">COUNTIF(BI10:BI15,"&gt;375000")</f>
        <v>6</v>
      </c>
      <c r="BJ16" s="6">
        <f t="shared" ref="BJ16" si="87">COUNTIF(BJ10:BJ15,"&gt;375000")</f>
        <v>0</v>
      </c>
      <c r="BK16" s="6">
        <f t="shared" ref="BK16" si="88">COUNTIF(BK10:BK15,"&gt;375000")</f>
        <v>1</v>
      </c>
      <c r="BL16" s="6">
        <f t="shared" ref="BL16" si="89">COUNTIF(BL10:BL15,"&gt;375000")</f>
        <v>1</v>
      </c>
      <c r="BM16" s="6">
        <f t="shared" ref="BM16" si="90">COUNTIF(BM10:BM15,"&gt;375000")</f>
        <v>4</v>
      </c>
      <c r="BN16" s="6">
        <f t="shared" ref="BN16" si="91">COUNTIF(BN10:BN15,"&gt;375000")</f>
        <v>4</v>
      </c>
      <c r="BO16" s="6">
        <f t="shared" ref="BO16" si="92">COUNTIF(BO10:BO15,"&gt;375000")</f>
        <v>4</v>
      </c>
      <c r="BP16" s="6">
        <f t="shared" ref="BP16" si="93">COUNTIF(BP10:BP15,"&gt;375000")</f>
        <v>6</v>
      </c>
      <c r="BQ16" s="6">
        <f t="shared" ref="BQ16" si="94">COUNTIF(BQ10:BQ15,"&gt;375000")</f>
        <v>5</v>
      </c>
      <c r="BR16" s="6">
        <f t="shared" ref="BR16" si="95">COUNTIF(BR10:BR15,"&gt;375000")</f>
        <v>4</v>
      </c>
      <c r="BS16" s="6">
        <f t="shared" ref="BS16" si="96">COUNTIF(BS10:BS15,"&gt;375000")</f>
        <v>4</v>
      </c>
      <c r="BT16" s="6">
        <f t="shared" ref="BT16" si="97">COUNTIF(BT10:BT15,"&gt;375000")</f>
        <v>0</v>
      </c>
      <c r="BU16" s="6">
        <f t="shared" ref="BU16" si="98">COUNTIF(BU10:BU15,"&gt;375000")</f>
        <v>0</v>
      </c>
      <c r="BV16" s="6">
        <f t="shared" ref="BV16" si="99">COUNTIF(BV10:BV15,"&gt;375000")</f>
        <v>0</v>
      </c>
      <c r="BW16" s="6">
        <f t="shared" ref="BW16" si="100">COUNTIF(BW10:BW15,"&gt;375000")</f>
        <v>1</v>
      </c>
      <c r="BX16" s="6">
        <f t="shared" ref="BX16" si="101">COUNTIF(BX10:BX15,"&gt;375000")</f>
        <v>3</v>
      </c>
      <c r="BY16" s="6">
        <f t="shared" ref="BY16" si="102">COUNTIF(BY10:BY15,"&gt;375000")</f>
        <v>3</v>
      </c>
      <c r="BZ16" s="6">
        <f t="shared" ref="BZ16" si="103">COUNTIF(BZ10:BZ15,"&gt;375000")</f>
        <v>6</v>
      </c>
      <c r="CA16" s="6">
        <f t="shared" ref="CA16" si="104">COUNTIF(CA10:CA15,"&gt;375000")</f>
        <v>6</v>
      </c>
      <c r="CB16" s="6">
        <f t="shared" ref="CB16" si="105">COUNTIF(CB10:CB15,"&gt;375000")</f>
        <v>6</v>
      </c>
      <c r="CC16" s="6">
        <f t="shared" ref="CC16" si="106">COUNTIF(CC10:CC15,"&gt;375000")</f>
        <v>4</v>
      </c>
      <c r="CD16" s="6">
        <f t="shared" ref="CD16" si="107">COUNTIF(CD10:CD15,"&gt;375000")</f>
        <v>0</v>
      </c>
      <c r="CE16" s="6">
        <f t="shared" ref="CE16" si="108">COUNTIF(CE10:CE15,"&gt;375000")</f>
        <v>6</v>
      </c>
      <c r="CF16" s="6">
        <f t="shared" ref="CF16" si="109">COUNTIF(CF10:CF15,"&gt;375000")</f>
        <v>0</v>
      </c>
      <c r="CG16" s="6">
        <f t="shared" ref="CG16" si="110">COUNTIF(CG10:CG15,"&gt;375000")</f>
        <v>0</v>
      </c>
      <c r="CH16" s="6">
        <f t="shared" ref="CH16" si="111">COUNTIF(CH10:CH15,"&gt;375000")</f>
        <v>6</v>
      </c>
      <c r="CI16" s="6">
        <f t="shared" ref="CI16" si="112">COUNTIF(CI10:CI15,"&gt;375000")</f>
        <v>3</v>
      </c>
      <c r="CJ16" s="6">
        <f t="shared" ref="CJ16" si="113">COUNTIF(CJ10:CJ15,"&gt;375000")</f>
        <v>3</v>
      </c>
      <c r="CK16" s="6">
        <f t="shared" ref="CK16" si="114">COUNTIF(CK10:CK15,"&gt;375000")</f>
        <v>4</v>
      </c>
      <c r="CL16" s="6">
        <f t="shared" ref="CL16" si="115">COUNTIF(CL10:CL15,"&gt;375000")</f>
        <v>6</v>
      </c>
      <c r="CM16" s="6">
        <f t="shared" ref="CM16" si="116">COUNTIF(CM10:CM15,"&gt;375000")</f>
        <v>6</v>
      </c>
      <c r="CN16" s="6">
        <f t="shared" ref="CN16" si="117">COUNTIF(CN10:CN15,"&gt;375000")</f>
        <v>6</v>
      </c>
      <c r="CO16" s="6">
        <f t="shared" ref="CO16" si="118">COUNTIF(CO10:CO15,"&gt;375000")</f>
        <v>3</v>
      </c>
      <c r="CP16" s="6">
        <f t="shared" ref="CP16" si="119">COUNTIF(CP10:CP15,"&gt;375000")</f>
        <v>0</v>
      </c>
      <c r="CQ16" s="6">
        <f t="shared" ref="CQ16" si="120">COUNTIF(CQ10:CQ15,"&gt;375000")</f>
        <v>2</v>
      </c>
      <c r="CR16" s="6">
        <f t="shared" ref="CR16" si="121">COUNTIF(CR10:CR15,"&gt;375000")</f>
        <v>1</v>
      </c>
      <c r="CS16" s="6">
        <f t="shared" ref="CS16" si="122">COUNTIF(CS10:CS15,"&gt;375000")</f>
        <v>0</v>
      </c>
      <c r="CT16" s="6">
        <f t="shared" ref="CT16" si="123">COUNTIF(CT10:CT15,"&gt;375000")</f>
        <v>1</v>
      </c>
      <c r="CU16" s="6">
        <f t="shared" ref="CU16" si="124">COUNTIF(CU10:CU15,"&gt;375000")</f>
        <v>2</v>
      </c>
      <c r="CV16" s="6">
        <f t="shared" ref="CV16" si="125">COUNTIF(CV10:CV15,"&gt;375000")</f>
        <v>1</v>
      </c>
      <c r="CW16" s="6">
        <f t="shared" ref="CW16" si="126">COUNTIF(CW10:CW15,"&gt;375000")</f>
        <v>4</v>
      </c>
      <c r="CX16" s="6">
        <f t="shared" ref="CX16" si="127">COUNTIF(CX10:CX15,"&gt;375000")</f>
        <v>4</v>
      </c>
      <c r="CY16" s="6">
        <f t="shared" ref="CY16" si="128">COUNTIF(CY10:CY15,"&gt;375000")</f>
        <v>0</v>
      </c>
      <c r="CZ16" s="6">
        <f t="shared" ref="CZ16" si="129">COUNTIF(CZ10:CZ15,"&gt;375000")</f>
        <v>5</v>
      </c>
      <c r="DA16" s="6">
        <f t="shared" ref="DA16" si="130">COUNTIF(DA10:DA15,"&gt;375000")</f>
        <v>5</v>
      </c>
      <c r="DB16" s="6">
        <f t="shared" ref="DB16" si="131">COUNTIF(DB10:DB15,"&gt;375000")</f>
        <v>6</v>
      </c>
      <c r="DC16" s="6">
        <f t="shared" ref="DC16" si="132">COUNTIF(DC10:DC15,"&gt;375000")</f>
        <v>4</v>
      </c>
      <c r="DD16" s="6">
        <f t="shared" ref="DD16" si="133">COUNTIF(DD10:DD15,"&gt;375000")</f>
        <v>4</v>
      </c>
      <c r="DE16" s="6">
        <f t="shared" ref="DE16" si="134">COUNTIF(DE10:DE15,"&gt;375000")</f>
        <v>2</v>
      </c>
      <c r="DF16" s="6">
        <f t="shared" ref="DF16" si="135">COUNTIF(DF10:DF15,"&gt;375000")</f>
        <v>6</v>
      </c>
      <c r="DG16" s="6">
        <f t="shared" ref="DG16" si="136">COUNTIF(DG10:DG15,"&gt;375000")</f>
        <v>6</v>
      </c>
      <c r="DH16" s="6">
        <f t="shared" ref="DH16" si="137">COUNTIF(DH10:DH15,"&gt;375000")</f>
        <v>5</v>
      </c>
      <c r="DI16" s="6">
        <f t="shared" ref="DI16" si="138">COUNTIF(DI10:DI15,"&gt;375000")</f>
        <v>6</v>
      </c>
      <c r="DJ16" s="6">
        <f t="shared" ref="DJ16" si="139">COUNTIF(DJ10:DJ15,"&gt;375000")</f>
        <v>5</v>
      </c>
      <c r="DK16" s="6">
        <f t="shared" ref="DK16" si="140">COUNTIF(DK10:DK15,"&gt;375000")</f>
        <v>6</v>
      </c>
      <c r="DL16" s="6">
        <f t="shared" ref="DL16" si="141">COUNTIF(DL10:DL15,"&gt;375000")</f>
        <v>3</v>
      </c>
      <c r="DM16" s="6">
        <f t="shared" ref="DM16" si="142">COUNTIF(DM10:DM15,"&gt;375000")</f>
        <v>0</v>
      </c>
      <c r="DN16" s="6">
        <f t="shared" ref="DN16" si="143">COUNTIF(DN10:DN15,"&gt;375000")</f>
        <v>0</v>
      </c>
      <c r="DO16" s="6">
        <f t="shared" ref="DO16" si="144">COUNTIF(DO10:DO15,"&gt;375000")</f>
        <v>2</v>
      </c>
      <c r="DP16" s="6">
        <f t="shared" ref="DP16" si="145">COUNTIF(DP10:DP15,"&gt;375000")</f>
        <v>0</v>
      </c>
      <c r="DQ16" s="6">
        <f t="shared" ref="DQ16" si="146">COUNTIF(DQ10:DQ15,"&gt;375000")</f>
        <v>3</v>
      </c>
      <c r="DR16" s="6">
        <f t="shared" ref="DR16" si="147">COUNTIF(DR10:DR15,"&gt;375000")</f>
        <v>1</v>
      </c>
      <c r="DS16" s="6">
        <f t="shared" ref="DS16" si="148">COUNTIF(DS10:DS15,"&gt;375000")</f>
        <v>0</v>
      </c>
      <c r="DT16" s="6">
        <f t="shared" ref="DT16" si="149">COUNTIF(DT10:DT15,"&gt;375000")</f>
        <v>2</v>
      </c>
      <c r="DU16" s="6">
        <f t="shared" ref="DU16" si="150">COUNTIF(DU10:DU15,"&gt;375000")</f>
        <v>6</v>
      </c>
      <c r="DV16" s="6">
        <f t="shared" ref="DV16" si="151">COUNTIF(DV10:DV15,"&gt;375000")</f>
        <v>5</v>
      </c>
      <c r="DW16" s="6">
        <f t="shared" ref="DW16" si="152">COUNTIF(DW10:DW15,"&gt;375000")</f>
        <v>6</v>
      </c>
      <c r="DX16" s="6">
        <f t="shared" ref="DX16" si="153">COUNTIF(DX10:DX15,"&gt;375000")</f>
        <v>6</v>
      </c>
      <c r="DY16" s="6">
        <f t="shared" ref="DY16" si="154">COUNTIF(DY10:DY15,"&gt;375000")</f>
        <v>1</v>
      </c>
      <c r="DZ16" s="6">
        <f t="shared" ref="DZ16" si="155">COUNTIF(DZ10:DZ15,"&gt;375000")</f>
        <v>0</v>
      </c>
      <c r="EA16" s="6">
        <f t="shared" ref="EA16" si="156">COUNTIF(EA10:EA15,"&gt;375000")</f>
        <v>3</v>
      </c>
      <c r="EB16" s="6">
        <f t="shared" ref="EB16" si="157">COUNTIF(EB10:EB15,"&gt;375000")</f>
        <v>3</v>
      </c>
      <c r="EC16" s="6">
        <f t="shared" ref="EC16" si="158">COUNTIF(EC10:EC15,"&gt;375000")</f>
        <v>6</v>
      </c>
      <c r="ED16" s="6">
        <f t="shared" ref="ED16" si="159">COUNTIF(ED10:ED15,"&gt;375000")</f>
        <v>6</v>
      </c>
      <c r="EE16" s="6">
        <f t="shared" ref="EE16" si="160">COUNTIF(EE10:EE15,"&gt;375000")</f>
        <v>4</v>
      </c>
      <c r="EF16" s="6">
        <f t="shared" ref="EF16" si="161">COUNTIF(EF10:EF15,"&gt;375000")</f>
        <v>6</v>
      </c>
      <c r="EG16" s="6">
        <f t="shared" ref="EG16" si="162">COUNTIF(EG10:EG15,"&gt;375000")</f>
        <v>5</v>
      </c>
      <c r="EH16" s="6">
        <f t="shared" ref="EH16" si="163">COUNTIF(EH10:EH15,"&gt;375000")</f>
        <v>4</v>
      </c>
      <c r="EI16" s="6">
        <f t="shared" ref="EI16" si="164">COUNTIF(EI10:EI15,"&gt;375000")</f>
        <v>1</v>
      </c>
      <c r="EJ16" s="6">
        <f t="shared" ref="EJ16" si="165">COUNTIF(EJ10:EJ15,"&gt;375000")</f>
        <v>0</v>
      </c>
      <c r="EK16" s="6">
        <f t="shared" ref="EK16" si="166">COUNTIF(EK10:EK15,"&gt;375000")</f>
        <v>0</v>
      </c>
      <c r="EL16" s="6">
        <f t="shared" ref="EL16" si="167">COUNTIF(EL10:EL15,"&gt;375000")</f>
        <v>0</v>
      </c>
      <c r="EM16" s="6">
        <f t="shared" ref="EM16" si="168">COUNTIF(EM10:EM15,"&gt;375000")</f>
        <v>0</v>
      </c>
      <c r="EN16" s="6">
        <f t="shared" ref="EN16" si="169">COUNTIF(EN10:EN15,"&gt;375000")</f>
        <v>0</v>
      </c>
      <c r="EO16" s="6">
        <f t="shared" ref="EO16" si="170">COUNTIF(EO10:EO15,"&gt;375000")</f>
        <v>0</v>
      </c>
      <c r="EP16" s="28"/>
      <c r="EQ16" s="28"/>
      <c r="ER16" s="22"/>
      <c r="ES16" s="22"/>
      <c r="ET16" s="22"/>
      <c r="EU16" s="22"/>
      <c r="EV16" s="22"/>
      <c r="EW16" s="22"/>
      <c r="EX16" s="22"/>
      <c r="EY16" s="30"/>
      <c r="EZ16" s="35" t="s">
        <v>13</v>
      </c>
      <c r="FA16" s="36" t="s">
        <v>14</v>
      </c>
      <c r="FB16" s="36" t="s">
        <v>15</v>
      </c>
      <c r="FC16" s="37" t="s">
        <v>11</v>
      </c>
      <c r="FD16" s="28">
        <v>70</v>
      </c>
      <c r="FE16" s="28">
        <v>69</v>
      </c>
      <c r="FF16" s="28">
        <v>66</v>
      </c>
      <c r="FG16" s="28">
        <v>66</v>
      </c>
      <c r="FH16" s="28">
        <v>66</v>
      </c>
      <c r="FI16" s="28">
        <v>66</v>
      </c>
      <c r="FJ16" s="28">
        <v>66</v>
      </c>
      <c r="FK16" s="28">
        <v>66</v>
      </c>
      <c r="FL16" s="28">
        <v>72</v>
      </c>
      <c r="FM16" s="28">
        <v>72</v>
      </c>
      <c r="FN16" s="28">
        <v>72</v>
      </c>
      <c r="FO16" s="28">
        <v>71</v>
      </c>
    </row>
    <row r="17" spans="1:171" x14ac:dyDescent="0.25">
      <c r="A17" s="5" t="s">
        <v>7</v>
      </c>
      <c r="B17">
        <v>19630678.199999999</v>
      </c>
      <c r="C17">
        <v>10073684.199999999</v>
      </c>
      <c r="D17">
        <v>-16268958.699999999</v>
      </c>
      <c r="E17">
        <v>5938186.2000000002</v>
      </c>
      <c r="F17">
        <v>7776222.4000000004</v>
      </c>
      <c r="G17">
        <v>-7916009.0999999996</v>
      </c>
      <c r="H17">
        <v>5227183.5</v>
      </c>
      <c r="I17">
        <v>13505228.699999999</v>
      </c>
      <c r="J17">
        <v>9667332.4000000004</v>
      </c>
      <c r="K17">
        <v>-25577604.300000001</v>
      </c>
      <c r="L17">
        <v>-3850774.2</v>
      </c>
      <c r="M17">
        <v>-20759965.899999999</v>
      </c>
      <c r="N17">
        <v>-7927139</v>
      </c>
      <c r="O17">
        <v>-4936438.7</v>
      </c>
      <c r="P17">
        <v>-14458834.199999999</v>
      </c>
      <c r="Q17">
        <v>13202637.800000001</v>
      </c>
      <c r="R17">
        <v>3262583.7</v>
      </c>
      <c r="S17">
        <v>-697067.1</v>
      </c>
      <c r="T17">
        <v>-2466103.9</v>
      </c>
      <c r="U17">
        <v>-1092016.3</v>
      </c>
      <c r="V17">
        <v>750128.1</v>
      </c>
      <c r="W17">
        <v>-4146221.4</v>
      </c>
      <c r="X17">
        <v>-8323186.0999999996</v>
      </c>
      <c r="Y17">
        <v>1263633.5</v>
      </c>
      <c r="Z17">
        <v>4207245.9000000004</v>
      </c>
      <c r="AA17">
        <v>-4470173.5</v>
      </c>
      <c r="AB17">
        <v>6684578.2999999998</v>
      </c>
      <c r="AC17">
        <v>-1876934.4</v>
      </c>
      <c r="AD17">
        <v>-4109812.3</v>
      </c>
      <c r="AE17">
        <v>-113892.4</v>
      </c>
      <c r="AF17">
        <v>15648050.5</v>
      </c>
      <c r="AG17">
        <v>-6643167.0999999996</v>
      </c>
      <c r="AH17">
        <v>12365954</v>
      </c>
      <c r="AI17">
        <v>-3724803.9</v>
      </c>
      <c r="AJ17">
        <v>-2119473</v>
      </c>
      <c r="AK17">
        <v>-1733196.1</v>
      </c>
      <c r="AL17">
        <v>2055573.6</v>
      </c>
      <c r="AM17">
        <v>12407704.5</v>
      </c>
      <c r="AN17">
        <v>-11315281.4</v>
      </c>
      <c r="AO17">
        <v>5083864.0999999996</v>
      </c>
      <c r="AP17">
        <v>9350139.1999999993</v>
      </c>
      <c r="AQ17">
        <v>-3877151.1</v>
      </c>
      <c r="AR17">
        <v>-3054878</v>
      </c>
      <c r="AS17">
        <v>-646210.6</v>
      </c>
      <c r="AT17">
        <v>-1840057.4</v>
      </c>
      <c r="AU17">
        <v>2218943.5</v>
      </c>
      <c r="AV17">
        <v>-7782115.2999999998</v>
      </c>
      <c r="AW17">
        <v>-9965071.3000000007</v>
      </c>
      <c r="AX17">
        <v>-3703089.2</v>
      </c>
      <c r="AY17">
        <v>719101.7</v>
      </c>
      <c r="AZ17">
        <v>170194.6</v>
      </c>
      <c r="BA17">
        <v>2363885.7999999998</v>
      </c>
      <c r="BB17">
        <v>-718055.2</v>
      </c>
      <c r="BC17">
        <v>-6429273.7999999998</v>
      </c>
      <c r="BD17">
        <v>1483881.6</v>
      </c>
      <c r="BE17">
        <v>-2181981.2999999998</v>
      </c>
      <c r="BF17">
        <v>9290833.0999999996</v>
      </c>
      <c r="BG17">
        <v>-10762</v>
      </c>
      <c r="BH17">
        <v>-5457314.5</v>
      </c>
      <c r="BI17">
        <v>-3693912.9</v>
      </c>
      <c r="BJ17">
        <v>1275697</v>
      </c>
      <c r="BK17">
        <v>-4871081.0999999996</v>
      </c>
      <c r="BL17">
        <v>2978047.5</v>
      </c>
      <c r="BM17">
        <v>7978674.0999999996</v>
      </c>
      <c r="BN17">
        <v>5854142.7999999998</v>
      </c>
      <c r="BO17">
        <v>-2923076.8</v>
      </c>
      <c r="BP17">
        <v>5178365.8</v>
      </c>
      <c r="BQ17">
        <v>-1958776.7</v>
      </c>
      <c r="BR17">
        <v>-2729635</v>
      </c>
      <c r="BS17">
        <v>-1478182.8</v>
      </c>
      <c r="BT17">
        <v>-1172844.3</v>
      </c>
      <c r="BU17">
        <v>-2112302.1</v>
      </c>
      <c r="BV17">
        <v>-2708374.9</v>
      </c>
      <c r="BW17">
        <v>3483504.9</v>
      </c>
      <c r="BX17">
        <v>2542264</v>
      </c>
      <c r="BY17">
        <v>9330220.5999999996</v>
      </c>
      <c r="BZ17">
        <v>5676870.2000000002</v>
      </c>
      <c r="CA17">
        <v>-3414530</v>
      </c>
      <c r="CB17">
        <v>6574198.5</v>
      </c>
      <c r="CC17">
        <v>-2510266.7999999998</v>
      </c>
      <c r="CD17">
        <v>-3884705.2</v>
      </c>
      <c r="CE17">
        <v>-252615.1</v>
      </c>
      <c r="CF17">
        <v>2810523.8</v>
      </c>
      <c r="CG17">
        <v>-2935655.1</v>
      </c>
      <c r="CH17">
        <v>778889.1</v>
      </c>
      <c r="CI17">
        <v>1792722.6</v>
      </c>
      <c r="CJ17">
        <v>2004796.7</v>
      </c>
      <c r="CK17">
        <v>16541277.1</v>
      </c>
      <c r="CL17">
        <v>4404568.2</v>
      </c>
      <c r="CM17">
        <v>-8758488.5999999996</v>
      </c>
      <c r="CN17">
        <v>6273542.9000000004</v>
      </c>
      <c r="CO17">
        <v>4259773.5999999996</v>
      </c>
      <c r="CP17">
        <v>-10533482.5</v>
      </c>
      <c r="CQ17">
        <v>-3064275.3</v>
      </c>
      <c r="CR17">
        <v>6354875.0999999996</v>
      </c>
      <c r="CS17">
        <v>-15314964.300000001</v>
      </c>
      <c r="CT17">
        <v>3506757.9</v>
      </c>
      <c r="CU17">
        <v>7159686.2999999998</v>
      </c>
      <c r="CV17">
        <v>-3071145.4</v>
      </c>
      <c r="CW17">
        <v>-857420.4</v>
      </c>
      <c r="CX17">
        <v>4062333.7</v>
      </c>
      <c r="CY17">
        <v>-2609365.6</v>
      </c>
      <c r="CZ17">
        <v>833578.4</v>
      </c>
      <c r="DA17">
        <v>5492120.5999999996</v>
      </c>
      <c r="DB17">
        <v>-12428093.1</v>
      </c>
      <c r="DC17">
        <v>3121300.7</v>
      </c>
      <c r="DD17">
        <v>8409011.9000000004</v>
      </c>
      <c r="DE17">
        <v>-1731207.4</v>
      </c>
      <c r="DF17">
        <v>4176374.8</v>
      </c>
      <c r="DG17">
        <v>-7444993.7000000002</v>
      </c>
      <c r="DH17">
        <v>6477082.0999999996</v>
      </c>
      <c r="DI17">
        <v>784091.9</v>
      </c>
      <c r="DJ17">
        <v>-7107393.2999999998</v>
      </c>
      <c r="DK17">
        <v>-5062991.9000000004</v>
      </c>
      <c r="DL17">
        <v>1349022.3</v>
      </c>
      <c r="DM17">
        <v>-1616342.6</v>
      </c>
      <c r="DN17">
        <v>-1770326.8</v>
      </c>
      <c r="DO17">
        <v>7525038.0999999996</v>
      </c>
      <c r="DP17">
        <v>-4347930</v>
      </c>
      <c r="DQ17">
        <v>-2539452.2999999998</v>
      </c>
      <c r="DR17">
        <v>-2629775.9</v>
      </c>
      <c r="DS17">
        <v>2827791.2</v>
      </c>
      <c r="DT17">
        <v>7866042.4000000004</v>
      </c>
      <c r="DU17">
        <v>8632852.1999999993</v>
      </c>
      <c r="DV17">
        <v>7556932.4000000004</v>
      </c>
      <c r="DW17">
        <v>-1229471.8999999999</v>
      </c>
      <c r="DX17">
        <v>-2867612.2</v>
      </c>
      <c r="DY17">
        <v>-8307714.0999999996</v>
      </c>
      <c r="DZ17">
        <v>9499540.5</v>
      </c>
      <c r="EA17">
        <v>8905532.8000000007</v>
      </c>
      <c r="EB17">
        <v>1607682.2</v>
      </c>
      <c r="EC17">
        <v>4898540</v>
      </c>
      <c r="ED17">
        <v>1144333.1000000001</v>
      </c>
      <c r="EE17">
        <v>-5559702.4000000004</v>
      </c>
      <c r="EF17">
        <v>4560952</v>
      </c>
      <c r="EG17">
        <v>2450784.4</v>
      </c>
      <c r="EH17">
        <v>-1034741.2</v>
      </c>
      <c r="EP17" s="28">
        <f t="shared" si="5"/>
        <v>137</v>
      </c>
      <c r="EQ17" s="28">
        <f t="shared" si="6"/>
        <v>51375000</v>
      </c>
      <c r="ER17" s="22">
        <f t="shared" ref="ER17:ER22" si="171">SUM(B17:EO17)</f>
        <v>36561923.100000001</v>
      </c>
      <c r="ES17" s="22">
        <f t="shared" si="7"/>
        <v>-14813076.899999999</v>
      </c>
      <c r="ET17" s="22">
        <f>ROUNDUP(EP17/1,0)</f>
        <v>137</v>
      </c>
      <c r="EU17" s="22">
        <f>$EQ$2*ET17</f>
        <v>51375000</v>
      </c>
      <c r="EV17" s="22">
        <f>SUM(B17:EO17)</f>
        <v>36561923.100000001</v>
      </c>
      <c r="EW17" s="22">
        <f t="shared" ref="EW17:EW21" si="172">EV17-EU17</f>
        <v>-14813076.899999999</v>
      </c>
      <c r="EX17" s="22">
        <v>1</v>
      </c>
      <c r="EY17" s="30">
        <f t="shared" si="8"/>
        <v>-5.1899831474452552E-3</v>
      </c>
      <c r="EZ17" s="34">
        <v>1</v>
      </c>
      <c r="FA17" s="7">
        <f>COUNTIF(B17:EO17,"&gt;375000")</f>
        <v>66</v>
      </c>
      <c r="FB17" s="7">
        <f>COUNTIF(B17:EO17,"&lt;375000")</f>
        <v>71</v>
      </c>
      <c r="FC17" s="33">
        <f t="shared" si="11"/>
        <v>0.48175182481751827</v>
      </c>
      <c r="FD17" s="24">
        <f t="shared" ref="FD17:FL22" si="173">SUM(E17,Q17,AC17,AO17,BA17,BM17,BY17,CK17,CW17,DI17,DU17,EG17)</f>
        <v>69572119.400000006</v>
      </c>
      <c r="FE17" s="24">
        <f t="shared" si="173"/>
        <v>34973790.600000001</v>
      </c>
      <c r="FF17" s="24">
        <f t="shared" si="173"/>
        <v>-43031318.299999997</v>
      </c>
      <c r="FG17" s="24">
        <f t="shared" si="173"/>
        <v>34179229.399999999</v>
      </c>
      <c r="FH17" s="24">
        <f t="shared" si="173"/>
        <v>-1699352.6000000015</v>
      </c>
      <c r="FI17" s="24">
        <f t="shared" si="173"/>
        <v>8387488.1000000043</v>
      </c>
      <c r="FJ17" s="24">
        <f t="shared" si="173"/>
        <v>-16483649.699999999</v>
      </c>
      <c r="FK17" s="24">
        <f t="shared" si="173"/>
        <v>-13871544.4</v>
      </c>
      <c r="FL17" s="24">
        <f t="shared" si="173"/>
        <v>-54623553.899999999</v>
      </c>
      <c r="FM17" s="24">
        <f t="shared" ref="FM17:FO22" si="174">SUM(B17,N17,Z17,AL17,AX17,BJ17,BV17,CH17,CT17,DF17,DR17,ED17)</f>
        <v>19807170.600000001</v>
      </c>
      <c r="FN17" s="24">
        <f t="shared" si="174"/>
        <v>11181805.999999998</v>
      </c>
      <c r="FO17" s="24">
        <f t="shared" si="174"/>
        <v>-11830262.1</v>
      </c>
    </row>
    <row r="18" spans="1:171" x14ac:dyDescent="0.25">
      <c r="A18" s="5" t="s">
        <v>2</v>
      </c>
      <c r="B18">
        <v>13657377.199999999</v>
      </c>
      <c r="C18">
        <v>-3671207.1</v>
      </c>
      <c r="D18">
        <v>-10909864.6</v>
      </c>
      <c r="E18">
        <v>8060698.9000000004</v>
      </c>
      <c r="F18">
        <v>2792879.9</v>
      </c>
      <c r="G18">
        <v>-6490559</v>
      </c>
      <c r="H18">
        <v>24072149.5</v>
      </c>
      <c r="I18">
        <v>33191406.800000001</v>
      </c>
      <c r="J18">
        <v>-8045127.7000000002</v>
      </c>
      <c r="K18">
        <v>-27919511.600000001</v>
      </c>
      <c r="L18">
        <v>-26168733.699999999</v>
      </c>
      <c r="M18">
        <v>-23172061.199999999</v>
      </c>
      <c r="N18">
        <v>-8837075.3000000007</v>
      </c>
      <c r="O18">
        <v>-21341811.600000001</v>
      </c>
      <c r="P18">
        <v>-333989.90000000002</v>
      </c>
      <c r="Q18">
        <v>16002138.5</v>
      </c>
      <c r="R18">
        <v>-1113626.6000000001</v>
      </c>
      <c r="S18">
        <v>-9858604</v>
      </c>
      <c r="T18">
        <v>-10372326.800000001</v>
      </c>
      <c r="U18">
        <v>-4358314.3</v>
      </c>
      <c r="V18">
        <v>-4920652.3</v>
      </c>
      <c r="W18">
        <v>-10404114.4</v>
      </c>
      <c r="X18">
        <v>4082939.9</v>
      </c>
      <c r="Y18">
        <v>12033414.800000001</v>
      </c>
      <c r="Z18">
        <v>-1066813.8</v>
      </c>
      <c r="AA18">
        <v>5620050.7000000002</v>
      </c>
      <c r="AB18">
        <v>-2354908.2999999998</v>
      </c>
      <c r="AC18">
        <v>-16134024.800000001</v>
      </c>
      <c r="AD18">
        <v>-11194245.699999999</v>
      </c>
      <c r="AE18">
        <v>-1081330.8</v>
      </c>
      <c r="AF18">
        <v>16418592.1</v>
      </c>
      <c r="AG18">
        <v>2230273.2000000002</v>
      </c>
      <c r="AH18">
        <v>8802695.6999999993</v>
      </c>
      <c r="AI18">
        <v>-5728558.5999999996</v>
      </c>
      <c r="AJ18">
        <v>-7211444.7000000002</v>
      </c>
      <c r="AK18">
        <v>2293317.6</v>
      </c>
      <c r="AL18">
        <v>17758378.5</v>
      </c>
      <c r="AM18">
        <v>-348103.3</v>
      </c>
      <c r="AN18">
        <v>-5861676.7000000002</v>
      </c>
      <c r="AO18">
        <v>19384355.5</v>
      </c>
      <c r="AP18">
        <v>13538262.800000001</v>
      </c>
      <c r="AQ18">
        <v>-296810</v>
      </c>
      <c r="AR18">
        <v>-1786541.5</v>
      </c>
      <c r="AS18">
        <v>-3880559.7</v>
      </c>
      <c r="AT18">
        <v>-4322609</v>
      </c>
      <c r="AU18">
        <v>-1386501.1</v>
      </c>
      <c r="AV18">
        <v>-10864195.699999999</v>
      </c>
      <c r="AW18">
        <v>-9667128.1999999993</v>
      </c>
      <c r="AX18">
        <v>-4289559.5</v>
      </c>
      <c r="AY18">
        <v>-6962176.0999999996</v>
      </c>
      <c r="AZ18">
        <v>3133035.8</v>
      </c>
      <c r="BA18">
        <v>2786351.6</v>
      </c>
      <c r="BB18">
        <v>-11634882.199999999</v>
      </c>
      <c r="BC18">
        <v>-11187609.300000001</v>
      </c>
      <c r="BD18">
        <v>-2001320.6</v>
      </c>
      <c r="BE18">
        <v>3454920.8</v>
      </c>
      <c r="BF18">
        <v>7809392.5999999996</v>
      </c>
      <c r="BG18">
        <v>-6924680.2999999998</v>
      </c>
      <c r="BH18">
        <v>-2757513.1</v>
      </c>
      <c r="BI18">
        <v>-855167.4</v>
      </c>
      <c r="BJ18">
        <v>-6018295.7999999998</v>
      </c>
      <c r="BK18">
        <v>-5096069.4000000004</v>
      </c>
      <c r="BL18">
        <v>-1401620.4</v>
      </c>
      <c r="BM18">
        <v>5105950.3</v>
      </c>
      <c r="BN18">
        <v>251908.2</v>
      </c>
      <c r="BO18">
        <v>1852289.8</v>
      </c>
      <c r="BP18">
        <v>791890.2</v>
      </c>
      <c r="BQ18">
        <v>4381701.9000000004</v>
      </c>
      <c r="BR18">
        <v>2429500.7000000002</v>
      </c>
      <c r="BS18">
        <v>-1889130.5</v>
      </c>
      <c r="BT18">
        <v>-1153783.3999999999</v>
      </c>
      <c r="BU18">
        <v>3675927.9</v>
      </c>
      <c r="BV18">
        <v>-3179950.5</v>
      </c>
      <c r="BW18">
        <v>3817698.9</v>
      </c>
      <c r="BX18">
        <v>12169206.6</v>
      </c>
      <c r="BY18">
        <v>15063267.800000001</v>
      </c>
      <c r="BZ18">
        <v>844598</v>
      </c>
      <c r="CA18">
        <v>8510701.0999999996</v>
      </c>
      <c r="CB18">
        <v>8168120.4000000004</v>
      </c>
      <c r="CC18">
        <v>-12833927.1</v>
      </c>
      <c r="CD18">
        <v>-527877.4</v>
      </c>
      <c r="CE18">
        <v>1339124.6000000001</v>
      </c>
      <c r="CF18">
        <v>-2993619.1</v>
      </c>
      <c r="CG18">
        <v>-2298234.1</v>
      </c>
      <c r="CH18">
        <v>6038928.7999999998</v>
      </c>
      <c r="CI18">
        <v>1292340.3999999999</v>
      </c>
      <c r="CJ18">
        <v>12190906.699999999</v>
      </c>
      <c r="CK18">
        <v>10897129.9</v>
      </c>
      <c r="CL18">
        <v>-3737137.8</v>
      </c>
      <c r="CM18">
        <v>972428.7</v>
      </c>
      <c r="CN18">
        <v>9367465.5</v>
      </c>
      <c r="CO18">
        <v>-2018009.5</v>
      </c>
      <c r="CP18">
        <v>-16007690.9</v>
      </c>
      <c r="CQ18">
        <v>5037710.3</v>
      </c>
      <c r="CR18">
        <v>-2015759</v>
      </c>
      <c r="CS18">
        <v>-15915820.699999999</v>
      </c>
      <c r="CT18">
        <v>10147130.1</v>
      </c>
      <c r="CU18">
        <v>3295119.5</v>
      </c>
      <c r="CV18">
        <v>578936.30000000005</v>
      </c>
      <c r="CW18">
        <v>11823084.6</v>
      </c>
      <c r="CX18">
        <v>5098499.7</v>
      </c>
      <c r="CY18">
        <v>2721518.3</v>
      </c>
      <c r="CZ18">
        <v>441755.8</v>
      </c>
      <c r="DA18">
        <v>-7237585.7999999998</v>
      </c>
      <c r="DB18">
        <v>2434812.2999999998</v>
      </c>
      <c r="DC18">
        <v>15846146.4</v>
      </c>
      <c r="DD18">
        <v>2816991.6</v>
      </c>
      <c r="DE18">
        <v>3934265.8</v>
      </c>
      <c r="DF18">
        <v>-2703370.1</v>
      </c>
      <c r="DG18">
        <v>388274.6</v>
      </c>
      <c r="DH18">
        <v>9241768.4000000004</v>
      </c>
      <c r="DI18">
        <v>-635821.6</v>
      </c>
      <c r="DJ18">
        <v>-8741342</v>
      </c>
      <c r="DK18">
        <v>833783.3</v>
      </c>
      <c r="DL18">
        <v>-2490573.7000000002</v>
      </c>
      <c r="DM18">
        <v>3126580</v>
      </c>
      <c r="DN18">
        <v>-356078.6</v>
      </c>
      <c r="DO18">
        <v>849388.7</v>
      </c>
      <c r="DP18">
        <v>-13111093.199999999</v>
      </c>
      <c r="DQ18">
        <v>-1380782.1</v>
      </c>
      <c r="DR18">
        <v>3715769.6</v>
      </c>
      <c r="DS18">
        <v>5376882.7999999998</v>
      </c>
      <c r="DT18">
        <v>25341393.699999999</v>
      </c>
      <c r="DU18">
        <v>9430916.9000000004</v>
      </c>
      <c r="DV18">
        <v>7520499.2000000002</v>
      </c>
      <c r="DW18">
        <v>-4318228.0999999996</v>
      </c>
      <c r="DX18">
        <v>-5602991.2999999998</v>
      </c>
      <c r="DY18">
        <v>-5410578.9000000004</v>
      </c>
      <c r="DZ18">
        <v>16428221.699999999</v>
      </c>
      <c r="EA18">
        <v>7576212.4000000004</v>
      </c>
      <c r="EB18">
        <v>6448612</v>
      </c>
      <c r="EC18">
        <v>3175740</v>
      </c>
      <c r="ED18">
        <v>-5559679.7999999998</v>
      </c>
      <c r="EE18">
        <v>-240305.2</v>
      </c>
      <c r="EF18">
        <v>-4762870</v>
      </c>
      <c r="EG18">
        <v>7358283.7999999998</v>
      </c>
      <c r="EH18">
        <v>-5737253.2000000002</v>
      </c>
      <c r="EP18" s="28">
        <f t="shared" si="5"/>
        <v>137</v>
      </c>
      <c r="EQ18" s="28">
        <f t="shared" si="6"/>
        <v>51375000</v>
      </c>
      <c r="ER18" s="22">
        <f t="shared" si="171"/>
        <v>44180596.899999999</v>
      </c>
      <c r="ES18" s="22">
        <f t="shared" si="7"/>
        <v>-7194403.1000000015</v>
      </c>
      <c r="ET18" s="22">
        <f>ROUNDUP(EP18/2,0)</f>
        <v>69</v>
      </c>
      <c r="EU18" s="22">
        <f>$EQ$2*ET18</f>
        <v>25875000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32384525.599999998</v>
      </c>
      <c r="EW18" s="22">
        <f t="shared" si="172"/>
        <v>6509525.5999999978</v>
      </c>
      <c r="EX18" s="22">
        <v>2</v>
      </c>
      <c r="EY18" s="30">
        <f t="shared" si="8"/>
        <v>2.2641828173913039E-3</v>
      </c>
      <c r="EZ18" s="34">
        <v>2</v>
      </c>
      <c r="FA18" s="7">
        <f t="shared" ref="FA18:FA22" si="175">COUNTIF(B18:EO18,"&gt;375000")</f>
        <v>66</v>
      </c>
      <c r="FB18" s="7">
        <f t="shared" ref="FB18:FB22" si="176">COUNTIF(B18:EO18,"&lt;375000")</f>
        <v>71</v>
      </c>
      <c r="FC18" s="33">
        <f t="shared" si="11"/>
        <v>0.48175182481751827</v>
      </c>
      <c r="FD18" s="24">
        <f t="shared" si="173"/>
        <v>89142331.400000006</v>
      </c>
      <c r="FE18" s="24">
        <f t="shared" si="173"/>
        <v>-12111839.699999996</v>
      </c>
      <c r="FF18" s="24">
        <f t="shared" si="173"/>
        <v>-18342420</v>
      </c>
      <c r="FG18" s="24">
        <f t="shared" si="173"/>
        <v>37006219.599999994</v>
      </c>
      <c r="FH18" s="24">
        <f t="shared" si="173"/>
        <v>10645907.4</v>
      </c>
      <c r="FI18" s="24">
        <f t="shared" si="173"/>
        <v>3724587.0999999996</v>
      </c>
      <c r="FJ18" s="24">
        <f t="shared" si="173"/>
        <v>-23603914.100000001</v>
      </c>
      <c r="FK18" s="24">
        <f t="shared" si="173"/>
        <v>-52927598.400000006</v>
      </c>
      <c r="FL18" s="24">
        <f t="shared" si="173"/>
        <v>-28176527.599999998</v>
      </c>
      <c r="FM18" s="24">
        <f t="shared" si="174"/>
        <v>19662839.399999995</v>
      </c>
      <c r="FN18" s="24">
        <f t="shared" si="174"/>
        <v>-17869305.800000004</v>
      </c>
      <c r="FO18" s="24">
        <f t="shared" si="174"/>
        <v>37030317.600000001</v>
      </c>
    </row>
    <row r="19" spans="1:171" x14ac:dyDescent="0.25">
      <c r="A19" s="5" t="s">
        <v>1</v>
      </c>
      <c r="B19">
        <v>6186761</v>
      </c>
      <c r="C19">
        <v>2103725.2000000002</v>
      </c>
      <c r="D19">
        <v>653373.6</v>
      </c>
      <c r="E19">
        <v>7350670.5999999996</v>
      </c>
      <c r="F19">
        <v>4528259.7</v>
      </c>
      <c r="G19">
        <v>1612516</v>
      </c>
      <c r="H19">
        <v>43812210.399999999</v>
      </c>
      <c r="I19">
        <v>5456878</v>
      </c>
      <c r="J19">
        <v>-9457716.0999999996</v>
      </c>
      <c r="K19">
        <v>-45336867.299999997</v>
      </c>
      <c r="L19">
        <v>-31947797.399999999</v>
      </c>
      <c r="M19">
        <v>-27273241.800000001</v>
      </c>
      <c r="N19">
        <v>-20934395.100000001</v>
      </c>
      <c r="O19">
        <v>-11724693</v>
      </c>
      <c r="P19">
        <v>471946.8</v>
      </c>
      <c r="Q19">
        <v>11936713</v>
      </c>
      <c r="R19">
        <v>-6445482.7999999998</v>
      </c>
      <c r="S19">
        <v>-16665759.199999999</v>
      </c>
      <c r="T19">
        <v>-7724036.5999999996</v>
      </c>
      <c r="U19">
        <v>-13497384.300000001</v>
      </c>
      <c r="V19">
        <v>-8033820</v>
      </c>
      <c r="W19">
        <v>-11764351.800000001</v>
      </c>
      <c r="X19">
        <v>11259965.6</v>
      </c>
      <c r="Y19">
        <v>9908406.1999999993</v>
      </c>
      <c r="Z19">
        <v>5585224.9000000004</v>
      </c>
      <c r="AA19">
        <v>-2989398.2</v>
      </c>
      <c r="AB19">
        <v>-5123618</v>
      </c>
      <c r="AC19">
        <v>-22649834.399999999</v>
      </c>
      <c r="AD19">
        <v>-13266717.699999999</v>
      </c>
      <c r="AE19">
        <v>-595655.4</v>
      </c>
      <c r="AF19">
        <v>37174587.399999999</v>
      </c>
      <c r="AG19">
        <v>3503690.8</v>
      </c>
      <c r="AH19">
        <v>13584535.300000001</v>
      </c>
      <c r="AI19">
        <v>-7437012.7999999998</v>
      </c>
      <c r="AJ19">
        <v>-2923499.9</v>
      </c>
      <c r="AK19">
        <v>10417243.9</v>
      </c>
      <c r="AL19">
        <v>7009065.7000000002</v>
      </c>
      <c r="AM19">
        <v>3746908.9</v>
      </c>
      <c r="AN19">
        <v>8787506</v>
      </c>
      <c r="AO19">
        <v>23274824.699999999</v>
      </c>
      <c r="AP19">
        <v>8082395.4000000004</v>
      </c>
      <c r="AQ19">
        <v>183199.7</v>
      </c>
      <c r="AR19">
        <v>-4813884.5</v>
      </c>
      <c r="AS19">
        <v>-4021704</v>
      </c>
      <c r="AT19">
        <v>-6676301.7999999998</v>
      </c>
      <c r="AU19">
        <v>-7805104</v>
      </c>
      <c r="AV19">
        <v>-12793805</v>
      </c>
      <c r="AW19">
        <v>-6949525.4000000004</v>
      </c>
      <c r="AX19">
        <v>-6509540</v>
      </c>
      <c r="AY19">
        <v>2554116</v>
      </c>
      <c r="AZ19">
        <v>5422111.0999999996</v>
      </c>
      <c r="BA19">
        <v>-3656309.2</v>
      </c>
      <c r="BB19">
        <v>-12769829.9</v>
      </c>
      <c r="BC19">
        <v>-10114418.699999999</v>
      </c>
      <c r="BD19">
        <v>5684650.2000000002</v>
      </c>
      <c r="BE19">
        <v>-3102022.6</v>
      </c>
      <c r="BF19">
        <v>-942905.4</v>
      </c>
      <c r="BG19">
        <v>-7527483.5999999996</v>
      </c>
      <c r="BH19">
        <v>160475</v>
      </c>
      <c r="BI19">
        <v>-7505107.0999999996</v>
      </c>
      <c r="BJ19">
        <v>-4716445.5</v>
      </c>
      <c r="BK19">
        <v>-6338848.0999999996</v>
      </c>
      <c r="BL19">
        <v>6637211.9000000004</v>
      </c>
      <c r="BM19">
        <v>-3073902.1</v>
      </c>
      <c r="BN19">
        <v>4113486.8</v>
      </c>
      <c r="BO19">
        <v>101772</v>
      </c>
      <c r="BP19">
        <v>-1772427.7</v>
      </c>
      <c r="BQ19">
        <v>4107922</v>
      </c>
      <c r="BR19">
        <v>3686427.9</v>
      </c>
      <c r="BS19">
        <v>-1040340.6</v>
      </c>
      <c r="BT19">
        <v>206983.5</v>
      </c>
      <c r="BU19">
        <v>7044629.5999999996</v>
      </c>
      <c r="BV19">
        <v>1412005.7</v>
      </c>
      <c r="BW19">
        <v>10861507.699999999</v>
      </c>
      <c r="BX19">
        <v>23085377.399999999</v>
      </c>
      <c r="BY19">
        <v>13370639.1</v>
      </c>
      <c r="BZ19">
        <v>12534424.6</v>
      </c>
      <c r="CA19">
        <v>8156421.5999999996</v>
      </c>
      <c r="CB19">
        <v>5314931.0999999996</v>
      </c>
      <c r="CC19">
        <v>-8946185.5999999996</v>
      </c>
      <c r="CD19">
        <v>-2129688.4</v>
      </c>
      <c r="CE19">
        <v>72736.2</v>
      </c>
      <c r="CF19">
        <v>-4128746.2</v>
      </c>
      <c r="CG19">
        <v>1468374.2</v>
      </c>
      <c r="CH19">
        <v>3647568.5</v>
      </c>
      <c r="CI19">
        <v>11797515.4</v>
      </c>
      <c r="CJ19">
        <v>11351712.9</v>
      </c>
      <c r="CK19">
        <v>5139648.0999999996</v>
      </c>
      <c r="CL19">
        <v>2407588.2000000002</v>
      </c>
      <c r="CM19">
        <v>4697865.5999999996</v>
      </c>
      <c r="CN19">
        <v>1933689.1</v>
      </c>
      <c r="CO19">
        <v>-6248718.0999999996</v>
      </c>
      <c r="CP19">
        <v>-5920429.2000000002</v>
      </c>
      <c r="CQ19">
        <v>-7835486.2999999998</v>
      </c>
      <c r="CR19">
        <v>124316.6</v>
      </c>
      <c r="CS19">
        <v>-12360738.800000001</v>
      </c>
      <c r="CT19">
        <v>7696952.4000000004</v>
      </c>
      <c r="CU19">
        <v>-1223218</v>
      </c>
      <c r="CV19">
        <v>25254936.899999999</v>
      </c>
      <c r="CW19">
        <v>7583597.0999999996</v>
      </c>
      <c r="CX19">
        <v>841182.9</v>
      </c>
      <c r="CY19">
        <v>5468703.5999999996</v>
      </c>
      <c r="CZ19">
        <v>-9444721.0999999996</v>
      </c>
      <c r="DA19">
        <v>-4187724.9</v>
      </c>
      <c r="DB19">
        <v>13868819.199999999</v>
      </c>
      <c r="DC19">
        <v>16280279.300000001</v>
      </c>
      <c r="DD19">
        <v>5928223</v>
      </c>
      <c r="DE19">
        <v>4007424.4</v>
      </c>
      <c r="DF19">
        <v>1186224.2</v>
      </c>
      <c r="DG19">
        <v>4940812.3</v>
      </c>
      <c r="DH19">
        <v>8956579.8000000007</v>
      </c>
      <c r="DI19">
        <v>-1743561.4</v>
      </c>
      <c r="DJ19">
        <v>-12574900.9</v>
      </c>
      <c r="DK19">
        <v>-1300143.6000000001</v>
      </c>
      <c r="DL19">
        <v>-9713788.9000000004</v>
      </c>
      <c r="DM19">
        <v>1970734.1</v>
      </c>
      <c r="DN19">
        <v>-10298873.300000001</v>
      </c>
      <c r="DO19">
        <v>-8288456.4000000004</v>
      </c>
      <c r="DP19">
        <v>-16197165.1</v>
      </c>
      <c r="DQ19">
        <v>1269041.1000000001</v>
      </c>
      <c r="DR19">
        <v>7461038.5999999996</v>
      </c>
      <c r="DS19">
        <v>15485823.4</v>
      </c>
      <c r="DT19">
        <v>21185493.399999999</v>
      </c>
      <c r="DU19">
        <v>7053861</v>
      </c>
      <c r="DV19">
        <v>-1668493.8</v>
      </c>
      <c r="DW19">
        <v>-7683827.7000000002</v>
      </c>
      <c r="DX19">
        <v>-6683435.7999999998</v>
      </c>
      <c r="DY19">
        <v>220415.4</v>
      </c>
      <c r="DZ19">
        <v>10774527</v>
      </c>
      <c r="EA19">
        <v>10550976</v>
      </c>
      <c r="EB19">
        <v>-2838595.2</v>
      </c>
      <c r="EC19">
        <v>-1225900</v>
      </c>
      <c r="ED19">
        <v>3224576.6</v>
      </c>
      <c r="EE19">
        <v>5784579.5999999996</v>
      </c>
      <c r="EF19">
        <v>-1606350</v>
      </c>
      <c r="EG19">
        <v>1600046.4</v>
      </c>
      <c r="EP19" s="28">
        <f t="shared" si="5"/>
        <v>136</v>
      </c>
      <c r="EQ19" s="28">
        <f t="shared" si="6"/>
        <v>51000000</v>
      </c>
      <c r="ER19" s="22">
        <f t="shared" si="171"/>
        <v>50151228.800000057</v>
      </c>
      <c r="ES19" s="22">
        <f t="shared" si="7"/>
        <v>-848771.19999994338</v>
      </c>
      <c r="ET19" s="22">
        <f>ROUNDUP(EP19/3,0)</f>
        <v>46</v>
      </c>
      <c r="EU19" s="22">
        <f t="shared" ref="EU19:EU22" si="177">$EQ$2*ET19</f>
        <v>17250000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41072092.200000018</v>
      </c>
      <c r="EW19" s="22">
        <f t="shared" si="172"/>
        <v>23822092.200000018</v>
      </c>
      <c r="EX19" s="22">
        <v>3</v>
      </c>
      <c r="EY19" s="30">
        <f t="shared" si="8"/>
        <v>8.2859451130434837E-3</v>
      </c>
      <c r="EZ19" s="34">
        <v>3</v>
      </c>
      <c r="FA19" s="7">
        <f t="shared" si="175"/>
        <v>68</v>
      </c>
      <c r="FB19" s="7">
        <f t="shared" si="176"/>
        <v>68</v>
      </c>
      <c r="FC19" s="33">
        <f t="shared" si="11"/>
        <v>0.5</v>
      </c>
      <c r="FD19" s="24">
        <f t="shared" si="173"/>
        <v>46186392.900000006</v>
      </c>
      <c r="FE19" s="24">
        <f t="shared" si="173"/>
        <v>-14218087.499999998</v>
      </c>
      <c r="FF19" s="24">
        <f t="shared" si="173"/>
        <v>-16139326.100000001</v>
      </c>
      <c r="FG19" s="24">
        <f t="shared" si="173"/>
        <v>53767773.599999987</v>
      </c>
      <c r="FH19" s="24">
        <f t="shared" si="173"/>
        <v>-24744099.199999996</v>
      </c>
      <c r="FI19" s="24">
        <f t="shared" si="173"/>
        <v>-1545424.8000000045</v>
      </c>
      <c r="FJ19" s="24">
        <f t="shared" si="173"/>
        <v>-70131111.299999982</v>
      </c>
      <c r="FK19" s="24">
        <f t="shared" si="173"/>
        <v>-53149645.100000001</v>
      </c>
      <c r="FL19" s="24">
        <f t="shared" si="173"/>
        <v>-21199393.700000003</v>
      </c>
      <c r="FM19" s="24">
        <f t="shared" si="174"/>
        <v>11249037</v>
      </c>
      <c r="FN19" s="24">
        <f t="shared" si="174"/>
        <v>34998831.200000003</v>
      </c>
      <c r="FO19" s="24">
        <f t="shared" si="174"/>
        <v>105076281.79999998</v>
      </c>
    </row>
    <row r="20" spans="1:171" x14ac:dyDescent="0.25">
      <c r="A20" s="5" t="s">
        <v>3</v>
      </c>
      <c r="B20">
        <v>10401583</v>
      </c>
      <c r="C20">
        <v>2426984.6</v>
      </c>
      <c r="D20">
        <v>-6177149</v>
      </c>
      <c r="E20">
        <v>2253777.6</v>
      </c>
      <c r="F20">
        <v>15291041.4</v>
      </c>
      <c r="G20">
        <v>22562063.199999999</v>
      </c>
      <c r="H20">
        <v>20140535</v>
      </c>
      <c r="I20">
        <v>-3561007</v>
      </c>
      <c r="J20">
        <v>-29801767</v>
      </c>
      <c r="K20">
        <v>-44825958.200000003</v>
      </c>
      <c r="L20">
        <v>-34774514.700000003</v>
      </c>
      <c r="M20">
        <v>-35482784.100000001</v>
      </c>
      <c r="N20">
        <v>-14537559</v>
      </c>
      <c r="O20">
        <v>-13486892</v>
      </c>
      <c r="P20">
        <v>4044428.9</v>
      </c>
      <c r="Q20">
        <v>1658684.4</v>
      </c>
      <c r="R20">
        <v>-14780642.5</v>
      </c>
      <c r="S20">
        <v>-10962478</v>
      </c>
      <c r="T20">
        <v>-13739766</v>
      </c>
      <c r="U20">
        <v>-16446839.300000001</v>
      </c>
      <c r="V20">
        <v>-5795760.5999999996</v>
      </c>
      <c r="W20">
        <v>-5227443.5</v>
      </c>
      <c r="X20">
        <v>12715004.300000001</v>
      </c>
      <c r="Y20">
        <v>14664311.300000001</v>
      </c>
      <c r="Z20">
        <v>-5394035.2999999998</v>
      </c>
      <c r="AA20">
        <v>-6077270.2999999998</v>
      </c>
      <c r="AB20">
        <v>-12365898.699999999</v>
      </c>
      <c r="AC20">
        <v>-21901311.399999999</v>
      </c>
      <c r="AD20">
        <v>-1069066</v>
      </c>
      <c r="AE20">
        <v>12909066.699999999</v>
      </c>
      <c r="AF20">
        <v>34741035.600000001</v>
      </c>
      <c r="AG20">
        <v>882428.2</v>
      </c>
      <c r="AH20">
        <v>14266171</v>
      </c>
      <c r="AI20">
        <v>-11150955.6</v>
      </c>
      <c r="AJ20">
        <v>108689.4</v>
      </c>
      <c r="AK20">
        <v>16308.3</v>
      </c>
      <c r="AL20">
        <v>10135670.4</v>
      </c>
      <c r="AM20">
        <v>15583906.4</v>
      </c>
      <c r="AN20">
        <v>11138885.6</v>
      </c>
      <c r="AO20">
        <v>18446618</v>
      </c>
      <c r="AP20">
        <v>7899770.2999999998</v>
      </c>
      <c r="AQ20">
        <v>-5231177.8</v>
      </c>
      <c r="AR20">
        <v>-9586599.8000000007</v>
      </c>
      <c r="AS20">
        <v>-8538176.5999999996</v>
      </c>
      <c r="AT20">
        <v>-9150569.5</v>
      </c>
      <c r="AU20">
        <v>-15578397.300000001</v>
      </c>
      <c r="AV20">
        <v>-6332005.2999999998</v>
      </c>
      <c r="AW20">
        <v>-4023499.7</v>
      </c>
      <c r="AX20">
        <v>-2563030.4</v>
      </c>
      <c r="AY20">
        <v>212457.7</v>
      </c>
      <c r="AZ20">
        <v>1122577.2</v>
      </c>
      <c r="BA20">
        <v>-4445480.5</v>
      </c>
      <c r="BB20">
        <v>-14547583.1</v>
      </c>
      <c r="BC20">
        <v>-5112240.8</v>
      </c>
      <c r="BD20">
        <v>-1819724.6</v>
      </c>
      <c r="BE20">
        <v>-14535966.699999999</v>
      </c>
      <c r="BF20">
        <v>2769408.3</v>
      </c>
      <c r="BG20">
        <v>-9923787.1999999993</v>
      </c>
      <c r="BH20">
        <v>-7139262.9000000004</v>
      </c>
      <c r="BI20">
        <v>-5356328.0999999996</v>
      </c>
      <c r="BJ20">
        <v>-1341597</v>
      </c>
      <c r="BK20">
        <v>4403261.9000000004</v>
      </c>
      <c r="BL20">
        <v>4251603.5</v>
      </c>
      <c r="BM20">
        <v>7535392.7000000002</v>
      </c>
      <c r="BN20">
        <v>3411471.3</v>
      </c>
      <c r="BO20">
        <v>-28494.3</v>
      </c>
      <c r="BP20">
        <v>-1761794</v>
      </c>
      <c r="BQ20">
        <v>6801085.2999999998</v>
      </c>
      <c r="BR20">
        <v>4745011.4000000004</v>
      </c>
      <c r="BS20">
        <v>-3097396.6</v>
      </c>
      <c r="BT20">
        <v>2548296.1</v>
      </c>
      <c r="BU20">
        <v>12153890.6</v>
      </c>
      <c r="BV20">
        <v>6810507.2999999998</v>
      </c>
      <c r="BW20">
        <v>15767476.800000001</v>
      </c>
      <c r="BX20">
        <v>28900462.800000001</v>
      </c>
      <c r="BY20">
        <v>29121009.800000001</v>
      </c>
      <c r="BZ20">
        <v>8561942.5</v>
      </c>
      <c r="CA20">
        <v>12984429.6</v>
      </c>
      <c r="CB20">
        <v>8565583.9000000004</v>
      </c>
      <c r="CC20">
        <v>-11626054.800000001</v>
      </c>
      <c r="CD20">
        <v>-8475237.1999999993</v>
      </c>
      <c r="CE20">
        <v>6582538.0999999996</v>
      </c>
      <c r="CF20">
        <v>-3124972.2</v>
      </c>
      <c r="CG20">
        <v>2389044.6</v>
      </c>
      <c r="CH20">
        <v>11826996</v>
      </c>
      <c r="CI20">
        <v>9242524.5999999996</v>
      </c>
      <c r="CJ20">
        <v>3235399.5</v>
      </c>
      <c r="CK20">
        <v>7109307.9000000004</v>
      </c>
      <c r="CL20">
        <v>-3621588</v>
      </c>
      <c r="CM20">
        <v>-227124.4</v>
      </c>
      <c r="CN20">
        <v>-5562482.9000000004</v>
      </c>
      <c r="CO20">
        <v>8347703.4000000004</v>
      </c>
      <c r="CP20">
        <v>-19264660.5</v>
      </c>
      <c r="CQ20">
        <v>-5058936.0999999996</v>
      </c>
      <c r="CR20">
        <v>-1740695.3</v>
      </c>
      <c r="CS20">
        <v>-16283507.1</v>
      </c>
      <c r="CT20">
        <v>4763410.5999999996</v>
      </c>
      <c r="CU20">
        <v>-1569333.3</v>
      </c>
      <c r="CV20">
        <v>16204980.4</v>
      </c>
      <c r="CW20">
        <v>14041338</v>
      </c>
      <c r="CX20">
        <v>5447324.9000000004</v>
      </c>
      <c r="CY20">
        <v>-9759794.6999999993</v>
      </c>
      <c r="CZ20">
        <v>-9297896.0999999996</v>
      </c>
      <c r="DA20">
        <v>8023094.5</v>
      </c>
      <c r="DB20">
        <v>15265864.4</v>
      </c>
      <c r="DC20">
        <v>21380548</v>
      </c>
      <c r="DD20">
        <v>11719739.800000001</v>
      </c>
      <c r="DE20">
        <v>13797523.9</v>
      </c>
      <c r="DF20">
        <v>4302278.4000000004</v>
      </c>
      <c r="DG20">
        <v>7741727</v>
      </c>
      <c r="DH20">
        <v>4154501.7</v>
      </c>
      <c r="DI20">
        <v>1104138.6000000001</v>
      </c>
      <c r="DJ20">
        <v>-12887735.4</v>
      </c>
      <c r="DK20">
        <v>-4948612.3</v>
      </c>
      <c r="DL20">
        <v>-7541389.7999999998</v>
      </c>
      <c r="DM20">
        <v>-5104464.5999999996</v>
      </c>
      <c r="DN20">
        <v>-22210434.899999999</v>
      </c>
      <c r="DO20">
        <v>-11845807.1</v>
      </c>
      <c r="DP20">
        <v>-13005604.5</v>
      </c>
      <c r="DQ20">
        <v>4688152.0999999996</v>
      </c>
      <c r="DR20">
        <v>16888575.399999999</v>
      </c>
      <c r="DS20">
        <v>13842346.4</v>
      </c>
      <c r="DT20">
        <v>18761499.5</v>
      </c>
      <c r="DU20">
        <v>14623.7</v>
      </c>
      <c r="DV20">
        <v>-2686099.8</v>
      </c>
      <c r="DW20">
        <v>-11455679.4</v>
      </c>
      <c r="DX20">
        <v>-5616665.9000000004</v>
      </c>
      <c r="DY20">
        <v>7394005</v>
      </c>
      <c r="DZ20">
        <v>17108750</v>
      </c>
      <c r="EA20">
        <v>9063300</v>
      </c>
      <c r="EB20">
        <v>-11933953.6</v>
      </c>
      <c r="EC20">
        <v>1160680</v>
      </c>
      <c r="ED20">
        <v>-717453.6</v>
      </c>
      <c r="EE20">
        <v>12924468.4</v>
      </c>
      <c r="EF20">
        <v>1020130</v>
      </c>
      <c r="EP20" s="28">
        <f t="shared" si="5"/>
        <v>135</v>
      </c>
      <c r="EQ20" s="28">
        <f t="shared" si="6"/>
        <v>50625000</v>
      </c>
      <c r="ER20" s="22">
        <f t="shared" si="171"/>
        <v>29260953.200000033</v>
      </c>
      <c r="ES20" s="22">
        <f t="shared" si="7"/>
        <v>-21364046.799999967</v>
      </c>
      <c r="ET20" s="22">
        <f>ROUNDUP(EP20/4,0)</f>
        <v>34</v>
      </c>
      <c r="EU20" s="22">
        <f t="shared" si="177"/>
        <v>12750000</v>
      </c>
      <c r="EV20" s="22">
        <f>SUM(B20,F20,J20,N20,R20,V20,Z20,AD20,AH20,AL20,AP20,AT20,AX20,BB20,BF20,BJ20,BN20,BR20,BV20,BZ20,CD20,CH20,CL20,CP20,CT20,CX20,DB20,DF20,DJ20,DN20,DR20,DV20,DZ20,ED20,EH20,EL20)</f>
        <v>-8949043.2000000048</v>
      </c>
      <c r="EW20" s="22">
        <f t="shared" si="172"/>
        <v>-21699043.200000003</v>
      </c>
      <c r="EX20" s="22">
        <v>4</v>
      </c>
      <c r="EY20" s="30">
        <f t="shared" si="8"/>
        <v>-7.6584858352941182E-3</v>
      </c>
      <c r="EZ20" s="34">
        <v>4</v>
      </c>
      <c r="FA20" s="7">
        <f t="shared" si="175"/>
        <v>66</v>
      </c>
      <c r="FB20" s="7">
        <f t="shared" si="176"/>
        <v>69</v>
      </c>
      <c r="FC20" s="33">
        <f t="shared" si="11"/>
        <v>0.48888888888888887</v>
      </c>
      <c r="FD20" s="24">
        <f t="shared" si="173"/>
        <v>54938098.800000004</v>
      </c>
      <c r="FE20" s="24">
        <f t="shared" si="173"/>
        <v>-8981164.3999999985</v>
      </c>
      <c r="FF20" s="24">
        <f t="shared" si="173"/>
        <v>729957.79999999516</v>
      </c>
      <c r="FG20" s="24">
        <f t="shared" si="173"/>
        <v>8520835.4000000004</v>
      </c>
      <c r="FH20" s="24">
        <f t="shared" si="173"/>
        <v>-28364192.600000009</v>
      </c>
      <c r="FI20" s="24">
        <f t="shared" si="173"/>
        <v>-40543224.599999994</v>
      </c>
      <c r="FJ20" s="24">
        <f t="shared" si="173"/>
        <v>-69682295.5</v>
      </c>
      <c r="FK20" s="24">
        <f t="shared" si="173"/>
        <v>-50959278.899999999</v>
      </c>
      <c r="FL20" s="24">
        <f t="shared" si="173"/>
        <v>-12276208.199999997</v>
      </c>
      <c r="FM20" s="24">
        <f t="shared" si="174"/>
        <v>40575345.799999997</v>
      </c>
      <c r="FN20" s="24">
        <f t="shared" si="174"/>
        <v>61011658.200000003</v>
      </c>
      <c r="FO20" s="24">
        <f t="shared" si="174"/>
        <v>74291421.400000006</v>
      </c>
    </row>
    <row r="21" spans="1:171" x14ac:dyDescent="0.25">
      <c r="A21" s="5" t="s">
        <v>4</v>
      </c>
      <c r="B21">
        <v>9162341.4000000004</v>
      </c>
      <c r="C21">
        <v>-1045569.8</v>
      </c>
      <c r="D21">
        <v>-8153234.5999999996</v>
      </c>
      <c r="E21">
        <v>2466620</v>
      </c>
      <c r="F21">
        <v>30178464.399999999</v>
      </c>
      <c r="G21">
        <v>11407252.4</v>
      </c>
      <c r="H21">
        <v>9588779</v>
      </c>
      <c r="I21">
        <v>-23527150.399999999</v>
      </c>
      <c r="J21">
        <v>-31610179</v>
      </c>
      <c r="K21">
        <v>-49507990.200000003</v>
      </c>
      <c r="L21">
        <v>-41147425.100000001</v>
      </c>
      <c r="M21">
        <v>-33989133.100000001</v>
      </c>
      <c r="N21">
        <v>-17525612.699999999</v>
      </c>
      <c r="O21">
        <v>-3048535.5</v>
      </c>
      <c r="P21">
        <v>-8002504.0999999996</v>
      </c>
      <c r="Q21">
        <v>-7678458.0999999996</v>
      </c>
      <c r="R21">
        <v>-13268223.300000001</v>
      </c>
      <c r="S21">
        <v>-15862066.9</v>
      </c>
      <c r="T21">
        <v>-18255525.800000001</v>
      </c>
      <c r="U21">
        <v>-18485497.5</v>
      </c>
      <c r="V21">
        <v>101765.2</v>
      </c>
      <c r="W21">
        <v>-2312738.4</v>
      </c>
      <c r="X21">
        <v>13737128.199999999</v>
      </c>
      <c r="Y21">
        <v>6914573</v>
      </c>
      <c r="Z21">
        <v>-12498541.1</v>
      </c>
      <c r="AA21">
        <v>-19694259.899999999</v>
      </c>
      <c r="AB21">
        <v>-2103579.1</v>
      </c>
      <c r="AC21">
        <v>-4868323</v>
      </c>
      <c r="AD21">
        <v>-5222205.4000000004</v>
      </c>
      <c r="AE21">
        <v>13601804.300000001</v>
      </c>
      <c r="AF21">
        <v>31509994.199999999</v>
      </c>
      <c r="AG21">
        <v>-807484.2</v>
      </c>
      <c r="AH21">
        <v>10990244.5</v>
      </c>
      <c r="AI21">
        <v>-7477349.5999999996</v>
      </c>
      <c r="AJ21">
        <v>-6606809.9000000004</v>
      </c>
      <c r="AK21">
        <v>-629628.1</v>
      </c>
      <c r="AL21">
        <v>27628708.100000001</v>
      </c>
      <c r="AM21">
        <v>21696734.699999999</v>
      </c>
      <c r="AN21">
        <v>4125930.9</v>
      </c>
      <c r="AO21">
        <v>19059691</v>
      </c>
      <c r="AP21">
        <v>4900489.5999999996</v>
      </c>
      <c r="AQ21">
        <v>-10867086.6</v>
      </c>
      <c r="AR21">
        <v>-15387132.6</v>
      </c>
      <c r="AS21">
        <v>-6477119.7000000002</v>
      </c>
      <c r="AT21">
        <v>-9310599.6999999993</v>
      </c>
      <c r="AU21">
        <v>-8844536.6999999993</v>
      </c>
      <c r="AV21">
        <v>208572</v>
      </c>
      <c r="AW21">
        <v>-907781.7</v>
      </c>
      <c r="AX21">
        <v>-6691387.7000000002</v>
      </c>
      <c r="AY21">
        <v>-2057577.8</v>
      </c>
      <c r="AZ21">
        <v>627983</v>
      </c>
      <c r="BA21">
        <v>-4234723.2</v>
      </c>
      <c r="BB21">
        <v>-10864602.1</v>
      </c>
      <c r="BC21">
        <v>-7662944.2000000002</v>
      </c>
      <c r="BD21">
        <v>-12860742.199999999</v>
      </c>
      <c r="BE21">
        <v>-12564442.800000001</v>
      </c>
      <c r="BF21">
        <v>1080981.1000000001</v>
      </c>
      <c r="BG21">
        <v>-13947772.5</v>
      </c>
      <c r="BH21">
        <v>-4530592.9000000004</v>
      </c>
      <c r="BI21">
        <v>-624948.4</v>
      </c>
      <c r="BJ21">
        <v>7323907.7999999998</v>
      </c>
      <c r="BK21">
        <v>6576957.7999999998</v>
      </c>
      <c r="BL21">
        <v>14894490.4</v>
      </c>
      <c r="BM21">
        <v>5427124.2000000002</v>
      </c>
      <c r="BN21">
        <v>-1053092</v>
      </c>
      <c r="BO21">
        <v>1572606.8</v>
      </c>
      <c r="BP21">
        <v>-3226990.4</v>
      </c>
      <c r="BQ21">
        <v>4094715.9</v>
      </c>
      <c r="BR21">
        <v>-859138.8</v>
      </c>
      <c r="BS21">
        <v>-1733576.5</v>
      </c>
      <c r="BT21">
        <v>7245356</v>
      </c>
      <c r="BU21">
        <v>22731120.5</v>
      </c>
      <c r="BV21">
        <v>11807706</v>
      </c>
      <c r="BW21">
        <v>11695471.6</v>
      </c>
      <c r="BX21">
        <v>33452817.899999999</v>
      </c>
      <c r="BY21">
        <v>22847220.199999999</v>
      </c>
      <c r="BZ21">
        <v>5696374.2999999998</v>
      </c>
      <c r="CA21">
        <v>4407877.7</v>
      </c>
      <c r="CB21">
        <v>4661375.3</v>
      </c>
      <c r="CC21">
        <v>-16413522</v>
      </c>
      <c r="CD21">
        <v>-3881742</v>
      </c>
      <c r="CE21">
        <v>9053259</v>
      </c>
      <c r="CF21">
        <v>-1079468.1000000001</v>
      </c>
      <c r="CG21">
        <v>16682433.699999999</v>
      </c>
      <c r="CH21">
        <v>13051798.1</v>
      </c>
      <c r="CI21">
        <v>1346022.2</v>
      </c>
      <c r="CJ21">
        <v>5408680.5</v>
      </c>
      <c r="CK21">
        <v>6871942.2000000002</v>
      </c>
      <c r="CL21">
        <v>-16335860.1</v>
      </c>
      <c r="CM21">
        <v>-8437394.1999999993</v>
      </c>
      <c r="CN21">
        <v>5643688.7999999998</v>
      </c>
      <c r="CO21">
        <v>-6974155.5999999996</v>
      </c>
      <c r="CP21">
        <v>-19385985.699999999</v>
      </c>
      <c r="CQ21">
        <v>-1285285.7</v>
      </c>
      <c r="CR21">
        <v>-4651456.3</v>
      </c>
      <c r="CS21">
        <v>-21085019.899999999</v>
      </c>
      <c r="CT21">
        <v>4672190.3</v>
      </c>
      <c r="CU21">
        <v>-10212896.699999999</v>
      </c>
      <c r="CV21">
        <v>21270135.300000001</v>
      </c>
      <c r="CW21">
        <v>17394082.199999999</v>
      </c>
      <c r="CX21">
        <v>619983.5</v>
      </c>
      <c r="CY21">
        <v>-1333535.8999999999</v>
      </c>
      <c r="CZ21">
        <v>-881602.6</v>
      </c>
      <c r="DA21">
        <v>8783445.1999999993</v>
      </c>
      <c r="DB21">
        <v>24872293.300000001</v>
      </c>
      <c r="DC21">
        <v>23268405.800000001</v>
      </c>
      <c r="DD21">
        <v>17540940.600000001</v>
      </c>
      <c r="DE21">
        <v>19713352.300000001</v>
      </c>
      <c r="DF21">
        <v>4703012.2</v>
      </c>
      <c r="DG21">
        <v>4605412.5</v>
      </c>
      <c r="DH21">
        <v>4550081.9000000004</v>
      </c>
      <c r="DI21">
        <v>-2348799.6</v>
      </c>
      <c r="DJ21">
        <v>-19508625.600000001</v>
      </c>
      <c r="DK21">
        <v>-4480762.9000000004</v>
      </c>
      <c r="DL21">
        <v>-12505594.1</v>
      </c>
      <c r="DM21">
        <v>-11940269</v>
      </c>
      <c r="DN21">
        <v>-27471364.600000001</v>
      </c>
      <c r="DO21">
        <v>-8432462.8000000007</v>
      </c>
      <c r="DP21">
        <v>-15428380.6</v>
      </c>
      <c r="DQ21">
        <v>15663201.300000001</v>
      </c>
      <c r="DR21">
        <v>14904127.5</v>
      </c>
      <c r="DS21">
        <v>11181115.5</v>
      </c>
      <c r="DT21">
        <v>12216180.9</v>
      </c>
      <c r="DU21">
        <v>-6198933.0999999996</v>
      </c>
      <c r="DV21">
        <v>-25114.400000000001</v>
      </c>
      <c r="DW21">
        <v>-6675483.2999999998</v>
      </c>
      <c r="DX21">
        <v>-5165938</v>
      </c>
      <c r="DY21">
        <v>9535420</v>
      </c>
      <c r="DZ21">
        <v>9623550</v>
      </c>
      <c r="EA21">
        <v>2700800</v>
      </c>
      <c r="EB21">
        <v>-23102546</v>
      </c>
      <c r="EC21">
        <v>150150</v>
      </c>
      <c r="ED21">
        <v>6284586.7000000002</v>
      </c>
      <c r="EE21">
        <v>1510592.4</v>
      </c>
      <c r="EP21" s="28">
        <f t="shared" si="5"/>
        <v>134</v>
      </c>
      <c r="EQ21" s="28">
        <f t="shared" si="6"/>
        <v>50250000</v>
      </c>
      <c r="ER21" s="22">
        <f t="shared" si="171"/>
        <v>-66032948.799999915</v>
      </c>
      <c r="ES21" s="22">
        <f t="shared" si="7"/>
        <v>-116282948.79999992</v>
      </c>
      <c r="ET21" s="22">
        <f>ROUNDUP(EP21/5,0)</f>
        <v>27</v>
      </c>
      <c r="EU21" s="22">
        <f t="shared" si="177"/>
        <v>10125000</v>
      </c>
      <c r="EV21" s="22">
        <f>SUM(B21,G21,L21,Q21,V21,AA21,AF21,AK21,AP21,AU21,AZ21,BE21,BJ21,BO21,BT21,BY21,CD21,CI21,CN21,CS21,CX21,DC21,DH21,DM21,DR21,DW21,EB21,EG21,EL21)</f>
        <v>-10212584.59999999</v>
      </c>
      <c r="EW21" s="22">
        <f t="shared" si="172"/>
        <v>-20337584.59999999</v>
      </c>
      <c r="EX21" s="22">
        <v>5</v>
      </c>
      <c r="EY21" s="30">
        <f t="shared" si="8"/>
        <v>-7.2311411911111078E-3</v>
      </c>
      <c r="EZ21" s="34">
        <v>5</v>
      </c>
      <c r="FA21" s="7">
        <f t="shared" si="175"/>
        <v>60</v>
      </c>
      <c r="FB21" s="7">
        <f t="shared" si="176"/>
        <v>74</v>
      </c>
      <c r="FC21" s="33">
        <f t="shared" si="11"/>
        <v>0.44776119402985076</v>
      </c>
      <c r="FD21" s="24">
        <f t="shared" si="173"/>
        <v>48737442.799999997</v>
      </c>
      <c r="FE21" s="24">
        <f t="shared" si="173"/>
        <v>-24882411.100000001</v>
      </c>
      <c r="FF21" s="24">
        <f t="shared" si="173"/>
        <v>-24329732.800000001</v>
      </c>
      <c r="FG21" s="24">
        <f t="shared" si="173"/>
        <v>-16879688.399999999</v>
      </c>
      <c r="FH21" s="24">
        <f t="shared" si="173"/>
        <v>-74776060.100000009</v>
      </c>
      <c r="FI21" s="24">
        <f t="shared" si="173"/>
        <v>-45850175.700000003</v>
      </c>
      <c r="FJ21" s="24">
        <f t="shared" si="173"/>
        <v>-58519247.600000009</v>
      </c>
      <c r="FK21" s="24">
        <f t="shared" si="173"/>
        <v>-57814682.100000001</v>
      </c>
      <c r="FL21" s="24">
        <f t="shared" si="173"/>
        <v>24618319.600000001</v>
      </c>
      <c r="FM21" s="24">
        <f t="shared" si="174"/>
        <v>62822836.600000009</v>
      </c>
      <c r="FN21" s="24">
        <f t="shared" si="174"/>
        <v>22553467</v>
      </c>
      <c r="FO21" s="24">
        <f t="shared" si="174"/>
        <v>78286983</v>
      </c>
    </row>
    <row r="22" spans="1:171" x14ac:dyDescent="0.25">
      <c r="A22" s="5" t="s">
        <v>5</v>
      </c>
      <c r="B22">
        <v>10210631.9</v>
      </c>
      <c r="C22">
        <v>791023</v>
      </c>
      <c r="D22">
        <v>-8842851.4000000004</v>
      </c>
      <c r="E22">
        <v>14944111.6</v>
      </c>
      <c r="F22">
        <v>6866656.7999999998</v>
      </c>
      <c r="G22">
        <v>684565.6</v>
      </c>
      <c r="H22">
        <v>-12461823.9</v>
      </c>
      <c r="I22">
        <v>-24754750.399999999</v>
      </c>
      <c r="J22">
        <v>-37949753.899999999</v>
      </c>
      <c r="K22">
        <v>-51250484.399999999</v>
      </c>
      <c r="L22">
        <v>-43072934.5</v>
      </c>
      <c r="M22">
        <v>-35727709.100000001</v>
      </c>
      <c r="N22">
        <v>-12196224.199999999</v>
      </c>
      <c r="O22">
        <v>-11309380.1</v>
      </c>
      <c r="P22">
        <v>-13916740</v>
      </c>
      <c r="Q22">
        <v>-5831087.5</v>
      </c>
      <c r="R22">
        <v>-18643156.300000001</v>
      </c>
      <c r="S22">
        <v>-19289976.600000001</v>
      </c>
      <c r="T22">
        <v>-20050834.699999999</v>
      </c>
      <c r="U22">
        <v>-11873949.800000001</v>
      </c>
      <c r="V22">
        <v>3175764.7</v>
      </c>
      <c r="W22">
        <v>2280759.2999999998</v>
      </c>
      <c r="X22">
        <v>7873954.7000000002</v>
      </c>
      <c r="Y22">
        <v>2121219.2000000002</v>
      </c>
      <c r="Z22">
        <v>-32036853</v>
      </c>
      <c r="AA22">
        <v>-30422858.899999999</v>
      </c>
      <c r="AB22">
        <v>1619672.8</v>
      </c>
      <c r="AC22">
        <v>1440845.5</v>
      </c>
      <c r="AD22">
        <v>-8335669.7000000002</v>
      </c>
      <c r="AE22">
        <v>5809168.2999999998</v>
      </c>
      <c r="AF22">
        <v>29228707.800000001</v>
      </c>
      <c r="AG22">
        <v>-2197276.2999999998</v>
      </c>
      <c r="AH22">
        <v>19850074.699999999</v>
      </c>
      <c r="AI22">
        <v>-11536570</v>
      </c>
      <c r="AJ22">
        <v>-5634317.2999999998</v>
      </c>
      <c r="AK22">
        <v>4026719.2</v>
      </c>
      <c r="AL22">
        <v>30407117.300000001</v>
      </c>
      <c r="AM22">
        <v>12383012.699999999</v>
      </c>
      <c r="AN22">
        <v>3526800.6</v>
      </c>
      <c r="AO22">
        <v>14306725.199999999</v>
      </c>
      <c r="AP22">
        <v>-6132211.4000000004</v>
      </c>
      <c r="AQ22">
        <v>-14849596</v>
      </c>
      <c r="AR22">
        <v>-25348105.699999999</v>
      </c>
      <c r="AS22">
        <v>-11776716</v>
      </c>
      <c r="AT22">
        <v>-1591026.7</v>
      </c>
      <c r="AU22">
        <v>-10633789.300000001</v>
      </c>
      <c r="AV22">
        <v>9235177.4000000004</v>
      </c>
      <c r="AW22">
        <v>4074496.9</v>
      </c>
      <c r="AX22">
        <v>-11385590</v>
      </c>
      <c r="AY22">
        <v>528950.5</v>
      </c>
      <c r="AZ22">
        <v>-1842573.6</v>
      </c>
      <c r="BA22">
        <v>-381696.3</v>
      </c>
      <c r="BB22">
        <v>-12851993.6</v>
      </c>
      <c r="BC22">
        <v>-16481680</v>
      </c>
      <c r="BD22">
        <v>-13729822</v>
      </c>
      <c r="BE22">
        <v>-16450280.699999999</v>
      </c>
      <c r="BF22">
        <v>-5813473.7999999998</v>
      </c>
      <c r="BG22">
        <v>-10570455.5</v>
      </c>
      <c r="BH22">
        <v>-2647170.5</v>
      </c>
      <c r="BI22">
        <v>5158365.0999999996</v>
      </c>
      <c r="BJ22">
        <v>2789662</v>
      </c>
      <c r="BK22">
        <v>16396839.1</v>
      </c>
      <c r="BL22">
        <v>13294135.4</v>
      </c>
      <c r="BM22">
        <v>4220972.9000000004</v>
      </c>
      <c r="BN22">
        <v>-75266.600000000006</v>
      </c>
      <c r="BO22">
        <v>-2738832.8</v>
      </c>
      <c r="BP22">
        <v>-5854453</v>
      </c>
      <c r="BQ22">
        <v>-652997.9</v>
      </c>
      <c r="BR22">
        <v>1351935.7</v>
      </c>
      <c r="BS22">
        <v>2196158.2999999998</v>
      </c>
      <c r="BT22">
        <v>13078419.199999999</v>
      </c>
      <c r="BU22">
        <v>25636039.600000001</v>
      </c>
      <c r="BV22">
        <v>5872360.2000000002</v>
      </c>
      <c r="BW22">
        <v>25834587.899999999</v>
      </c>
      <c r="BX22">
        <v>28443748.399999999</v>
      </c>
      <c r="BY22">
        <v>24231724.699999999</v>
      </c>
      <c r="BZ22">
        <v>-2880488.5</v>
      </c>
      <c r="CA22">
        <v>3456482.8</v>
      </c>
      <c r="CB22">
        <v>1572783.8</v>
      </c>
      <c r="CC22">
        <v>-13257446.4</v>
      </c>
      <c r="CD22">
        <v>4919933.9000000004</v>
      </c>
      <c r="CE22">
        <v>6030452.5</v>
      </c>
      <c r="CF22">
        <v>11461626</v>
      </c>
      <c r="CG22">
        <v>12792778.6</v>
      </c>
      <c r="CH22">
        <v>2474592.7999999998</v>
      </c>
      <c r="CI22">
        <v>1910014.1</v>
      </c>
      <c r="CJ22">
        <v>5108385.5999999996</v>
      </c>
      <c r="CK22">
        <v>-857965.9</v>
      </c>
      <c r="CL22">
        <v>-21349334.800000001</v>
      </c>
      <c r="CM22">
        <v>9489696.8000000007</v>
      </c>
      <c r="CN22">
        <v>-6449328.0999999996</v>
      </c>
      <c r="CO22">
        <v>-2598364.5</v>
      </c>
      <c r="CP22">
        <v>-13350608.5</v>
      </c>
      <c r="CQ22">
        <v>1786352.2</v>
      </c>
      <c r="CR22">
        <v>-5854268.5999999996</v>
      </c>
      <c r="CS22">
        <v>-19656554.100000001</v>
      </c>
      <c r="CT22">
        <v>-1749179.9</v>
      </c>
      <c r="CU22">
        <v>-4929805.5</v>
      </c>
      <c r="CV22">
        <v>22388785.5</v>
      </c>
      <c r="CW22">
        <v>14242630.5</v>
      </c>
      <c r="CX22">
        <v>12093671.4</v>
      </c>
      <c r="CY22">
        <v>9890985.0999999996</v>
      </c>
      <c r="CZ22">
        <v>-2086187.5</v>
      </c>
      <c r="DA22">
        <v>10857503.6</v>
      </c>
      <c r="DB22">
        <v>21067231.199999999</v>
      </c>
      <c r="DC22">
        <v>31000805.699999999</v>
      </c>
      <c r="DD22">
        <v>20710349.699999999</v>
      </c>
      <c r="DE22">
        <v>23436216.5</v>
      </c>
      <c r="DF22">
        <v>119007</v>
      </c>
      <c r="DG22">
        <v>-2581464.4</v>
      </c>
      <c r="DH22">
        <v>3765167.6</v>
      </c>
      <c r="DI22">
        <v>-5558666.0999999996</v>
      </c>
      <c r="DJ22">
        <v>-18986619.399999999</v>
      </c>
      <c r="DK22">
        <v>-11641357.5</v>
      </c>
      <c r="DL22">
        <v>-21657904.300000001</v>
      </c>
      <c r="DM22">
        <v>-18703739</v>
      </c>
      <c r="DN22">
        <v>-27251046</v>
      </c>
      <c r="DO22">
        <v>-9360514.3000000007</v>
      </c>
      <c r="DP22">
        <v>-13220151.699999999</v>
      </c>
      <c r="DQ22">
        <v>17225233.100000001</v>
      </c>
      <c r="DR22">
        <v>12243736.6</v>
      </c>
      <c r="DS22">
        <v>9261416.3000000007</v>
      </c>
      <c r="DT22">
        <v>11601224.699999999</v>
      </c>
      <c r="DU22">
        <v>-4289295.5999999996</v>
      </c>
      <c r="DV22">
        <v>8894815.8000000007</v>
      </c>
      <c r="DW22">
        <v>-5886760</v>
      </c>
      <c r="DX22">
        <v>-4331305.5</v>
      </c>
      <c r="DY22">
        <v>10763900</v>
      </c>
      <c r="DZ22">
        <v>4894000</v>
      </c>
      <c r="EA22">
        <v>909650</v>
      </c>
      <c r="EB22">
        <v>-21038791.600000001</v>
      </c>
      <c r="EC22">
        <v>9230900</v>
      </c>
      <c r="ED22">
        <v>9457605</v>
      </c>
      <c r="EP22" s="28">
        <f t="shared" si="5"/>
        <v>133</v>
      </c>
      <c r="EQ22" s="28">
        <f t="shared" si="6"/>
        <v>49875000</v>
      </c>
      <c r="ER22" s="22">
        <f t="shared" si="171"/>
        <v>-169721042.50000015</v>
      </c>
      <c r="ES22" s="22">
        <f t="shared" si="7"/>
        <v>-219596042.50000015</v>
      </c>
      <c r="ET22" s="22">
        <f>ROUNDUP(EP22/6,0)</f>
        <v>23</v>
      </c>
      <c r="EU22" s="22">
        <f t="shared" si="177"/>
        <v>8625000</v>
      </c>
      <c r="EV22" s="22">
        <f>SUM(B22,H22,N22,T22,Z22,AF22,AL22,AR22,AX22,BD22,BJ22,BP22,BV22,CB22,CH22,CN22,CT22,CZ22,DF22,DL22,DR22,DX22,ED22,EJ22)</f>
        <v>-64961407.400000006</v>
      </c>
      <c r="EW22" s="22">
        <f>EV22-EU22</f>
        <v>-73586407.400000006</v>
      </c>
      <c r="EX22" s="22">
        <v>6</v>
      </c>
      <c r="EY22" s="30">
        <f t="shared" si="8"/>
        <v>-2.5595272139130439E-2</v>
      </c>
      <c r="EZ22" s="34">
        <v>6</v>
      </c>
      <c r="FA22" s="7">
        <f t="shared" si="175"/>
        <v>66</v>
      </c>
      <c r="FB22" s="7">
        <f t="shared" si="176"/>
        <v>67</v>
      </c>
      <c r="FC22" s="33">
        <f t="shared" si="11"/>
        <v>0.49624060150375937</v>
      </c>
      <c r="FD22" s="24">
        <f t="shared" si="173"/>
        <v>56468298.999999993</v>
      </c>
      <c r="FE22" s="24">
        <f t="shared" si="173"/>
        <v>-61399596.300000012</v>
      </c>
      <c r="FF22" s="24">
        <f t="shared" si="173"/>
        <v>-41557304.300000004</v>
      </c>
      <c r="FG22" s="24">
        <f t="shared" si="173"/>
        <v>-81168273.100000009</v>
      </c>
      <c r="FH22" s="24">
        <f t="shared" si="173"/>
        <v>-80644117.400000021</v>
      </c>
      <c r="FI22" s="24">
        <f t="shared" si="173"/>
        <v>-30696968.700000003</v>
      </c>
      <c r="FJ22" s="24">
        <f t="shared" si="173"/>
        <v>-49147635.5</v>
      </c>
      <c r="FK22" s="24">
        <f t="shared" si="173"/>
        <v>-29108107.199999996</v>
      </c>
      <c r="FL22" s="24">
        <f t="shared" si="173"/>
        <v>48317705</v>
      </c>
      <c r="FM22" s="24">
        <f t="shared" si="174"/>
        <v>16206865.700000003</v>
      </c>
      <c r="FN22" s="24">
        <f t="shared" si="174"/>
        <v>17862334.699999996</v>
      </c>
      <c r="FO22" s="24">
        <f t="shared" si="174"/>
        <v>65145755.600000009</v>
      </c>
    </row>
    <row r="23" spans="1:171" x14ac:dyDescent="0.25">
      <c r="A23" s="25">
        <v>12</v>
      </c>
      <c r="B23" s="6">
        <f>COUNTIF(B17:B22,"&gt;375000")</f>
        <v>6</v>
      </c>
      <c r="C23" s="6">
        <f t="shared" ref="C23" si="178">COUNTIF(C17:C22,"&gt;375000")</f>
        <v>4</v>
      </c>
      <c r="D23" s="6">
        <f t="shared" ref="D23" si="179">COUNTIF(D17:D22,"&gt;375000")</f>
        <v>1</v>
      </c>
      <c r="E23" s="6">
        <f t="shared" ref="E23" si="180">COUNTIF(E17:E22,"&gt;375000")</f>
        <v>6</v>
      </c>
      <c r="F23" s="6">
        <f t="shared" ref="F23" si="181">COUNTIF(F17:F22,"&gt;375000")</f>
        <v>6</v>
      </c>
      <c r="G23" s="6">
        <f t="shared" ref="G23" si="182">COUNTIF(G17:G22,"&gt;375000")</f>
        <v>4</v>
      </c>
      <c r="H23" s="6">
        <f t="shared" ref="H23" si="183">COUNTIF(H17:H22,"&gt;375000")</f>
        <v>5</v>
      </c>
      <c r="I23" s="6">
        <f t="shared" ref="I23" si="184">COUNTIF(I17:I22,"&gt;375000")</f>
        <v>3</v>
      </c>
      <c r="J23" s="6">
        <f t="shared" ref="J23" si="185">COUNTIF(J17:J22,"&gt;375000")</f>
        <v>1</v>
      </c>
      <c r="K23" s="6">
        <f t="shared" ref="K23" si="186">COUNTIF(K17:K22,"&gt;375000")</f>
        <v>0</v>
      </c>
      <c r="L23" s="6">
        <f t="shared" ref="L23" si="187">COUNTIF(L17:L22,"&gt;375000")</f>
        <v>0</v>
      </c>
      <c r="M23" s="6">
        <f t="shared" ref="M23" si="188">COUNTIF(M17:M22,"&gt;375000")</f>
        <v>0</v>
      </c>
      <c r="N23" s="6">
        <f t="shared" ref="N23" si="189">COUNTIF(N17:N22,"&gt;375000")</f>
        <v>0</v>
      </c>
      <c r="O23" s="6">
        <f t="shared" ref="O23" si="190">COUNTIF(O17:O22,"&gt;375000")</f>
        <v>0</v>
      </c>
      <c r="P23" s="6">
        <f t="shared" ref="P23" si="191">COUNTIF(P17:P22,"&gt;375000")</f>
        <v>2</v>
      </c>
      <c r="Q23" s="6">
        <f t="shared" ref="Q23" si="192">COUNTIF(Q17:Q22,"&gt;375000")</f>
        <v>4</v>
      </c>
      <c r="R23" s="6">
        <f t="shared" ref="R23" si="193">COUNTIF(R17:R22,"&gt;375000")</f>
        <v>1</v>
      </c>
      <c r="S23" s="6">
        <f t="shared" ref="S23" si="194">COUNTIF(S17:S22,"&gt;375000")</f>
        <v>0</v>
      </c>
      <c r="T23" s="6">
        <f t="shared" ref="T23" si="195">COUNTIF(T17:T22,"&gt;375000")</f>
        <v>0</v>
      </c>
      <c r="U23" s="6">
        <f t="shared" ref="U23" si="196">COUNTIF(U17:U22,"&gt;375000")</f>
        <v>0</v>
      </c>
      <c r="V23" s="6">
        <f t="shared" ref="V23" si="197">COUNTIF(V17:V22,"&gt;375000")</f>
        <v>2</v>
      </c>
      <c r="W23" s="6">
        <f t="shared" ref="W23" si="198">COUNTIF(W17:W22,"&gt;375000")</f>
        <v>1</v>
      </c>
      <c r="X23" s="6">
        <f t="shared" ref="X23" si="199">COUNTIF(X17:X22,"&gt;375000")</f>
        <v>5</v>
      </c>
      <c r="Y23" s="6">
        <f t="shared" ref="Y23" si="200">COUNTIF(Y17:Y22,"&gt;375000")</f>
        <v>6</v>
      </c>
      <c r="Z23" s="6">
        <f t="shared" ref="Z23" si="201">COUNTIF(Z17:Z22,"&gt;375000")</f>
        <v>2</v>
      </c>
      <c r="AA23" s="6">
        <f t="shared" ref="AA23" si="202">COUNTIF(AA17:AA22,"&gt;375000")</f>
        <v>1</v>
      </c>
      <c r="AB23" s="6">
        <f t="shared" ref="AB23" si="203">COUNTIF(AB17:AB22,"&gt;375000")</f>
        <v>2</v>
      </c>
      <c r="AC23" s="6">
        <f t="shared" ref="AC23" si="204">COUNTIF(AC17:AC22,"&gt;375000")</f>
        <v>1</v>
      </c>
      <c r="AD23" s="6">
        <f t="shared" ref="AD23" si="205">COUNTIF(AD17:AD22,"&gt;375000")</f>
        <v>0</v>
      </c>
      <c r="AE23" s="6">
        <f t="shared" ref="AE23" si="206">COUNTIF(AE17:AE22,"&gt;375000")</f>
        <v>3</v>
      </c>
      <c r="AF23" s="6">
        <f t="shared" ref="AF23" si="207">COUNTIF(AF17:AF22,"&gt;375000")</f>
        <v>6</v>
      </c>
      <c r="AG23" s="6">
        <f t="shared" ref="AG23" si="208">COUNTIF(AG17:AG22,"&gt;375000")</f>
        <v>3</v>
      </c>
      <c r="AH23" s="6">
        <f t="shared" ref="AH23" si="209">COUNTIF(AH17:AH22,"&gt;375000")</f>
        <v>6</v>
      </c>
      <c r="AI23" s="6">
        <f t="shared" ref="AI23" si="210">COUNTIF(AI17:AI22,"&gt;375000")</f>
        <v>0</v>
      </c>
      <c r="AJ23" s="6">
        <f t="shared" ref="AJ23" si="211">COUNTIF(AJ17:AJ22,"&gt;375000")</f>
        <v>0</v>
      </c>
      <c r="AK23" s="6">
        <f t="shared" ref="AK23" si="212">COUNTIF(AK17:AK22,"&gt;375000")</f>
        <v>3</v>
      </c>
      <c r="AL23" s="6">
        <f t="shared" ref="AL23" si="213">COUNTIF(AL17:AL22,"&gt;375000")</f>
        <v>6</v>
      </c>
      <c r="AM23" s="6">
        <f t="shared" ref="AM23" si="214">COUNTIF(AM17:AM22,"&gt;375000")</f>
        <v>5</v>
      </c>
      <c r="AN23" s="6">
        <f t="shared" ref="AN23" si="215">COUNTIF(AN17:AN22,"&gt;375000")</f>
        <v>4</v>
      </c>
      <c r="AO23" s="6">
        <f t="shared" ref="AO23" si="216">COUNTIF(AO17:AO22,"&gt;375000")</f>
        <v>6</v>
      </c>
      <c r="AP23" s="6">
        <f t="shared" ref="AP23" si="217">COUNTIF(AP17:AP22,"&gt;375000")</f>
        <v>5</v>
      </c>
      <c r="AQ23" s="6">
        <f t="shared" ref="AQ23" si="218">COUNTIF(AQ17:AQ22,"&gt;375000")</f>
        <v>0</v>
      </c>
      <c r="AR23" s="6">
        <f t="shared" ref="AR23" si="219">COUNTIF(AR17:AR22,"&gt;375000")</f>
        <v>0</v>
      </c>
      <c r="AS23" s="6">
        <f t="shared" ref="AS23" si="220">COUNTIF(AS17:AS22,"&gt;375000")</f>
        <v>0</v>
      </c>
      <c r="AT23" s="6">
        <f t="shared" ref="AT23" si="221">COUNTIF(AT17:AT22,"&gt;375000")</f>
        <v>0</v>
      </c>
      <c r="AU23" s="6">
        <f t="shared" ref="AU23" si="222">COUNTIF(AU17:AU22,"&gt;375000")</f>
        <v>1</v>
      </c>
      <c r="AV23" s="6">
        <f t="shared" ref="AV23" si="223">COUNTIF(AV17:AV22,"&gt;375000")</f>
        <v>1</v>
      </c>
      <c r="AW23" s="6">
        <f t="shared" ref="AW23" si="224">COUNTIF(AW17:AW22,"&gt;375000")</f>
        <v>1</v>
      </c>
      <c r="AX23" s="6">
        <f t="shared" ref="AX23" si="225">COUNTIF(AX17:AX22,"&gt;375000")</f>
        <v>0</v>
      </c>
      <c r="AY23" s="6">
        <f t="shared" ref="AY23" si="226">COUNTIF(AY17:AY22,"&gt;375000")</f>
        <v>3</v>
      </c>
      <c r="AZ23" s="6">
        <f t="shared" ref="AZ23" si="227">COUNTIF(AZ17:AZ22,"&gt;375000")</f>
        <v>4</v>
      </c>
      <c r="BA23" s="6">
        <f t="shared" ref="BA23" si="228">COUNTIF(BA17:BA22,"&gt;375000")</f>
        <v>2</v>
      </c>
      <c r="BB23" s="6">
        <f t="shared" ref="BB23" si="229">COUNTIF(BB17:BB22,"&gt;375000")</f>
        <v>0</v>
      </c>
      <c r="BC23" s="6">
        <f t="shared" ref="BC23" si="230">COUNTIF(BC17:BC22,"&gt;375000")</f>
        <v>0</v>
      </c>
      <c r="BD23" s="6">
        <f t="shared" ref="BD23" si="231">COUNTIF(BD17:BD22,"&gt;375000")</f>
        <v>2</v>
      </c>
      <c r="BE23" s="6">
        <f t="shared" ref="BE23" si="232">COUNTIF(BE17:BE22,"&gt;375000")</f>
        <v>1</v>
      </c>
      <c r="BF23" s="6">
        <f t="shared" ref="BF23" si="233">COUNTIF(BF17:BF22,"&gt;375000")</f>
        <v>4</v>
      </c>
      <c r="BG23" s="6">
        <f t="shared" ref="BG23" si="234">COUNTIF(BG17:BG22,"&gt;375000")</f>
        <v>0</v>
      </c>
      <c r="BH23" s="6">
        <f t="shared" ref="BH23" si="235">COUNTIF(BH17:BH22,"&gt;375000")</f>
        <v>0</v>
      </c>
      <c r="BI23" s="6">
        <f t="shared" ref="BI23" si="236">COUNTIF(BI17:BI22,"&gt;375000")</f>
        <v>1</v>
      </c>
      <c r="BJ23" s="6">
        <f t="shared" ref="BJ23" si="237">COUNTIF(BJ17:BJ22,"&gt;375000")</f>
        <v>3</v>
      </c>
      <c r="BK23" s="6">
        <f t="shared" ref="BK23" si="238">COUNTIF(BK17:BK22,"&gt;375000")</f>
        <v>3</v>
      </c>
      <c r="BL23" s="6">
        <f t="shared" ref="BL23" si="239">COUNTIF(BL17:BL22,"&gt;375000")</f>
        <v>5</v>
      </c>
      <c r="BM23" s="6">
        <f t="shared" ref="BM23" si="240">COUNTIF(BM17:BM22,"&gt;375000")</f>
        <v>5</v>
      </c>
      <c r="BN23" s="6">
        <f t="shared" ref="BN23" si="241">COUNTIF(BN17:BN22,"&gt;375000")</f>
        <v>3</v>
      </c>
      <c r="BO23" s="6">
        <f t="shared" ref="BO23" si="242">COUNTIF(BO17:BO22,"&gt;375000")</f>
        <v>2</v>
      </c>
      <c r="BP23" s="6">
        <f t="shared" ref="BP23" si="243">COUNTIF(BP17:BP22,"&gt;375000")</f>
        <v>2</v>
      </c>
      <c r="BQ23" s="6">
        <f t="shared" ref="BQ23" si="244">COUNTIF(BQ17:BQ22,"&gt;375000")</f>
        <v>4</v>
      </c>
      <c r="BR23" s="6">
        <f t="shared" ref="BR23" si="245">COUNTIF(BR17:BR22,"&gt;375000")</f>
        <v>4</v>
      </c>
      <c r="BS23" s="6">
        <f t="shared" ref="BS23" si="246">COUNTIF(BS17:BS22,"&gt;375000")</f>
        <v>1</v>
      </c>
      <c r="BT23" s="6">
        <f t="shared" ref="BT23" si="247">COUNTIF(BT17:BT22,"&gt;375000")</f>
        <v>3</v>
      </c>
      <c r="BU23" s="6">
        <f t="shared" ref="BU23" si="248">COUNTIF(BU17:BU22,"&gt;375000")</f>
        <v>5</v>
      </c>
      <c r="BV23" s="6">
        <f t="shared" ref="BV23" si="249">COUNTIF(BV17:BV22,"&gt;375000")</f>
        <v>4</v>
      </c>
      <c r="BW23" s="6">
        <f t="shared" ref="BW23" si="250">COUNTIF(BW17:BW22,"&gt;375000")</f>
        <v>6</v>
      </c>
      <c r="BX23" s="6">
        <f t="shared" ref="BX23" si="251">COUNTIF(BX17:BX22,"&gt;375000")</f>
        <v>6</v>
      </c>
      <c r="BY23" s="6">
        <f t="shared" ref="BY23" si="252">COUNTIF(BY17:BY22,"&gt;375000")</f>
        <v>6</v>
      </c>
      <c r="BZ23" s="6">
        <f t="shared" ref="BZ23" si="253">COUNTIF(BZ17:BZ22,"&gt;375000")</f>
        <v>5</v>
      </c>
      <c r="CA23" s="6">
        <f t="shared" ref="CA23" si="254">COUNTIF(CA17:CA22,"&gt;375000")</f>
        <v>5</v>
      </c>
      <c r="CB23" s="6">
        <f t="shared" ref="CB23" si="255">COUNTIF(CB17:CB22,"&gt;375000")</f>
        <v>6</v>
      </c>
      <c r="CC23" s="6">
        <f t="shared" ref="CC23" si="256">COUNTIF(CC17:CC22,"&gt;375000")</f>
        <v>0</v>
      </c>
      <c r="CD23" s="6">
        <f t="shared" ref="CD23" si="257">COUNTIF(CD17:CD22,"&gt;375000")</f>
        <v>1</v>
      </c>
      <c r="CE23" s="6">
        <f t="shared" ref="CE23" si="258">COUNTIF(CE17:CE22,"&gt;375000")</f>
        <v>4</v>
      </c>
      <c r="CF23" s="6">
        <f t="shared" ref="CF23" si="259">COUNTIF(CF17:CF22,"&gt;375000")</f>
        <v>2</v>
      </c>
      <c r="CG23" s="6">
        <f t="shared" ref="CG23" si="260">COUNTIF(CG17:CG22,"&gt;375000")</f>
        <v>4</v>
      </c>
      <c r="CH23" s="6">
        <f t="shared" ref="CH23" si="261">COUNTIF(CH17:CH22,"&gt;375000")</f>
        <v>6</v>
      </c>
      <c r="CI23" s="6">
        <f t="shared" ref="CI23" si="262">COUNTIF(CI17:CI22,"&gt;375000")</f>
        <v>6</v>
      </c>
      <c r="CJ23" s="6">
        <f t="shared" ref="CJ23" si="263">COUNTIF(CJ17:CJ22,"&gt;375000")</f>
        <v>6</v>
      </c>
      <c r="CK23" s="6">
        <f t="shared" ref="CK23" si="264">COUNTIF(CK17:CK22,"&gt;375000")</f>
        <v>5</v>
      </c>
      <c r="CL23" s="6">
        <f t="shared" ref="CL23" si="265">COUNTIF(CL17:CL22,"&gt;375000")</f>
        <v>2</v>
      </c>
      <c r="CM23" s="6">
        <f t="shared" ref="CM23" si="266">COUNTIF(CM17:CM22,"&gt;375000")</f>
        <v>3</v>
      </c>
      <c r="CN23" s="6">
        <f t="shared" ref="CN23" si="267">COUNTIF(CN17:CN22,"&gt;375000")</f>
        <v>4</v>
      </c>
      <c r="CO23" s="6">
        <f t="shared" ref="CO23" si="268">COUNTIF(CO17:CO22,"&gt;375000")</f>
        <v>2</v>
      </c>
      <c r="CP23" s="6">
        <f t="shared" ref="CP23" si="269">COUNTIF(CP17:CP22,"&gt;375000")</f>
        <v>0</v>
      </c>
      <c r="CQ23" s="6">
        <f t="shared" ref="CQ23" si="270">COUNTIF(CQ17:CQ22,"&gt;375000")</f>
        <v>2</v>
      </c>
      <c r="CR23" s="6">
        <f t="shared" ref="CR23" si="271">COUNTIF(CR17:CR22,"&gt;375000")</f>
        <v>1</v>
      </c>
      <c r="CS23" s="6">
        <f t="shared" ref="CS23" si="272">COUNTIF(CS17:CS22,"&gt;375000")</f>
        <v>0</v>
      </c>
      <c r="CT23" s="6">
        <f t="shared" ref="CT23" si="273">COUNTIF(CT17:CT22,"&gt;375000")</f>
        <v>5</v>
      </c>
      <c r="CU23" s="6">
        <f t="shared" ref="CU23" si="274">COUNTIF(CU17:CU22,"&gt;375000")</f>
        <v>2</v>
      </c>
      <c r="CV23" s="6">
        <f t="shared" ref="CV23" si="275">COUNTIF(CV17:CV22,"&gt;375000")</f>
        <v>5</v>
      </c>
      <c r="CW23" s="6">
        <f t="shared" ref="CW23" si="276">COUNTIF(CW17:CW22,"&gt;375000")</f>
        <v>5</v>
      </c>
      <c r="CX23" s="6">
        <f t="shared" ref="CX23" si="277">COUNTIF(CX17:CX22,"&gt;375000")</f>
        <v>6</v>
      </c>
      <c r="CY23" s="6">
        <f t="shared" ref="CY23" si="278">COUNTIF(CY17:CY22,"&gt;375000")</f>
        <v>3</v>
      </c>
      <c r="CZ23" s="6">
        <f t="shared" ref="CZ23" si="279">COUNTIF(CZ17:CZ22,"&gt;375000")</f>
        <v>2</v>
      </c>
      <c r="DA23" s="6">
        <f t="shared" ref="DA23" si="280">COUNTIF(DA17:DA22,"&gt;375000")</f>
        <v>4</v>
      </c>
      <c r="DB23" s="6">
        <f t="shared" ref="DB23" si="281">COUNTIF(DB17:DB22,"&gt;375000")</f>
        <v>5</v>
      </c>
      <c r="DC23" s="6">
        <f t="shared" ref="DC23" si="282">COUNTIF(DC17:DC22,"&gt;375000")</f>
        <v>6</v>
      </c>
      <c r="DD23" s="6">
        <f t="shared" ref="DD23" si="283">COUNTIF(DD17:DD22,"&gt;375000")</f>
        <v>6</v>
      </c>
      <c r="DE23" s="6">
        <f t="shared" ref="DE23" si="284">COUNTIF(DE17:DE22,"&gt;375000")</f>
        <v>5</v>
      </c>
      <c r="DF23" s="6">
        <f t="shared" ref="DF23" si="285">COUNTIF(DF17:DF22,"&gt;375000")</f>
        <v>4</v>
      </c>
      <c r="DG23" s="6">
        <f t="shared" ref="DG23" si="286">COUNTIF(DG17:DG22,"&gt;375000")</f>
        <v>4</v>
      </c>
      <c r="DH23" s="6">
        <f t="shared" ref="DH23" si="287">COUNTIF(DH17:DH22,"&gt;375000")</f>
        <v>6</v>
      </c>
      <c r="DI23" s="6">
        <f t="shared" ref="DI23" si="288">COUNTIF(DI17:DI22,"&gt;375000")</f>
        <v>2</v>
      </c>
      <c r="DJ23" s="6">
        <f t="shared" ref="DJ23" si="289">COUNTIF(DJ17:DJ22,"&gt;375000")</f>
        <v>0</v>
      </c>
      <c r="DK23" s="6">
        <f t="shared" ref="DK23" si="290">COUNTIF(DK17:DK22,"&gt;375000")</f>
        <v>1</v>
      </c>
      <c r="DL23" s="6">
        <f t="shared" ref="DL23" si="291">COUNTIF(DL17:DL22,"&gt;375000")</f>
        <v>1</v>
      </c>
      <c r="DM23" s="6">
        <f t="shared" ref="DM23" si="292">COUNTIF(DM17:DM22,"&gt;375000")</f>
        <v>2</v>
      </c>
      <c r="DN23" s="6">
        <f t="shared" ref="DN23" si="293">COUNTIF(DN17:DN22,"&gt;375000")</f>
        <v>0</v>
      </c>
      <c r="DO23" s="6">
        <f t="shared" ref="DO23" si="294">COUNTIF(DO17:DO22,"&gt;375000")</f>
        <v>2</v>
      </c>
      <c r="DP23" s="6">
        <f t="shared" ref="DP23" si="295">COUNTIF(DP17:DP22,"&gt;375000")</f>
        <v>0</v>
      </c>
      <c r="DQ23" s="6">
        <f t="shared" ref="DQ23" si="296">COUNTIF(DQ17:DQ22,"&gt;375000")</f>
        <v>4</v>
      </c>
      <c r="DR23" s="6">
        <f t="shared" ref="DR23" si="297">COUNTIF(DR17:DR22,"&gt;375000")</f>
        <v>5</v>
      </c>
      <c r="DS23" s="6">
        <f t="shared" ref="DS23" si="298">COUNTIF(DS17:DS22,"&gt;375000")</f>
        <v>6</v>
      </c>
      <c r="DT23" s="6">
        <f t="shared" ref="DT23" si="299">COUNTIF(DT17:DT22,"&gt;375000")</f>
        <v>6</v>
      </c>
      <c r="DU23" s="6">
        <f t="shared" ref="DU23" si="300">COUNTIF(DU17:DU22,"&gt;375000")</f>
        <v>3</v>
      </c>
      <c r="DV23" s="6">
        <f t="shared" ref="DV23" si="301">COUNTIF(DV17:DV22,"&gt;375000")</f>
        <v>3</v>
      </c>
      <c r="DW23" s="6">
        <f t="shared" ref="DW23" si="302">COUNTIF(DW17:DW22,"&gt;375000")</f>
        <v>0</v>
      </c>
      <c r="DX23" s="6">
        <f t="shared" ref="DX23" si="303">COUNTIF(DX17:DX22,"&gt;375000")</f>
        <v>0</v>
      </c>
      <c r="DY23" s="6">
        <f t="shared" ref="DY23" si="304">COUNTIF(DY17:DY22,"&gt;375000")</f>
        <v>3</v>
      </c>
      <c r="DZ23" s="6">
        <f t="shared" ref="DZ23" si="305">COUNTIF(DZ17:DZ22,"&gt;375000")</f>
        <v>6</v>
      </c>
      <c r="EA23" s="6">
        <f t="shared" ref="EA23" si="306">COUNTIF(EA17:EA22,"&gt;375000")</f>
        <v>6</v>
      </c>
      <c r="EB23" s="6">
        <f t="shared" ref="EB23" si="307">COUNTIF(EB17:EB22,"&gt;375000")</f>
        <v>2</v>
      </c>
      <c r="EC23" s="6">
        <f t="shared" ref="EC23" si="308">COUNTIF(EC17:EC22,"&gt;375000")</f>
        <v>4</v>
      </c>
      <c r="ED23" s="6">
        <f t="shared" ref="ED23" si="309">COUNTIF(ED17:ED22,"&gt;375000")</f>
        <v>4</v>
      </c>
      <c r="EE23" s="6">
        <f t="shared" ref="EE23" si="310">COUNTIF(EE17:EE22,"&gt;375000")</f>
        <v>3</v>
      </c>
      <c r="EF23" s="6">
        <f t="shared" ref="EF23" si="311">COUNTIF(EF17:EF22,"&gt;375000")</f>
        <v>2</v>
      </c>
      <c r="EG23" s="6">
        <f t="shared" ref="EG23" si="312">COUNTIF(EG17:EG22,"&gt;375000")</f>
        <v>3</v>
      </c>
      <c r="EH23" s="6">
        <f t="shared" ref="EH23" si="313">COUNTIF(EH17:EH22,"&gt;375000")</f>
        <v>0</v>
      </c>
      <c r="EI23" s="6">
        <f t="shared" ref="EI23" si="314">COUNTIF(EI17:EI22,"&gt;375000")</f>
        <v>0</v>
      </c>
      <c r="EJ23" s="6">
        <f t="shared" ref="EJ23" si="315">COUNTIF(EJ17:EJ22,"&gt;375000")</f>
        <v>0</v>
      </c>
      <c r="EK23" s="6">
        <f t="shared" ref="EK23" si="316">COUNTIF(EK17:EK22,"&gt;375000")</f>
        <v>0</v>
      </c>
      <c r="EL23" s="6">
        <f t="shared" ref="EL23" si="317">COUNTIF(EL17:EL22,"&gt;375000")</f>
        <v>0</v>
      </c>
      <c r="EM23" s="6">
        <f t="shared" ref="EM23" si="318">COUNTIF(EM17:EM22,"&gt;375000")</f>
        <v>0</v>
      </c>
      <c r="EN23" s="6">
        <f t="shared" ref="EN23" si="319">COUNTIF(EN17:EN22,"&gt;375000")</f>
        <v>0</v>
      </c>
      <c r="EO23" s="6">
        <f t="shared" ref="EO23" si="320">COUNTIF(EO17:EO22,"&gt;375000")</f>
        <v>0</v>
      </c>
      <c r="EP23" s="28"/>
      <c r="EQ23" s="28"/>
      <c r="ER23" s="22"/>
      <c r="ES23" s="22"/>
      <c r="ET23" s="22"/>
      <c r="EU23" s="22"/>
      <c r="EV23" s="22"/>
      <c r="EW23" s="22"/>
      <c r="EX23" s="22"/>
      <c r="EY23" s="30"/>
      <c r="EZ23" s="35" t="s">
        <v>16</v>
      </c>
      <c r="FA23" s="36" t="s">
        <v>14</v>
      </c>
      <c r="FB23" s="36" t="s">
        <v>15</v>
      </c>
      <c r="FC23" s="37" t="s">
        <v>11</v>
      </c>
      <c r="FD23" s="28">
        <v>70</v>
      </c>
      <c r="FE23" s="28">
        <v>66</v>
      </c>
      <c r="FF23" s="28">
        <v>66</v>
      </c>
      <c r="FG23" s="28">
        <v>66</v>
      </c>
      <c r="FH23" s="28">
        <v>66</v>
      </c>
      <c r="FI23" s="28">
        <v>66</v>
      </c>
      <c r="FJ23" s="28">
        <v>66</v>
      </c>
      <c r="FK23" s="28">
        <v>66</v>
      </c>
      <c r="FL23" s="28">
        <v>66</v>
      </c>
      <c r="FM23" s="28">
        <v>66</v>
      </c>
      <c r="FN23" s="28">
        <v>66</v>
      </c>
      <c r="FO23" s="28">
        <v>65</v>
      </c>
    </row>
    <row r="24" spans="1:171" x14ac:dyDescent="0.25">
      <c r="A24" s="5" t="s">
        <v>7</v>
      </c>
      <c r="B24">
        <v>5658625.9000000004</v>
      </c>
      <c r="C24">
        <v>5364805.3</v>
      </c>
      <c r="D24">
        <v>-12798715.1</v>
      </c>
      <c r="E24">
        <v>-5085971.7</v>
      </c>
      <c r="F24">
        <v>12775022.5</v>
      </c>
      <c r="G24">
        <v>15645370.6</v>
      </c>
      <c r="H24">
        <v>-16518208.5</v>
      </c>
      <c r="I24">
        <v>-7315516.5</v>
      </c>
      <c r="J24">
        <v>-19133800.600000001</v>
      </c>
      <c r="K24">
        <v>-8484774.6999999993</v>
      </c>
      <c r="L24">
        <v>-4949585.8</v>
      </c>
      <c r="M24">
        <v>-16984750.100000001</v>
      </c>
      <c r="N24">
        <v>10071950.1</v>
      </c>
      <c r="O24">
        <v>-529262.1</v>
      </c>
      <c r="P24">
        <v>-1188193.3</v>
      </c>
      <c r="Q24">
        <v>-8834314.0999999996</v>
      </c>
      <c r="R24">
        <v>-7607658.2999999998</v>
      </c>
      <c r="S24">
        <v>9477870.1999999993</v>
      </c>
      <c r="T24">
        <v>-7078755.7999999998</v>
      </c>
      <c r="U24">
        <v>-5164241</v>
      </c>
      <c r="V24">
        <v>-1377474.7</v>
      </c>
      <c r="W24">
        <v>-460299.6</v>
      </c>
      <c r="X24">
        <v>-3645654.1</v>
      </c>
      <c r="Y24">
        <v>7961813.2999999998</v>
      </c>
      <c r="Z24">
        <v>-4290239.7</v>
      </c>
      <c r="AA24">
        <v>-2913310.3</v>
      </c>
      <c r="AB24">
        <v>-2177102.7000000002</v>
      </c>
      <c r="AC24">
        <v>14724258.800000001</v>
      </c>
      <c r="AD24">
        <v>-3393107.2</v>
      </c>
      <c r="AE24">
        <v>11000708.699999999</v>
      </c>
      <c r="AF24">
        <v>4357535.2</v>
      </c>
      <c r="AG24">
        <v>-5052443.8</v>
      </c>
      <c r="AH24">
        <v>-3185448</v>
      </c>
      <c r="AI24">
        <v>-3349859.7</v>
      </c>
      <c r="AJ24">
        <v>9630753.6999999993</v>
      </c>
      <c r="AK24">
        <v>-14347798.300000001</v>
      </c>
      <c r="AL24">
        <v>2202318.6</v>
      </c>
      <c r="AM24">
        <v>4762898.9000000004</v>
      </c>
      <c r="AN24">
        <v>149360.5</v>
      </c>
      <c r="AO24">
        <v>-2694203.2</v>
      </c>
      <c r="AP24">
        <v>669289.30000000005</v>
      </c>
      <c r="AQ24">
        <v>-3957297.8</v>
      </c>
      <c r="AR24">
        <v>-4236995.9000000004</v>
      </c>
      <c r="AS24">
        <v>-4149956.1</v>
      </c>
      <c r="AT24">
        <v>-9714956.8000000007</v>
      </c>
      <c r="AU24">
        <v>-5354566.0999999996</v>
      </c>
      <c r="AV24">
        <v>996807.2</v>
      </c>
      <c r="AW24">
        <v>613216.5</v>
      </c>
      <c r="AX24">
        <v>4637858.8</v>
      </c>
      <c r="AY24">
        <v>3249264.5</v>
      </c>
      <c r="AZ24">
        <v>-6480041.5</v>
      </c>
      <c r="BA24">
        <v>146250</v>
      </c>
      <c r="BB24">
        <v>-1648434.8</v>
      </c>
      <c r="BC24">
        <v>5002177.5</v>
      </c>
      <c r="BD24">
        <v>-1722395</v>
      </c>
      <c r="BE24">
        <v>-11080105.9</v>
      </c>
      <c r="BF24">
        <v>-1492159.9</v>
      </c>
      <c r="BG24">
        <v>-1134667.1000000001</v>
      </c>
      <c r="BH24">
        <v>-4494547</v>
      </c>
      <c r="BI24">
        <v>9519276.9000000004</v>
      </c>
      <c r="BJ24">
        <v>4461375.0999999996</v>
      </c>
      <c r="BK24">
        <v>6247641.0999999996</v>
      </c>
      <c r="BL24">
        <v>-3628411.5</v>
      </c>
      <c r="BM24">
        <v>3226046.9</v>
      </c>
      <c r="BN24">
        <v>717034.8</v>
      </c>
      <c r="BO24">
        <v>1511743.9</v>
      </c>
      <c r="BP24">
        <v>-549009.5</v>
      </c>
      <c r="BQ24">
        <v>-5490662.9000000004</v>
      </c>
      <c r="BR24">
        <v>892673.9</v>
      </c>
      <c r="BS24">
        <v>-3823248.4</v>
      </c>
      <c r="BT24">
        <v>1881398.3</v>
      </c>
      <c r="BU24">
        <v>4057490.8</v>
      </c>
      <c r="BV24">
        <v>9313874.5999999996</v>
      </c>
      <c r="BW24">
        <v>9274993.4000000004</v>
      </c>
      <c r="BX24">
        <v>6039711.0999999996</v>
      </c>
      <c r="BY24">
        <v>18893607.899999999</v>
      </c>
      <c r="BZ24">
        <v>-5110641.5999999996</v>
      </c>
      <c r="CA24">
        <v>-4736441.9000000004</v>
      </c>
      <c r="CB24">
        <v>-1468468.9</v>
      </c>
      <c r="CC24">
        <v>2739539.7</v>
      </c>
      <c r="CD24">
        <v>-3980226.3</v>
      </c>
      <c r="CE24">
        <v>-1294106.3</v>
      </c>
      <c r="CF24">
        <v>973130.3</v>
      </c>
      <c r="CG24">
        <v>-30141.4</v>
      </c>
      <c r="CH24">
        <v>15338381.699999999</v>
      </c>
      <c r="CI24">
        <v>-2314716.7999999998</v>
      </c>
      <c r="CJ24">
        <v>-12248899.9</v>
      </c>
      <c r="CK24">
        <v>5163687.5</v>
      </c>
      <c r="CL24">
        <v>3499795</v>
      </c>
      <c r="CM24">
        <v>-11983644.5</v>
      </c>
      <c r="CN24">
        <v>-6398359.7000000002</v>
      </c>
      <c r="CO24">
        <v>7500288.7999999998</v>
      </c>
      <c r="CP24">
        <v>-16781739.600000001</v>
      </c>
      <c r="CQ24">
        <v>400078.7</v>
      </c>
      <c r="CR24">
        <v>6168990.4000000004</v>
      </c>
      <c r="CS24">
        <v>-1345205.5</v>
      </c>
      <c r="CT24">
        <v>-1317702</v>
      </c>
      <c r="CU24">
        <v>4895553.2</v>
      </c>
      <c r="CV24">
        <v>-1447517.1</v>
      </c>
      <c r="CW24">
        <v>5695231.9000000004</v>
      </c>
      <c r="CX24">
        <v>3193632.6</v>
      </c>
      <c r="CY24">
        <v>-13668036.699999999</v>
      </c>
      <c r="CZ24">
        <v>4555975.2</v>
      </c>
      <c r="DA24">
        <v>13250962.5</v>
      </c>
      <c r="DB24">
        <v>-3411041.9</v>
      </c>
      <c r="DC24">
        <v>2891285.4</v>
      </c>
      <c r="DD24">
        <v>-6724108.7999999998</v>
      </c>
      <c r="DE24">
        <v>5184013.2</v>
      </c>
      <c r="DF24">
        <v>1664987.4</v>
      </c>
      <c r="DG24">
        <v>-6590172</v>
      </c>
      <c r="DH24">
        <v>-4346433.2</v>
      </c>
      <c r="DI24">
        <v>-1289840.3999999999</v>
      </c>
      <c r="DJ24">
        <v>-2832256.2</v>
      </c>
      <c r="DK24">
        <v>-5321573.0999999996</v>
      </c>
      <c r="DL24">
        <v>-174077.1</v>
      </c>
      <c r="DM24">
        <v>-8275039.7000000002</v>
      </c>
      <c r="DN24">
        <v>-2218792.7999999998</v>
      </c>
      <c r="DO24">
        <v>-7140155.9000000004</v>
      </c>
      <c r="DP24">
        <v>1589062.5</v>
      </c>
      <c r="DQ24">
        <v>8385524.7999999998</v>
      </c>
      <c r="DR24">
        <v>6794803.4000000004</v>
      </c>
      <c r="DS24">
        <v>1164242.8999999999</v>
      </c>
      <c r="DT24">
        <v>211998.2</v>
      </c>
      <c r="DU24">
        <v>-3547975.4</v>
      </c>
      <c r="DV24">
        <v>-5711330.4000000004</v>
      </c>
      <c r="DW24">
        <v>10662119</v>
      </c>
      <c r="DX24">
        <v>8905255</v>
      </c>
      <c r="DY24">
        <v>-4469389.5999999996</v>
      </c>
      <c r="DZ24">
        <v>1348997.2</v>
      </c>
      <c r="EA24">
        <v>-1410019.8</v>
      </c>
      <c r="EB24">
        <v>-5035350</v>
      </c>
      <c r="EC24">
        <v>9497302</v>
      </c>
      <c r="ED24">
        <v>547084.4</v>
      </c>
      <c r="EP24" s="28">
        <f t="shared" si="5"/>
        <v>133</v>
      </c>
      <c r="EQ24" s="28">
        <f t="shared" si="6"/>
        <v>49875000</v>
      </c>
      <c r="ER24" s="22">
        <f t="shared" ref="ER24:ER29" si="321">SUM(B24:EO24)</f>
        <v>-52784601.900000021</v>
      </c>
      <c r="ES24" s="22">
        <f t="shared" si="7"/>
        <v>-102659601.90000002</v>
      </c>
      <c r="ET24" s="22">
        <f>ROUNDUP(EP24/1,0)</f>
        <v>133</v>
      </c>
      <c r="EU24" s="22">
        <f>$EQ$2*ET24</f>
        <v>49875000</v>
      </c>
      <c r="EV24" s="22">
        <f>SUM(B24:EO24)</f>
        <v>-52784601.900000021</v>
      </c>
      <c r="EW24" s="22">
        <f t="shared" ref="EW24:EW28" si="322">EV24-EU24</f>
        <v>-102659601.90000002</v>
      </c>
      <c r="EX24" s="22">
        <v>1</v>
      </c>
      <c r="EY24" s="30">
        <f t="shared" si="8"/>
        <v>-3.7050081888721817E-2</v>
      </c>
      <c r="EZ24" s="34">
        <v>1</v>
      </c>
      <c r="FA24" s="7">
        <f>COUNTIF(B24:EO24,"&gt;375000")</f>
        <v>57</v>
      </c>
      <c r="FB24" s="7">
        <f>COUNTIF(B24:EO24,"&lt;375000")</f>
        <v>76</v>
      </c>
      <c r="FC24" s="33">
        <f t="shared" si="11"/>
        <v>0.42857142857142855</v>
      </c>
      <c r="FD24" s="24">
        <f t="shared" ref="FD24:FO29" si="323">SUM(B24,N24,Z24,AL24,AX24,BJ24,BV24,CH24,CT24,DF24,DR24,ED24)</f>
        <v>55083318.29999999</v>
      </c>
      <c r="FE24" s="24">
        <f t="shared" si="323"/>
        <v>22611938.099999998</v>
      </c>
      <c r="FF24" s="24">
        <f t="shared" si="323"/>
        <v>-37914244.5</v>
      </c>
      <c r="FG24" s="24">
        <f t="shared" si="323"/>
        <v>26396778.200000003</v>
      </c>
      <c r="FH24" s="24">
        <f t="shared" si="323"/>
        <v>-5448654.3000000007</v>
      </c>
      <c r="FI24" s="24">
        <f t="shared" si="323"/>
        <v>13632995.900000004</v>
      </c>
      <c r="FJ24" s="24">
        <f t="shared" si="323"/>
        <v>-20327505.000000004</v>
      </c>
      <c r="FK24" s="24">
        <f t="shared" si="323"/>
        <v>-27506564.5</v>
      </c>
      <c r="FL24" s="24">
        <f t="shared" si="323"/>
        <v>-59053969.499999993</v>
      </c>
      <c r="FM24" s="24">
        <f t="shared" si="323"/>
        <v>-29160333.500000004</v>
      </c>
      <c r="FN24" s="24">
        <f t="shared" si="323"/>
        <v>-3609103.3</v>
      </c>
      <c r="FO24" s="24">
        <f t="shared" si="323"/>
        <v>12510742.199999997</v>
      </c>
    </row>
    <row r="25" spans="1:171" x14ac:dyDescent="0.25">
      <c r="A25" s="5" t="s">
        <v>2</v>
      </c>
      <c r="B25">
        <v>10686228.699999999</v>
      </c>
      <c r="C25">
        <v>-4322049.8</v>
      </c>
      <c r="D25">
        <v>-10207130.6</v>
      </c>
      <c r="E25">
        <v>-1593378.4</v>
      </c>
      <c r="F25">
        <v>27570107.399999999</v>
      </c>
      <c r="G25">
        <v>5635002.2999999998</v>
      </c>
      <c r="H25">
        <v>-21043353</v>
      </c>
      <c r="I25">
        <v>-26491373.899999999</v>
      </c>
      <c r="J25">
        <v>-25863519.600000001</v>
      </c>
      <c r="K25">
        <v>-10221757.199999999</v>
      </c>
      <c r="L25">
        <v>-17491766.199999999</v>
      </c>
      <c r="M25">
        <v>-11393404.800000001</v>
      </c>
      <c r="N25">
        <v>10275547</v>
      </c>
      <c r="O25">
        <v>3820051.5</v>
      </c>
      <c r="P25">
        <v>-8068977.4000000004</v>
      </c>
      <c r="Q25">
        <v>-14527883.300000001</v>
      </c>
      <c r="R25">
        <v>-5874646.5</v>
      </c>
      <c r="S25">
        <v>162509.70000000001</v>
      </c>
      <c r="T25">
        <v>-14685386.9</v>
      </c>
      <c r="U25">
        <v>-3301817.7</v>
      </c>
      <c r="V25">
        <v>1883208.1</v>
      </c>
      <c r="W25">
        <v>-1718188.8</v>
      </c>
      <c r="X25">
        <v>1604539</v>
      </c>
      <c r="Y25">
        <v>2263142.1</v>
      </c>
      <c r="Z25">
        <v>-9718440.5</v>
      </c>
      <c r="AA25">
        <v>-14062389.1</v>
      </c>
      <c r="AB25">
        <v>9047726</v>
      </c>
      <c r="AC25">
        <v>14991117.800000001</v>
      </c>
      <c r="AD25">
        <v>5441237.7999999998</v>
      </c>
      <c r="AE25">
        <v>8812323.1999999993</v>
      </c>
      <c r="AF25">
        <v>-784029.8</v>
      </c>
      <c r="AG25">
        <v>-4990727.5999999996</v>
      </c>
      <c r="AH25">
        <v>-4821523.3</v>
      </c>
      <c r="AI25">
        <v>5726985.2000000002</v>
      </c>
      <c r="AJ25">
        <v>-5741891.5999999996</v>
      </c>
      <c r="AK25">
        <v>-9780853.0999999996</v>
      </c>
      <c r="AL25">
        <v>14421375.699999999</v>
      </c>
      <c r="AM25">
        <v>6846197.4000000004</v>
      </c>
      <c r="AN25">
        <v>-1830288.5</v>
      </c>
      <c r="AO25">
        <v>-1779852.4</v>
      </c>
      <c r="AP25">
        <v>-4150714.1</v>
      </c>
      <c r="AQ25">
        <v>-6596022.5</v>
      </c>
      <c r="AR25">
        <v>-8182374.4000000004</v>
      </c>
      <c r="AS25">
        <v>-6032162.7000000002</v>
      </c>
      <c r="AT25">
        <v>-13398298.9</v>
      </c>
      <c r="AU25">
        <v>-2938561.7</v>
      </c>
      <c r="AV25">
        <v>-4235110.3</v>
      </c>
      <c r="AW25">
        <v>8998096.4000000004</v>
      </c>
      <c r="AX25">
        <v>6119456.7000000002</v>
      </c>
      <c r="AY25">
        <v>-7609927</v>
      </c>
      <c r="AZ25">
        <v>-8791479.0999999996</v>
      </c>
      <c r="BA25">
        <v>-886948.5</v>
      </c>
      <c r="BB25">
        <v>5192511.7</v>
      </c>
      <c r="BC25">
        <v>-1212359</v>
      </c>
      <c r="BD25">
        <v>-15426125.300000001</v>
      </c>
      <c r="BE25">
        <v>-11000779.199999999</v>
      </c>
      <c r="BF25">
        <v>-4080940.9</v>
      </c>
      <c r="BG25">
        <v>-3347149.9</v>
      </c>
      <c r="BH25">
        <v>2917055.5</v>
      </c>
      <c r="BI25">
        <v>11102636.5</v>
      </c>
      <c r="BJ25">
        <v>13181182.300000001</v>
      </c>
      <c r="BK25">
        <v>2680634.7000000002</v>
      </c>
      <c r="BL25">
        <v>1020318.2</v>
      </c>
      <c r="BM25">
        <v>5874987.0999999996</v>
      </c>
      <c r="BN25">
        <v>445066.6</v>
      </c>
      <c r="BO25">
        <v>40299.199999999997</v>
      </c>
      <c r="BP25">
        <v>-1122195.3999999999</v>
      </c>
      <c r="BQ25">
        <v>-4653826.3</v>
      </c>
      <c r="BR25">
        <v>-2740014.7</v>
      </c>
      <c r="BS25">
        <v>-5507284.5</v>
      </c>
      <c r="BT25">
        <v>9394867.3000000007</v>
      </c>
      <c r="BU25">
        <v>12382006</v>
      </c>
      <c r="BV25">
        <v>19155068.199999999</v>
      </c>
      <c r="BW25">
        <v>5444469.0999999996</v>
      </c>
      <c r="BX25">
        <v>23070774.5</v>
      </c>
      <c r="BY25">
        <v>13501857.5</v>
      </c>
      <c r="BZ25">
        <v>-8496029.5999999996</v>
      </c>
      <c r="CA25">
        <v>-6314950.7999999998</v>
      </c>
      <c r="CB25">
        <v>560125.69999999995</v>
      </c>
      <c r="CC25">
        <v>-5484475.2999999998</v>
      </c>
      <c r="CD25">
        <v>-5597456.0999999996</v>
      </c>
      <c r="CE25">
        <v>768473.2</v>
      </c>
      <c r="CF25">
        <v>-2675882.7999999998</v>
      </c>
      <c r="CG25">
        <v>15858184.6</v>
      </c>
      <c r="CH25">
        <v>9598466.4000000004</v>
      </c>
      <c r="CI25">
        <v>-12744388.300000001</v>
      </c>
      <c r="CJ25">
        <v>-8693890.3000000007</v>
      </c>
      <c r="CK25">
        <v>3345008.1</v>
      </c>
      <c r="CL25">
        <v>-3987928</v>
      </c>
      <c r="CM25">
        <v>-18828109.699999999</v>
      </c>
      <c r="CN25">
        <v>-222518.39999999999</v>
      </c>
      <c r="CO25">
        <v>-7392971.0999999996</v>
      </c>
      <c r="CP25">
        <v>-17255946.899999999</v>
      </c>
      <c r="CQ25">
        <v>4571145.3</v>
      </c>
      <c r="CR25">
        <v>3064446.8</v>
      </c>
      <c r="CS25">
        <v>-5014985.5999999996</v>
      </c>
      <c r="CT25">
        <v>13612964.6</v>
      </c>
      <c r="CU25">
        <v>-547176.9</v>
      </c>
      <c r="CV25">
        <v>6909774.0999999996</v>
      </c>
      <c r="CW25">
        <v>11226095.300000001</v>
      </c>
      <c r="CX25">
        <v>-11921595.6</v>
      </c>
      <c r="CY25">
        <v>-10409857.300000001</v>
      </c>
      <c r="CZ25">
        <v>22795347.399999999</v>
      </c>
      <c r="DA25">
        <v>12229797.4</v>
      </c>
      <c r="DB25">
        <v>412954.1</v>
      </c>
      <c r="DC25">
        <v>-3625291.5</v>
      </c>
      <c r="DD25">
        <v>-2653336.5</v>
      </c>
      <c r="DE25">
        <v>8338042.7000000002</v>
      </c>
      <c r="DF25">
        <v>-692415.9</v>
      </c>
      <c r="DG25">
        <v>-10732487.9</v>
      </c>
      <c r="DH25">
        <v>-5975651</v>
      </c>
      <c r="DI25">
        <v>-6785178.9000000004</v>
      </c>
      <c r="DJ25">
        <v>-2791118.9</v>
      </c>
      <c r="DK25">
        <v>-6013431.2999999998</v>
      </c>
      <c r="DL25">
        <v>-6344870.9000000004</v>
      </c>
      <c r="DM25">
        <v>-18379535.899999999</v>
      </c>
      <c r="DN25">
        <v>-3943203.1</v>
      </c>
      <c r="DO25">
        <v>-3516081.3</v>
      </c>
      <c r="DP25">
        <v>6760597.0999999996</v>
      </c>
      <c r="DQ25">
        <v>19857595.399999999</v>
      </c>
      <c r="DR25">
        <v>7191637.2000000002</v>
      </c>
      <c r="DS25">
        <v>-2086645.9</v>
      </c>
      <c r="DT25">
        <v>-5393329.7000000002</v>
      </c>
      <c r="DU25">
        <v>-7809036.4000000004</v>
      </c>
      <c r="DV25">
        <v>-5522943.2999999998</v>
      </c>
      <c r="DW25">
        <v>19852129.399999999</v>
      </c>
      <c r="DX25">
        <v>6944538.4000000004</v>
      </c>
      <c r="DY25">
        <v>-2744910</v>
      </c>
      <c r="DZ25">
        <v>-6337865.7999999998</v>
      </c>
      <c r="EA25">
        <v>-1768400</v>
      </c>
      <c r="EB25">
        <v>5398818</v>
      </c>
      <c r="EC25">
        <v>4773096</v>
      </c>
      <c r="ED25">
        <v>5685183.7999999998</v>
      </c>
      <c r="EP25" s="28">
        <f t="shared" si="5"/>
        <v>133</v>
      </c>
      <c r="EQ25" s="28">
        <f t="shared" si="6"/>
        <v>49875000</v>
      </c>
      <c r="ER25" s="22">
        <f t="shared" si="321"/>
        <v>-111467793.9000001</v>
      </c>
      <c r="ES25" s="22">
        <f t="shared" si="7"/>
        <v>-161342793.9000001</v>
      </c>
      <c r="ET25" s="22">
        <f>ROUNDUP(EP25/2,0)</f>
        <v>67</v>
      </c>
      <c r="EU25" s="22">
        <f>$EQ$2*ET25</f>
        <v>25125000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-36403065.499999993</v>
      </c>
      <c r="EW25" s="22">
        <f t="shared" si="322"/>
        <v>-61528065.499999993</v>
      </c>
      <c r="EX25" s="22">
        <v>2</v>
      </c>
      <c r="EY25" s="30">
        <f t="shared" si="8"/>
        <v>-2.2039904059701493E-2</v>
      </c>
      <c r="EZ25" s="34">
        <v>2</v>
      </c>
      <c r="FA25" s="7">
        <f t="shared" ref="FA25:FA29" si="324">COUNTIF(B25:EO25,"&gt;375000")</f>
        <v>53</v>
      </c>
      <c r="FB25" s="7">
        <f t="shared" ref="FB25:FB29" si="325">COUNTIF(B25:EO25,"&lt;375000")</f>
        <v>80</v>
      </c>
      <c r="FC25" s="33">
        <f t="shared" si="11"/>
        <v>0.39849624060150374</v>
      </c>
      <c r="FD25" s="24">
        <f t="shared" si="323"/>
        <v>99516254.199999988</v>
      </c>
      <c r="FE25" s="24">
        <f t="shared" si="323"/>
        <v>-33313712.199999996</v>
      </c>
      <c r="FF25" s="24">
        <f t="shared" si="323"/>
        <v>-8912153.8000000045</v>
      </c>
      <c r="FG25" s="24">
        <f t="shared" si="323"/>
        <v>15556787.899999997</v>
      </c>
      <c r="FH25" s="24">
        <f t="shared" si="323"/>
        <v>-4096052.5000000023</v>
      </c>
      <c r="FI25" s="24">
        <f t="shared" si="323"/>
        <v>-14872466.800000004</v>
      </c>
      <c r="FJ25" s="24">
        <f t="shared" si="323"/>
        <v>-37510842.599999987</v>
      </c>
      <c r="FK25" s="24">
        <f t="shared" si="323"/>
        <v>-78242782.299999982</v>
      </c>
      <c r="FL25" s="24">
        <f t="shared" si="323"/>
        <v>-81742607.100000009</v>
      </c>
      <c r="FM25" s="24">
        <f t="shared" si="323"/>
        <v>-21576111.199999999</v>
      </c>
      <c r="FN25" s="24">
        <f t="shared" si="323"/>
        <v>-3657663.6999999974</v>
      </c>
      <c r="FO25" s="24">
        <f t="shared" si="323"/>
        <v>57383556.200000003</v>
      </c>
    </row>
    <row r="26" spans="1:171" x14ac:dyDescent="0.25">
      <c r="A26" s="5" t="s">
        <v>1</v>
      </c>
      <c r="B26">
        <v>7174917.0999999996</v>
      </c>
      <c r="C26">
        <v>-6244338.5</v>
      </c>
      <c r="D26">
        <v>-10256424.300000001</v>
      </c>
      <c r="E26">
        <v>15970983.4</v>
      </c>
      <c r="F26">
        <v>15031757.800000001</v>
      </c>
      <c r="G26">
        <v>1269276.3</v>
      </c>
      <c r="H26">
        <v>-40499382.5</v>
      </c>
      <c r="I26">
        <v>-30761657.5</v>
      </c>
      <c r="J26">
        <v>-25837088.300000001</v>
      </c>
      <c r="K26">
        <v>-24002525</v>
      </c>
      <c r="L26">
        <v>-10568372.1</v>
      </c>
      <c r="M26">
        <v>-9611052.4000000004</v>
      </c>
      <c r="N26">
        <v>14008691.800000001</v>
      </c>
      <c r="O26">
        <v>-2951994.3</v>
      </c>
      <c r="P26">
        <v>-17378484.800000001</v>
      </c>
      <c r="Q26">
        <v>-12187815.4</v>
      </c>
      <c r="R26">
        <v>-11788165.800000001</v>
      </c>
      <c r="S26">
        <v>-10829044.1</v>
      </c>
      <c r="T26">
        <v>-12285465.9</v>
      </c>
      <c r="U26">
        <v>4055136.6</v>
      </c>
      <c r="V26">
        <v>1821124.6</v>
      </c>
      <c r="W26">
        <v>3824987.9</v>
      </c>
      <c r="X26">
        <v>-4250211.2</v>
      </c>
      <c r="Y26">
        <v>-1929971.2</v>
      </c>
      <c r="Z26">
        <v>-22614633.300000001</v>
      </c>
      <c r="AA26">
        <v>-1375732.4</v>
      </c>
      <c r="AB26">
        <v>7157400.0999999996</v>
      </c>
      <c r="AC26">
        <v>33005631.899999999</v>
      </c>
      <c r="AD26">
        <v>9462040.5999999996</v>
      </c>
      <c r="AE26">
        <v>8121298.7000000002</v>
      </c>
      <c r="AF26">
        <v>-2257055.1</v>
      </c>
      <c r="AG26">
        <v>-8523381.8000000007</v>
      </c>
      <c r="AH26">
        <v>-1860571.7</v>
      </c>
      <c r="AI26">
        <v>4190309.3</v>
      </c>
      <c r="AJ26">
        <v>-1920478</v>
      </c>
      <c r="AK26">
        <v>-4658983.5999999996</v>
      </c>
      <c r="AL26">
        <v>13581110.5</v>
      </c>
      <c r="AM26">
        <v>625106.9</v>
      </c>
      <c r="AN26">
        <v>1737952.6</v>
      </c>
      <c r="AO26">
        <v>-7012759.2999999998</v>
      </c>
      <c r="AP26">
        <v>-6234302</v>
      </c>
      <c r="AQ26">
        <v>-4477813.3</v>
      </c>
      <c r="AR26">
        <v>-14166785.4</v>
      </c>
      <c r="AS26">
        <v>-11891675</v>
      </c>
      <c r="AT26">
        <v>-12112078.6</v>
      </c>
      <c r="AU26">
        <v>-5281489.3</v>
      </c>
      <c r="AV26">
        <v>3439232</v>
      </c>
      <c r="AW26">
        <v>12135191.4</v>
      </c>
      <c r="AX26">
        <v>-3433135</v>
      </c>
      <c r="AY26">
        <v>-9104466.3000000007</v>
      </c>
      <c r="AZ26">
        <v>-9456810.9000000004</v>
      </c>
      <c r="BA26">
        <v>7608836.5999999996</v>
      </c>
      <c r="BB26">
        <v>-1553045</v>
      </c>
      <c r="BC26">
        <v>-12371427.699999999</v>
      </c>
      <c r="BD26">
        <v>-14138477.9</v>
      </c>
      <c r="BE26">
        <v>-17564832.5</v>
      </c>
      <c r="BF26">
        <v>-8291333.2999999998</v>
      </c>
      <c r="BG26">
        <v>2520719.7000000002</v>
      </c>
      <c r="BH26">
        <v>6731608.7000000002</v>
      </c>
      <c r="BI26">
        <v>14076743.300000001</v>
      </c>
      <c r="BJ26">
        <v>2434166.5</v>
      </c>
      <c r="BK26">
        <v>7136714.4000000004</v>
      </c>
      <c r="BL26">
        <v>1417128.3</v>
      </c>
      <c r="BM26">
        <v>5784913.4000000004</v>
      </c>
      <c r="BN26">
        <v>1194431.5</v>
      </c>
      <c r="BO26">
        <v>-2496841.1</v>
      </c>
      <c r="BP26">
        <v>1801555.2</v>
      </c>
      <c r="BQ26">
        <v>-7691423.4000000004</v>
      </c>
      <c r="BR26">
        <v>-2748217.4</v>
      </c>
      <c r="BS26">
        <v>-2674177.4</v>
      </c>
      <c r="BT26">
        <v>15393180.4</v>
      </c>
      <c r="BU26">
        <v>22697889.5</v>
      </c>
      <c r="BV26">
        <v>15659669.300000001</v>
      </c>
      <c r="BW26">
        <v>13457347.1</v>
      </c>
      <c r="BX26">
        <v>18261535</v>
      </c>
      <c r="BY26">
        <v>13779803.6</v>
      </c>
      <c r="BZ26">
        <v>-10162624.199999999</v>
      </c>
      <c r="CA26">
        <v>-8472272.9000000004</v>
      </c>
      <c r="CB26">
        <v>-440167.4</v>
      </c>
      <c r="CC26">
        <v>-1780287.5</v>
      </c>
      <c r="CD26">
        <v>-6290897.0999999996</v>
      </c>
      <c r="CE26">
        <v>-2695232.3</v>
      </c>
      <c r="CF26">
        <v>7467913</v>
      </c>
      <c r="CG26">
        <v>15235645.300000001</v>
      </c>
      <c r="CH26">
        <v>-2747070.1</v>
      </c>
      <c r="CI26">
        <v>-9605610.6999999993</v>
      </c>
      <c r="CJ26">
        <v>-11678070.4</v>
      </c>
      <c r="CK26">
        <v>-4339358.2</v>
      </c>
      <c r="CL26">
        <v>-13234241.699999999</v>
      </c>
      <c r="CM26">
        <v>-10112254.699999999</v>
      </c>
      <c r="CN26">
        <v>-14837923</v>
      </c>
      <c r="CO26">
        <v>-6597290.2999999998</v>
      </c>
      <c r="CP26">
        <v>-11419043.1</v>
      </c>
      <c r="CQ26">
        <v>4208906</v>
      </c>
      <c r="CR26">
        <v>-1175809.6000000001</v>
      </c>
      <c r="CS26">
        <v>-898665.9</v>
      </c>
      <c r="CT26">
        <v>5929489.7000000002</v>
      </c>
      <c r="CU26">
        <v>5831955.7999999998</v>
      </c>
      <c r="CV26">
        <v>8943128.8000000007</v>
      </c>
      <c r="CW26">
        <v>-2888215.9</v>
      </c>
      <c r="CX26">
        <v>-8305254.9000000004</v>
      </c>
      <c r="CY26">
        <v>8565716.5</v>
      </c>
      <c r="CZ26">
        <v>20642584.300000001</v>
      </c>
      <c r="DA26">
        <v>16346546.199999999</v>
      </c>
      <c r="DB26">
        <v>-2622276.7000000002</v>
      </c>
      <c r="DC26">
        <v>2179610.1</v>
      </c>
      <c r="DD26">
        <v>1902661.7</v>
      </c>
      <c r="DE26">
        <v>13739018.300000001</v>
      </c>
      <c r="DF26">
        <v>-6008728.7999999998</v>
      </c>
      <c r="DG26">
        <v>-16970427.399999999</v>
      </c>
      <c r="DH26">
        <v>-10624753</v>
      </c>
      <c r="DI26">
        <v>-12848366.9</v>
      </c>
      <c r="DJ26">
        <v>-3840181.4</v>
      </c>
      <c r="DK26">
        <v>-13643170.1</v>
      </c>
      <c r="DL26">
        <v>-15988321.199999999</v>
      </c>
      <c r="DM26">
        <v>-24635341</v>
      </c>
      <c r="DN26">
        <v>12083.9</v>
      </c>
      <c r="DO26">
        <v>-4130734.6</v>
      </c>
      <c r="DP26">
        <v>19816117.5</v>
      </c>
      <c r="DQ26">
        <v>16060622.9</v>
      </c>
      <c r="DR26">
        <v>3148915.7</v>
      </c>
      <c r="DS26">
        <v>-7798528.2999999998</v>
      </c>
      <c r="DT26">
        <v>-7971498.9000000004</v>
      </c>
      <c r="DU26">
        <v>-7269645.5</v>
      </c>
      <c r="DV26">
        <v>-1563704.6</v>
      </c>
      <c r="DW26">
        <v>16393360</v>
      </c>
      <c r="DX26">
        <v>7424726</v>
      </c>
      <c r="DY26">
        <v>-4761315.2</v>
      </c>
      <c r="DZ26">
        <v>-9837393.1999999993</v>
      </c>
      <c r="EA26">
        <v>9704327</v>
      </c>
      <c r="EB26">
        <v>9830338.8000000007</v>
      </c>
      <c r="EC26">
        <v>11452600</v>
      </c>
      <c r="ED26">
        <v>1980296.4</v>
      </c>
      <c r="EP26" s="28">
        <f t="shared" si="5"/>
        <v>133</v>
      </c>
      <c r="EQ26" s="28">
        <f t="shared" si="6"/>
        <v>49875000</v>
      </c>
      <c r="ER26" s="22">
        <f t="shared" si="321"/>
        <v>-192103640.80000001</v>
      </c>
      <c r="ES26" s="22">
        <f t="shared" si="7"/>
        <v>-241978640.80000001</v>
      </c>
      <c r="ET26" s="22">
        <f>ROUNDUP(EP26/3,0)</f>
        <v>45</v>
      </c>
      <c r="EU26" s="22">
        <f t="shared" ref="EU26:EU29" si="326">$EQ$2*ET26</f>
        <v>16875000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-38182314</v>
      </c>
      <c r="EW26" s="22">
        <f t="shared" si="322"/>
        <v>-55057314</v>
      </c>
      <c r="EX26" s="22">
        <v>3</v>
      </c>
      <c r="EY26" s="30">
        <f t="shared" si="8"/>
        <v>-1.9575933866666666E-2</v>
      </c>
      <c r="EZ26" s="34">
        <v>3</v>
      </c>
      <c r="FA26" s="7">
        <f t="shared" si="324"/>
        <v>55</v>
      </c>
      <c r="FB26" s="7">
        <f t="shared" si="325"/>
        <v>78</v>
      </c>
      <c r="FC26" s="33">
        <f t="shared" si="11"/>
        <v>0.41353383458646614</v>
      </c>
      <c r="FD26" s="24">
        <f t="shared" si="323"/>
        <v>29113689.799999993</v>
      </c>
      <c r="FE26" s="24">
        <f t="shared" si="323"/>
        <v>-26999973.699999999</v>
      </c>
      <c r="FF26" s="24">
        <f t="shared" si="323"/>
        <v>-29848897.5</v>
      </c>
      <c r="FG26" s="24">
        <f t="shared" si="323"/>
        <v>29604007.699999996</v>
      </c>
      <c r="FH26" s="24">
        <f t="shared" si="323"/>
        <v>-30993289.699999996</v>
      </c>
      <c r="FI26" s="24">
        <f t="shared" si="323"/>
        <v>-28053172.399999999</v>
      </c>
      <c r="FJ26" s="24">
        <f t="shared" si="323"/>
        <v>-84744712.900000021</v>
      </c>
      <c r="FK26" s="24">
        <f t="shared" si="323"/>
        <v>-93805521.400000006</v>
      </c>
      <c r="FL26" s="24">
        <f t="shared" si="323"/>
        <v>-79185690.899999991</v>
      </c>
      <c r="FM26" s="24">
        <f t="shared" si="323"/>
        <v>-12155298.600000001</v>
      </c>
      <c r="FN26" s="24">
        <f t="shared" si="323"/>
        <v>46666181.200000003</v>
      </c>
      <c r="FO26" s="24">
        <f t="shared" si="323"/>
        <v>88299037.600000009</v>
      </c>
    </row>
    <row r="27" spans="1:171" x14ac:dyDescent="0.25">
      <c r="A27" s="5" t="s">
        <v>3</v>
      </c>
      <c r="B27">
        <v>4480034.9000000004</v>
      </c>
      <c r="C27">
        <v>-7244319.5999999996</v>
      </c>
      <c r="D27">
        <v>15562959.6</v>
      </c>
      <c r="E27">
        <v>1448546.8</v>
      </c>
      <c r="F27">
        <v>10826699.199999999</v>
      </c>
      <c r="G27">
        <v>-21369024.100000001</v>
      </c>
      <c r="H27">
        <v>-43774426.799999997</v>
      </c>
      <c r="I27">
        <v>-30325204.300000001</v>
      </c>
      <c r="J27">
        <v>-31384702.899999999</v>
      </c>
      <c r="K27">
        <v>-19100363.5</v>
      </c>
      <c r="L27">
        <v>-10258757.699999999</v>
      </c>
      <c r="M27">
        <v>-3737388.4</v>
      </c>
      <c r="N27">
        <v>4145042.2</v>
      </c>
      <c r="O27">
        <v>-13967848.1</v>
      </c>
      <c r="P27">
        <v>-11459384.9</v>
      </c>
      <c r="Q27">
        <v>-17266376.100000001</v>
      </c>
      <c r="R27">
        <v>-17166421.300000001</v>
      </c>
      <c r="S27">
        <v>-9785751.5</v>
      </c>
      <c r="T27">
        <v>-6149112.7000000002</v>
      </c>
      <c r="U27">
        <v>5069090.3</v>
      </c>
      <c r="V27">
        <v>6534388.0999999996</v>
      </c>
      <c r="W27">
        <v>-1482917.6</v>
      </c>
      <c r="X27">
        <v>-6945174.4000000004</v>
      </c>
      <c r="Y27">
        <v>-10863375.9</v>
      </c>
      <c r="Z27">
        <v>-10305765.300000001</v>
      </c>
      <c r="AA27">
        <v>-3643126.2</v>
      </c>
      <c r="AB27">
        <v>18434944.600000001</v>
      </c>
      <c r="AC27">
        <v>31610957.399999999</v>
      </c>
      <c r="AD27">
        <v>4885418</v>
      </c>
      <c r="AE27">
        <v>7968666.9000000004</v>
      </c>
      <c r="AF27">
        <v>-3749282.4</v>
      </c>
      <c r="AG27">
        <v>-7419799.2000000002</v>
      </c>
      <c r="AH27">
        <v>-8979768.0999999996</v>
      </c>
      <c r="AI27">
        <v>1978898.6</v>
      </c>
      <c r="AJ27">
        <v>6721595.5</v>
      </c>
      <c r="AK27">
        <v>-2905784.6</v>
      </c>
      <c r="AL27">
        <v>7516118.2000000002</v>
      </c>
      <c r="AM27">
        <v>-1189367.5</v>
      </c>
      <c r="AN27">
        <v>-5362771.9000000004</v>
      </c>
      <c r="AO27">
        <v>-10991217.300000001</v>
      </c>
      <c r="AP27">
        <v>-7482655.9000000004</v>
      </c>
      <c r="AQ27">
        <v>-8548764.8000000007</v>
      </c>
      <c r="AR27">
        <v>-20341805.699999999</v>
      </c>
      <c r="AS27">
        <v>-10193655.300000001</v>
      </c>
      <c r="AT27">
        <v>-13267704.699999999</v>
      </c>
      <c r="AU27">
        <v>1192948.7</v>
      </c>
      <c r="AV27">
        <v>4563722.5</v>
      </c>
      <c r="AW27">
        <v>7427331.5</v>
      </c>
      <c r="AX27">
        <v>-5096847.3</v>
      </c>
      <c r="AY27">
        <v>-10380194.9</v>
      </c>
      <c r="AZ27">
        <v>-2041977</v>
      </c>
      <c r="BA27">
        <v>5365672.8</v>
      </c>
      <c r="BB27">
        <v>-12192421.199999999</v>
      </c>
      <c r="BC27">
        <v>-8833758.3000000007</v>
      </c>
      <c r="BD27">
        <v>-18360428.800000001</v>
      </c>
      <c r="BE27">
        <v>-19855837.800000001</v>
      </c>
      <c r="BF27">
        <v>-1030361.2</v>
      </c>
      <c r="BG27">
        <v>6580565.5</v>
      </c>
      <c r="BH27">
        <v>10999407.300000001</v>
      </c>
      <c r="BI27">
        <v>6400967.9000000004</v>
      </c>
      <c r="BJ27">
        <v>11168699.699999999</v>
      </c>
      <c r="BK27">
        <v>8212627.0999999996</v>
      </c>
      <c r="BL27">
        <v>2546964.1</v>
      </c>
      <c r="BM27">
        <v>8919335.0999999996</v>
      </c>
      <c r="BN27">
        <v>-4798351.4000000004</v>
      </c>
      <c r="BO27">
        <v>-2906099.9</v>
      </c>
      <c r="BP27">
        <v>-3999523.8</v>
      </c>
      <c r="BQ27">
        <v>-6313429.7000000002</v>
      </c>
      <c r="BR27">
        <v>2034287.3</v>
      </c>
      <c r="BS27">
        <v>-834555.5</v>
      </c>
      <c r="BT27">
        <v>18373087.100000001</v>
      </c>
      <c r="BU27">
        <v>18887949.800000001</v>
      </c>
      <c r="BV27">
        <v>27051841.5</v>
      </c>
      <c r="BW27">
        <v>7579965.4000000004</v>
      </c>
      <c r="BX27">
        <v>23635049.800000001</v>
      </c>
      <c r="BY27">
        <v>11263404.800000001</v>
      </c>
      <c r="BZ27">
        <v>-13190848.5</v>
      </c>
      <c r="CA27">
        <v>-14107518.4</v>
      </c>
      <c r="CB27">
        <v>3867770.1</v>
      </c>
      <c r="CC27">
        <v>-469044.8</v>
      </c>
      <c r="CD27">
        <v>-4707304</v>
      </c>
      <c r="CE27">
        <v>7051652.4000000004</v>
      </c>
      <c r="CF27">
        <v>5514318.7000000002</v>
      </c>
      <c r="CG27">
        <v>1706715</v>
      </c>
      <c r="CH27">
        <v>-3907387</v>
      </c>
      <c r="CI27">
        <v>-10350755.1</v>
      </c>
      <c r="CJ27">
        <v>-21408039.100000001</v>
      </c>
      <c r="CK27">
        <v>-12224846.5</v>
      </c>
      <c r="CL27">
        <v>-3493334.3</v>
      </c>
      <c r="CM27">
        <v>-23437086.5</v>
      </c>
      <c r="CN27">
        <v>-16638469.4</v>
      </c>
      <c r="CO27">
        <v>-2162168.4</v>
      </c>
      <c r="CP27">
        <v>-14536855.9</v>
      </c>
      <c r="CQ27">
        <v>-253405.4</v>
      </c>
      <c r="CR27">
        <v>74976.7</v>
      </c>
      <c r="CS27">
        <v>-9712559.5999999996</v>
      </c>
      <c r="CT27">
        <v>8879006</v>
      </c>
      <c r="CU27">
        <v>6745950.4000000004</v>
      </c>
      <c r="CV27">
        <v>-5654189.4000000004</v>
      </c>
      <c r="CW27">
        <v>2334781.5</v>
      </c>
      <c r="CX27">
        <v>3727003.4</v>
      </c>
      <c r="CY27">
        <v>5088359.5999999996</v>
      </c>
      <c r="CZ27">
        <v>29724166</v>
      </c>
      <c r="DA27">
        <v>12431065.6</v>
      </c>
      <c r="DB27">
        <v>8237478.7000000002</v>
      </c>
      <c r="DC27">
        <v>6921565.7999999998</v>
      </c>
      <c r="DD27">
        <v>1224647.5</v>
      </c>
      <c r="DE27">
        <v>7801582.4000000004</v>
      </c>
      <c r="DF27">
        <v>-6236854.5999999996</v>
      </c>
      <c r="DG27">
        <v>-15277201.699999999</v>
      </c>
      <c r="DH27">
        <v>-13256475.699999999</v>
      </c>
      <c r="DI27">
        <v>-12733005.6</v>
      </c>
      <c r="DJ27">
        <v>-7075896.7000000002</v>
      </c>
      <c r="DK27">
        <v>-23410957.399999999</v>
      </c>
      <c r="DL27">
        <v>-22762817.699999999</v>
      </c>
      <c r="DM27">
        <v>-21407756.800000001</v>
      </c>
      <c r="DN27">
        <v>1282033.8</v>
      </c>
      <c r="DO27">
        <v>4357086.2</v>
      </c>
      <c r="DP27">
        <v>20573729.699999999</v>
      </c>
      <c r="DQ27">
        <v>16040858.4</v>
      </c>
      <c r="DR27">
        <v>2095474.8</v>
      </c>
      <c r="DS27">
        <v>-7694585.5</v>
      </c>
      <c r="DT27">
        <v>-7159161.7000000002</v>
      </c>
      <c r="DU27">
        <v>-4412575.4000000004</v>
      </c>
      <c r="DV27">
        <v>7340052</v>
      </c>
      <c r="DW27">
        <v>17775220</v>
      </c>
      <c r="DX27">
        <v>7138450</v>
      </c>
      <c r="DY27">
        <v>-10208403.6</v>
      </c>
      <c r="DZ27">
        <v>-9036686</v>
      </c>
      <c r="EA27">
        <v>6832167.2000000002</v>
      </c>
      <c r="EB27">
        <v>15547314.6</v>
      </c>
      <c r="EC27">
        <v>15625778</v>
      </c>
      <c r="EP27" s="28">
        <f t="shared" si="5"/>
        <v>132</v>
      </c>
      <c r="EQ27" s="28">
        <f t="shared" si="6"/>
        <v>49500000</v>
      </c>
      <c r="ER27" s="22">
        <f t="shared" si="321"/>
        <v>-254905603.5</v>
      </c>
      <c r="ES27" s="22">
        <f t="shared" si="7"/>
        <v>-304405603.5</v>
      </c>
      <c r="ET27" s="22">
        <f>ROUNDUP(EP27/4,0)</f>
        <v>33</v>
      </c>
      <c r="EU27" s="22">
        <f t="shared" si="326"/>
        <v>12375000</v>
      </c>
      <c r="EV27" s="22">
        <f>SUM(B27,F27,J27,N27,R27,V27,Z27,AD27,AH27,AL27,AP27,AT27,AX27,BB27,BF27,BJ27,BN27,BR27,BV27,BZ27,CD27,CH27,CL27,CP27,CT27,CX27,DB27,DF27,DJ27,DN27,DR27,DV27,DZ27,ED27,EH27,EL27)</f>
        <v>-63686588.5</v>
      </c>
      <c r="EW27" s="22">
        <f t="shared" si="322"/>
        <v>-76061588.5</v>
      </c>
      <c r="EX27" s="22">
        <v>4</v>
      </c>
      <c r="EY27" s="30">
        <f t="shared" si="8"/>
        <v>-2.7658759454545455E-2</v>
      </c>
      <c r="EZ27" s="34">
        <v>4</v>
      </c>
      <c r="FA27" s="7">
        <f t="shared" si="324"/>
        <v>58</v>
      </c>
      <c r="FB27" s="7">
        <f t="shared" si="325"/>
        <v>74</v>
      </c>
      <c r="FC27" s="33">
        <f t="shared" si="11"/>
        <v>0.43939393939393939</v>
      </c>
      <c r="FD27" s="24">
        <f t="shared" si="323"/>
        <v>39789363.099999994</v>
      </c>
      <c r="FE27" s="24">
        <f t="shared" si="323"/>
        <v>-47208855.700000003</v>
      </c>
      <c r="FF27" s="24">
        <f t="shared" si="323"/>
        <v>-6162081.6000000043</v>
      </c>
      <c r="FG27" s="24">
        <f t="shared" si="323"/>
        <v>3314677.4999999963</v>
      </c>
      <c r="FH27" s="24">
        <f t="shared" si="323"/>
        <v>-38620756.700000003</v>
      </c>
      <c r="FI27" s="24">
        <f t="shared" si="323"/>
        <v>-81566714.400000006</v>
      </c>
      <c r="FJ27" s="24">
        <f t="shared" si="323"/>
        <v>-95045481.200000003</v>
      </c>
      <c r="FK27" s="24">
        <f t="shared" si="323"/>
        <v>-90855144</v>
      </c>
      <c r="FL27" s="24">
        <f t="shared" si="323"/>
        <v>-64855194.899999999</v>
      </c>
      <c r="FM27" s="24">
        <f t="shared" si="323"/>
        <v>13243642.399999999</v>
      </c>
      <c r="FN27" s="24">
        <f t="shared" si="323"/>
        <v>66388867.5</v>
      </c>
      <c r="FO27" s="24">
        <f t="shared" si="323"/>
        <v>46672074.5</v>
      </c>
    </row>
    <row r="28" spans="1:171" x14ac:dyDescent="0.25">
      <c r="A28" s="5" t="s">
        <v>4</v>
      </c>
      <c r="B28">
        <v>3197158.8</v>
      </c>
      <c r="C28">
        <v>7465327</v>
      </c>
      <c r="D28">
        <v>3971722</v>
      </c>
      <c r="E28">
        <v>-1351379.6</v>
      </c>
      <c r="F28">
        <v>-8334512.2000000002</v>
      </c>
      <c r="G28">
        <v>-23098596.199999999</v>
      </c>
      <c r="H28">
        <v>-44262902.5</v>
      </c>
      <c r="I28">
        <v>-39188567.899999999</v>
      </c>
      <c r="J28">
        <v>-29624161.100000001</v>
      </c>
      <c r="K28">
        <v>-19204868.699999999</v>
      </c>
      <c r="L28">
        <v>-2241201.1</v>
      </c>
      <c r="M28">
        <v>-14594477.199999999</v>
      </c>
      <c r="N28">
        <v>-10249183</v>
      </c>
      <c r="O28">
        <v>-6779030.9000000004</v>
      </c>
      <c r="P28">
        <v>-12961642.699999999</v>
      </c>
      <c r="Q28">
        <v>-21321077.199999999</v>
      </c>
      <c r="R28">
        <v>-18995486.399999999</v>
      </c>
      <c r="S28">
        <v>-2748407.2</v>
      </c>
      <c r="T28">
        <v>-4430756.5999999996</v>
      </c>
      <c r="U28">
        <v>7610775.9000000004</v>
      </c>
      <c r="V28">
        <v>1068716.8999999999</v>
      </c>
      <c r="W28">
        <v>-6363940</v>
      </c>
      <c r="X28">
        <v>-15510584.300000001</v>
      </c>
      <c r="Y28">
        <v>-14288930.5</v>
      </c>
      <c r="Z28">
        <v>-10070923.6</v>
      </c>
      <c r="AA28">
        <v>5570008.4000000004</v>
      </c>
      <c r="AB28">
        <v>16099469.199999999</v>
      </c>
      <c r="AC28">
        <v>23365965.600000001</v>
      </c>
      <c r="AD28">
        <v>3189825.9</v>
      </c>
      <c r="AE28">
        <v>5677990.5999999996</v>
      </c>
      <c r="AF28">
        <v>-2507930.6</v>
      </c>
      <c r="AG28">
        <v>-11611794.1</v>
      </c>
      <c r="AH28">
        <v>-7139433.5</v>
      </c>
      <c r="AI28">
        <v>15932108.6</v>
      </c>
      <c r="AJ28">
        <v>11077818.5</v>
      </c>
      <c r="AK28">
        <v>-8312178</v>
      </c>
      <c r="AL28">
        <v>8178720.5</v>
      </c>
      <c r="AM28">
        <v>-4637068.3</v>
      </c>
      <c r="AN28">
        <v>-8804585.6999999993</v>
      </c>
      <c r="AO28">
        <v>-13691258.199999999</v>
      </c>
      <c r="AP28">
        <v>-9197794.9000000004</v>
      </c>
      <c r="AQ28">
        <v>-13219646.1</v>
      </c>
      <c r="AR28">
        <v>-16405101.1</v>
      </c>
      <c r="AS28">
        <v>-12750646.800000001</v>
      </c>
      <c r="AT28">
        <v>-5153608.9000000004</v>
      </c>
      <c r="AU28">
        <v>-3487593.2</v>
      </c>
      <c r="AV28">
        <v>-2440799.5</v>
      </c>
      <c r="AW28">
        <v>8834385.0999999996</v>
      </c>
      <c r="AX28">
        <v>-8483068</v>
      </c>
      <c r="AY28">
        <v>-5011642.8</v>
      </c>
      <c r="AZ28">
        <v>-3359792.5</v>
      </c>
      <c r="BA28">
        <v>-5724436.2000000002</v>
      </c>
      <c r="BB28">
        <v>-10196269.300000001</v>
      </c>
      <c r="BC28">
        <v>-12892138.699999999</v>
      </c>
      <c r="BD28">
        <v>-21635529</v>
      </c>
      <c r="BE28">
        <v>-17081945.100000001</v>
      </c>
      <c r="BF28">
        <v>3743927.5</v>
      </c>
      <c r="BG28">
        <v>10354318.800000001</v>
      </c>
      <c r="BH28">
        <v>3570888.3</v>
      </c>
      <c r="BI28">
        <v>18511558.399999999</v>
      </c>
      <c r="BJ28">
        <v>8348564.4000000004</v>
      </c>
      <c r="BK28">
        <v>8189362.5999999996</v>
      </c>
      <c r="BL28">
        <v>297009.09999999998</v>
      </c>
      <c r="BM28">
        <v>7408760.4000000004</v>
      </c>
      <c r="BN28">
        <v>-6033694</v>
      </c>
      <c r="BO28">
        <v>-7836183</v>
      </c>
      <c r="BP28">
        <v>-5091775</v>
      </c>
      <c r="BQ28">
        <v>-3377162.8</v>
      </c>
      <c r="BR28">
        <v>3670446.8</v>
      </c>
      <c r="BS28">
        <v>5932582.7999999998</v>
      </c>
      <c r="BT28">
        <v>19838514.600000001</v>
      </c>
      <c r="BU28">
        <v>26201481.800000001</v>
      </c>
      <c r="BV28">
        <v>18740818.199999999</v>
      </c>
      <c r="BW28">
        <v>11661584.800000001</v>
      </c>
      <c r="BX28">
        <v>15430321</v>
      </c>
      <c r="BY28">
        <v>7357404</v>
      </c>
      <c r="BZ28">
        <v>-18078461.300000001</v>
      </c>
      <c r="CA28">
        <v>-9325022.8000000007</v>
      </c>
      <c r="CB28">
        <v>2241364.4</v>
      </c>
      <c r="CC28">
        <v>1507135.5</v>
      </c>
      <c r="CD28">
        <v>7167566.5999999996</v>
      </c>
      <c r="CE28">
        <v>3664674</v>
      </c>
      <c r="CF28">
        <v>-4908927.5</v>
      </c>
      <c r="CG28">
        <v>4842950</v>
      </c>
      <c r="CH28">
        <v>-2416949.9</v>
      </c>
      <c r="CI28">
        <v>-19658263.300000001</v>
      </c>
      <c r="CJ28">
        <v>-26863177.5</v>
      </c>
      <c r="CK28">
        <v>-5103027</v>
      </c>
      <c r="CL28">
        <v>-16798026.300000001</v>
      </c>
      <c r="CM28">
        <v>-23483313.300000001</v>
      </c>
      <c r="CN28">
        <v>-11786677</v>
      </c>
      <c r="CO28">
        <v>-6386820.7000000002</v>
      </c>
      <c r="CP28">
        <v>-18668776.600000001</v>
      </c>
      <c r="CQ28">
        <v>183223.7</v>
      </c>
      <c r="CR28">
        <v>-9340939.1999999993</v>
      </c>
      <c r="CS28">
        <v>-2296409.2000000002</v>
      </c>
      <c r="CT28">
        <v>5653933.7000000002</v>
      </c>
      <c r="CU28">
        <v>-10237485.4</v>
      </c>
      <c r="CV28">
        <v>-1885537.4</v>
      </c>
      <c r="CW28">
        <v>11754980.1</v>
      </c>
      <c r="CX28">
        <v>2676962.7000000002</v>
      </c>
      <c r="CY28">
        <v>9596958.5</v>
      </c>
      <c r="CZ28">
        <v>26962774.100000001</v>
      </c>
      <c r="DA28">
        <v>25012878.199999999</v>
      </c>
      <c r="DB28">
        <v>12753453.1</v>
      </c>
      <c r="DC28">
        <v>7850260.0999999996</v>
      </c>
      <c r="DD28">
        <v>666204.30000000005</v>
      </c>
      <c r="DE28">
        <v>4235106.5999999996</v>
      </c>
      <c r="DF28">
        <v>-8887376.5999999996</v>
      </c>
      <c r="DG28">
        <v>-20459059.199999999</v>
      </c>
      <c r="DH28">
        <v>-15636381.4</v>
      </c>
      <c r="DI28">
        <v>-16213660.199999999</v>
      </c>
      <c r="DJ28">
        <v>-16279513.1</v>
      </c>
      <c r="DK28">
        <v>-29498073.699999999</v>
      </c>
      <c r="DL28">
        <v>-18781064</v>
      </c>
      <c r="DM28">
        <v>-20316052.300000001</v>
      </c>
      <c r="DN28">
        <v>6202143.5</v>
      </c>
      <c r="DO28">
        <v>2975897</v>
      </c>
      <c r="DP28">
        <v>19444369</v>
      </c>
      <c r="DQ28">
        <v>13565185.300000001</v>
      </c>
      <c r="DR28">
        <v>1112349.7</v>
      </c>
      <c r="DS28">
        <v>-4985741.5999999996</v>
      </c>
      <c r="DT28">
        <v>-1518164.9</v>
      </c>
      <c r="DU28">
        <v>-3392831</v>
      </c>
      <c r="DV28">
        <v>7813560</v>
      </c>
      <c r="DW28">
        <v>17183280</v>
      </c>
      <c r="DX28">
        <v>-130450</v>
      </c>
      <c r="DY28">
        <v>-15381486</v>
      </c>
      <c r="DZ28">
        <v>-5970281.5999999996</v>
      </c>
      <c r="EA28">
        <v>11397549.9</v>
      </c>
      <c r="EB28">
        <v>4985420.8</v>
      </c>
      <c r="EP28" s="28">
        <f t="shared" si="5"/>
        <v>131</v>
      </c>
      <c r="EQ28" s="28">
        <f t="shared" si="6"/>
        <v>49125000</v>
      </c>
      <c r="ER28" s="22">
        <f t="shared" si="321"/>
        <v>-394443936.89999986</v>
      </c>
      <c r="ES28" s="22">
        <f t="shared" si="7"/>
        <v>-443568936.89999986</v>
      </c>
      <c r="ET28" s="22">
        <f>ROUNDUP(EP28/5,0)</f>
        <v>27</v>
      </c>
      <c r="EU28" s="22">
        <f t="shared" si="326"/>
        <v>10125000</v>
      </c>
      <c r="EV28" s="22">
        <f>SUM(B28,G28,L28,Q28,V28,AA28,AF28,AK28,AP28,AU28,AZ28,BE28,BJ28,BO28,BT28,BY28,CD28,CI28,CN28,CS28,CX28,DC28,DH28,DM28,DR28,DW28,EB28,EG28,EL28)</f>
        <v>-81781868.000000015</v>
      </c>
      <c r="EW28" s="22">
        <f t="shared" si="322"/>
        <v>-91906868.000000015</v>
      </c>
      <c r="EX28" s="22">
        <v>5</v>
      </c>
      <c r="EY28" s="30">
        <f t="shared" si="8"/>
        <v>-3.2677997511111112E-2</v>
      </c>
      <c r="EZ28" s="34">
        <v>5</v>
      </c>
      <c r="FA28" s="7">
        <f t="shared" si="324"/>
        <v>53</v>
      </c>
      <c r="FB28" s="7">
        <f t="shared" si="325"/>
        <v>78</v>
      </c>
      <c r="FC28" s="33">
        <f t="shared" si="11"/>
        <v>0.40458015267175573</v>
      </c>
      <c r="FD28" s="24">
        <f t="shared" si="323"/>
        <v>5124044.1999999983</v>
      </c>
      <c r="FE28" s="24">
        <f t="shared" si="323"/>
        <v>-38882008.700000003</v>
      </c>
      <c r="FF28" s="24">
        <f t="shared" si="323"/>
        <v>-35230760.799999997</v>
      </c>
      <c r="FG28" s="24">
        <f t="shared" si="323"/>
        <v>-16910559.299999997</v>
      </c>
      <c r="FH28" s="24">
        <f t="shared" si="323"/>
        <v>-90233408.899999991</v>
      </c>
      <c r="FI28" s="24">
        <f t="shared" si="323"/>
        <v>-89643151.899999991</v>
      </c>
      <c r="FJ28" s="24">
        <f t="shared" si="323"/>
        <v>-95828047.299999982</v>
      </c>
      <c r="FK28" s="24">
        <f t="shared" si="323"/>
        <v>-91963686.099999994</v>
      </c>
      <c r="FL28" s="24">
        <f t="shared" si="323"/>
        <v>-31950007.300000004</v>
      </c>
      <c r="FM28" s="24">
        <f t="shared" si="323"/>
        <v>29234213</v>
      </c>
      <c r="FN28" s="24">
        <f t="shared" si="323"/>
        <v>25140763.900000002</v>
      </c>
      <c r="FO28" s="24">
        <f t="shared" si="323"/>
        <v>36698672.299999997</v>
      </c>
    </row>
    <row r="29" spans="1:171" x14ac:dyDescent="0.25">
      <c r="A29" s="5" t="s">
        <v>5</v>
      </c>
      <c r="B29">
        <v>11828085.199999999</v>
      </c>
      <c r="C29">
        <v>-7088984.7000000002</v>
      </c>
      <c r="D29">
        <v>-7378719.4000000004</v>
      </c>
      <c r="E29">
        <v>-19671392.199999999</v>
      </c>
      <c r="F29">
        <v>-15472364.1</v>
      </c>
      <c r="G29">
        <v>-26462460.5</v>
      </c>
      <c r="H29">
        <v>-50502126.899999999</v>
      </c>
      <c r="I29">
        <v>-39806909.399999999</v>
      </c>
      <c r="J29">
        <v>-28718225.199999999</v>
      </c>
      <c r="K29">
        <v>-13276382.9</v>
      </c>
      <c r="L29">
        <v>-15212218.300000001</v>
      </c>
      <c r="M29">
        <v>-24336608.899999999</v>
      </c>
      <c r="N29">
        <v>1998409.1</v>
      </c>
      <c r="O29">
        <v>-12118242.1</v>
      </c>
      <c r="P29">
        <v>-16964534</v>
      </c>
      <c r="Q29">
        <v>-18723681.5</v>
      </c>
      <c r="R29">
        <v>-14240213</v>
      </c>
      <c r="S29">
        <v>1867546.7</v>
      </c>
      <c r="T29">
        <v>2649011.9</v>
      </c>
      <c r="U29">
        <v>3899388.5</v>
      </c>
      <c r="V29">
        <v>-1093526</v>
      </c>
      <c r="W29">
        <v>-20191176</v>
      </c>
      <c r="X29">
        <v>-14864073.4</v>
      </c>
      <c r="Y29">
        <v>-6254449</v>
      </c>
      <c r="Z29">
        <v>-5046510.5</v>
      </c>
      <c r="AA29">
        <v>-2378016.6</v>
      </c>
      <c r="AB29">
        <v>6846694.5999999996</v>
      </c>
      <c r="AC29">
        <v>23921684.199999999</v>
      </c>
      <c r="AD29">
        <v>4715065</v>
      </c>
      <c r="AE29">
        <v>4238062.9000000004</v>
      </c>
      <c r="AF29">
        <v>-7118442.7999999998</v>
      </c>
      <c r="AG29">
        <v>-13584083.199999999</v>
      </c>
      <c r="AH29">
        <v>583342</v>
      </c>
      <c r="AI29">
        <v>22080636.600000001</v>
      </c>
      <c r="AJ29">
        <v>7379642.5999999996</v>
      </c>
      <c r="AK29">
        <v>-11356607.800000001</v>
      </c>
      <c r="AL29">
        <v>4059233</v>
      </c>
      <c r="AM29">
        <v>-14683201.300000001</v>
      </c>
      <c r="AN29">
        <v>-8297013.5</v>
      </c>
      <c r="AO29">
        <v>-18327475.699999999</v>
      </c>
      <c r="AP29">
        <v>-11092402.699999999</v>
      </c>
      <c r="AQ29">
        <v>-431145.8</v>
      </c>
      <c r="AR29">
        <v>-17040567.600000001</v>
      </c>
      <c r="AS29">
        <v>-10584084.6</v>
      </c>
      <c r="AT29">
        <v>-4683877.0999999996</v>
      </c>
      <c r="AU29">
        <v>-12059937.699999999</v>
      </c>
      <c r="AV29">
        <v>1542973.9</v>
      </c>
      <c r="AW29">
        <v>6146919.9000000004</v>
      </c>
      <c r="AX29">
        <v>-6149806.9000000004</v>
      </c>
      <c r="AY29">
        <v>-5647544</v>
      </c>
      <c r="AZ29">
        <v>-14023477.1</v>
      </c>
      <c r="BA29">
        <v>-4550031.9000000004</v>
      </c>
      <c r="BB29">
        <v>-15561369.300000001</v>
      </c>
      <c r="BC29">
        <v>-16029958.6</v>
      </c>
      <c r="BD29">
        <v>-15144208.9</v>
      </c>
      <c r="BE29">
        <v>-12607326.9</v>
      </c>
      <c r="BF29">
        <v>5525063.7999999998</v>
      </c>
      <c r="BG29">
        <v>2351237</v>
      </c>
      <c r="BH29">
        <v>14576733.9</v>
      </c>
      <c r="BI29">
        <v>14183710.4</v>
      </c>
      <c r="BJ29">
        <v>5806102.0999999996</v>
      </c>
      <c r="BK29">
        <v>6915328.2000000002</v>
      </c>
      <c r="BL29">
        <v>-5064808.7</v>
      </c>
      <c r="BM29">
        <v>2840654.7</v>
      </c>
      <c r="BN29">
        <v>-9121899.0999999996</v>
      </c>
      <c r="BO29">
        <v>-6716313.2999999998</v>
      </c>
      <c r="BP29">
        <v>-3195295.2</v>
      </c>
      <c r="BQ29">
        <v>-2365617</v>
      </c>
      <c r="BR29">
        <v>10202628</v>
      </c>
      <c r="BS29">
        <v>2793442.1</v>
      </c>
      <c r="BT29">
        <v>34503345.399999999</v>
      </c>
      <c r="BU29">
        <v>21059236.399999999</v>
      </c>
      <c r="BV29">
        <v>20510863.199999999</v>
      </c>
      <c r="BW29">
        <v>7293723.2000000002</v>
      </c>
      <c r="BX29">
        <v>13606935.5</v>
      </c>
      <c r="BY29">
        <v>4359586.3</v>
      </c>
      <c r="BZ29">
        <v>-15585482.6</v>
      </c>
      <c r="CA29">
        <v>-2967483.1</v>
      </c>
      <c r="CB29">
        <v>2048769.2</v>
      </c>
      <c r="CC29">
        <v>14883432</v>
      </c>
      <c r="CD29">
        <v>4237959.2</v>
      </c>
      <c r="CE29">
        <v>-8668569.0999999996</v>
      </c>
      <c r="CF29">
        <v>413711.3</v>
      </c>
      <c r="CG29">
        <v>2860214.2</v>
      </c>
      <c r="CH29">
        <v>-8920171.9000000004</v>
      </c>
      <c r="CI29">
        <v>-26255773.899999999</v>
      </c>
      <c r="CJ29">
        <v>-22174250.100000001</v>
      </c>
      <c r="CK29">
        <v>-18221257.600000001</v>
      </c>
      <c r="CL29">
        <v>-17711647.300000001</v>
      </c>
      <c r="CM29">
        <v>-18651949.100000001</v>
      </c>
      <c r="CN29">
        <v>-13119380</v>
      </c>
      <c r="CO29">
        <v>-6613590.5</v>
      </c>
      <c r="CP29">
        <v>-15189419.9</v>
      </c>
      <c r="CQ29">
        <v>-6200117.4000000004</v>
      </c>
      <c r="CR29">
        <v>-13012517.800000001</v>
      </c>
      <c r="CS29">
        <v>-2617526.4</v>
      </c>
      <c r="CT29">
        <v>-63134.5</v>
      </c>
      <c r="CU29">
        <v>-9239835.6999999993</v>
      </c>
      <c r="CV29">
        <v>11457016.300000001</v>
      </c>
      <c r="CW29">
        <v>11871637.800000001</v>
      </c>
      <c r="CX29">
        <v>5748632</v>
      </c>
      <c r="CY29">
        <v>8937268.5</v>
      </c>
      <c r="CZ29">
        <v>40198705</v>
      </c>
      <c r="DA29">
        <v>29147922.899999999</v>
      </c>
      <c r="DB29">
        <v>15394467.199999999</v>
      </c>
      <c r="DC29">
        <v>3265587.8</v>
      </c>
      <c r="DD29">
        <v>-3852806.6</v>
      </c>
      <c r="DE29">
        <v>-314179</v>
      </c>
      <c r="DF29">
        <v>-10794579.800000001</v>
      </c>
      <c r="DG29">
        <v>-21345500</v>
      </c>
      <c r="DH29">
        <v>-21111376.600000001</v>
      </c>
      <c r="DI29">
        <v>-25767081.399999999</v>
      </c>
      <c r="DJ29">
        <v>-21976515</v>
      </c>
      <c r="DK29">
        <v>-26607090.699999999</v>
      </c>
      <c r="DL29">
        <v>-18345932.699999999</v>
      </c>
      <c r="DM29">
        <v>-17387936.199999999</v>
      </c>
      <c r="DN29">
        <v>5787184.7999999998</v>
      </c>
      <c r="DO29">
        <v>8669416.5</v>
      </c>
      <c r="DP29">
        <v>16625982.9</v>
      </c>
      <c r="DQ29">
        <v>13238800.1</v>
      </c>
      <c r="DR29">
        <v>2821473.2</v>
      </c>
      <c r="DS29">
        <v>-2071026.8</v>
      </c>
      <c r="DT29">
        <v>-3513433.6</v>
      </c>
      <c r="DU29">
        <v>-2057940.5</v>
      </c>
      <c r="DV29">
        <v>7788290</v>
      </c>
      <c r="DW29">
        <v>8031910</v>
      </c>
      <c r="DX29">
        <v>-4296000</v>
      </c>
      <c r="DY29">
        <v>-16385341.6</v>
      </c>
      <c r="DZ29">
        <v>-7475737.2000000002</v>
      </c>
      <c r="EA29">
        <v>15001500.199999999</v>
      </c>
      <c r="EP29" s="28">
        <f t="shared" si="5"/>
        <v>130</v>
      </c>
      <c r="EQ29" s="28">
        <f>$EQ$2*EP29</f>
        <v>48750000</v>
      </c>
      <c r="ER29" s="22">
        <f t="shared" si="321"/>
        <v>-515036728.50000048</v>
      </c>
      <c r="ES29" s="22">
        <f t="shared" si="7"/>
        <v>-563786728.50000048</v>
      </c>
      <c r="ET29" s="22">
        <f>ROUNDUP(EP29/6,0)</f>
        <v>22</v>
      </c>
      <c r="EU29" s="22">
        <f t="shared" si="326"/>
        <v>8250000</v>
      </c>
      <c r="EV29" s="22">
        <f>SUM(B29,H29,N29,T29,Z29,AF29,AL29,AR29,AX29,BD29,BJ29,BP29,BV29,CB29,CH29,CN29,CT29,CZ29,DF29,DL29,DR29,DX29,ED29,EJ29)</f>
        <v>-67815505.799999997</v>
      </c>
      <c r="EW29" s="22">
        <f>EV29-EU29</f>
        <v>-76065505.799999997</v>
      </c>
      <c r="EX29" s="22">
        <v>6</v>
      </c>
      <c r="EY29" s="30">
        <f t="shared" si="8"/>
        <v>-2.7660183927272725E-2</v>
      </c>
      <c r="EZ29" s="34">
        <v>6</v>
      </c>
      <c r="FA29" s="7">
        <f t="shared" si="324"/>
        <v>51</v>
      </c>
      <c r="FB29" s="7">
        <f t="shared" si="325"/>
        <v>79</v>
      </c>
      <c r="FC29" s="33">
        <f t="shared" si="11"/>
        <v>0.3923076923076923</v>
      </c>
      <c r="FD29" s="24">
        <f t="shared" si="323"/>
        <v>16049962.199999996</v>
      </c>
      <c r="FE29" s="24">
        <f t="shared" si="323"/>
        <v>-86619073.700000003</v>
      </c>
      <c r="FF29" s="24">
        <f t="shared" si="323"/>
        <v>-66616966.600000009</v>
      </c>
      <c r="FG29" s="24">
        <f t="shared" si="323"/>
        <v>-64325297.800000004</v>
      </c>
      <c r="FH29" s="24">
        <f t="shared" si="323"/>
        <v>-102509906.09999999</v>
      </c>
      <c r="FI29" s="24">
        <f t="shared" si="323"/>
        <v>-74791613</v>
      </c>
      <c r="FJ29" s="24">
        <f t="shared" si="323"/>
        <v>-83865468.000000015</v>
      </c>
      <c r="FK29" s="24">
        <f t="shared" si="323"/>
        <v>-71404145.999999985</v>
      </c>
      <c r="FL29" s="24">
        <f t="shared" si="323"/>
        <v>-15430140.399999997</v>
      </c>
      <c r="FM29" s="24">
        <f t="shared" si="323"/>
        <v>-6234362.8999999911</v>
      </c>
      <c r="FN29" s="24">
        <f t="shared" si="323"/>
        <v>28100773.899999995</v>
      </c>
      <c r="FO29" s="24">
        <f t="shared" si="323"/>
        <v>12609509.899999993</v>
      </c>
    </row>
    <row r="30" spans="1:171" x14ac:dyDescent="0.25">
      <c r="B30" s="6">
        <f>COUNTIF(B24:B29,"&gt;375000")</f>
        <v>6</v>
      </c>
      <c r="C30" s="6">
        <f t="shared" ref="C30" si="327">COUNTIF(C24:C29,"&gt;375000")</f>
        <v>2</v>
      </c>
      <c r="D30" s="6">
        <f t="shared" ref="D30" si="328">COUNTIF(D24:D29,"&gt;375000")</f>
        <v>2</v>
      </c>
      <c r="E30" s="6">
        <f t="shared" ref="E30" si="329">COUNTIF(E24:E29,"&gt;375000")</f>
        <v>2</v>
      </c>
      <c r="F30" s="6">
        <f t="shared" ref="F30" si="330">COUNTIF(F24:F29,"&gt;375000")</f>
        <v>4</v>
      </c>
      <c r="G30" s="6">
        <f t="shared" ref="G30" si="331">COUNTIF(G24:G29,"&gt;375000")</f>
        <v>3</v>
      </c>
      <c r="H30" s="6">
        <f t="shared" ref="H30" si="332">COUNTIF(H24:H29,"&gt;375000")</f>
        <v>0</v>
      </c>
      <c r="I30" s="6">
        <f t="shared" ref="I30" si="333">COUNTIF(I24:I29,"&gt;375000")</f>
        <v>0</v>
      </c>
      <c r="J30" s="6">
        <f t="shared" ref="J30" si="334">COUNTIF(J24:J29,"&gt;375000")</f>
        <v>0</v>
      </c>
      <c r="K30" s="6">
        <f t="shared" ref="K30" si="335">COUNTIF(K24:K29,"&gt;375000")</f>
        <v>0</v>
      </c>
      <c r="L30" s="6">
        <f t="shared" ref="L30" si="336">COUNTIF(L24:L29,"&gt;375000")</f>
        <v>0</v>
      </c>
      <c r="M30" s="6">
        <f t="shared" ref="M30" si="337">COUNTIF(M24:M29,"&gt;375000")</f>
        <v>0</v>
      </c>
      <c r="N30" s="6">
        <f t="shared" ref="N30" si="338">COUNTIF(N24:N29,"&gt;375000")</f>
        <v>5</v>
      </c>
      <c r="O30" s="6">
        <f t="shared" ref="O30" si="339">COUNTIF(O24:O29,"&gt;375000")</f>
        <v>1</v>
      </c>
      <c r="P30" s="6">
        <f t="shared" ref="P30" si="340">COUNTIF(P24:P29,"&gt;375000")</f>
        <v>0</v>
      </c>
      <c r="Q30" s="6">
        <f t="shared" ref="Q30" si="341">COUNTIF(Q24:Q29,"&gt;375000")</f>
        <v>0</v>
      </c>
      <c r="R30" s="6">
        <f t="shared" ref="R30" si="342">COUNTIF(R24:R29,"&gt;375000")</f>
        <v>0</v>
      </c>
      <c r="S30" s="6">
        <f t="shared" ref="S30" si="343">COUNTIF(S24:S29,"&gt;375000")</f>
        <v>2</v>
      </c>
      <c r="T30" s="6">
        <f t="shared" ref="T30" si="344">COUNTIF(T24:T29,"&gt;375000")</f>
        <v>1</v>
      </c>
      <c r="U30" s="6">
        <f t="shared" ref="U30" si="345">COUNTIF(U24:U29,"&gt;375000")</f>
        <v>4</v>
      </c>
      <c r="V30" s="6">
        <f t="shared" ref="V30" si="346">COUNTIF(V24:V29,"&gt;375000")</f>
        <v>4</v>
      </c>
      <c r="W30" s="6">
        <f t="shared" ref="W30" si="347">COUNTIF(W24:W29,"&gt;375000")</f>
        <v>1</v>
      </c>
      <c r="X30" s="6">
        <f t="shared" ref="X30" si="348">COUNTIF(X24:X29,"&gt;375000")</f>
        <v>1</v>
      </c>
      <c r="Y30" s="6">
        <f t="shared" ref="Y30" si="349">COUNTIF(Y24:Y29,"&gt;375000")</f>
        <v>2</v>
      </c>
      <c r="Z30" s="6">
        <f t="shared" ref="Z30" si="350">COUNTIF(Z24:Z29,"&gt;375000")</f>
        <v>0</v>
      </c>
      <c r="AA30" s="6">
        <f t="shared" ref="AA30" si="351">COUNTIF(AA24:AA29,"&gt;375000")</f>
        <v>1</v>
      </c>
      <c r="AB30" s="6">
        <f t="shared" ref="AB30" si="352">COUNTIF(AB24:AB29,"&gt;375000")</f>
        <v>5</v>
      </c>
      <c r="AC30" s="6">
        <f t="shared" ref="AC30" si="353">COUNTIF(AC24:AC29,"&gt;375000")</f>
        <v>6</v>
      </c>
      <c r="AD30" s="6">
        <f t="shared" ref="AD30" si="354">COUNTIF(AD24:AD29,"&gt;375000")</f>
        <v>5</v>
      </c>
      <c r="AE30" s="6">
        <f t="shared" ref="AE30" si="355">COUNTIF(AE24:AE29,"&gt;375000")</f>
        <v>6</v>
      </c>
      <c r="AF30" s="6">
        <f t="shared" ref="AF30" si="356">COUNTIF(AF24:AF29,"&gt;375000")</f>
        <v>1</v>
      </c>
      <c r="AG30" s="6">
        <f t="shared" ref="AG30" si="357">COUNTIF(AG24:AG29,"&gt;375000")</f>
        <v>0</v>
      </c>
      <c r="AH30" s="6">
        <f t="shared" ref="AH30" si="358">COUNTIF(AH24:AH29,"&gt;375000")</f>
        <v>1</v>
      </c>
      <c r="AI30" s="6">
        <f t="shared" ref="AI30" si="359">COUNTIF(AI24:AI29,"&gt;375000")</f>
        <v>5</v>
      </c>
      <c r="AJ30" s="6">
        <f t="shared" ref="AJ30" si="360">COUNTIF(AJ24:AJ29,"&gt;375000")</f>
        <v>4</v>
      </c>
      <c r="AK30" s="6">
        <f t="shared" ref="AK30" si="361">COUNTIF(AK24:AK29,"&gt;375000")</f>
        <v>0</v>
      </c>
      <c r="AL30" s="6">
        <f t="shared" ref="AL30" si="362">COUNTIF(AL24:AL29,"&gt;375000")</f>
        <v>6</v>
      </c>
      <c r="AM30" s="6">
        <f t="shared" ref="AM30" si="363">COUNTIF(AM24:AM29,"&gt;375000")</f>
        <v>3</v>
      </c>
      <c r="AN30" s="6">
        <f t="shared" ref="AN30" si="364">COUNTIF(AN24:AN29,"&gt;375000")</f>
        <v>1</v>
      </c>
      <c r="AO30" s="6">
        <f t="shared" ref="AO30" si="365">COUNTIF(AO24:AO29,"&gt;375000")</f>
        <v>0</v>
      </c>
      <c r="AP30" s="6">
        <f t="shared" ref="AP30" si="366">COUNTIF(AP24:AP29,"&gt;375000")</f>
        <v>1</v>
      </c>
      <c r="AQ30" s="6">
        <f t="shared" ref="AQ30" si="367">COUNTIF(AQ24:AQ29,"&gt;375000")</f>
        <v>0</v>
      </c>
      <c r="AR30" s="6">
        <f t="shared" ref="AR30" si="368">COUNTIF(AR24:AR29,"&gt;375000")</f>
        <v>0</v>
      </c>
      <c r="AS30" s="6">
        <f t="shared" ref="AS30" si="369">COUNTIF(AS24:AS29,"&gt;375000")</f>
        <v>0</v>
      </c>
      <c r="AT30" s="6">
        <f t="shared" ref="AT30" si="370">COUNTIF(AT24:AT29,"&gt;375000")</f>
        <v>0</v>
      </c>
      <c r="AU30" s="6">
        <f t="shared" ref="AU30" si="371">COUNTIF(AU24:AU29,"&gt;375000")</f>
        <v>1</v>
      </c>
      <c r="AV30" s="6">
        <f t="shared" ref="AV30" si="372">COUNTIF(AV24:AV29,"&gt;375000")</f>
        <v>4</v>
      </c>
      <c r="AW30" s="6">
        <f t="shared" ref="AW30" si="373">COUNTIF(AW24:AW29,"&gt;375000")</f>
        <v>6</v>
      </c>
      <c r="AX30" s="6">
        <f t="shared" ref="AX30" si="374">COUNTIF(AX24:AX29,"&gt;375000")</f>
        <v>2</v>
      </c>
      <c r="AY30" s="6">
        <f t="shared" ref="AY30" si="375">COUNTIF(AY24:AY29,"&gt;375000")</f>
        <v>1</v>
      </c>
      <c r="AZ30" s="6">
        <f t="shared" ref="AZ30" si="376">COUNTIF(AZ24:AZ29,"&gt;375000")</f>
        <v>0</v>
      </c>
      <c r="BA30" s="6">
        <f t="shared" ref="BA30" si="377">COUNTIF(BA24:BA29,"&gt;375000")</f>
        <v>2</v>
      </c>
      <c r="BB30" s="6">
        <f t="shared" ref="BB30" si="378">COUNTIF(BB24:BB29,"&gt;375000")</f>
        <v>1</v>
      </c>
      <c r="BC30" s="6">
        <f t="shared" ref="BC30" si="379">COUNTIF(BC24:BC29,"&gt;375000")</f>
        <v>1</v>
      </c>
      <c r="BD30" s="6">
        <f t="shared" ref="BD30" si="380">COUNTIF(BD24:BD29,"&gt;375000")</f>
        <v>0</v>
      </c>
      <c r="BE30" s="6">
        <f t="shared" ref="BE30" si="381">COUNTIF(BE24:BE29,"&gt;375000")</f>
        <v>0</v>
      </c>
      <c r="BF30" s="6">
        <f t="shared" ref="BF30" si="382">COUNTIF(BF24:BF29,"&gt;375000")</f>
        <v>2</v>
      </c>
      <c r="BG30" s="6">
        <f t="shared" ref="BG30" si="383">COUNTIF(BG24:BG29,"&gt;375000")</f>
        <v>4</v>
      </c>
      <c r="BH30" s="6">
        <f t="shared" ref="BH30" si="384">COUNTIF(BH24:BH29,"&gt;375000")</f>
        <v>5</v>
      </c>
      <c r="BI30" s="6">
        <f t="shared" ref="BI30" si="385">COUNTIF(BI24:BI29,"&gt;375000")</f>
        <v>6</v>
      </c>
      <c r="BJ30" s="6">
        <f t="shared" ref="BJ30" si="386">COUNTIF(BJ24:BJ29,"&gt;375000")</f>
        <v>6</v>
      </c>
      <c r="BK30" s="6">
        <f t="shared" ref="BK30" si="387">COUNTIF(BK24:BK29,"&gt;375000")</f>
        <v>6</v>
      </c>
      <c r="BL30" s="6">
        <f t="shared" ref="BL30" si="388">COUNTIF(BL24:BL29,"&gt;375000")</f>
        <v>3</v>
      </c>
      <c r="BM30" s="6">
        <f t="shared" ref="BM30" si="389">COUNTIF(BM24:BM29,"&gt;375000")</f>
        <v>6</v>
      </c>
      <c r="BN30" s="6">
        <f t="shared" ref="BN30" si="390">COUNTIF(BN24:BN29,"&gt;375000")</f>
        <v>3</v>
      </c>
      <c r="BO30" s="6">
        <f t="shared" ref="BO30" si="391">COUNTIF(BO24:BO29,"&gt;375000")</f>
        <v>1</v>
      </c>
      <c r="BP30" s="6">
        <f t="shared" ref="BP30" si="392">COUNTIF(BP24:BP29,"&gt;375000")</f>
        <v>1</v>
      </c>
      <c r="BQ30" s="6">
        <f t="shared" ref="BQ30" si="393">COUNTIF(BQ24:BQ29,"&gt;375000")</f>
        <v>0</v>
      </c>
      <c r="BR30" s="6">
        <f t="shared" ref="BR30" si="394">COUNTIF(BR24:BR29,"&gt;375000")</f>
        <v>4</v>
      </c>
      <c r="BS30" s="6">
        <f t="shared" ref="BS30" si="395">COUNTIF(BS24:BS29,"&gt;375000")</f>
        <v>2</v>
      </c>
      <c r="BT30" s="6">
        <f t="shared" ref="BT30" si="396">COUNTIF(BT24:BT29,"&gt;375000")</f>
        <v>6</v>
      </c>
      <c r="BU30" s="6">
        <f t="shared" ref="BU30" si="397">COUNTIF(BU24:BU29,"&gt;375000")</f>
        <v>6</v>
      </c>
      <c r="BV30" s="6">
        <f t="shared" ref="BV30" si="398">COUNTIF(BV24:BV29,"&gt;375000")</f>
        <v>6</v>
      </c>
      <c r="BW30" s="6">
        <f t="shared" ref="BW30" si="399">COUNTIF(BW24:BW29,"&gt;375000")</f>
        <v>6</v>
      </c>
      <c r="BX30" s="6">
        <f t="shared" ref="BX30" si="400">COUNTIF(BX24:BX29,"&gt;375000")</f>
        <v>6</v>
      </c>
      <c r="BY30" s="6">
        <f t="shared" ref="BY30" si="401">COUNTIF(BY24:BY29,"&gt;375000")</f>
        <v>6</v>
      </c>
      <c r="BZ30" s="6">
        <f t="shared" ref="BZ30" si="402">COUNTIF(BZ24:BZ29,"&gt;375000")</f>
        <v>0</v>
      </c>
      <c r="CA30" s="6">
        <f t="shared" ref="CA30" si="403">COUNTIF(CA24:CA29,"&gt;375000")</f>
        <v>0</v>
      </c>
      <c r="CB30" s="6">
        <f t="shared" ref="CB30" si="404">COUNTIF(CB24:CB29,"&gt;375000")</f>
        <v>4</v>
      </c>
      <c r="CC30" s="6">
        <f t="shared" ref="CC30" si="405">COUNTIF(CC24:CC29,"&gt;375000")</f>
        <v>3</v>
      </c>
      <c r="CD30" s="6">
        <f t="shared" ref="CD30" si="406">COUNTIF(CD24:CD29,"&gt;375000")</f>
        <v>2</v>
      </c>
      <c r="CE30" s="6">
        <f t="shared" ref="CE30" si="407">COUNTIF(CE24:CE29,"&gt;375000")</f>
        <v>3</v>
      </c>
      <c r="CF30" s="6">
        <f t="shared" ref="CF30" si="408">COUNTIF(CF24:CF29,"&gt;375000")</f>
        <v>4</v>
      </c>
      <c r="CG30" s="6">
        <f t="shared" ref="CG30" si="409">COUNTIF(CG24:CG29,"&gt;375000")</f>
        <v>5</v>
      </c>
      <c r="CH30" s="6">
        <f t="shared" ref="CH30" si="410">COUNTIF(CH24:CH29,"&gt;375000")</f>
        <v>2</v>
      </c>
      <c r="CI30" s="6">
        <f t="shared" ref="CI30" si="411">COUNTIF(CI24:CI29,"&gt;375000")</f>
        <v>0</v>
      </c>
      <c r="CJ30" s="6">
        <f t="shared" ref="CJ30" si="412">COUNTIF(CJ24:CJ29,"&gt;375000")</f>
        <v>0</v>
      </c>
      <c r="CK30" s="6">
        <f t="shared" ref="CK30" si="413">COUNTIF(CK24:CK29,"&gt;375000")</f>
        <v>2</v>
      </c>
      <c r="CL30" s="6">
        <f t="shared" ref="CL30" si="414">COUNTIF(CL24:CL29,"&gt;375000")</f>
        <v>1</v>
      </c>
      <c r="CM30" s="6">
        <f t="shared" ref="CM30" si="415">COUNTIF(CM24:CM29,"&gt;375000")</f>
        <v>0</v>
      </c>
      <c r="CN30" s="6">
        <f t="shared" ref="CN30" si="416">COUNTIF(CN24:CN29,"&gt;375000")</f>
        <v>0</v>
      </c>
      <c r="CO30" s="6">
        <f t="shared" ref="CO30" si="417">COUNTIF(CO24:CO29,"&gt;375000")</f>
        <v>1</v>
      </c>
      <c r="CP30" s="6">
        <f t="shared" ref="CP30" si="418">COUNTIF(CP24:CP29,"&gt;375000")</f>
        <v>0</v>
      </c>
      <c r="CQ30" s="6">
        <f t="shared" ref="CQ30" si="419">COUNTIF(CQ24:CQ29,"&gt;375000")</f>
        <v>3</v>
      </c>
      <c r="CR30" s="6">
        <f t="shared" ref="CR30" si="420">COUNTIF(CR24:CR29,"&gt;375000")</f>
        <v>2</v>
      </c>
      <c r="CS30" s="6">
        <f t="shared" ref="CS30" si="421">COUNTIF(CS24:CS29,"&gt;375000")</f>
        <v>0</v>
      </c>
      <c r="CT30" s="6">
        <f t="shared" ref="CT30" si="422">COUNTIF(CT24:CT29,"&gt;375000")</f>
        <v>4</v>
      </c>
      <c r="CU30" s="6">
        <f t="shared" ref="CU30" si="423">COUNTIF(CU24:CU29,"&gt;375000")</f>
        <v>3</v>
      </c>
      <c r="CV30" s="6">
        <f t="shared" ref="CV30" si="424">COUNTIF(CV24:CV29,"&gt;375000")</f>
        <v>3</v>
      </c>
      <c r="CW30" s="6">
        <f t="shared" ref="CW30" si="425">COUNTIF(CW24:CW29,"&gt;375000")</f>
        <v>5</v>
      </c>
      <c r="CX30" s="6">
        <f t="shared" ref="CX30" si="426">COUNTIF(CX24:CX29,"&gt;375000")</f>
        <v>4</v>
      </c>
      <c r="CY30" s="6">
        <f t="shared" ref="CY30" si="427">COUNTIF(CY24:CY29,"&gt;375000")</f>
        <v>4</v>
      </c>
      <c r="CZ30" s="6">
        <f t="shared" ref="CZ30" si="428">COUNTIF(CZ24:CZ29,"&gt;375000")</f>
        <v>6</v>
      </c>
      <c r="DA30" s="6">
        <f t="shared" ref="DA30" si="429">COUNTIF(DA24:DA29,"&gt;375000")</f>
        <v>6</v>
      </c>
      <c r="DB30" s="6">
        <f t="shared" ref="DB30" si="430">COUNTIF(DB24:DB29,"&gt;375000")</f>
        <v>4</v>
      </c>
      <c r="DC30" s="6">
        <f t="shared" ref="DC30" si="431">COUNTIF(DC24:DC29,"&gt;375000")</f>
        <v>5</v>
      </c>
      <c r="DD30" s="6">
        <f t="shared" ref="DD30" si="432">COUNTIF(DD24:DD29,"&gt;375000")</f>
        <v>3</v>
      </c>
      <c r="DE30" s="6">
        <f t="shared" ref="DE30" si="433">COUNTIF(DE24:DE29,"&gt;375000")</f>
        <v>5</v>
      </c>
      <c r="DF30" s="6">
        <f t="shared" ref="DF30" si="434">COUNTIF(DF24:DF29,"&gt;375000")</f>
        <v>1</v>
      </c>
      <c r="DG30" s="6">
        <f t="shared" ref="DG30" si="435">COUNTIF(DG24:DG29,"&gt;375000")</f>
        <v>0</v>
      </c>
      <c r="DH30" s="6">
        <f t="shared" ref="DH30" si="436">COUNTIF(DH24:DH29,"&gt;375000")</f>
        <v>0</v>
      </c>
      <c r="DI30" s="6">
        <f t="shared" ref="DI30" si="437">COUNTIF(DI24:DI29,"&gt;375000")</f>
        <v>0</v>
      </c>
      <c r="DJ30" s="6">
        <f t="shared" ref="DJ30" si="438">COUNTIF(DJ24:DJ29,"&gt;375000")</f>
        <v>0</v>
      </c>
      <c r="DK30" s="6">
        <f t="shared" ref="DK30" si="439">COUNTIF(DK24:DK29,"&gt;375000")</f>
        <v>0</v>
      </c>
      <c r="DL30" s="6">
        <f t="shared" ref="DL30" si="440">COUNTIF(DL24:DL29,"&gt;375000")</f>
        <v>0</v>
      </c>
      <c r="DM30" s="6">
        <f t="shared" ref="DM30" si="441">COUNTIF(DM24:DM29,"&gt;375000")</f>
        <v>0</v>
      </c>
      <c r="DN30" s="6">
        <f t="shared" ref="DN30" si="442">COUNTIF(DN24:DN29,"&gt;375000")</f>
        <v>3</v>
      </c>
      <c r="DO30" s="6">
        <f t="shared" ref="DO30" si="443">COUNTIF(DO24:DO29,"&gt;375000")</f>
        <v>3</v>
      </c>
      <c r="DP30" s="6">
        <f t="shared" ref="DP30" si="444">COUNTIF(DP24:DP29,"&gt;375000")</f>
        <v>6</v>
      </c>
      <c r="DQ30" s="6">
        <f t="shared" ref="DQ30" si="445">COUNTIF(DQ24:DQ29,"&gt;375000")</f>
        <v>6</v>
      </c>
      <c r="DR30" s="6">
        <f t="shared" ref="DR30" si="446">COUNTIF(DR24:DR29,"&gt;375000")</f>
        <v>6</v>
      </c>
      <c r="DS30" s="6">
        <f t="shared" ref="DS30" si="447">COUNTIF(DS24:DS29,"&gt;375000")</f>
        <v>1</v>
      </c>
      <c r="DT30" s="6">
        <f t="shared" ref="DT30" si="448">COUNTIF(DT24:DT29,"&gt;375000")</f>
        <v>0</v>
      </c>
      <c r="DU30" s="6">
        <f t="shared" ref="DU30" si="449">COUNTIF(DU24:DU29,"&gt;375000")</f>
        <v>0</v>
      </c>
      <c r="DV30" s="6">
        <f t="shared" ref="DV30" si="450">COUNTIF(DV24:DV29,"&gt;375000")</f>
        <v>3</v>
      </c>
      <c r="DW30" s="6">
        <f t="shared" ref="DW30" si="451">COUNTIF(DW24:DW29,"&gt;375000")</f>
        <v>6</v>
      </c>
      <c r="DX30" s="6">
        <f t="shared" ref="DX30" si="452">COUNTIF(DX24:DX29,"&gt;375000")</f>
        <v>4</v>
      </c>
      <c r="DY30" s="6">
        <f t="shared" ref="DY30" si="453">COUNTIF(DY24:DY29,"&gt;375000")</f>
        <v>0</v>
      </c>
      <c r="DZ30" s="6">
        <f t="shared" ref="DZ30" si="454">COUNTIF(DZ24:DZ29,"&gt;375000")</f>
        <v>1</v>
      </c>
      <c r="EA30" s="6">
        <f t="shared" ref="EA30" si="455">COUNTIF(EA24:EA29,"&gt;375000")</f>
        <v>4</v>
      </c>
      <c r="EB30" s="6">
        <f t="shared" ref="EB30" si="456">COUNTIF(EB24:EB29,"&gt;375000")</f>
        <v>4</v>
      </c>
      <c r="EC30" s="6">
        <f t="shared" ref="EC30" si="457">COUNTIF(EC24:EC29,"&gt;375000")</f>
        <v>4</v>
      </c>
      <c r="ED30" s="6">
        <f t="shared" ref="ED30" si="458">COUNTIF(ED24:ED29,"&gt;375000")</f>
        <v>3</v>
      </c>
      <c r="EE30" s="6">
        <f t="shared" ref="EE30" si="459">COUNTIF(EE24:EE29,"&gt;375000")</f>
        <v>0</v>
      </c>
      <c r="EF30" s="6">
        <f t="shared" ref="EF30" si="460">COUNTIF(EF24:EF29,"&gt;375000")</f>
        <v>0</v>
      </c>
      <c r="EG30" s="6">
        <f t="shared" ref="EG30" si="461">COUNTIF(EG24:EG29,"&gt;375000")</f>
        <v>0</v>
      </c>
      <c r="EH30" s="6">
        <f t="shared" ref="EH30" si="462">COUNTIF(EH24:EH29,"&gt;375000")</f>
        <v>0</v>
      </c>
      <c r="EI30" s="6">
        <f t="shared" ref="EI30" si="463">COUNTIF(EI24:EI29,"&gt;375000")</f>
        <v>0</v>
      </c>
      <c r="EJ30" s="6">
        <f t="shared" ref="EJ30" si="464">COUNTIF(EJ24:EJ29,"&gt;375000")</f>
        <v>0</v>
      </c>
      <c r="EK30" s="6">
        <f t="shared" ref="EK30" si="465">COUNTIF(EK24:EK29,"&gt;375000")</f>
        <v>0</v>
      </c>
      <c r="EL30" s="6">
        <f t="shared" ref="EL30" si="466">COUNTIF(EL24:EL29,"&gt;375000")</f>
        <v>0</v>
      </c>
      <c r="EM30" s="6">
        <f t="shared" ref="EM30" si="467">COUNTIF(EM24:EM29,"&gt;375000")</f>
        <v>0</v>
      </c>
      <c r="EN30" s="6">
        <f t="shared" ref="EN30" si="468">COUNTIF(EN24:EN29,"&gt;375000")</f>
        <v>0</v>
      </c>
      <c r="EO30" s="6">
        <f t="shared" ref="EO30" si="469">COUNTIF(EO24:EO29,"&gt;375000")</f>
        <v>0</v>
      </c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</row>
    <row r="31" spans="1:171" x14ac:dyDescent="0.25">
      <c r="FD31" s="22">
        <f>SUM(FD3:FD8)+SUM(FD10:FD15)+SUM(FD17:FD22)+SUM(FD24:FD29)</f>
        <v>1985624248.6999998</v>
      </c>
      <c r="FE31" s="22">
        <f t="shared" ref="FE31:FO31" si="470">SUM(FE3:FE8)+SUM(FE10:FE15)+SUM(FE17:FE22)+SUM(FE24:FE29)</f>
        <v>-318630627.20000005</v>
      </c>
      <c r="FF31" s="22">
        <f t="shared" si="470"/>
        <v>-665469934.79999995</v>
      </c>
      <c r="FG31" s="22">
        <f t="shared" si="470"/>
        <v>176402710.10000002</v>
      </c>
      <c r="FH31" s="22">
        <f t="shared" si="470"/>
        <v>-1198422797.3000002</v>
      </c>
      <c r="FI31" s="22">
        <f t="shared" si="470"/>
        <v>-685364786.4000001</v>
      </c>
      <c r="FJ31" s="22">
        <f t="shared" si="470"/>
        <v>-1089302964.8999999</v>
      </c>
      <c r="FK31" s="22">
        <f t="shared" si="470"/>
        <v>-763271752.70000005</v>
      </c>
      <c r="FL31" s="22">
        <f t="shared" si="470"/>
        <v>-295175551</v>
      </c>
      <c r="FM31" s="22">
        <f t="shared" si="470"/>
        <v>800123264.4000001</v>
      </c>
      <c r="FN31" s="22">
        <f t="shared" si="470"/>
        <v>1070040019.0999999</v>
      </c>
      <c r="FO31" s="22">
        <f t="shared" si="470"/>
        <v>1009569555</v>
      </c>
    </row>
    <row r="32" spans="1:171" x14ac:dyDescent="0.25"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</row>
    <row r="33" spans="1:171" x14ac:dyDescent="0.25">
      <c r="FD33" s="22">
        <f>$EU$2*(FD1+FD9+FD16+FD23)</f>
        <v>103500000</v>
      </c>
      <c r="FE33" s="22">
        <f t="shared" ref="FE33:FO33" si="471">$EU$2*(FE1+FE9+FE16+FE23)</f>
        <v>101250000</v>
      </c>
      <c r="FF33" s="22">
        <f t="shared" si="471"/>
        <v>99750000</v>
      </c>
      <c r="FG33" s="22">
        <f t="shared" si="471"/>
        <v>101250000</v>
      </c>
      <c r="FH33" s="22">
        <f t="shared" si="471"/>
        <v>101250000</v>
      </c>
      <c r="FI33" s="22">
        <f t="shared" si="471"/>
        <v>101250000</v>
      </c>
      <c r="FJ33" s="22">
        <f t="shared" si="471"/>
        <v>103500000</v>
      </c>
      <c r="FK33" s="22">
        <f t="shared" si="471"/>
        <v>103500000</v>
      </c>
      <c r="FL33" s="22">
        <f t="shared" si="471"/>
        <v>105750000</v>
      </c>
      <c r="FM33" s="22">
        <f t="shared" si="471"/>
        <v>105750000</v>
      </c>
      <c r="FN33" s="22">
        <f t="shared" si="471"/>
        <v>105750000</v>
      </c>
      <c r="FO33" s="22">
        <f t="shared" si="471"/>
        <v>104250000</v>
      </c>
    </row>
    <row r="34" spans="1:171" x14ac:dyDescent="0.25">
      <c r="B34" s="5">
        <v>200601</v>
      </c>
      <c r="C34" s="5">
        <v>200604</v>
      </c>
      <c r="D34" s="5">
        <v>200607</v>
      </c>
      <c r="E34" s="5">
        <v>200610</v>
      </c>
      <c r="F34" s="5">
        <v>200701</v>
      </c>
      <c r="G34" s="5">
        <v>200704</v>
      </c>
      <c r="H34" s="5">
        <v>200707</v>
      </c>
      <c r="I34" s="5">
        <v>200710</v>
      </c>
      <c r="J34" s="5">
        <v>200801</v>
      </c>
      <c r="K34" s="5">
        <v>200804</v>
      </c>
      <c r="L34" s="5">
        <v>200807</v>
      </c>
      <c r="M34" s="5">
        <v>200810</v>
      </c>
      <c r="N34" s="5">
        <v>200901</v>
      </c>
      <c r="O34" s="5">
        <v>200904</v>
      </c>
      <c r="P34" s="5">
        <v>200907</v>
      </c>
      <c r="Q34" s="5">
        <v>200910</v>
      </c>
      <c r="R34" s="5">
        <v>201001</v>
      </c>
      <c r="S34" s="5">
        <v>201004</v>
      </c>
      <c r="T34" s="5">
        <v>201007</v>
      </c>
      <c r="U34" s="5">
        <v>201010</v>
      </c>
      <c r="V34" s="5">
        <v>201101</v>
      </c>
      <c r="W34" s="5">
        <v>201104</v>
      </c>
      <c r="X34" s="5">
        <v>201107</v>
      </c>
      <c r="Y34" s="5">
        <v>201110</v>
      </c>
      <c r="Z34" s="5">
        <v>201201</v>
      </c>
      <c r="AA34" s="5">
        <v>201204</v>
      </c>
      <c r="AB34" s="5">
        <v>201207</v>
      </c>
      <c r="AC34" s="5">
        <v>201210</v>
      </c>
      <c r="AD34" s="5">
        <v>201301</v>
      </c>
      <c r="AE34" s="5">
        <v>201304</v>
      </c>
      <c r="AF34" s="5">
        <v>201307</v>
      </c>
      <c r="AG34" s="5">
        <v>201310</v>
      </c>
      <c r="AH34" s="5">
        <v>201401</v>
      </c>
      <c r="AI34" s="5">
        <v>201404</v>
      </c>
      <c r="AJ34" s="5">
        <v>201407</v>
      </c>
      <c r="AK34" s="5">
        <v>201410</v>
      </c>
      <c r="AL34" s="5">
        <v>201501</v>
      </c>
      <c r="AM34" s="5">
        <v>201504</v>
      </c>
      <c r="AN34" s="5">
        <v>201507</v>
      </c>
      <c r="AO34" s="5">
        <v>201510</v>
      </c>
      <c r="AP34" s="5">
        <v>201601</v>
      </c>
      <c r="AQ34" s="5">
        <v>201604</v>
      </c>
      <c r="AR34" s="5">
        <v>201607</v>
      </c>
      <c r="AS34" s="5">
        <v>201610</v>
      </c>
      <c r="AT34" s="5">
        <v>201701</v>
      </c>
      <c r="AU34" s="5">
        <v>201704</v>
      </c>
      <c r="AV34" s="5"/>
      <c r="AW34" s="5"/>
      <c r="AX34" s="5"/>
      <c r="AY34" s="5"/>
      <c r="AZ34" s="5"/>
      <c r="BA34" s="5"/>
      <c r="FD34" s="26">
        <f t="shared" ref="FD34:FO34" si="472">(FD31-FD33)/(FD1+FD9+FD16+FD23)</f>
        <v>6819290.7561594192</v>
      </c>
      <c r="FE34" s="26">
        <f t="shared" si="472"/>
        <v>-1555113.4340740743</v>
      </c>
      <c r="FF34" s="26">
        <f t="shared" si="472"/>
        <v>-2876766.672180451</v>
      </c>
      <c r="FG34" s="26">
        <f t="shared" si="472"/>
        <v>278343.37074074085</v>
      </c>
      <c r="FH34" s="26">
        <f t="shared" si="472"/>
        <v>-4813602.9529629638</v>
      </c>
      <c r="FI34" s="26">
        <f t="shared" si="472"/>
        <v>-2913388.0977777783</v>
      </c>
      <c r="FJ34" s="26">
        <f t="shared" si="472"/>
        <v>-4321749.8728260864</v>
      </c>
      <c r="FK34" s="26">
        <f t="shared" si="472"/>
        <v>-3140477.3648550725</v>
      </c>
      <c r="FL34" s="26">
        <f t="shared" si="472"/>
        <v>-1421721.8120567375</v>
      </c>
      <c r="FM34" s="26">
        <f t="shared" si="472"/>
        <v>2462316.540425532</v>
      </c>
      <c r="FN34" s="26">
        <f t="shared" si="472"/>
        <v>3419468.1528368792</v>
      </c>
      <c r="FO34" s="26">
        <f t="shared" si="472"/>
        <v>3256545.1618705038</v>
      </c>
    </row>
    <row r="35" spans="1:171" x14ac:dyDescent="0.25">
      <c r="A35" s="5" t="s">
        <v>1</v>
      </c>
      <c r="B35" s="28">
        <v>15561909.9</v>
      </c>
      <c r="C35" s="28">
        <v>22036470.5</v>
      </c>
      <c r="D35" s="28">
        <v>13780977.1</v>
      </c>
      <c r="E35" s="28">
        <v>28276053.300000001</v>
      </c>
      <c r="F35" s="28">
        <v>-43230744.5</v>
      </c>
      <c r="G35" s="28">
        <v>-19474056.199999999</v>
      </c>
      <c r="H35" s="28">
        <v>6311974.7999999998</v>
      </c>
      <c r="I35" s="28">
        <v>-12252377.300000001</v>
      </c>
      <c r="J35" s="28">
        <v>-8055347.5999999996</v>
      </c>
      <c r="K35" s="28">
        <v>-1880439.5</v>
      </c>
      <c r="L35" s="28">
        <v>3586425.8</v>
      </c>
      <c r="M35" s="28">
        <v>35954568.600000001</v>
      </c>
      <c r="N35" s="28">
        <v>-3173357.5</v>
      </c>
      <c r="O35" s="28">
        <v>8315928.5</v>
      </c>
      <c r="P35" s="28">
        <v>22042986.699999999</v>
      </c>
      <c r="Q35" s="28">
        <v>-4514833.5999999996</v>
      </c>
      <c r="R35" s="28">
        <v>-8230974.0999999996</v>
      </c>
      <c r="S35" s="28">
        <v>-13364702.5</v>
      </c>
      <c r="T35" s="28">
        <v>-1424458.6</v>
      </c>
      <c r="U35" s="28">
        <v>8943074.6999999993</v>
      </c>
      <c r="V35" s="28">
        <v>-9273028.5</v>
      </c>
      <c r="W35" s="28">
        <v>1699727</v>
      </c>
      <c r="X35" s="28">
        <v>2088625.7</v>
      </c>
      <c r="Y35" s="28">
        <v>1169003.8</v>
      </c>
      <c r="Z35" s="28">
        <v>-3577460.7</v>
      </c>
      <c r="AA35" s="28">
        <v>-3321423.9</v>
      </c>
      <c r="AB35" s="28">
        <v>16837269.5</v>
      </c>
      <c r="AC35" s="28">
        <v>15951385.800000001</v>
      </c>
      <c r="AD35" s="28">
        <v>2132495.7000000002</v>
      </c>
      <c r="AE35" s="28">
        <v>-1264736.6000000001</v>
      </c>
      <c r="AF35" s="28">
        <v>13438998.5</v>
      </c>
      <c r="AG35" s="28">
        <v>-1846433.5</v>
      </c>
      <c r="AH35" s="28">
        <v>-12593569.1</v>
      </c>
      <c r="AI35" s="28">
        <v>6331527.5</v>
      </c>
      <c r="AJ35" s="28">
        <v>10206868.699999999</v>
      </c>
      <c r="AK35" s="28">
        <v>-8788363.8000000007</v>
      </c>
      <c r="AL35" s="28">
        <v>17307749.600000001</v>
      </c>
      <c r="AM35" s="28">
        <v>11644991.300000001</v>
      </c>
      <c r="AN35" s="28">
        <v>-796505.8</v>
      </c>
      <c r="AO35" s="28">
        <v>-3556501</v>
      </c>
      <c r="AP35" s="28">
        <v>-6901475</v>
      </c>
      <c r="AQ35" s="28">
        <v>8562811</v>
      </c>
      <c r="AR35" s="28">
        <v>15995555.300000001</v>
      </c>
      <c r="AS35" s="28">
        <v>-1477609.4</v>
      </c>
      <c r="AT35" s="28">
        <v>16190162.800000001</v>
      </c>
      <c r="AU35" s="28">
        <v>12895326.6</v>
      </c>
      <c r="AV35" s="28"/>
      <c r="AW35" s="28"/>
      <c r="AX35" s="28"/>
      <c r="AY35" s="28"/>
      <c r="AZ35" s="28"/>
      <c r="BA35" s="28"/>
      <c r="FD35" s="30">
        <f>FD34*12/(250000000*3.5)</f>
        <v>9.3521701798757753E-2</v>
      </c>
      <c r="FE35" s="30">
        <f t="shared" ref="FE35:FN35" si="473">FE34*12/(250000000*3.5)</f>
        <v>-2.1327269953015877E-2</v>
      </c>
      <c r="FF35" s="30">
        <f t="shared" si="473"/>
        <v>-3.9452800075617613E-2</v>
      </c>
      <c r="FG35" s="30">
        <f t="shared" si="473"/>
        <v>3.8172805130158747E-3</v>
      </c>
      <c r="FH35" s="30">
        <f t="shared" si="473"/>
        <v>-6.6015126212063499E-2</v>
      </c>
      <c r="FI35" s="30">
        <f t="shared" si="473"/>
        <v>-3.9955036769523819E-2</v>
      </c>
      <c r="FJ35" s="30">
        <f t="shared" si="473"/>
        <v>-5.9269712541614901E-2</v>
      </c>
      <c r="FK35" s="30">
        <f t="shared" si="473"/>
        <v>-4.3069403860869562E-2</v>
      </c>
      <c r="FL35" s="30">
        <f t="shared" si="473"/>
        <v>-1.9497899136778116E-2</v>
      </c>
      <c r="FM35" s="30">
        <f t="shared" si="473"/>
        <v>3.3768912554407296E-2</v>
      </c>
      <c r="FN35" s="30">
        <f t="shared" si="473"/>
        <v>4.6895563238905771E-2</v>
      </c>
      <c r="FO35" s="30">
        <f>FO34*12/(250000000*3.5)</f>
        <v>4.4661190791366906E-2</v>
      </c>
    </row>
    <row r="36" spans="1:171" x14ac:dyDescent="0.25">
      <c r="B36" s="28">
        <f>B35-375000</f>
        <v>15186909.9</v>
      </c>
      <c r="C36" s="28">
        <f>B36+C35-375000</f>
        <v>36848380.399999999</v>
      </c>
      <c r="D36" s="28">
        <f t="shared" ref="D36:AU36" si="474">C36+D35-375000</f>
        <v>50254357.5</v>
      </c>
      <c r="E36" s="28">
        <f t="shared" si="474"/>
        <v>78155410.799999997</v>
      </c>
      <c r="F36" s="28">
        <f t="shared" si="474"/>
        <v>34549666.299999997</v>
      </c>
      <c r="G36" s="28">
        <f t="shared" si="474"/>
        <v>14700610.099999998</v>
      </c>
      <c r="H36" s="28">
        <f t="shared" si="474"/>
        <v>20637584.899999999</v>
      </c>
      <c r="I36" s="28">
        <f t="shared" si="474"/>
        <v>8010207.5999999978</v>
      </c>
      <c r="J36" s="28">
        <f t="shared" si="474"/>
        <v>-420140.00000000186</v>
      </c>
      <c r="K36" s="28">
        <f t="shared" si="474"/>
        <v>-2675579.5000000019</v>
      </c>
      <c r="L36" s="28">
        <f t="shared" si="474"/>
        <v>535846.29999999795</v>
      </c>
      <c r="M36" s="28">
        <f t="shared" si="474"/>
        <v>36115414.899999999</v>
      </c>
      <c r="N36" s="28">
        <f t="shared" si="474"/>
        <v>32567057.399999999</v>
      </c>
      <c r="O36" s="28">
        <f t="shared" si="474"/>
        <v>40507985.899999999</v>
      </c>
      <c r="P36" s="28">
        <f t="shared" si="474"/>
        <v>62175972.599999994</v>
      </c>
      <c r="Q36" s="28">
        <f t="shared" si="474"/>
        <v>57286138.999999993</v>
      </c>
      <c r="R36" s="28">
        <f t="shared" si="474"/>
        <v>48680164.899999991</v>
      </c>
      <c r="S36" s="28">
        <f t="shared" si="474"/>
        <v>34940462.399999991</v>
      </c>
      <c r="T36" s="28">
        <f t="shared" si="474"/>
        <v>33141003.79999999</v>
      </c>
      <c r="U36" s="28">
        <f t="shared" si="474"/>
        <v>41709078.499999985</v>
      </c>
      <c r="V36" s="28">
        <f t="shared" si="474"/>
        <v>32061049.999999985</v>
      </c>
      <c r="W36" s="28">
        <f t="shared" si="474"/>
        <v>33385776.999999985</v>
      </c>
      <c r="X36" s="28">
        <f t="shared" si="474"/>
        <v>35099402.699999988</v>
      </c>
      <c r="Y36" s="28">
        <f t="shared" si="474"/>
        <v>35893406.499999985</v>
      </c>
      <c r="Z36" s="28">
        <f t="shared" si="474"/>
        <v>31940945.799999986</v>
      </c>
      <c r="AA36" s="28">
        <f t="shared" si="474"/>
        <v>28244521.899999987</v>
      </c>
      <c r="AB36" s="28">
        <f t="shared" si="474"/>
        <v>44706791.399999991</v>
      </c>
      <c r="AC36" s="28">
        <f t="shared" si="474"/>
        <v>60283177.199999988</v>
      </c>
      <c r="AD36" s="28">
        <f t="shared" si="474"/>
        <v>62040672.899999991</v>
      </c>
      <c r="AE36" s="28">
        <f t="shared" si="474"/>
        <v>60400936.29999999</v>
      </c>
      <c r="AF36" s="28">
        <f t="shared" si="474"/>
        <v>73464934.799999982</v>
      </c>
      <c r="AG36" s="28">
        <f t="shared" si="474"/>
        <v>71243501.299999982</v>
      </c>
      <c r="AH36" s="28">
        <f t="shared" si="474"/>
        <v>58274932.199999981</v>
      </c>
      <c r="AI36" s="28">
        <f t="shared" si="474"/>
        <v>64231459.699999981</v>
      </c>
      <c r="AJ36" s="28">
        <f t="shared" si="474"/>
        <v>74063328.399999976</v>
      </c>
      <c r="AK36" s="28">
        <f t="shared" si="474"/>
        <v>64899964.599999979</v>
      </c>
      <c r="AL36" s="28">
        <f t="shared" si="474"/>
        <v>81832714.199999988</v>
      </c>
      <c r="AM36" s="28">
        <f t="shared" si="474"/>
        <v>93102705.499999985</v>
      </c>
      <c r="AN36" s="28">
        <f t="shared" si="474"/>
        <v>91931199.699999988</v>
      </c>
      <c r="AO36" s="28">
        <f t="shared" si="474"/>
        <v>87999698.699999988</v>
      </c>
      <c r="AP36" s="28">
        <f t="shared" si="474"/>
        <v>80723223.699999988</v>
      </c>
      <c r="AQ36" s="28">
        <f t="shared" si="474"/>
        <v>88911034.699999988</v>
      </c>
      <c r="AR36" s="28">
        <f t="shared" si="474"/>
        <v>104531589.99999999</v>
      </c>
      <c r="AS36" s="28">
        <f t="shared" si="474"/>
        <v>102678980.59999998</v>
      </c>
      <c r="AT36" s="28">
        <f t="shared" si="474"/>
        <v>118494143.39999998</v>
      </c>
      <c r="AU36" s="28">
        <f t="shared" si="474"/>
        <v>131014469.99999997</v>
      </c>
    </row>
    <row r="52" spans="1:163" x14ac:dyDescent="0.25">
      <c r="FC52" s="39" t="s">
        <v>22</v>
      </c>
    </row>
    <row r="53" spans="1:163" x14ac:dyDescent="0.25">
      <c r="FC53" s="38" t="s">
        <v>17</v>
      </c>
      <c r="FD53" s="24">
        <f>SUM(FD3:FD8)</f>
        <v>673693636.5999999</v>
      </c>
      <c r="FE53" s="28">
        <f>$EU$2*FD1</f>
        <v>26250000</v>
      </c>
      <c r="FF53" s="28">
        <f>(FD53-FE53)/FD1</f>
        <v>9249194.8085714281</v>
      </c>
      <c r="FG53" s="30">
        <f>FF53/250000000*12/3.5</f>
        <v>0.12684610023183671</v>
      </c>
    </row>
    <row r="54" spans="1:163" x14ac:dyDescent="0.25">
      <c r="FC54" s="38" t="s">
        <v>18</v>
      </c>
      <c r="FD54" s="24">
        <f>SUM(FD10:FD15)</f>
        <v>702209295.99999988</v>
      </c>
      <c r="FE54" s="28">
        <f>$EU$2*FD9</f>
        <v>24750000</v>
      </c>
      <c r="FF54" s="28">
        <f>(FD54-FE54)/FD9</f>
        <v>10264534.787878785</v>
      </c>
      <c r="FG54" s="30">
        <f t="shared" ref="FG54:FG56" si="475">FF54/250000000*12/3.5</f>
        <v>0.14077076280519477</v>
      </c>
    </row>
    <row r="55" spans="1:163" x14ac:dyDescent="0.25">
      <c r="FC55" s="38" t="s">
        <v>19</v>
      </c>
      <c r="FD55" s="24">
        <f>SUM(FD17:FD22)</f>
        <v>365044684.30000001</v>
      </c>
      <c r="FE55" s="28">
        <f>$EU$2*FD16</f>
        <v>26250000</v>
      </c>
      <c r="FF55" s="28">
        <f>(FD55-FE55)/FD16</f>
        <v>4839924.0614285721</v>
      </c>
      <c r="FG55" s="30">
        <f t="shared" si="475"/>
        <v>6.637610141387755E-2</v>
      </c>
    </row>
    <row r="56" spans="1:163" x14ac:dyDescent="0.25">
      <c r="FC56" s="38" t="s">
        <v>20</v>
      </c>
      <c r="FD56" s="24">
        <f>SUM(FD24:FD29)</f>
        <v>244676631.79999992</v>
      </c>
      <c r="FE56" s="28">
        <f>$EU$2*FD23</f>
        <v>26250000</v>
      </c>
      <c r="FF56" s="28">
        <f>(FD56-FE56)/FD23</f>
        <v>3120380.4542857134</v>
      </c>
      <c r="FG56" s="30">
        <f t="shared" si="475"/>
        <v>4.2793789087346927E-2</v>
      </c>
    </row>
    <row r="61" spans="1:16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</row>
    <row r="62" spans="1:163" x14ac:dyDescent="0.25">
      <c r="A62" s="5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</row>
    <row r="63" spans="1:163" x14ac:dyDescent="0.2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56"/>
  <sheetViews>
    <sheetView topLeftCell="EP52" zoomScaleNormal="100" workbookViewId="0">
      <selection activeCell="FJ68" sqref="FJ68"/>
    </sheetView>
  </sheetViews>
  <sheetFormatPr defaultRowHeight="16.5" x14ac:dyDescent="0.25"/>
  <cols>
    <col min="3" max="3" width="11.625" bestFit="1" customWidth="1"/>
    <col min="148" max="148" width="13.125" customWidth="1"/>
    <col min="149" max="149" width="12.625" customWidth="1"/>
    <col min="151" max="151" width="12.375" customWidth="1"/>
    <col min="152" max="153" width="11.625" customWidth="1"/>
    <col min="160" max="160" width="11.875" customWidth="1"/>
    <col min="161" max="162" width="13" customWidth="1"/>
    <col min="163" max="164" width="12.5" customWidth="1"/>
    <col min="165" max="165" width="12.375" customWidth="1"/>
    <col min="166" max="166" width="13.375" customWidth="1"/>
    <col min="167" max="167" width="12.75" customWidth="1"/>
    <col min="168" max="168" width="12" customWidth="1"/>
    <col min="169" max="169" width="12.25" customWidth="1"/>
    <col min="170" max="170" width="11.25" customWidth="1"/>
    <col min="171" max="171" width="13" customWidth="1"/>
  </cols>
  <sheetData>
    <row r="1" spans="1:184" x14ac:dyDescent="0.25">
      <c r="A1" s="5" t="s">
        <v>6</v>
      </c>
      <c r="B1" s="6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2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9"/>
      <c r="FD1" s="28">
        <v>70</v>
      </c>
      <c r="FE1" s="28">
        <v>69</v>
      </c>
      <c r="FF1" s="28">
        <v>68</v>
      </c>
      <c r="FG1" s="28">
        <v>72</v>
      </c>
      <c r="FH1" s="28">
        <v>72</v>
      </c>
      <c r="FI1" s="28">
        <v>72</v>
      </c>
      <c r="FJ1" s="28">
        <v>72</v>
      </c>
      <c r="FK1" s="28">
        <v>72</v>
      </c>
      <c r="FL1" s="28">
        <v>72</v>
      </c>
      <c r="FM1" s="28">
        <v>72</v>
      </c>
      <c r="FN1" s="28">
        <v>72</v>
      </c>
      <c r="FO1" s="28">
        <v>71</v>
      </c>
    </row>
    <row r="2" spans="1:184" x14ac:dyDescent="0.25">
      <c r="A2" s="25">
        <v>3</v>
      </c>
      <c r="B2" s="5">
        <v>200601</v>
      </c>
      <c r="C2" s="5">
        <v>200602</v>
      </c>
      <c r="D2" s="5">
        <v>200603</v>
      </c>
      <c r="E2" s="5">
        <v>200604</v>
      </c>
      <c r="F2" s="5">
        <v>200605</v>
      </c>
      <c r="G2" s="5">
        <v>200606</v>
      </c>
      <c r="H2" s="5">
        <v>200607</v>
      </c>
      <c r="I2" s="5">
        <v>200608</v>
      </c>
      <c r="J2" s="5">
        <v>200609</v>
      </c>
      <c r="K2" s="5">
        <v>200610</v>
      </c>
      <c r="L2" s="5">
        <v>200611</v>
      </c>
      <c r="M2" s="5">
        <v>200612</v>
      </c>
      <c r="N2" s="5">
        <v>200701</v>
      </c>
      <c r="O2" s="5">
        <v>200702</v>
      </c>
      <c r="P2" s="5">
        <v>200703</v>
      </c>
      <c r="Q2" s="5">
        <v>200704</v>
      </c>
      <c r="R2" s="5">
        <v>200705</v>
      </c>
      <c r="S2" s="5">
        <v>200706</v>
      </c>
      <c r="T2" s="5">
        <v>200707</v>
      </c>
      <c r="U2" s="5">
        <v>200708</v>
      </c>
      <c r="V2" s="5">
        <v>200709</v>
      </c>
      <c r="W2" s="5">
        <v>200710</v>
      </c>
      <c r="X2" s="5">
        <v>200711</v>
      </c>
      <c r="Y2" s="5">
        <v>200712</v>
      </c>
      <c r="Z2" s="5">
        <v>200801</v>
      </c>
      <c r="AA2" s="5">
        <v>200802</v>
      </c>
      <c r="AB2" s="5">
        <v>200803</v>
      </c>
      <c r="AC2" s="5">
        <v>200804</v>
      </c>
      <c r="AD2" s="5">
        <v>200805</v>
      </c>
      <c r="AE2" s="5">
        <v>200806</v>
      </c>
      <c r="AF2" s="5">
        <v>200807</v>
      </c>
      <c r="AG2" s="5">
        <v>200808</v>
      </c>
      <c r="AH2" s="5">
        <v>200809</v>
      </c>
      <c r="AI2" s="5">
        <v>200810</v>
      </c>
      <c r="AJ2" s="5">
        <v>200811</v>
      </c>
      <c r="AK2" s="5">
        <v>200812</v>
      </c>
      <c r="AL2" s="5">
        <v>200901</v>
      </c>
      <c r="AM2" s="5">
        <v>200902</v>
      </c>
      <c r="AN2" s="5">
        <v>200903</v>
      </c>
      <c r="AO2" s="5">
        <v>200904</v>
      </c>
      <c r="AP2" s="5">
        <v>200905</v>
      </c>
      <c r="AQ2" s="5">
        <v>200906</v>
      </c>
      <c r="AR2" s="5">
        <v>200907</v>
      </c>
      <c r="AS2" s="5">
        <v>200908</v>
      </c>
      <c r="AT2" s="5">
        <v>200909</v>
      </c>
      <c r="AU2" s="5">
        <v>200910</v>
      </c>
      <c r="AV2" s="5">
        <v>200911</v>
      </c>
      <c r="AW2" s="5">
        <v>200912</v>
      </c>
      <c r="AX2" s="5">
        <v>201001</v>
      </c>
      <c r="AY2" s="5">
        <v>201002</v>
      </c>
      <c r="AZ2" s="5">
        <v>201003</v>
      </c>
      <c r="BA2" s="5">
        <v>201004</v>
      </c>
      <c r="BB2" s="5">
        <v>201005</v>
      </c>
      <c r="BC2" s="5">
        <v>201006</v>
      </c>
      <c r="BD2" s="5">
        <v>201007</v>
      </c>
      <c r="BE2" s="5">
        <v>201008</v>
      </c>
      <c r="BF2" s="5">
        <v>201009</v>
      </c>
      <c r="BG2" s="5">
        <v>201010</v>
      </c>
      <c r="BH2" s="5">
        <v>201011</v>
      </c>
      <c r="BI2" s="5">
        <v>201012</v>
      </c>
      <c r="BJ2" s="5">
        <v>201101</v>
      </c>
      <c r="BK2" s="5">
        <v>201102</v>
      </c>
      <c r="BL2" s="5">
        <v>201103</v>
      </c>
      <c r="BM2" s="5">
        <v>201104</v>
      </c>
      <c r="BN2" s="5">
        <v>201105</v>
      </c>
      <c r="BO2" s="5">
        <v>201106</v>
      </c>
      <c r="BP2" s="5">
        <v>201107</v>
      </c>
      <c r="BQ2" s="5">
        <v>201108</v>
      </c>
      <c r="BR2" s="5">
        <v>201109</v>
      </c>
      <c r="BS2" s="5">
        <v>201110</v>
      </c>
      <c r="BT2" s="5">
        <v>201111</v>
      </c>
      <c r="BU2" s="5">
        <v>201112</v>
      </c>
      <c r="BV2" s="5">
        <v>201201</v>
      </c>
      <c r="BW2" s="5">
        <v>201202</v>
      </c>
      <c r="BX2" s="5">
        <v>201203</v>
      </c>
      <c r="BY2" s="5">
        <v>201204</v>
      </c>
      <c r="BZ2" s="5">
        <v>201205</v>
      </c>
      <c r="CA2" s="5">
        <v>201206</v>
      </c>
      <c r="CB2" s="5">
        <v>201207</v>
      </c>
      <c r="CC2" s="5">
        <v>201208</v>
      </c>
      <c r="CD2" s="5">
        <v>201209</v>
      </c>
      <c r="CE2" s="5">
        <v>201210</v>
      </c>
      <c r="CF2" s="5">
        <v>201211</v>
      </c>
      <c r="CG2" s="5">
        <v>201212</v>
      </c>
      <c r="CH2" s="5">
        <v>201301</v>
      </c>
      <c r="CI2" s="5">
        <v>201302</v>
      </c>
      <c r="CJ2" s="5">
        <v>201303</v>
      </c>
      <c r="CK2" s="5">
        <v>201304</v>
      </c>
      <c r="CL2" s="5">
        <v>201305</v>
      </c>
      <c r="CM2" s="5">
        <v>201306</v>
      </c>
      <c r="CN2" s="5">
        <v>201307</v>
      </c>
      <c r="CO2" s="5">
        <v>201308</v>
      </c>
      <c r="CP2" s="5">
        <v>201309</v>
      </c>
      <c r="CQ2" s="5">
        <v>201310</v>
      </c>
      <c r="CR2" s="5">
        <v>201311</v>
      </c>
      <c r="CS2" s="5">
        <v>201312</v>
      </c>
      <c r="CT2" s="5">
        <v>201401</v>
      </c>
      <c r="CU2" s="5">
        <v>201402</v>
      </c>
      <c r="CV2" s="5">
        <v>201403</v>
      </c>
      <c r="CW2" s="5">
        <v>201404</v>
      </c>
      <c r="CX2" s="5">
        <v>201405</v>
      </c>
      <c r="CY2" s="5">
        <v>201406</v>
      </c>
      <c r="CZ2" s="5">
        <v>201407</v>
      </c>
      <c r="DA2" s="5">
        <v>201408</v>
      </c>
      <c r="DB2" s="5">
        <v>201409</v>
      </c>
      <c r="DC2" s="5">
        <v>201410</v>
      </c>
      <c r="DD2" s="5">
        <v>201411</v>
      </c>
      <c r="DE2" s="5">
        <v>201412</v>
      </c>
      <c r="DF2" s="5">
        <v>201501</v>
      </c>
      <c r="DG2" s="5">
        <v>201502</v>
      </c>
      <c r="DH2" s="5">
        <v>201503</v>
      </c>
      <c r="DI2" s="5">
        <v>201504</v>
      </c>
      <c r="DJ2" s="5">
        <v>201505</v>
      </c>
      <c r="DK2" s="5">
        <v>201506</v>
      </c>
      <c r="DL2" s="5">
        <v>201507</v>
      </c>
      <c r="DM2" s="5">
        <v>201508</v>
      </c>
      <c r="DN2" s="5">
        <v>201509</v>
      </c>
      <c r="DO2" s="5">
        <v>201510</v>
      </c>
      <c r="DP2" s="5">
        <v>201511</v>
      </c>
      <c r="DQ2" s="5">
        <v>201512</v>
      </c>
      <c r="DR2" s="5">
        <v>201601</v>
      </c>
      <c r="DS2" s="5">
        <v>201602</v>
      </c>
      <c r="DT2" s="5">
        <v>201603</v>
      </c>
      <c r="DU2" s="5">
        <v>201604</v>
      </c>
      <c r="DV2" s="5">
        <v>201605</v>
      </c>
      <c r="DW2" s="5">
        <v>201606</v>
      </c>
      <c r="DX2" s="5">
        <v>201607</v>
      </c>
      <c r="DY2" s="5">
        <v>201608</v>
      </c>
      <c r="DZ2" s="5">
        <v>201609</v>
      </c>
      <c r="EA2" s="5">
        <v>201610</v>
      </c>
      <c r="EB2" s="5">
        <v>201611</v>
      </c>
      <c r="EC2" s="5">
        <v>201612</v>
      </c>
      <c r="ED2" s="5">
        <v>201701</v>
      </c>
      <c r="EE2" s="5">
        <v>201702</v>
      </c>
      <c r="EF2" s="5">
        <v>201703</v>
      </c>
      <c r="EG2" s="5">
        <v>201704</v>
      </c>
      <c r="EH2" s="5">
        <v>201705</v>
      </c>
      <c r="EI2" s="5">
        <v>201706</v>
      </c>
      <c r="EJ2" s="5">
        <v>201707</v>
      </c>
      <c r="EK2" s="5">
        <v>201708</v>
      </c>
      <c r="EL2" s="5">
        <v>201709</v>
      </c>
      <c r="EM2" s="5">
        <v>201710</v>
      </c>
      <c r="EN2" s="5">
        <v>201711</v>
      </c>
      <c r="EO2" s="5">
        <v>201712</v>
      </c>
      <c r="EP2" s="5"/>
      <c r="EQ2" s="28">
        <f>100000000*0.003*0.5</f>
        <v>150000</v>
      </c>
      <c r="ER2" s="23"/>
      <c r="ES2" s="5" t="s">
        <v>8</v>
      </c>
      <c r="ET2" s="5"/>
      <c r="EU2" s="28">
        <f>100000000*0.003*0.5</f>
        <v>150000</v>
      </c>
      <c r="EV2" s="5"/>
      <c r="EW2" s="6" t="s">
        <v>9</v>
      </c>
      <c r="EX2" s="6"/>
      <c r="EY2" s="31"/>
      <c r="EZ2" s="35" t="s">
        <v>10</v>
      </c>
      <c r="FA2" s="36" t="s">
        <v>14</v>
      </c>
      <c r="FB2" s="36" t="s">
        <v>15</v>
      </c>
      <c r="FC2" s="37" t="s">
        <v>11</v>
      </c>
      <c r="FD2" s="6">
        <v>1</v>
      </c>
      <c r="FE2" s="6">
        <v>2</v>
      </c>
      <c r="FF2" s="6">
        <v>3</v>
      </c>
      <c r="FG2" s="6">
        <v>4</v>
      </c>
      <c r="FH2" s="6">
        <v>5</v>
      </c>
      <c r="FI2" s="6">
        <v>6</v>
      </c>
      <c r="FJ2" s="6">
        <v>7</v>
      </c>
      <c r="FK2" s="6">
        <v>8</v>
      </c>
      <c r="FL2" s="6">
        <v>9</v>
      </c>
      <c r="FM2" s="6">
        <v>10</v>
      </c>
      <c r="FN2" s="6">
        <v>11</v>
      </c>
      <c r="FO2" s="6">
        <v>12</v>
      </c>
      <c r="FQ2" s="7">
        <v>1</v>
      </c>
      <c r="FR2" s="7">
        <v>2</v>
      </c>
      <c r="FS2" s="7">
        <v>3</v>
      </c>
      <c r="FT2" s="7">
        <v>4</v>
      </c>
      <c r="FU2" s="7">
        <v>5</v>
      </c>
      <c r="FV2" s="7">
        <v>6</v>
      </c>
      <c r="FW2" s="7">
        <v>7</v>
      </c>
      <c r="FX2" s="7">
        <v>8</v>
      </c>
      <c r="FY2" s="7">
        <v>9</v>
      </c>
      <c r="FZ2" s="7">
        <v>10</v>
      </c>
      <c r="GA2" s="7">
        <v>11</v>
      </c>
      <c r="GB2" s="7">
        <v>12</v>
      </c>
    </row>
    <row r="3" spans="1:184" x14ac:dyDescent="0.25">
      <c r="A3" s="5" t="s">
        <v>7</v>
      </c>
      <c r="B3">
        <v>2814516.8</v>
      </c>
      <c r="C3">
        <v>-5057754.7</v>
      </c>
      <c r="D3">
        <v>-1262957.7</v>
      </c>
      <c r="E3">
        <v>-3778437.8</v>
      </c>
      <c r="F3">
        <v>3268162.6</v>
      </c>
      <c r="G3">
        <v>5493072.5999999996</v>
      </c>
      <c r="H3">
        <v>-616607.9</v>
      </c>
      <c r="I3">
        <v>3097052.1</v>
      </c>
      <c r="J3">
        <v>-9898660.9000000004</v>
      </c>
      <c r="K3">
        <v>2687932.7</v>
      </c>
      <c r="L3">
        <v>8465624.5</v>
      </c>
      <c r="M3">
        <v>-6200122.5999999996</v>
      </c>
      <c r="N3">
        <v>-261121.5</v>
      </c>
      <c r="O3">
        <v>7574611.5999999996</v>
      </c>
      <c r="P3">
        <v>6554225.2000000002</v>
      </c>
      <c r="Q3">
        <v>-12794837.199999999</v>
      </c>
      <c r="R3">
        <v>-6076718</v>
      </c>
      <c r="S3">
        <v>-8334762.7000000002</v>
      </c>
      <c r="T3">
        <v>-5768078.7000000002</v>
      </c>
      <c r="U3">
        <v>-2474387</v>
      </c>
      <c r="V3">
        <v>-4111955.5</v>
      </c>
      <c r="W3">
        <v>2342216.5</v>
      </c>
      <c r="X3">
        <v>1922769.7</v>
      </c>
      <c r="Y3">
        <v>-4795978.2</v>
      </c>
      <c r="Z3">
        <v>-2058678.5</v>
      </c>
      <c r="AA3">
        <v>-4589319.4000000004</v>
      </c>
      <c r="AB3">
        <v>-1904120.9</v>
      </c>
      <c r="AC3">
        <v>510756.7</v>
      </c>
      <c r="AD3">
        <v>-1763791.4</v>
      </c>
      <c r="AE3">
        <v>6315967.7000000002</v>
      </c>
      <c r="AF3">
        <v>-1102426.7</v>
      </c>
      <c r="AG3">
        <v>-2268571.9</v>
      </c>
      <c r="AH3">
        <v>2413677.7000000002</v>
      </c>
      <c r="AI3">
        <v>-1604128.1</v>
      </c>
      <c r="AJ3">
        <v>-5779918.7000000002</v>
      </c>
      <c r="AK3">
        <v>1743956.4</v>
      </c>
      <c r="AL3">
        <v>7612595.4000000004</v>
      </c>
      <c r="AM3">
        <v>-4260222.4000000004</v>
      </c>
      <c r="AN3">
        <v>1593082.1</v>
      </c>
      <c r="AO3">
        <v>-1332246.5</v>
      </c>
      <c r="AP3">
        <v>-2460491</v>
      </c>
      <c r="AQ3">
        <v>-219788.3</v>
      </c>
      <c r="AR3">
        <v>1025649.5</v>
      </c>
      <c r="AS3">
        <v>8888324.5999999996</v>
      </c>
      <c r="AT3">
        <v>-3897376.1</v>
      </c>
      <c r="AU3">
        <v>-25969.1</v>
      </c>
      <c r="AV3">
        <v>-43946.7</v>
      </c>
      <c r="AW3">
        <v>-1876469.4</v>
      </c>
      <c r="AX3">
        <v>-167553</v>
      </c>
      <c r="AY3">
        <v>-3381405</v>
      </c>
      <c r="AZ3">
        <v>-1663741</v>
      </c>
      <c r="BA3">
        <v>8528001</v>
      </c>
      <c r="BB3">
        <v>-584024.30000000005</v>
      </c>
      <c r="BC3">
        <v>-133441.70000000001</v>
      </c>
      <c r="BD3">
        <v>1741183.1</v>
      </c>
      <c r="BE3">
        <v>941661.5</v>
      </c>
      <c r="BF3">
        <v>-2780471.7</v>
      </c>
      <c r="BG3">
        <v>439591</v>
      </c>
      <c r="BH3">
        <v>-1182268.6000000001</v>
      </c>
      <c r="BI3">
        <v>-8393978.5999999996</v>
      </c>
      <c r="BJ3">
        <v>1624374.8</v>
      </c>
      <c r="BK3">
        <v>-443949.6</v>
      </c>
      <c r="BL3">
        <v>3353761.2</v>
      </c>
      <c r="BM3">
        <v>1964569.1</v>
      </c>
      <c r="BN3">
        <v>-1158816.8999999999</v>
      </c>
      <c r="BO3">
        <v>-5351475.5999999996</v>
      </c>
      <c r="BP3">
        <v>1103675.8999999999</v>
      </c>
      <c r="BQ3">
        <v>-1767195.9</v>
      </c>
      <c r="BR3">
        <v>1457842.9</v>
      </c>
      <c r="BS3">
        <v>-520406.9</v>
      </c>
      <c r="BT3">
        <v>-975672.3</v>
      </c>
      <c r="BU3">
        <v>-1312580.5</v>
      </c>
      <c r="BV3">
        <v>-981029.1</v>
      </c>
      <c r="BW3">
        <v>1126411.3</v>
      </c>
      <c r="BX3">
        <v>-2603376.5</v>
      </c>
      <c r="BY3">
        <v>-413529.59999999998</v>
      </c>
      <c r="BZ3">
        <v>-3172863.6</v>
      </c>
      <c r="CA3">
        <v>-273975.2</v>
      </c>
      <c r="CB3">
        <v>-2337936.5</v>
      </c>
      <c r="CC3">
        <v>4428145.0999999996</v>
      </c>
      <c r="CD3">
        <v>3637083.3</v>
      </c>
      <c r="CE3">
        <v>2877281.8</v>
      </c>
      <c r="CF3">
        <v>-484496.6</v>
      </c>
      <c r="CG3">
        <v>3496784.3</v>
      </c>
      <c r="CH3">
        <v>7937248.2000000002</v>
      </c>
      <c r="CI3">
        <v>4192988.5</v>
      </c>
      <c r="CJ3">
        <v>4246505.4000000004</v>
      </c>
      <c r="CK3">
        <v>-3918414.3</v>
      </c>
      <c r="CL3">
        <v>5321314</v>
      </c>
      <c r="CM3">
        <v>-257962.5</v>
      </c>
      <c r="CN3">
        <v>-1139129.2</v>
      </c>
      <c r="CO3">
        <v>3178554.9</v>
      </c>
      <c r="CP3">
        <v>1303294.5</v>
      </c>
      <c r="CQ3">
        <v>7092385.7000000002</v>
      </c>
      <c r="CR3">
        <v>1079077.8</v>
      </c>
      <c r="CS3">
        <v>-1625408.5</v>
      </c>
      <c r="CT3">
        <v>6905308</v>
      </c>
      <c r="CU3">
        <v>6058533.5999999996</v>
      </c>
      <c r="CV3">
        <v>-1830385.9</v>
      </c>
      <c r="CW3">
        <v>-2113782.7999999998</v>
      </c>
      <c r="CX3">
        <v>1298360.7</v>
      </c>
      <c r="CY3">
        <v>-5516326.7999999998</v>
      </c>
      <c r="CZ3">
        <v>1286085.8999999999</v>
      </c>
      <c r="DA3">
        <v>2924421.3</v>
      </c>
      <c r="DB3">
        <v>592114.69999999995</v>
      </c>
      <c r="DC3">
        <v>-199620.3</v>
      </c>
      <c r="DD3">
        <v>3317616.8</v>
      </c>
      <c r="DE3">
        <v>3527718</v>
      </c>
      <c r="DF3">
        <v>-1194514.1000000001</v>
      </c>
      <c r="DG3">
        <v>790300.4</v>
      </c>
      <c r="DH3">
        <v>-5066567.8</v>
      </c>
      <c r="DI3">
        <v>-3771604.6</v>
      </c>
      <c r="DJ3">
        <v>2787353.2</v>
      </c>
      <c r="DK3">
        <v>1610160.9</v>
      </c>
      <c r="DL3">
        <v>-1039605.9</v>
      </c>
      <c r="DM3">
        <v>-524223.8</v>
      </c>
      <c r="DN3">
        <v>4879985.3</v>
      </c>
      <c r="DO3">
        <v>1738861.6</v>
      </c>
      <c r="DP3">
        <v>-1855458.6</v>
      </c>
      <c r="DQ3">
        <v>-1512467</v>
      </c>
      <c r="DR3">
        <v>1390566</v>
      </c>
      <c r="DS3">
        <v>968133.2</v>
      </c>
      <c r="DT3">
        <v>1286769.3999999999</v>
      </c>
      <c r="DU3">
        <v>-1237638.1000000001</v>
      </c>
      <c r="DV3">
        <v>-2813304.3</v>
      </c>
      <c r="DW3">
        <v>1087284.6000000001</v>
      </c>
      <c r="DX3">
        <v>4573017.7</v>
      </c>
      <c r="DY3">
        <v>-1739469.4</v>
      </c>
      <c r="DZ3">
        <v>10548727.6</v>
      </c>
      <c r="EA3">
        <v>1462758.9</v>
      </c>
      <c r="EB3">
        <v>2596977.9</v>
      </c>
      <c r="EC3">
        <v>-1350893.2</v>
      </c>
      <c r="ED3">
        <v>-670498.80000000005</v>
      </c>
      <c r="EE3">
        <v>-2466738.2000000002</v>
      </c>
      <c r="EF3">
        <v>1276356.2</v>
      </c>
      <c r="EG3">
        <v>2367660</v>
      </c>
      <c r="EH3">
        <v>-405281.6</v>
      </c>
      <c r="EI3">
        <v>1636945.7</v>
      </c>
      <c r="EJ3">
        <v>1493750.2</v>
      </c>
      <c r="EK3">
        <v>-6181800</v>
      </c>
      <c r="EL3">
        <v>2790450</v>
      </c>
      <c r="EM3">
        <v>926550</v>
      </c>
      <c r="EN3">
        <v>420700</v>
      </c>
      <c r="EO3">
        <v>-8034130.7999999998</v>
      </c>
      <c r="EP3" s="28">
        <f>COUNTA(B3:EO3)</f>
        <v>144</v>
      </c>
      <c r="EQ3" s="28">
        <f>$EQ$2*EP3</f>
        <v>21600000</v>
      </c>
      <c r="ER3" s="22">
        <f t="shared" ref="ER3:ER8" si="0">SUM(B3:EO3)</f>
        <v>14770136.79999999</v>
      </c>
      <c r="ES3" s="22">
        <f>ER3-EQ3</f>
        <v>-6829863.2000000104</v>
      </c>
      <c r="ET3" s="22">
        <f>ROUNDUP(EP3/1,0)</f>
        <v>144</v>
      </c>
      <c r="EU3" s="22">
        <f>$EQ$2*ET3</f>
        <v>21600000</v>
      </c>
      <c r="EV3" s="22">
        <f>SUM(B3:EO3)</f>
        <v>14770136.79999999</v>
      </c>
      <c r="EW3" s="22">
        <f t="shared" ref="EW3:EW7" si="1">EV3-EU3</f>
        <v>-6829863.2000000104</v>
      </c>
      <c r="EX3" s="22">
        <v>1</v>
      </c>
      <c r="EY3" s="30">
        <f>EW3/(ET3*50000000)*(12/EX3)</f>
        <v>-1.1383105333333352E-2</v>
      </c>
      <c r="EZ3" s="34">
        <v>1</v>
      </c>
      <c r="FA3" s="28">
        <f>COUNTIF(B3:EO3,"&gt;150000")</f>
        <v>68</v>
      </c>
      <c r="FB3" s="28">
        <f>COUNTIF(B3:EO3,"&lt;150000")</f>
        <v>76</v>
      </c>
      <c r="FC3" s="29">
        <f>FA3/(FA3+FB3)</f>
        <v>0.47222222222222221</v>
      </c>
      <c r="FD3" s="24">
        <f>SUM(K3,W3,AI3,AU3,BG3,BS3,CE3,CQ3,DC3,DO3,EA3,EM3)</f>
        <v>17217453.800000001</v>
      </c>
      <c r="FE3" s="24">
        <f t="shared" ref="FE3:FF8" si="2">SUM(L3,X3,AJ3,AV3,BH3,BT3,CF3,CR3,DD3,DP3,EB3,EN3)</f>
        <v>7481005.1999999993</v>
      </c>
      <c r="FF3" s="24">
        <f t="shared" si="2"/>
        <v>-26333570.099999998</v>
      </c>
      <c r="FG3" s="24">
        <f>SUM(B3,N3,Z3,AL3,AX3,BJ3,BV3,CH3,CT3,DF3,DR3,ED3)</f>
        <v>22951214.199999999</v>
      </c>
      <c r="FH3" s="24">
        <f t="shared" ref="FH3:FO8" si="3">SUM(C3,O3,AA3,AM3,AY3,BK3,BW3,CI3,CU3,DG3,DS3,EE3)</f>
        <v>511589.29999999795</v>
      </c>
      <c r="FI3" s="24">
        <f t="shared" si="3"/>
        <v>3979549.7</v>
      </c>
      <c r="FJ3" s="24">
        <f t="shared" si="3"/>
        <v>-15989504.100000005</v>
      </c>
      <c r="FK3" s="24">
        <f t="shared" si="3"/>
        <v>-5760100.5999999987</v>
      </c>
      <c r="FL3" s="24">
        <f t="shared" si="3"/>
        <v>-3944301.3</v>
      </c>
      <c r="FM3" s="24">
        <f t="shared" si="3"/>
        <v>-780422.60000000172</v>
      </c>
      <c r="FN3" s="24">
        <f t="shared" si="3"/>
        <v>8502511.4999999981</v>
      </c>
      <c r="FO3" s="24">
        <f t="shared" si="3"/>
        <v>6934711.799999998</v>
      </c>
      <c r="FQ3" s="24">
        <f>K9+W9+AI9+AU9+BG9+BS9+CE9+CQ9+DC9+DO9+EA9+EM9</f>
        <v>50</v>
      </c>
      <c r="FR3" s="24">
        <f t="shared" ref="FR3:FS3" si="4">L9+X9+AJ9+AV9+BH9+BT9+CF9+CR9+DD9+DP9+EB9+EN9</f>
        <v>21</v>
      </c>
      <c r="FS3" s="24">
        <f t="shared" si="4"/>
        <v>29</v>
      </c>
      <c r="FT3" s="24">
        <f>B9+N9+Z9+AL9+AX9+BJ9+BV9+CH9+CT9+DF9+DR9+ED9</f>
        <v>37</v>
      </c>
      <c r="FU3" s="24">
        <f t="shared" ref="FU3:GB3" si="5">C9+O9+AA9+AM9+AY9+BK9+BW9+CI9+CU9+DG9+DS9+EE9</f>
        <v>30</v>
      </c>
      <c r="FV3" s="24">
        <f t="shared" si="5"/>
        <v>28</v>
      </c>
      <c r="FW3" s="24">
        <f t="shared" si="5"/>
        <v>27</v>
      </c>
      <c r="FX3" s="24">
        <f t="shared" si="5"/>
        <v>30</v>
      </c>
      <c r="FY3" s="24">
        <f t="shared" si="5"/>
        <v>40</v>
      </c>
      <c r="FZ3" s="24">
        <f t="shared" si="5"/>
        <v>36</v>
      </c>
      <c r="GA3" s="24">
        <f t="shared" si="5"/>
        <v>42</v>
      </c>
      <c r="GB3" s="24">
        <f t="shared" si="5"/>
        <v>44</v>
      </c>
    </row>
    <row r="4" spans="1:184" x14ac:dyDescent="0.25">
      <c r="A4" s="5" t="s">
        <v>2</v>
      </c>
      <c r="B4">
        <v>-3386990.5</v>
      </c>
      <c r="C4">
        <v>-5080560.4000000004</v>
      </c>
      <c r="D4">
        <v>-5701885.4000000004</v>
      </c>
      <c r="E4">
        <v>-921551.3</v>
      </c>
      <c r="F4">
        <v>7306700</v>
      </c>
      <c r="G4">
        <v>7464760.9000000004</v>
      </c>
      <c r="H4">
        <v>-1102025.6000000001</v>
      </c>
      <c r="I4">
        <v>-2482955.9</v>
      </c>
      <c r="J4">
        <v>-10200168.4</v>
      </c>
      <c r="K4">
        <v>19888346.800000001</v>
      </c>
      <c r="L4">
        <v>5074436.7</v>
      </c>
      <c r="M4">
        <v>-1481220.6</v>
      </c>
      <c r="N4">
        <v>6722686</v>
      </c>
      <c r="O4">
        <v>16204322</v>
      </c>
      <c r="P4">
        <v>-3990711.3</v>
      </c>
      <c r="Q4">
        <v>-10172023.699999999</v>
      </c>
      <c r="R4">
        <v>-15999944.6</v>
      </c>
      <c r="S4">
        <v>-9978494.0999999996</v>
      </c>
      <c r="T4">
        <v>-4752946</v>
      </c>
      <c r="U4">
        <v>-3577112.2</v>
      </c>
      <c r="V4">
        <v>-2317050.7000000002</v>
      </c>
      <c r="W4">
        <v>6427679.5999999996</v>
      </c>
      <c r="X4">
        <v>-927476.9</v>
      </c>
      <c r="Y4">
        <v>-5095265.9000000004</v>
      </c>
      <c r="Z4">
        <v>-5693614</v>
      </c>
      <c r="AA4">
        <v>-4060907.8</v>
      </c>
      <c r="AB4">
        <v>-3306901.8</v>
      </c>
      <c r="AC4">
        <v>-485699.8</v>
      </c>
      <c r="AD4">
        <v>1209782.8999999999</v>
      </c>
      <c r="AE4">
        <v>6927668.2999999998</v>
      </c>
      <c r="AF4">
        <v>-1597421</v>
      </c>
      <c r="AG4">
        <v>1332065.3</v>
      </c>
      <c r="AH4">
        <v>-405966.3</v>
      </c>
      <c r="AI4">
        <v>2444492</v>
      </c>
      <c r="AJ4">
        <v>-3041543.9</v>
      </c>
      <c r="AK4">
        <v>31091272.199999999</v>
      </c>
      <c r="AL4">
        <v>642500.6</v>
      </c>
      <c r="AM4">
        <v>1396725.9</v>
      </c>
      <c r="AN4">
        <v>-4032489.8</v>
      </c>
      <c r="AO4">
        <v>-3664137.3</v>
      </c>
      <c r="AP4">
        <v>-5378010</v>
      </c>
      <c r="AQ4">
        <v>3677583.2</v>
      </c>
      <c r="AR4">
        <v>9071092.8000000007</v>
      </c>
      <c r="AS4">
        <v>4060947</v>
      </c>
      <c r="AT4">
        <v>-2521548</v>
      </c>
      <c r="AU4">
        <v>499648.7</v>
      </c>
      <c r="AV4">
        <v>-3840090.2</v>
      </c>
      <c r="AW4">
        <v>-2409035.4</v>
      </c>
      <c r="AX4">
        <v>-843270.6</v>
      </c>
      <c r="AY4">
        <v>-1829519.8</v>
      </c>
      <c r="AZ4">
        <v>1961014.5</v>
      </c>
      <c r="BA4">
        <v>8792824.5999999996</v>
      </c>
      <c r="BB4">
        <v>-1876772.8</v>
      </c>
      <c r="BC4">
        <v>-1744221.7</v>
      </c>
      <c r="BD4">
        <v>70587.5</v>
      </c>
      <c r="BE4">
        <v>-530642</v>
      </c>
      <c r="BF4">
        <v>-562683.6</v>
      </c>
      <c r="BG4">
        <v>1262606.8</v>
      </c>
      <c r="BH4">
        <v>-5192885.4000000004</v>
      </c>
      <c r="BI4">
        <v>-8138334.7000000002</v>
      </c>
      <c r="BJ4">
        <v>1232460.3999999999</v>
      </c>
      <c r="BK4">
        <v>4763171</v>
      </c>
      <c r="BL4">
        <v>2783594.2</v>
      </c>
      <c r="BM4">
        <v>484456.2</v>
      </c>
      <c r="BN4">
        <v>-2769610.4</v>
      </c>
      <c r="BO4">
        <v>166868.4</v>
      </c>
      <c r="BP4">
        <v>-2018347.4</v>
      </c>
      <c r="BQ4">
        <v>1231698.7</v>
      </c>
      <c r="BR4">
        <v>1338067.8999999999</v>
      </c>
      <c r="BS4">
        <v>-2354218.7999999998</v>
      </c>
      <c r="BT4">
        <v>-3423318.3</v>
      </c>
      <c r="BU4">
        <v>241542.1</v>
      </c>
      <c r="BV4">
        <v>-4093682.5</v>
      </c>
      <c r="BW4">
        <v>-748339</v>
      </c>
      <c r="BX4">
        <v>-4393035.5999999996</v>
      </c>
      <c r="BY4">
        <v>-244929.4</v>
      </c>
      <c r="BZ4">
        <v>2971625.7</v>
      </c>
      <c r="CA4">
        <v>-2255442.5</v>
      </c>
      <c r="CB4">
        <v>-3114785.6</v>
      </c>
      <c r="CC4">
        <v>14518257.4</v>
      </c>
      <c r="CD4">
        <v>8257217.0999999996</v>
      </c>
      <c r="CE4">
        <v>8241451</v>
      </c>
      <c r="CF4">
        <v>-5681649.2000000002</v>
      </c>
      <c r="CG4">
        <v>9246376.4000000004</v>
      </c>
      <c r="CH4">
        <v>8475820.0999999996</v>
      </c>
      <c r="CI4">
        <v>3689582.8</v>
      </c>
      <c r="CJ4">
        <v>3760197</v>
      </c>
      <c r="CK4">
        <v>-4020972.1</v>
      </c>
      <c r="CL4">
        <v>4532268.2</v>
      </c>
      <c r="CM4">
        <v>-1616946.3</v>
      </c>
      <c r="CN4">
        <v>238856</v>
      </c>
      <c r="CO4">
        <v>1099137.3</v>
      </c>
      <c r="CP4">
        <v>6867248.4000000004</v>
      </c>
      <c r="CQ4">
        <v>9854504.5999999996</v>
      </c>
      <c r="CR4">
        <v>692945</v>
      </c>
      <c r="CS4">
        <v>5158355</v>
      </c>
      <c r="CT4">
        <v>12109327.6</v>
      </c>
      <c r="CU4">
        <v>2681746.7999999998</v>
      </c>
      <c r="CV4">
        <v>-4348571.9000000004</v>
      </c>
      <c r="CW4">
        <v>746268.5</v>
      </c>
      <c r="CX4">
        <v>-3045878.6</v>
      </c>
      <c r="CY4">
        <v>-5819004.2000000002</v>
      </c>
      <c r="CZ4">
        <v>5441109.4000000004</v>
      </c>
      <c r="DA4">
        <v>4558259.9000000004</v>
      </c>
      <c r="DB4">
        <v>-1599809.5</v>
      </c>
      <c r="DC4">
        <v>12367672.6</v>
      </c>
      <c r="DD4">
        <v>-2014104.6</v>
      </c>
      <c r="DE4">
        <v>13206399.300000001</v>
      </c>
      <c r="DF4">
        <v>-1547121.7</v>
      </c>
      <c r="DG4">
        <v>-1606448.8</v>
      </c>
      <c r="DH4">
        <v>-2793855.2</v>
      </c>
      <c r="DI4">
        <v>5009470.2</v>
      </c>
      <c r="DJ4">
        <v>-786488.5</v>
      </c>
      <c r="DK4">
        <v>3857177.4</v>
      </c>
      <c r="DL4">
        <v>-5692444.2000000002</v>
      </c>
      <c r="DM4">
        <v>2638453.7999999998</v>
      </c>
      <c r="DN4">
        <v>8067063.2000000002</v>
      </c>
      <c r="DO4">
        <v>3861773</v>
      </c>
      <c r="DP4">
        <v>-3333825.8</v>
      </c>
      <c r="DQ4">
        <v>-3050782.3</v>
      </c>
      <c r="DR4">
        <v>3360413.3</v>
      </c>
      <c r="DS4">
        <v>5403438.2000000002</v>
      </c>
      <c r="DT4">
        <v>-1019878.6</v>
      </c>
      <c r="DU4">
        <v>-4664996.9000000004</v>
      </c>
      <c r="DV4">
        <v>-6039076</v>
      </c>
      <c r="DW4">
        <v>261970.8</v>
      </c>
      <c r="DX4">
        <v>5778217.0999999996</v>
      </c>
      <c r="DY4">
        <v>1180234.8</v>
      </c>
      <c r="DZ4">
        <v>10168732.1</v>
      </c>
      <c r="EA4">
        <v>10993951.300000001</v>
      </c>
      <c r="EB4">
        <v>-3128602.4</v>
      </c>
      <c r="EC4">
        <v>-2012454.1</v>
      </c>
      <c r="ED4">
        <v>-3008094.4</v>
      </c>
      <c r="EE4">
        <v>-5285860.2</v>
      </c>
      <c r="EF4">
        <v>7457572.5</v>
      </c>
      <c r="EG4">
        <v>-258811.6</v>
      </c>
      <c r="EH4">
        <v>-1157175.2</v>
      </c>
      <c r="EI4">
        <v>1401999.1</v>
      </c>
      <c r="EJ4">
        <v>-534050</v>
      </c>
      <c r="EK4">
        <v>-9867600</v>
      </c>
      <c r="EL4">
        <v>2687500</v>
      </c>
      <c r="EM4">
        <v>3851850</v>
      </c>
      <c r="EN4">
        <v>-4324000</v>
      </c>
      <c r="EP4" s="28">
        <f t="shared" ref="EP4:EP29" si="6">COUNTA(B4:EO4)</f>
        <v>143</v>
      </c>
      <c r="EQ4" s="28">
        <f t="shared" ref="EQ4:EQ29" si="7">$EQ$2*EP4</f>
        <v>21450000</v>
      </c>
      <c r="ER4" s="22">
        <f t="shared" si="0"/>
        <v>108467754.89999996</v>
      </c>
      <c r="ES4" s="22">
        <f t="shared" ref="ES4:ES29" si="8">ER4-EQ4</f>
        <v>87017754.899999961</v>
      </c>
      <c r="ET4" s="22">
        <f>ROUNDUP(EP4/2,0)</f>
        <v>72</v>
      </c>
      <c r="EU4" s="22">
        <f>$EQ$2*ET4</f>
        <v>10800000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-28260766.199999984</v>
      </c>
      <c r="EW4" s="22">
        <f t="shared" si="1"/>
        <v>-39060766.199999988</v>
      </c>
      <c r="EX4" s="22">
        <v>2</v>
      </c>
      <c r="EY4" s="30">
        <f t="shared" ref="EY4:EY29" si="9">EW4/(ET4*50000000)*(12/EX4)</f>
        <v>-6.5101276999999985E-2</v>
      </c>
      <c r="EZ4" s="34">
        <v>2</v>
      </c>
      <c r="FA4" s="28">
        <f t="shared" ref="FA4:FA8" si="10">COUNTIF(B4:EO4,"&gt;150000")</f>
        <v>67</v>
      </c>
      <c r="FB4" s="28">
        <f t="shared" ref="FB4:FB8" si="11">COUNTIF(B4:EO4,"&lt;150000")</f>
        <v>76</v>
      </c>
      <c r="FC4" s="29">
        <f t="shared" ref="FC4:FC27" si="12">FA4/(FA4+FB4)</f>
        <v>0.46853146853146854</v>
      </c>
      <c r="FD4" s="24">
        <f t="shared" ref="FD4:FD8" si="13">SUM(K4,W4,AI4,AU4,BG4,BS4,CE4,CQ4,DC4,DO4,EA4,EM4)</f>
        <v>77339757.599999994</v>
      </c>
      <c r="FE4" s="24">
        <f t="shared" si="2"/>
        <v>-29140115</v>
      </c>
      <c r="FF4" s="24">
        <f t="shared" si="2"/>
        <v>36756852.000000007</v>
      </c>
      <c r="FG4" s="24">
        <f t="shared" ref="FG4:FG8" si="14">SUM(B4,N4,Z4,AL4,AX4,BJ4,BV4,CH4,CT4,DF4,DR4,ED4)</f>
        <v>13970434.299999999</v>
      </c>
      <c r="FH4" s="24">
        <f t="shared" si="3"/>
        <v>15527350.699999999</v>
      </c>
      <c r="FI4" s="24">
        <f t="shared" si="3"/>
        <v>-13624951.400000002</v>
      </c>
      <c r="FJ4" s="24">
        <f t="shared" si="3"/>
        <v>-9400102.6000000034</v>
      </c>
      <c r="FK4" s="24">
        <f t="shared" si="3"/>
        <v>-21032579.300000001</v>
      </c>
      <c r="FL4" s="24">
        <f t="shared" si="3"/>
        <v>2343919.3000000007</v>
      </c>
      <c r="FM4" s="24">
        <f t="shared" si="3"/>
        <v>1787843.0000000009</v>
      </c>
      <c r="FN4" s="24">
        <f t="shared" si="3"/>
        <v>14160744.100000001</v>
      </c>
      <c r="FO4" s="24">
        <f t="shared" si="3"/>
        <v>19778602.199999999</v>
      </c>
      <c r="FQ4" s="24">
        <f>H16+T16+AF16+AR16+BD16+BP16+CB16+CN16+CZ16+DL16+DX16+EJ16</f>
        <v>53</v>
      </c>
      <c r="FR4" s="24">
        <f t="shared" ref="FR4:FV4" si="15">I16+U16+AG16+AS16+BE16+BQ16+CC16+CO16+DA16+DM16+DY16+EK16</f>
        <v>23</v>
      </c>
      <c r="FS4" s="24">
        <f t="shared" si="15"/>
        <v>17</v>
      </c>
      <c r="FT4" s="24">
        <f t="shared" si="15"/>
        <v>32</v>
      </c>
      <c r="FU4" s="24">
        <f t="shared" si="15"/>
        <v>25</v>
      </c>
      <c r="FV4" s="24">
        <f t="shared" si="15"/>
        <v>25</v>
      </c>
      <c r="FW4" s="24">
        <f>B16+N16+Z16+AL16+AX16+BJ16+BV16+CH16+CT16+DF16+DR16+ED16</f>
        <v>33</v>
      </c>
      <c r="FX4" s="24">
        <f t="shared" ref="FX4:GB4" si="16">C16+O16+AA16+AM16+AY16+BK16+BW16+CI16+CU16+DG16+DS16+EE16</f>
        <v>26</v>
      </c>
      <c r="FY4" s="24">
        <f t="shared" si="16"/>
        <v>46</v>
      </c>
      <c r="FZ4" s="24">
        <f t="shared" si="16"/>
        <v>48</v>
      </c>
      <c r="GA4" s="24">
        <f t="shared" si="16"/>
        <v>35</v>
      </c>
      <c r="GB4" s="24">
        <f t="shared" si="16"/>
        <v>33</v>
      </c>
    </row>
    <row r="5" spans="1:184" x14ac:dyDescent="0.25">
      <c r="A5" s="5" t="s">
        <v>1</v>
      </c>
      <c r="B5">
        <v>-1849057.5</v>
      </c>
      <c r="C5">
        <v>-7540394.5999999996</v>
      </c>
      <c r="D5">
        <v>3328090.1</v>
      </c>
      <c r="E5">
        <v>4528123.8</v>
      </c>
      <c r="F5">
        <v>9030987.9000000004</v>
      </c>
      <c r="G5">
        <v>19209265.100000001</v>
      </c>
      <c r="H5">
        <v>-2489661</v>
      </c>
      <c r="I5">
        <v>-4416467.2</v>
      </c>
      <c r="J5">
        <v>-8012887.5</v>
      </c>
      <c r="K5">
        <v>14925308</v>
      </c>
      <c r="L5">
        <v>4561913.0999999996</v>
      </c>
      <c r="M5">
        <v>-655452.1</v>
      </c>
      <c r="N5">
        <v>10666049.800000001</v>
      </c>
      <c r="O5">
        <v>2026504.3</v>
      </c>
      <c r="P5">
        <v>-6393728.7000000002</v>
      </c>
      <c r="Q5">
        <v>-18189972.300000001</v>
      </c>
      <c r="R5">
        <v>-16153690.199999999</v>
      </c>
      <c r="S5">
        <v>-11875947.300000001</v>
      </c>
      <c r="T5">
        <v>-7215456.9000000004</v>
      </c>
      <c r="U5">
        <v>-2922298.5</v>
      </c>
      <c r="V5">
        <v>-3979107.7</v>
      </c>
      <c r="W5">
        <v>3154027</v>
      </c>
      <c r="X5">
        <v>1013827.1</v>
      </c>
      <c r="Y5">
        <v>-9728715.0999999996</v>
      </c>
      <c r="Z5">
        <v>-6634891.4000000004</v>
      </c>
      <c r="AA5">
        <v>-6418595.2000000002</v>
      </c>
      <c r="AB5">
        <v>-2929473.2</v>
      </c>
      <c r="AC5">
        <v>4588492.0999999996</v>
      </c>
      <c r="AD5">
        <v>1621245.3</v>
      </c>
      <c r="AE5">
        <v>5246111.8</v>
      </c>
      <c r="AF5">
        <v>1378110</v>
      </c>
      <c r="AG5">
        <v>2612613.7000000002</v>
      </c>
      <c r="AH5">
        <v>3823737.6</v>
      </c>
      <c r="AI5">
        <v>-1726475.4</v>
      </c>
      <c r="AJ5">
        <v>3113800.6</v>
      </c>
      <c r="AK5">
        <v>20721055.199999999</v>
      </c>
      <c r="AL5">
        <v>8299790.2999999998</v>
      </c>
      <c r="AM5">
        <v>-1974864.2</v>
      </c>
      <c r="AN5">
        <v>-2668421.2999999998</v>
      </c>
      <c r="AO5">
        <v>-2853782.9</v>
      </c>
      <c r="AP5">
        <v>1116506.7</v>
      </c>
      <c r="AQ5">
        <v>6893287.7999999998</v>
      </c>
      <c r="AR5">
        <v>5589434.0999999996</v>
      </c>
      <c r="AS5">
        <v>4902151.4000000004</v>
      </c>
      <c r="AT5">
        <v>1608498.5</v>
      </c>
      <c r="AU5">
        <v>-2040665.7</v>
      </c>
      <c r="AV5">
        <v>-2861836.4</v>
      </c>
      <c r="AW5">
        <v>-1039892</v>
      </c>
      <c r="AX5">
        <v>-1098713.5</v>
      </c>
      <c r="AY5">
        <v>-2743234</v>
      </c>
      <c r="AZ5">
        <v>-289372.90000000002</v>
      </c>
      <c r="BA5">
        <v>5123551.2</v>
      </c>
      <c r="BB5">
        <v>-2755026.3</v>
      </c>
      <c r="BC5">
        <v>-2551312.5</v>
      </c>
      <c r="BD5">
        <v>-4358300.5999999996</v>
      </c>
      <c r="BE5">
        <v>3716150.3</v>
      </c>
      <c r="BF5">
        <v>-2009895.7</v>
      </c>
      <c r="BG5">
        <v>-4839227.0999999996</v>
      </c>
      <c r="BH5">
        <v>-5505922.7000000002</v>
      </c>
      <c r="BI5">
        <v>-7402487.0999999996</v>
      </c>
      <c r="BJ5">
        <v>8499889</v>
      </c>
      <c r="BK5">
        <v>2385533.4</v>
      </c>
      <c r="BL5">
        <v>1170099.1000000001</v>
      </c>
      <c r="BM5">
        <v>-2005717.3</v>
      </c>
      <c r="BN5">
        <v>-3812423.2</v>
      </c>
      <c r="BO5">
        <v>-2341005.7000000002</v>
      </c>
      <c r="BP5">
        <v>-902152.9</v>
      </c>
      <c r="BQ5">
        <v>-1659400.5</v>
      </c>
      <c r="BR5">
        <v>6048022.9000000004</v>
      </c>
      <c r="BS5">
        <v>-6168041.2000000002</v>
      </c>
      <c r="BT5">
        <v>688498.8</v>
      </c>
      <c r="BU5">
        <v>1656147.8</v>
      </c>
      <c r="BV5">
        <v>-6081466.2999999998</v>
      </c>
      <c r="BW5">
        <v>-3109430.4</v>
      </c>
      <c r="BX5">
        <v>-4842454.8</v>
      </c>
      <c r="BY5">
        <v>365294.6</v>
      </c>
      <c r="BZ5">
        <v>810762.3</v>
      </c>
      <c r="CA5">
        <v>-1544718.3</v>
      </c>
      <c r="CB5">
        <v>668014.9</v>
      </c>
      <c r="CC5">
        <v>13554034.1</v>
      </c>
      <c r="CD5">
        <v>14367449.1</v>
      </c>
      <c r="CE5">
        <v>10809988.6</v>
      </c>
      <c r="CF5">
        <v>-4325255.3</v>
      </c>
      <c r="CG5">
        <v>8262242.0999999996</v>
      </c>
      <c r="CH5">
        <v>4306688.8</v>
      </c>
      <c r="CI5">
        <v>211626.9</v>
      </c>
      <c r="CJ5">
        <v>2625190.4</v>
      </c>
      <c r="CK5">
        <v>-6176474.7000000002</v>
      </c>
      <c r="CL5">
        <v>3156267.6</v>
      </c>
      <c r="CM5">
        <v>-614518.1</v>
      </c>
      <c r="CN5">
        <v>-2882336.2</v>
      </c>
      <c r="CO5">
        <v>5666743.2000000002</v>
      </c>
      <c r="CP5">
        <v>12083738.9</v>
      </c>
      <c r="CQ5">
        <v>12711163.5</v>
      </c>
      <c r="CR5">
        <v>5103310.5</v>
      </c>
      <c r="CS5">
        <v>13512722.5</v>
      </c>
      <c r="CT5">
        <v>7290592.5</v>
      </c>
      <c r="CU5">
        <v>1100832.2</v>
      </c>
      <c r="CV5">
        <v>99902.6</v>
      </c>
      <c r="CW5">
        <v>-1560532.5</v>
      </c>
      <c r="CX5">
        <v>202526.1</v>
      </c>
      <c r="CY5">
        <v>-225562.9</v>
      </c>
      <c r="CZ5">
        <v>4383564.5</v>
      </c>
      <c r="DA5">
        <v>4422902.0999999996</v>
      </c>
      <c r="DB5">
        <v>-5476708.4000000004</v>
      </c>
      <c r="DC5">
        <v>8014524.4000000004</v>
      </c>
      <c r="DD5">
        <v>-207912.6</v>
      </c>
      <c r="DE5">
        <v>14707996</v>
      </c>
      <c r="DF5">
        <v>-6131962.7999999998</v>
      </c>
      <c r="DG5">
        <v>-486083.5</v>
      </c>
      <c r="DH5">
        <v>8111573.5999999996</v>
      </c>
      <c r="DI5">
        <v>4884697</v>
      </c>
      <c r="DJ5">
        <v>-182406.3</v>
      </c>
      <c r="DK5">
        <v>-438029.2</v>
      </c>
      <c r="DL5">
        <v>-2888155.2</v>
      </c>
      <c r="DM5">
        <v>7002491.0999999996</v>
      </c>
      <c r="DN5">
        <v>8784299.8000000007</v>
      </c>
      <c r="DO5">
        <v>1337932.7</v>
      </c>
      <c r="DP5">
        <v>-4082541</v>
      </c>
      <c r="DQ5">
        <v>-5740037.0999999996</v>
      </c>
      <c r="DR5">
        <v>1027449.8</v>
      </c>
      <c r="DS5">
        <v>4820079.0999999996</v>
      </c>
      <c r="DT5">
        <v>-4718812.4000000004</v>
      </c>
      <c r="DU5">
        <v>-4815746.9000000004</v>
      </c>
      <c r="DV5">
        <v>-7251909.5</v>
      </c>
      <c r="DW5">
        <v>-152750</v>
      </c>
      <c r="DX5">
        <v>5091765.9000000004</v>
      </c>
      <c r="DY5">
        <v>2127165.5</v>
      </c>
      <c r="DZ5">
        <v>14608272.800000001</v>
      </c>
      <c r="EA5">
        <v>11631612.6</v>
      </c>
      <c r="EB5">
        <v>-4332682.0999999996</v>
      </c>
      <c r="EC5">
        <v>-3188586.7</v>
      </c>
      <c r="ED5">
        <v>412450</v>
      </c>
      <c r="EE5">
        <v>-3331549</v>
      </c>
      <c r="EF5">
        <v>9540579.9000000004</v>
      </c>
      <c r="EG5">
        <v>-784824</v>
      </c>
      <c r="EH5">
        <v>-1228505.6000000001</v>
      </c>
      <c r="EI5">
        <v>804805.8</v>
      </c>
      <c r="EJ5">
        <v>4517867</v>
      </c>
      <c r="EK5">
        <v>-12607000</v>
      </c>
      <c r="EL5">
        <v>10101500</v>
      </c>
      <c r="EM5">
        <v>254100</v>
      </c>
      <c r="EP5" s="28">
        <f t="shared" si="6"/>
        <v>142</v>
      </c>
      <c r="EQ5" s="28">
        <f t="shared" si="7"/>
        <v>21300000</v>
      </c>
      <c r="ER5" s="22">
        <f t="shared" si="0"/>
        <v>134320625.49999997</v>
      </c>
      <c r="ES5" s="22">
        <f t="shared" si="8"/>
        <v>113020625.49999997</v>
      </c>
      <c r="ET5" s="22">
        <f>ROUNDUP(EP5/3,0)</f>
        <v>48</v>
      </c>
      <c r="EU5" s="22">
        <f t="shared" ref="EU5:EU8" si="17">$EQ$2*ET5</f>
        <v>7200000</v>
      </c>
      <c r="EV5" s="22">
        <f>SUM(B5,E5,H5,K5,N5,Q5,T5,W5,Z5,AC5,AF5,AI5,AL5,AO5,AR5,AU5,AX5,BA5,BD5,BG5,BJ5,BM5,BP5,BS5,BV5,BY5,CB5,CE5,CH5,CK5,CN5,CQ5,CT5,CW5,CZ5,DC5,DF5,DI5,DL5,DO5,DR5,DU5,DX5,EA5,ED5,EG5,EJ5,EM5)</f>
        <v>50766867.79999999</v>
      </c>
      <c r="EW5" s="22">
        <f t="shared" si="1"/>
        <v>43566867.79999999</v>
      </c>
      <c r="EX5" s="22">
        <v>3</v>
      </c>
      <c r="EY5" s="30">
        <f t="shared" si="9"/>
        <v>7.2611446333333315E-2</v>
      </c>
      <c r="EZ5" s="34">
        <v>3</v>
      </c>
      <c r="FA5" s="28">
        <f t="shared" si="10"/>
        <v>72</v>
      </c>
      <c r="FB5" s="28">
        <f t="shared" si="11"/>
        <v>70</v>
      </c>
      <c r="FC5" s="29">
        <f t="shared" si="12"/>
        <v>0.50704225352112675</v>
      </c>
      <c r="FD5" s="24">
        <f t="shared" si="13"/>
        <v>48064247.400000006</v>
      </c>
      <c r="FE5" s="24">
        <f t="shared" si="2"/>
        <v>-6834800.0000000019</v>
      </c>
      <c r="FF5" s="24">
        <f t="shared" si="2"/>
        <v>31104993.499999996</v>
      </c>
      <c r="FG5" s="24">
        <f t="shared" si="14"/>
        <v>18706818.699999999</v>
      </c>
      <c r="FH5" s="24">
        <f t="shared" si="3"/>
        <v>-15059575.000000002</v>
      </c>
      <c r="FI5" s="24">
        <f t="shared" si="3"/>
        <v>3033172.3999999966</v>
      </c>
      <c r="FJ5" s="24">
        <f t="shared" si="3"/>
        <v>-16896891.899999999</v>
      </c>
      <c r="FK5" s="24">
        <f t="shared" si="3"/>
        <v>-15445665.199999997</v>
      </c>
      <c r="FL5" s="24">
        <f t="shared" si="3"/>
        <v>12409626.500000004</v>
      </c>
      <c r="FM5" s="24">
        <f t="shared" si="3"/>
        <v>892693.59999999963</v>
      </c>
      <c r="FN5" s="24">
        <f t="shared" si="3"/>
        <v>22399085.200000003</v>
      </c>
      <c r="FO5" s="24">
        <f t="shared" si="3"/>
        <v>51946920.300000004</v>
      </c>
      <c r="FQ5" s="24">
        <f>E23+Q23+AC23+AO23+BA23+BM23+BY23+CK23+CW23+DI23+DU23+EG23</f>
        <v>49</v>
      </c>
      <c r="FR5" s="24">
        <f t="shared" ref="FR5:FY5" si="18">F23+R23+AD23+AP23+BB23+BN23+BZ23+CL23+CX23+DJ23+DV23+EH23</f>
        <v>24</v>
      </c>
      <c r="FS5" s="24">
        <f t="shared" si="18"/>
        <v>22</v>
      </c>
      <c r="FT5" s="24">
        <f t="shared" si="18"/>
        <v>30</v>
      </c>
      <c r="FU5" s="24">
        <f t="shared" si="18"/>
        <v>17</v>
      </c>
      <c r="FV5" s="24">
        <f t="shared" si="18"/>
        <v>21</v>
      </c>
      <c r="FW5" s="24">
        <f t="shared" si="18"/>
        <v>23</v>
      </c>
      <c r="FX5" s="24">
        <f t="shared" si="18"/>
        <v>23</v>
      </c>
      <c r="FY5" s="24">
        <f t="shared" si="18"/>
        <v>38</v>
      </c>
      <c r="FZ5" s="24">
        <f>B23+N23+Z23+AL23+AX23+BJ23+BV23+CH23+CT23+DF23+DR23+ED23</f>
        <v>48</v>
      </c>
      <c r="GA5" s="24">
        <f t="shared" ref="GA5:GB5" si="19">C23+O23+AA23+AM23+AY23+BK23+BW23+CI23+CU23+DG23+DS23+EE23</f>
        <v>31</v>
      </c>
      <c r="GB5" s="24">
        <f t="shared" si="19"/>
        <v>47</v>
      </c>
    </row>
    <row r="6" spans="1:184" x14ac:dyDescent="0.25">
      <c r="A6" s="5" t="s">
        <v>3</v>
      </c>
      <c r="B6">
        <v>-2676964.2000000002</v>
      </c>
      <c r="C6">
        <v>-4419750.0999999996</v>
      </c>
      <c r="D6">
        <v>5924626.7000000002</v>
      </c>
      <c r="E6">
        <v>13129041.800000001</v>
      </c>
      <c r="F6">
        <v>11083451.5</v>
      </c>
      <c r="G6">
        <v>12671877</v>
      </c>
      <c r="H6">
        <v>-1673578.6</v>
      </c>
      <c r="I6">
        <v>-2850395.8</v>
      </c>
      <c r="J6">
        <v>-12517751</v>
      </c>
      <c r="K6">
        <v>18720853.300000001</v>
      </c>
      <c r="L6">
        <v>12166488</v>
      </c>
      <c r="M6">
        <v>11894300</v>
      </c>
      <c r="N6">
        <v>-1380249.4</v>
      </c>
      <c r="O6">
        <v>2560331.5</v>
      </c>
      <c r="P6">
        <v>-15942529.1</v>
      </c>
      <c r="Q6">
        <v>-18156736.5</v>
      </c>
      <c r="R6">
        <v>-17913757.899999999</v>
      </c>
      <c r="S6">
        <v>-13391780.4</v>
      </c>
      <c r="T6">
        <v>-4888039.7</v>
      </c>
      <c r="U6">
        <v>-4649202.8</v>
      </c>
      <c r="V6">
        <v>-3643719.3</v>
      </c>
      <c r="W6">
        <v>5239348.4000000004</v>
      </c>
      <c r="X6">
        <v>-1542458.6</v>
      </c>
      <c r="Y6">
        <v>-11533470.1</v>
      </c>
      <c r="Z6">
        <v>-7585889.7000000002</v>
      </c>
      <c r="AA6">
        <v>-10836711</v>
      </c>
      <c r="AB6">
        <v>-798997.5</v>
      </c>
      <c r="AC6">
        <v>3813558</v>
      </c>
      <c r="AD6">
        <v>2767240.2</v>
      </c>
      <c r="AE6">
        <v>6838020.2999999998</v>
      </c>
      <c r="AF6">
        <v>-325253.7</v>
      </c>
      <c r="AG6">
        <v>6663155.2000000002</v>
      </c>
      <c r="AH6">
        <v>5304537.9000000004</v>
      </c>
      <c r="AI6">
        <v>12709668.699999999</v>
      </c>
      <c r="AJ6">
        <v>-6097815.9000000004</v>
      </c>
      <c r="AK6">
        <v>38995930.399999999</v>
      </c>
      <c r="AL6">
        <v>5485021.5999999996</v>
      </c>
      <c r="AM6">
        <v>2768760.7</v>
      </c>
      <c r="AN6">
        <v>-3899763.4</v>
      </c>
      <c r="AO6">
        <v>-5203222.9000000004</v>
      </c>
      <c r="AP6">
        <v>12255492.199999999</v>
      </c>
      <c r="AQ6">
        <v>-153539.4</v>
      </c>
      <c r="AR6">
        <v>6402064.4000000004</v>
      </c>
      <c r="AS6">
        <v>7883115.0999999996</v>
      </c>
      <c r="AT6">
        <v>1084779.7</v>
      </c>
      <c r="AU6">
        <v>-1715527.9</v>
      </c>
      <c r="AV6">
        <v>-1753831.3</v>
      </c>
      <c r="AW6">
        <v>-878875.9</v>
      </c>
      <c r="AX6">
        <v>-1019675.9</v>
      </c>
      <c r="AY6">
        <v>-41941.199999999997</v>
      </c>
      <c r="AZ6">
        <v>-1178297.8</v>
      </c>
      <c r="BA6">
        <v>-574984.1</v>
      </c>
      <c r="BB6">
        <v>-1763059.6</v>
      </c>
      <c r="BC6">
        <v>-5400322.2999999998</v>
      </c>
      <c r="BD6">
        <v>-1926287.3</v>
      </c>
      <c r="BE6">
        <v>2054469.4</v>
      </c>
      <c r="BF6">
        <v>-2074519.5</v>
      </c>
      <c r="BG6">
        <v>-5079210.2</v>
      </c>
      <c r="BH6">
        <v>-7197464.7000000002</v>
      </c>
      <c r="BI6">
        <v>-7580689.7999999998</v>
      </c>
      <c r="BJ6">
        <v>7305169.7000000002</v>
      </c>
      <c r="BK6">
        <v>-834169.9</v>
      </c>
      <c r="BL6">
        <v>-290862</v>
      </c>
      <c r="BM6">
        <v>-1321974.7</v>
      </c>
      <c r="BN6">
        <v>-5339286.7</v>
      </c>
      <c r="BO6">
        <v>244519.5</v>
      </c>
      <c r="BP6">
        <v>-15386.1</v>
      </c>
      <c r="BQ6">
        <v>-3399423.6</v>
      </c>
      <c r="BR6">
        <v>1253647.2</v>
      </c>
      <c r="BS6">
        <v>-4776945.0999999996</v>
      </c>
      <c r="BT6">
        <v>2327970.4</v>
      </c>
      <c r="BU6">
        <v>3397924.6</v>
      </c>
      <c r="BV6">
        <v>-3134134.4</v>
      </c>
      <c r="BW6">
        <v>-3709808</v>
      </c>
      <c r="BX6">
        <v>-8153203.7000000002</v>
      </c>
      <c r="BY6">
        <v>81156.5</v>
      </c>
      <c r="BZ6">
        <v>-714081.1</v>
      </c>
      <c r="CA6">
        <v>219321.1</v>
      </c>
      <c r="CB6">
        <v>3536037.9</v>
      </c>
      <c r="CC6">
        <v>9244718.0999999996</v>
      </c>
      <c r="CD6">
        <v>7045410.7999999998</v>
      </c>
      <c r="CE6">
        <v>15393794.800000001</v>
      </c>
      <c r="CF6">
        <v>-6133180.0999999996</v>
      </c>
      <c r="CG6">
        <v>6487892.0999999996</v>
      </c>
      <c r="CH6">
        <v>1528177.2</v>
      </c>
      <c r="CI6">
        <v>-4445592.0999999996</v>
      </c>
      <c r="CJ6">
        <v>1789057.1</v>
      </c>
      <c r="CK6">
        <v>-5553800.7999999998</v>
      </c>
      <c r="CL6">
        <v>1403438.6</v>
      </c>
      <c r="CM6">
        <v>307929.90000000002</v>
      </c>
      <c r="CN6">
        <v>2023213.4</v>
      </c>
      <c r="CO6">
        <v>4041886.5</v>
      </c>
      <c r="CP6">
        <v>9679923.5999999996</v>
      </c>
      <c r="CQ6">
        <v>16703168.9</v>
      </c>
      <c r="CR6">
        <v>5111116.7</v>
      </c>
      <c r="CS6">
        <v>11198447.699999999</v>
      </c>
      <c r="CT6">
        <v>4508686.5</v>
      </c>
      <c r="CU6">
        <v>3222191.6</v>
      </c>
      <c r="CV6">
        <v>-6696870</v>
      </c>
      <c r="CW6">
        <v>546949.30000000005</v>
      </c>
      <c r="CX6">
        <v>447907.4</v>
      </c>
      <c r="CY6">
        <v>-2580387.4</v>
      </c>
      <c r="CZ6">
        <v>3260376.2</v>
      </c>
      <c r="DA6">
        <v>4376770.8</v>
      </c>
      <c r="DB6">
        <v>-6389509.5</v>
      </c>
      <c r="DC6">
        <v>14904701.300000001</v>
      </c>
      <c r="DD6">
        <v>-3633711.5</v>
      </c>
      <c r="DE6">
        <v>3286761.1</v>
      </c>
      <c r="DF6">
        <v>-4676456.7</v>
      </c>
      <c r="DG6">
        <v>7646925.4000000004</v>
      </c>
      <c r="DH6">
        <v>8441595.1999999993</v>
      </c>
      <c r="DI6">
        <v>14418464.699999999</v>
      </c>
      <c r="DJ6">
        <v>-1901893.1</v>
      </c>
      <c r="DK6">
        <v>378165.4</v>
      </c>
      <c r="DL6">
        <v>-1871997.3</v>
      </c>
      <c r="DM6">
        <v>6290424</v>
      </c>
      <c r="DN6">
        <v>1300727.3</v>
      </c>
      <c r="DO6">
        <v>5298950</v>
      </c>
      <c r="DP6">
        <v>-6864620.2999999998</v>
      </c>
      <c r="DQ6">
        <v>-10778395.5</v>
      </c>
      <c r="DR6">
        <v>2593254.9</v>
      </c>
      <c r="DS6">
        <v>811186.9</v>
      </c>
      <c r="DT6">
        <v>-6462227.2999999998</v>
      </c>
      <c r="DU6">
        <v>-4461378.9000000004</v>
      </c>
      <c r="DV6">
        <v>-7284404.7999999998</v>
      </c>
      <c r="DW6">
        <v>897031.4</v>
      </c>
      <c r="DX6">
        <v>7277799.4000000004</v>
      </c>
      <c r="DY6">
        <v>797209.9</v>
      </c>
      <c r="DZ6">
        <v>17419844.800000001</v>
      </c>
      <c r="EA6">
        <v>7892393.7000000002</v>
      </c>
      <c r="EB6">
        <v>-5452042.2000000002</v>
      </c>
      <c r="EC6">
        <v>-2769531.3</v>
      </c>
      <c r="ED6">
        <v>2957050</v>
      </c>
      <c r="EE6">
        <v>-2369773</v>
      </c>
      <c r="EF6">
        <v>11360936</v>
      </c>
      <c r="EG6">
        <v>-1330000</v>
      </c>
      <c r="EH6">
        <v>-3733850</v>
      </c>
      <c r="EI6">
        <v>3670728.4</v>
      </c>
      <c r="EJ6">
        <v>1420067.2</v>
      </c>
      <c r="EK6">
        <v>-13124700</v>
      </c>
      <c r="EL6">
        <v>8152550</v>
      </c>
      <c r="EP6" s="28">
        <f t="shared" si="6"/>
        <v>141</v>
      </c>
      <c r="EQ6" s="28">
        <f t="shared" si="7"/>
        <v>21150000</v>
      </c>
      <c r="ER6" s="22">
        <f t="shared" si="0"/>
        <v>131849841.50000006</v>
      </c>
      <c r="ES6" s="22">
        <f t="shared" si="8"/>
        <v>110699841.50000006</v>
      </c>
      <c r="ET6" s="22">
        <f>ROUNDUP(EP6/4,0)</f>
        <v>36</v>
      </c>
      <c r="EU6" s="22">
        <f t="shared" si="17"/>
        <v>5400000</v>
      </c>
      <c r="EV6" s="22">
        <f>SUM(B6,F6,J6,N6,R6,V6,Z6,AD6,AH6,AL6,AP6,AT6,AX6,BB6,BF6,BJ6,BN6,BR6,BV6,BZ6,CD6,CH6,CL6,CP6,CT6,CX6,DB6,DF6,DJ6,DN6,DR6,DV6,DZ6,ED6,EH6,EL6)</f>
        <v>19827108.300000004</v>
      </c>
      <c r="EW6" s="22">
        <f t="shared" si="1"/>
        <v>14427108.300000004</v>
      </c>
      <c r="EX6" s="22">
        <v>4</v>
      </c>
      <c r="EY6" s="30">
        <f t="shared" si="9"/>
        <v>2.4045180500000006E-2</v>
      </c>
      <c r="EZ6" s="34">
        <v>4</v>
      </c>
      <c r="FA6" s="28">
        <f t="shared" si="10"/>
        <v>71</v>
      </c>
      <c r="FB6" s="28">
        <f t="shared" si="11"/>
        <v>70</v>
      </c>
      <c r="FC6" s="29">
        <f>FA6/(FA6+FB6)</f>
        <v>0.50354609929078009</v>
      </c>
      <c r="FD6" s="24">
        <f t="shared" si="13"/>
        <v>85291195.900000021</v>
      </c>
      <c r="FE6" s="24">
        <f t="shared" si="2"/>
        <v>-19069549.5</v>
      </c>
      <c r="FF6" s="24">
        <f t="shared" si="2"/>
        <v>41720293.300000004</v>
      </c>
      <c r="FG6" s="24">
        <f t="shared" si="14"/>
        <v>3903989.5999999982</v>
      </c>
      <c r="FH6" s="24">
        <f t="shared" si="3"/>
        <v>-9648349.1999999974</v>
      </c>
      <c r="FI6" s="24">
        <f t="shared" si="3"/>
        <v>-15906535.800000001</v>
      </c>
      <c r="FJ6" s="24">
        <f t="shared" si="3"/>
        <v>-4612927.5999999996</v>
      </c>
      <c r="FK6" s="24">
        <f t="shared" si="3"/>
        <v>-10692803.300000001</v>
      </c>
      <c r="FL6" s="24">
        <f t="shared" si="3"/>
        <v>3701563.4999999991</v>
      </c>
      <c r="FM6" s="24">
        <f t="shared" si="3"/>
        <v>13219015.800000001</v>
      </c>
      <c r="FN6" s="24">
        <f t="shared" si="3"/>
        <v>17328026.800000001</v>
      </c>
      <c r="FO6" s="24">
        <f t="shared" si="3"/>
        <v>26615922</v>
      </c>
      <c r="FQ6" s="24">
        <f>B30+N30+Z30+AL30+AX30+BJ30+BV30+CH30+CT30+DF30+DR30+ED30</f>
        <v>40</v>
      </c>
      <c r="FR6" s="24">
        <f t="shared" ref="FR6:GB6" si="20">C30+O30+AA30+AM30+AY30+BK30+BW30+CI30+CU30+DG30+DS30+EE30</f>
        <v>18</v>
      </c>
      <c r="FS6" s="24">
        <f t="shared" si="20"/>
        <v>23</v>
      </c>
      <c r="FT6" s="24">
        <f t="shared" si="20"/>
        <v>34</v>
      </c>
      <c r="FU6" s="24">
        <f t="shared" si="20"/>
        <v>24</v>
      </c>
      <c r="FV6" s="24">
        <f t="shared" si="20"/>
        <v>13</v>
      </c>
      <c r="FW6" s="24">
        <f t="shared" si="20"/>
        <v>20</v>
      </c>
      <c r="FX6" s="24">
        <f t="shared" si="20"/>
        <v>19</v>
      </c>
      <c r="FY6" s="24">
        <f t="shared" si="20"/>
        <v>21</v>
      </c>
      <c r="FZ6" s="24">
        <f t="shared" si="20"/>
        <v>27</v>
      </c>
      <c r="GA6" s="24">
        <f t="shared" si="20"/>
        <v>32</v>
      </c>
      <c r="GB6" s="24">
        <f t="shared" si="20"/>
        <v>40</v>
      </c>
    </row>
    <row r="7" spans="1:184" x14ac:dyDescent="0.25">
      <c r="A7" s="5" t="s">
        <v>4</v>
      </c>
      <c r="B7">
        <v>-219852.6</v>
      </c>
      <c r="C7">
        <v>-4373421.9000000004</v>
      </c>
      <c r="D7">
        <v>12854107.9</v>
      </c>
      <c r="E7">
        <v>13594186.4</v>
      </c>
      <c r="F7">
        <v>13044803.1</v>
      </c>
      <c r="G7">
        <v>12905467.1</v>
      </c>
      <c r="H7">
        <v>3675985.3</v>
      </c>
      <c r="I7">
        <v>-4449437.2</v>
      </c>
      <c r="J7">
        <v>-11973879.800000001</v>
      </c>
      <c r="K7">
        <v>28550492.399999999</v>
      </c>
      <c r="L7">
        <v>23761005.899999999</v>
      </c>
      <c r="M7">
        <v>-1891955.9</v>
      </c>
      <c r="N7">
        <v>-1335597.8</v>
      </c>
      <c r="O7">
        <v>-5267803.4000000004</v>
      </c>
      <c r="P7">
        <v>-17435872.899999999</v>
      </c>
      <c r="Q7">
        <v>-18657487.800000001</v>
      </c>
      <c r="R7">
        <v>-20297304.300000001</v>
      </c>
      <c r="S7">
        <v>-7814077.5999999996</v>
      </c>
      <c r="T7">
        <v>-2270694.9</v>
      </c>
      <c r="U7">
        <v>-4908758.9000000004</v>
      </c>
      <c r="V7">
        <v>-2870371.5</v>
      </c>
      <c r="W7">
        <v>-555983.1</v>
      </c>
      <c r="X7">
        <v>-4367342.4000000004</v>
      </c>
      <c r="Y7">
        <v>-14243169.4</v>
      </c>
      <c r="Z7">
        <v>-10165804.1</v>
      </c>
      <c r="AA7">
        <v>-11399321.5</v>
      </c>
      <c r="AB7">
        <v>1342747.6</v>
      </c>
      <c r="AC7">
        <v>7804287.5</v>
      </c>
      <c r="AD7">
        <v>5927218.7999999998</v>
      </c>
      <c r="AE7">
        <v>7513475.7000000002</v>
      </c>
      <c r="AF7">
        <v>-774999.1</v>
      </c>
      <c r="AG7">
        <v>3041237.7</v>
      </c>
      <c r="AH7">
        <v>24602988.699999999</v>
      </c>
      <c r="AI7">
        <v>13797810.6</v>
      </c>
      <c r="AJ7">
        <v>2712829.2</v>
      </c>
      <c r="AK7">
        <v>34346909.5</v>
      </c>
      <c r="AL7">
        <v>5522401</v>
      </c>
      <c r="AM7">
        <v>1178734.6000000001</v>
      </c>
      <c r="AN7">
        <v>-4356612.3</v>
      </c>
      <c r="AO7">
        <v>-3902087.1</v>
      </c>
      <c r="AP7">
        <v>7777492.5</v>
      </c>
      <c r="AQ7">
        <v>2364887.2999999998</v>
      </c>
      <c r="AR7">
        <v>8088816.5999999996</v>
      </c>
      <c r="AS7">
        <v>8346574.4000000004</v>
      </c>
      <c r="AT7">
        <v>-2637435</v>
      </c>
      <c r="AU7">
        <v>-2226952.1</v>
      </c>
      <c r="AV7">
        <v>-3295216.4</v>
      </c>
      <c r="AW7">
        <v>-3836446.5</v>
      </c>
      <c r="AX7">
        <v>-5231483.2</v>
      </c>
      <c r="AY7">
        <v>703821.6</v>
      </c>
      <c r="AZ7">
        <v>-3044736.6</v>
      </c>
      <c r="BA7">
        <v>2238868.2999999998</v>
      </c>
      <c r="BB7">
        <v>-941335.3</v>
      </c>
      <c r="BC7">
        <v>-3582598.3</v>
      </c>
      <c r="BD7">
        <v>-5161202.2</v>
      </c>
      <c r="BE7">
        <v>-4736623.5</v>
      </c>
      <c r="BF7">
        <v>2394034</v>
      </c>
      <c r="BG7">
        <v>-3309901.5</v>
      </c>
      <c r="BH7">
        <v>-9037762.4000000004</v>
      </c>
      <c r="BI7">
        <v>-8854525.4000000004</v>
      </c>
      <c r="BJ7">
        <v>8742144.4000000004</v>
      </c>
      <c r="BK7">
        <v>4279065.5</v>
      </c>
      <c r="BL7">
        <v>-4018711</v>
      </c>
      <c r="BM7">
        <v>-2937174.8</v>
      </c>
      <c r="BN7">
        <v>-4317670.4000000004</v>
      </c>
      <c r="BO7">
        <v>-1944568.4</v>
      </c>
      <c r="BP7">
        <v>3902669.6</v>
      </c>
      <c r="BQ7">
        <v>-7249591</v>
      </c>
      <c r="BR7">
        <v>8484102.8000000007</v>
      </c>
      <c r="BS7">
        <v>-4163197.3</v>
      </c>
      <c r="BT7">
        <v>-1306493.5</v>
      </c>
      <c r="BU7">
        <v>2260356</v>
      </c>
      <c r="BV7">
        <v>-6182847</v>
      </c>
      <c r="BW7">
        <v>-3863487.5</v>
      </c>
      <c r="BX7">
        <v>-9953652.4000000004</v>
      </c>
      <c r="BY7">
        <v>-937872.5</v>
      </c>
      <c r="BZ7">
        <v>-750379.8</v>
      </c>
      <c r="CA7">
        <v>512346</v>
      </c>
      <c r="CB7">
        <v>11808345.6</v>
      </c>
      <c r="CC7">
        <v>6600602.7000000002</v>
      </c>
      <c r="CD7">
        <v>14863641.800000001</v>
      </c>
      <c r="CE7">
        <v>14293547.5</v>
      </c>
      <c r="CF7">
        <v>-7042580.9000000004</v>
      </c>
      <c r="CG7">
        <v>6524871.5</v>
      </c>
      <c r="CH7">
        <v>3677763.5</v>
      </c>
      <c r="CI7">
        <v>-6168597.0999999996</v>
      </c>
      <c r="CJ7">
        <v>3132529.7</v>
      </c>
      <c r="CK7">
        <v>-5317676.9000000004</v>
      </c>
      <c r="CL7">
        <v>2442619.7000000002</v>
      </c>
      <c r="CM7">
        <v>8152427.5</v>
      </c>
      <c r="CN7">
        <v>6049311.7999999998</v>
      </c>
      <c r="CO7">
        <v>-575609.19999999995</v>
      </c>
      <c r="CP7">
        <v>13752429.699999999</v>
      </c>
      <c r="CQ7">
        <v>17957058.800000001</v>
      </c>
      <c r="CR7">
        <v>1074821.8</v>
      </c>
      <c r="CS7">
        <v>6259370.2000000002</v>
      </c>
      <c r="CT7">
        <v>6705281.0999999996</v>
      </c>
      <c r="CU7">
        <v>-4775776.5</v>
      </c>
      <c r="CV7">
        <v>-6537997.9000000004</v>
      </c>
      <c r="CW7">
        <v>3471424.2</v>
      </c>
      <c r="CX7">
        <v>-1712779.6</v>
      </c>
      <c r="CY7">
        <v>-3326511.8</v>
      </c>
      <c r="CZ7">
        <v>467249.4</v>
      </c>
      <c r="DA7">
        <v>-568422.19999999995</v>
      </c>
      <c r="DB7">
        <v>-8697526.1999999993</v>
      </c>
      <c r="DC7">
        <v>20574170.600000001</v>
      </c>
      <c r="DD7">
        <v>-4749282.5</v>
      </c>
      <c r="DE7">
        <v>6575589.7000000002</v>
      </c>
      <c r="DF7">
        <v>251385.2</v>
      </c>
      <c r="DG7">
        <v>6167578.5999999996</v>
      </c>
      <c r="DH7">
        <v>12558661.300000001</v>
      </c>
      <c r="DI7">
        <v>14414098.6</v>
      </c>
      <c r="DJ7">
        <v>-1144559.8999999999</v>
      </c>
      <c r="DK7">
        <v>338086.3</v>
      </c>
      <c r="DL7">
        <v>3896433.7</v>
      </c>
      <c r="DM7">
        <v>1947849.8</v>
      </c>
      <c r="DN7">
        <v>6504016</v>
      </c>
      <c r="DO7">
        <v>2943822.4</v>
      </c>
      <c r="DP7">
        <v>-9984570.4000000004</v>
      </c>
      <c r="DQ7">
        <v>-10549059.9</v>
      </c>
      <c r="DR7">
        <v>-2910549.6</v>
      </c>
      <c r="DS7">
        <v>-4499865.4000000004</v>
      </c>
      <c r="DT7">
        <v>-4410733.7</v>
      </c>
      <c r="DU7">
        <v>-2380992.2999999998</v>
      </c>
      <c r="DV7">
        <v>-7022094.5999999996</v>
      </c>
      <c r="DW7">
        <v>5008785.7</v>
      </c>
      <c r="DX7">
        <v>7081760.9000000004</v>
      </c>
      <c r="DY7">
        <v>2226919.7999999998</v>
      </c>
      <c r="DZ7">
        <v>13594083</v>
      </c>
      <c r="EA7">
        <v>6379413</v>
      </c>
      <c r="EB7">
        <v>-3568008.1</v>
      </c>
      <c r="EC7">
        <v>98542.5</v>
      </c>
      <c r="ED7">
        <v>1251550</v>
      </c>
      <c r="EE7">
        <v>-3395000</v>
      </c>
      <c r="EF7">
        <v>6474350</v>
      </c>
      <c r="EG7">
        <v>-7503700</v>
      </c>
      <c r="EH7">
        <v>-1201126</v>
      </c>
      <c r="EI7">
        <v>3049956.8</v>
      </c>
      <c r="EJ7">
        <v>-223750.1</v>
      </c>
      <c r="EK7">
        <v>-13788600</v>
      </c>
      <c r="EP7" s="28">
        <f t="shared" si="6"/>
        <v>140</v>
      </c>
      <c r="EQ7" s="28">
        <f t="shared" si="7"/>
        <v>21000000</v>
      </c>
      <c r="ER7" s="22">
        <f t="shared" si="0"/>
        <v>145733148.10000002</v>
      </c>
      <c r="ES7" s="22">
        <f t="shared" si="8"/>
        <v>124733148.10000002</v>
      </c>
      <c r="ET7" s="22">
        <f>ROUNDUP(EP7/5,0)</f>
        <v>28</v>
      </c>
      <c r="EU7" s="22">
        <f t="shared" si="17"/>
        <v>4200000</v>
      </c>
      <c r="EV7" s="22">
        <f>SUM(B7,G7,L7,Q7,V7,AA7,AF7,AK7,AP7,AU7,AZ7,BE7,BJ7,BO7,BT7,BY7,CD7,CI7,CN7,CS7,CX7,DC7,DH7,DM7,DR7,DW7,EB7,EG7,EL7)</f>
        <v>84811897.100000009</v>
      </c>
      <c r="EW7" s="22">
        <f t="shared" si="1"/>
        <v>80611897.100000009</v>
      </c>
      <c r="EX7" s="22">
        <v>5</v>
      </c>
      <c r="EY7" s="30">
        <f t="shared" si="9"/>
        <v>0.13819182360000001</v>
      </c>
      <c r="EZ7" s="34">
        <v>5</v>
      </c>
      <c r="FA7" s="28">
        <f t="shared" si="10"/>
        <v>67</v>
      </c>
      <c r="FB7" s="28">
        <f t="shared" si="11"/>
        <v>73</v>
      </c>
      <c r="FC7" s="29">
        <f t="shared" si="12"/>
        <v>0.47857142857142859</v>
      </c>
      <c r="FD7" s="24">
        <f>SUM(K7,W7,AI7,AU7,BG7,BS7,CE7,CQ7,DC7,DO7,EA7,EM7)</f>
        <v>94240281.300000012</v>
      </c>
      <c r="FE7" s="24">
        <f t="shared" si="2"/>
        <v>-15802599.700000001</v>
      </c>
      <c r="FF7" s="24">
        <f t="shared" si="2"/>
        <v>16690482.299999999</v>
      </c>
      <c r="FG7" s="24">
        <f t="shared" si="14"/>
        <v>104390.90000000061</v>
      </c>
      <c r="FH7" s="24">
        <f t="shared" si="3"/>
        <v>-31414072.999999993</v>
      </c>
      <c r="FI7" s="24">
        <f t="shared" si="3"/>
        <v>-13395920.299999997</v>
      </c>
      <c r="FJ7" s="24">
        <f t="shared" si="3"/>
        <v>-114126.4000000013</v>
      </c>
      <c r="FK7" s="24">
        <f t="shared" si="3"/>
        <v>-8195115.8000000007</v>
      </c>
      <c r="FL7" s="24">
        <f t="shared" si="3"/>
        <v>23177676.299999997</v>
      </c>
      <c r="FM7" s="24">
        <f t="shared" si="3"/>
        <v>36539926.599999994</v>
      </c>
      <c r="FN7" s="24">
        <f t="shared" si="3"/>
        <v>-14113857.600000001</v>
      </c>
      <c r="FO7" s="24">
        <f t="shared" si="3"/>
        <v>58016083.5</v>
      </c>
      <c r="FQ7" s="29">
        <f>SUM(FQ3:FQ6)/(FD1+FD9+FD16+FD23)</f>
        <v>0.69565217391304346</v>
      </c>
      <c r="FR7" s="29">
        <f t="shared" ref="FR7:GB7" si="21">SUM(FR3:FR6)/(FE1+FE9+FE16+FE23)</f>
        <v>0.31851851851851853</v>
      </c>
      <c r="FS7" s="29">
        <f t="shared" si="21"/>
        <v>0.34210526315789475</v>
      </c>
      <c r="FT7" s="29">
        <f t="shared" si="21"/>
        <v>0.49259259259259258</v>
      </c>
      <c r="FU7" s="29">
        <f t="shared" si="21"/>
        <v>0.35555555555555557</v>
      </c>
      <c r="FV7" s="29">
        <f t="shared" si="21"/>
        <v>0.32222222222222224</v>
      </c>
      <c r="FW7" s="29">
        <f t="shared" si="21"/>
        <v>0.37318840579710144</v>
      </c>
      <c r="FX7" s="29">
        <f t="shared" si="21"/>
        <v>0.35507246376811596</v>
      </c>
      <c r="FY7" s="29">
        <f t="shared" si="21"/>
        <v>0.51418439716312059</v>
      </c>
      <c r="FZ7" s="29">
        <f t="shared" si="21"/>
        <v>0.56382978723404253</v>
      </c>
      <c r="GA7" s="29">
        <f t="shared" si="21"/>
        <v>0.49645390070921985</v>
      </c>
      <c r="GB7" s="29">
        <f t="shared" si="21"/>
        <v>0.58992805755395683</v>
      </c>
    </row>
    <row r="8" spans="1:184" x14ac:dyDescent="0.25">
      <c r="A8" s="5" t="s">
        <v>5</v>
      </c>
      <c r="B8">
        <v>-419515.7</v>
      </c>
      <c r="C8">
        <v>10471281.199999999</v>
      </c>
      <c r="D8">
        <v>10517978.1</v>
      </c>
      <c r="E8">
        <v>7749593.4000000004</v>
      </c>
      <c r="F8">
        <v>20941256.899999999</v>
      </c>
      <c r="G8">
        <v>10594588.1</v>
      </c>
      <c r="H8">
        <v>4597616</v>
      </c>
      <c r="I8">
        <v>480672.4</v>
      </c>
      <c r="J8">
        <v>-10007927.699999999</v>
      </c>
      <c r="K8">
        <v>42309289</v>
      </c>
      <c r="L8">
        <v>7262819.0999999996</v>
      </c>
      <c r="M8">
        <v>-2547292.6</v>
      </c>
      <c r="N8">
        <v>-9220104.5</v>
      </c>
      <c r="O8">
        <v>-5864159.9000000004</v>
      </c>
      <c r="P8">
        <v>-18580291.300000001</v>
      </c>
      <c r="Q8">
        <v>-21936835.600000001</v>
      </c>
      <c r="R8">
        <v>-20442832.5</v>
      </c>
      <c r="S8">
        <v>-7601843.9000000004</v>
      </c>
      <c r="T8">
        <v>-3239592.2</v>
      </c>
      <c r="U8">
        <v>-7511858</v>
      </c>
      <c r="V8">
        <v>-7252681.5999999996</v>
      </c>
      <c r="W8">
        <v>-4930244.5</v>
      </c>
      <c r="X8">
        <v>-7780170.2999999998</v>
      </c>
      <c r="Y8">
        <v>-15830689.699999999</v>
      </c>
      <c r="Z8">
        <v>-10635052.300000001</v>
      </c>
      <c r="AA8">
        <v>-9837773.5</v>
      </c>
      <c r="AB8">
        <v>3674573.3</v>
      </c>
      <c r="AC8">
        <v>10707171.300000001</v>
      </c>
      <c r="AD8">
        <v>4933999.4000000004</v>
      </c>
      <c r="AE8">
        <v>5008324.5</v>
      </c>
      <c r="AF8">
        <v>-6792104.2000000002</v>
      </c>
      <c r="AG8">
        <v>11159167.699999999</v>
      </c>
      <c r="AH8">
        <v>19394173.300000001</v>
      </c>
      <c r="AI8">
        <v>16873652.199999999</v>
      </c>
      <c r="AJ8">
        <v>154807.79999999999</v>
      </c>
      <c r="AK8">
        <v>44019470.399999999</v>
      </c>
      <c r="AL8">
        <v>1534040.3</v>
      </c>
      <c r="AM8">
        <v>2032296.3</v>
      </c>
      <c r="AN8">
        <v>-3240099.1</v>
      </c>
      <c r="AO8">
        <v>71106.5</v>
      </c>
      <c r="AP8">
        <v>10333806</v>
      </c>
      <c r="AQ8">
        <v>8517567.5999999996</v>
      </c>
      <c r="AR8">
        <v>14095270</v>
      </c>
      <c r="AS8">
        <v>4706780.5999999996</v>
      </c>
      <c r="AT8">
        <v>-3418477.2</v>
      </c>
      <c r="AU8">
        <v>-2348337.9</v>
      </c>
      <c r="AV8">
        <v>-4836673.3</v>
      </c>
      <c r="AW8">
        <v>-3085378.7</v>
      </c>
      <c r="AX8">
        <v>-7043025.4000000004</v>
      </c>
      <c r="AY8">
        <v>-1640380.1</v>
      </c>
      <c r="AZ8">
        <v>-3084725.4</v>
      </c>
      <c r="BA8">
        <v>3218321.6</v>
      </c>
      <c r="BB8">
        <v>703216.1</v>
      </c>
      <c r="BC8">
        <v>-3503596.6</v>
      </c>
      <c r="BD8">
        <v>-9089532.9000000004</v>
      </c>
      <c r="BE8">
        <v>-2192151.4</v>
      </c>
      <c r="BF8">
        <v>3344123.2</v>
      </c>
      <c r="BG8">
        <v>709360.5</v>
      </c>
      <c r="BH8">
        <v>-12140377.6</v>
      </c>
      <c r="BI8">
        <v>-10267205.4</v>
      </c>
      <c r="BJ8">
        <v>5220549.5</v>
      </c>
      <c r="BK8">
        <v>4429832.2</v>
      </c>
      <c r="BL8">
        <v>-4467233.5999999996</v>
      </c>
      <c r="BM8">
        <v>-1471813.9</v>
      </c>
      <c r="BN8">
        <v>-4686167.4000000004</v>
      </c>
      <c r="BO8">
        <v>5743519.5999999996</v>
      </c>
      <c r="BP8">
        <v>738933.8</v>
      </c>
      <c r="BQ8">
        <v>-487395.4</v>
      </c>
      <c r="BR8">
        <v>8938487.1999999993</v>
      </c>
      <c r="BS8">
        <v>-5516224.7000000002</v>
      </c>
      <c r="BT8">
        <v>-760128.1</v>
      </c>
      <c r="BU8">
        <v>-162914.9</v>
      </c>
      <c r="BV8">
        <v>-7166530.4000000004</v>
      </c>
      <c r="BW8">
        <v>-8035370.9000000004</v>
      </c>
      <c r="BX8">
        <v>-10726371</v>
      </c>
      <c r="BY8">
        <v>-496576.6</v>
      </c>
      <c r="BZ8">
        <v>326945</v>
      </c>
      <c r="CA8">
        <v>1579775.1</v>
      </c>
      <c r="CB8">
        <v>4187447.6</v>
      </c>
      <c r="CC8">
        <v>11855398.5</v>
      </c>
      <c r="CD8">
        <v>10216335.5</v>
      </c>
      <c r="CE8">
        <v>11938189.5</v>
      </c>
      <c r="CF8">
        <v>-8660233.5</v>
      </c>
      <c r="CG8">
        <v>6316267.5999999996</v>
      </c>
      <c r="CH8">
        <v>1513088.6</v>
      </c>
      <c r="CI8">
        <v>-365717.2</v>
      </c>
      <c r="CJ8">
        <v>3838190.9</v>
      </c>
      <c r="CK8">
        <v>-5298030</v>
      </c>
      <c r="CL8">
        <v>9353215.0999999996</v>
      </c>
      <c r="CM8">
        <v>10402895</v>
      </c>
      <c r="CN8">
        <v>-2136642.5</v>
      </c>
      <c r="CO8">
        <v>-596375.5</v>
      </c>
      <c r="CP8">
        <v>11277320.1</v>
      </c>
      <c r="CQ8">
        <v>11438534.5</v>
      </c>
      <c r="CR8">
        <v>-2859828.4</v>
      </c>
      <c r="CS8">
        <v>14224601.699999999</v>
      </c>
      <c r="CT8">
        <v>1810788.8</v>
      </c>
      <c r="CU8">
        <v>-2662545.1</v>
      </c>
      <c r="CV8">
        <v>-3775680.3</v>
      </c>
      <c r="CW8">
        <v>2392464</v>
      </c>
      <c r="CX8">
        <v>-2100636.9</v>
      </c>
      <c r="CY8">
        <v>-8227379.5</v>
      </c>
      <c r="CZ8">
        <v>-4117544.5</v>
      </c>
      <c r="DA8">
        <v>503806.1</v>
      </c>
      <c r="DB8">
        <v>-9600573.4000000004</v>
      </c>
      <c r="DC8">
        <v>15153111.1</v>
      </c>
      <c r="DD8">
        <v>-2268506.2999999998</v>
      </c>
      <c r="DE8">
        <v>15050638.6</v>
      </c>
      <c r="DF8">
        <v>2407855.9</v>
      </c>
      <c r="DG8">
        <v>13466356.5</v>
      </c>
      <c r="DH8">
        <v>8051453.2999999998</v>
      </c>
      <c r="DI8">
        <v>18350666.5</v>
      </c>
      <c r="DJ8">
        <v>2606693</v>
      </c>
      <c r="DK8">
        <v>-5011421.0999999996</v>
      </c>
      <c r="DL8">
        <v>2246712.2000000002</v>
      </c>
      <c r="DM8">
        <v>3897466.9</v>
      </c>
      <c r="DN8">
        <v>4393180.0999999996</v>
      </c>
      <c r="DO8">
        <v>2533217.4</v>
      </c>
      <c r="DP8">
        <v>-7333914.4000000004</v>
      </c>
      <c r="DQ8">
        <v>-13732158.699999999</v>
      </c>
      <c r="DR8">
        <v>-8642633.5</v>
      </c>
      <c r="DS8">
        <v>-2919718.5</v>
      </c>
      <c r="DT8">
        <v>-4529097.3</v>
      </c>
      <c r="DU8">
        <v>-414698.4</v>
      </c>
      <c r="DV8">
        <v>-4142467.4</v>
      </c>
      <c r="DW8">
        <v>5501053</v>
      </c>
      <c r="DX8">
        <v>9220586</v>
      </c>
      <c r="DY8">
        <v>1700819.4</v>
      </c>
      <c r="DZ8">
        <v>14927876.4</v>
      </c>
      <c r="EA8">
        <v>5986493.4000000004</v>
      </c>
      <c r="EB8">
        <v>-2555564.9</v>
      </c>
      <c r="EC8">
        <v>3836650</v>
      </c>
      <c r="ED8">
        <v>380750</v>
      </c>
      <c r="EE8">
        <v>-4704150</v>
      </c>
      <c r="EF8">
        <v>-105250</v>
      </c>
      <c r="EG8">
        <v>-7745850</v>
      </c>
      <c r="EH8">
        <v>-354031.6</v>
      </c>
      <c r="EI8">
        <v>236317.2</v>
      </c>
      <c r="EJ8">
        <v>-1406649.8</v>
      </c>
      <c r="EP8" s="28">
        <f t="shared" si="6"/>
        <v>139</v>
      </c>
      <c r="EQ8" s="28">
        <f t="shared" si="7"/>
        <v>20850000</v>
      </c>
      <c r="ER8" s="22">
        <f t="shared" si="0"/>
        <v>151745848.99999991</v>
      </c>
      <c r="ES8" s="22">
        <f t="shared" si="8"/>
        <v>130895848.99999991</v>
      </c>
      <c r="ET8" s="22">
        <f>ROUNDUP(EP8/6,0)</f>
        <v>24</v>
      </c>
      <c r="EU8" s="22">
        <f t="shared" si="17"/>
        <v>3600000</v>
      </c>
      <c r="EV8" s="22">
        <f>SUM(B8,H8,N8,T8,Z8,AF8,AL8,AR8,AX8,BD8,BJ8,BP8,BV8,CB8,CH8,CN8,CT8,CZ8,DF8,DL8,DR8,DX8,ED8,EJ8)</f>
        <v>-21955289.199999999</v>
      </c>
      <c r="EW8" s="22">
        <f>EV8-EU8</f>
        <v>-25555289.199999999</v>
      </c>
      <c r="EX8" s="22">
        <v>6</v>
      </c>
      <c r="EY8" s="30">
        <f t="shared" si="9"/>
        <v>-4.2592148666666663E-2</v>
      </c>
      <c r="EZ8" s="34">
        <v>6</v>
      </c>
      <c r="FA8" s="28">
        <f t="shared" si="10"/>
        <v>69</v>
      </c>
      <c r="FB8" s="28">
        <f t="shared" si="11"/>
        <v>70</v>
      </c>
      <c r="FC8" s="29">
        <f t="shared" si="12"/>
        <v>0.49640287769784175</v>
      </c>
      <c r="FD8" s="24">
        <f t="shared" si="13"/>
        <v>94147040.5</v>
      </c>
      <c r="FE8" s="24">
        <f t="shared" si="2"/>
        <v>-41777769.899999999</v>
      </c>
      <c r="FF8" s="24">
        <f t="shared" si="2"/>
        <v>37821988.299999997</v>
      </c>
      <c r="FG8" s="24">
        <f t="shared" si="14"/>
        <v>-30259788.699999999</v>
      </c>
      <c r="FH8" s="24">
        <f t="shared" si="3"/>
        <v>-5630049.0000000019</v>
      </c>
      <c r="FI8" s="24">
        <f t="shared" si="3"/>
        <v>-22426552.400000002</v>
      </c>
      <c r="FJ8" s="24">
        <f t="shared" si="3"/>
        <v>5125518.7999999989</v>
      </c>
      <c r="FK8" s="24">
        <f t="shared" si="3"/>
        <v>17472995.699999999</v>
      </c>
      <c r="FL8" s="24">
        <f t="shared" si="3"/>
        <v>23239798.999999996</v>
      </c>
      <c r="FM8" s="24">
        <f t="shared" si="3"/>
        <v>8304499.5000000009</v>
      </c>
      <c r="FN8" s="24">
        <f t="shared" si="3"/>
        <v>23516331.299999997</v>
      </c>
      <c r="FO8" s="24">
        <f t="shared" si="3"/>
        <v>42211835.900000006</v>
      </c>
    </row>
    <row r="9" spans="1:184" x14ac:dyDescent="0.25">
      <c r="A9" s="25">
        <v>6</v>
      </c>
      <c r="B9" s="6">
        <f>COUNTIF(B3:B8,"&gt;150000")</f>
        <v>1</v>
      </c>
      <c r="C9" s="6">
        <f t="shared" ref="C9:BN9" si="22">COUNTIF(C3:C8,"&gt;150000")</f>
        <v>1</v>
      </c>
      <c r="D9" s="6">
        <f t="shared" si="22"/>
        <v>4</v>
      </c>
      <c r="E9" s="6">
        <f t="shared" si="22"/>
        <v>4</v>
      </c>
      <c r="F9" s="6">
        <f t="shared" si="22"/>
        <v>6</v>
      </c>
      <c r="G9" s="6">
        <f t="shared" si="22"/>
        <v>6</v>
      </c>
      <c r="H9" s="6">
        <f t="shared" si="22"/>
        <v>2</v>
      </c>
      <c r="I9" s="6">
        <f t="shared" si="22"/>
        <v>2</v>
      </c>
      <c r="J9" s="6">
        <f t="shared" si="22"/>
        <v>0</v>
      </c>
      <c r="K9" s="6">
        <f t="shared" si="22"/>
        <v>6</v>
      </c>
      <c r="L9" s="6">
        <f t="shared" si="22"/>
        <v>6</v>
      </c>
      <c r="M9" s="6">
        <f t="shared" si="22"/>
        <v>1</v>
      </c>
      <c r="N9" s="6">
        <f t="shared" si="22"/>
        <v>2</v>
      </c>
      <c r="O9" s="6">
        <f t="shared" si="22"/>
        <v>4</v>
      </c>
      <c r="P9" s="6">
        <f t="shared" si="22"/>
        <v>1</v>
      </c>
      <c r="Q9" s="6">
        <f t="shared" si="22"/>
        <v>0</v>
      </c>
      <c r="R9" s="6">
        <f t="shared" si="22"/>
        <v>0</v>
      </c>
      <c r="S9" s="6">
        <f t="shared" si="22"/>
        <v>0</v>
      </c>
      <c r="T9" s="6">
        <f t="shared" si="22"/>
        <v>0</v>
      </c>
      <c r="U9" s="6">
        <f t="shared" si="22"/>
        <v>0</v>
      </c>
      <c r="V9" s="6">
        <f t="shared" si="22"/>
        <v>0</v>
      </c>
      <c r="W9" s="6">
        <f t="shared" si="22"/>
        <v>4</v>
      </c>
      <c r="X9" s="6">
        <f t="shared" si="22"/>
        <v>2</v>
      </c>
      <c r="Y9" s="6">
        <f t="shared" si="22"/>
        <v>0</v>
      </c>
      <c r="Z9" s="6">
        <f t="shared" si="22"/>
        <v>0</v>
      </c>
      <c r="AA9" s="6">
        <f t="shared" si="22"/>
        <v>0</v>
      </c>
      <c r="AB9" s="6">
        <f t="shared" si="22"/>
        <v>2</v>
      </c>
      <c r="AC9" s="6">
        <f t="shared" si="22"/>
        <v>5</v>
      </c>
      <c r="AD9" s="6">
        <f t="shared" si="22"/>
        <v>5</v>
      </c>
      <c r="AE9" s="6">
        <f t="shared" si="22"/>
        <v>6</v>
      </c>
      <c r="AF9" s="6">
        <f t="shared" si="22"/>
        <v>1</v>
      </c>
      <c r="AG9" s="6">
        <f t="shared" si="22"/>
        <v>5</v>
      </c>
      <c r="AH9" s="6">
        <f t="shared" si="22"/>
        <v>5</v>
      </c>
      <c r="AI9" s="6">
        <f t="shared" si="22"/>
        <v>4</v>
      </c>
      <c r="AJ9" s="6">
        <f t="shared" si="22"/>
        <v>3</v>
      </c>
      <c r="AK9" s="6">
        <f t="shared" si="22"/>
        <v>6</v>
      </c>
      <c r="AL9" s="6">
        <f t="shared" si="22"/>
        <v>6</v>
      </c>
      <c r="AM9" s="6">
        <f t="shared" si="22"/>
        <v>4</v>
      </c>
      <c r="AN9" s="6">
        <f t="shared" si="22"/>
        <v>1</v>
      </c>
      <c r="AO9" s="6">
        <f t="shared" si="22"/>
        <v>0</v>
      </c>
      <c r="AP9" s="6">
        <f t="shared" si="22"/>
        <v>4</v>
      </c>
      <c r="AQ9" s="6">
        <f t="shared" si="22"/>
        <v>4</v>
      </c>
      <c r="AR9" s="6">
        <f t="shared" si="22"/>
        <v>6</v>
      </c>
      <c r="AS9" s="6">
        <f t="shared" si="22"/>
        <v>6</v>
      </c>
      <c r="AT9" s="6">
        <f t="shared" si="22"/>
        <v>2</v>
      </c>
      <c r="AU9" s="6">
        <f t="shared" si="22"/>
        <v>1</v>
      </c>
      <c r="AV9" s="6">
        <f t="shared" si="22"/>
        <v>0</v>
      </c>
      <c r="AW9" s="6">
        <f t="shared" si="22"/>
        <v>0</v>
      </c>
      <c r="AX9" s="6">
        <f t="shared" si="22"/>
        <v>0</v>
      </c>
      <c r="AY9" s="6">
        <f t="shared" si="22"/>
        <v>1</v>
      </c>
      <c r="AZ9" s="6">
        <f t="shared" si="22"/>
        <v>1</v>
      </c>
      <c r="BA9" s="6">
        <f t="shared" si="22"/>
        <v>5</v>
      </c>
      <c r="BB9" s="6">
        <f t="shared" si="22"/>
        <v>1</v>
      </c>
      <c r="BC9" s="6">
        <f t="shared" si="22"/>
        <v>0</v>
      </c>
      <c r="BD9" s="6">
        <f t="shared" si="22"/>
        <v>1</v>
      </c>
      <c r="BE9" s="6">
        <f t="shared" si="22"/>
        <v>3</v>
      </c>
      <c r="BF9" s="6">
        <f t="shared" si="22"/>
        <v>2</v>
      </c>
      <c r="BG9" s="6">
        <f t="shared" si="22"/>
        <v>3</v>
      </c>
      <c r="BH9" s="6">
        <f t="shared" si="22"/>
        <v>0</v>
      </c>
      <c r="BI9" s="6">
        <f t="shared" si="22"/>
        <v>0</v>
      </c>
      <c r="BJ9" s="6">
        <f t="shared" si="22"/>
        <v>6</v>
      </c>
      <c r="BK9" s="6">
        <f t="shared" si="22"/>
        <v>4</v>
      </c>
      <c r="BL9" s="6">
        <f t="shared" si="22"/>
        <v>3</v>
      </c>
      <c r="BM9" s="6">
        <f t="shared" si="22"/>
        <v>2</v>
      </c>
      <c r="BN9" s="6">
        <f t="shared" si="22"/>
        <v>0</v>
      </c>
      <c r="BO9" s="6">
        <f t="shared" ref="BO9:DZ9" si="23">COUNTIF(BO3:BO8,"&gt;150000")</f>
        <v>3</v>
      </c>
      <c r="BP9" s="6">
        <f t="shared" si="23"/>
        <v>3</v>
      </c>
      <c r="BQ9" s="6">
        <f t="shared" si="23"/>
        <v>1</v>
      </c>
      <c r="BR9" s="6">
        <f t="shared" si="23"/>
        <v>6</v>
      </c>
      <c r="BS9" s="6">
        <f t="shared" si="23"/>
        <v>0</v>
      </c>
      <c r="BT9" s="6">
        <f t="shared" si="23"/>
        <v>2</v>
      </c>
      <c r="BU9" s="6">
        <f t="shared" si="23"/>
        <v>4</v>
      </c>
      <c r="BV9" s="6">
        <f t="shared" si="23"/>
        <v>0</v>
      </c>
      <c r="BW9" s="6">
        <f t="shared" si="23"/>
        <v>1</v>
      </c>
      <c r="BX9" s="6">
        <f t="shared" si="23"/>
        <v>0</v>
      </c>
      <c r="BY9" s="6">
        <f t="shared" si="23"/>
        <v>1</v>
      </c>
      <c r="BZ9" s="6">
        <f t="shared" si="23"/>
        <v>3</v>
      </c>
      <c r="CA9" s="6">
        <f t="shared" si="23"/>
        <v>3</v>
      </c>
      <c r="CB9" s="6">
        <f t="shared" si="23"/>
        <v>4</v>
      </c>
      <c r="CC9" s="6">
        <f t="shared" si="23"/>
        <v>6</v>
      </c>
      <c r="CD9" s="6">
        <f t="shared" si="23"/>
        <v>6</v>
      </c>
      <c r="CE9" s="6">
        <f t="shared" si="23"/>
        <v>6</v>
      </c>
      <c r="CF9" s="6">
        <f t="shared" si="23"/>
        <v>0</v>
      </c>
      <c r="CG9" s="6">
        <f t="shared" si="23"/>
        <v>6</v>
      </c>
      <c r="CH9" s="6">
        <f t="shared" si="23"/>
        <v>6</v>
      </c>
      <c r="CI9" s="6">
        <f t="shared" si="23"/>
        <v>3</v>
      </c>
      <c r="CJ9" s="6">
        <f t="shared" si="23"/>
        <v>6</v>
      </c>
      <c r="CK9" s="6">
        <f t="shared" si="23"/>
        <v>0</v>
      </c>
      <c r="CL9" s="6">
        <f t="shared" si="23"/>
        <v>6</v>
      </c>
      <c r="CM9" s="6">
        <f t="shared" si="23"/>
        <v>3</v>
      </c>
      <c r="CN9" s="6">
        <f t="shared" si="23"/>
        <v>3</v>
      </c>
      <c r="CO9" s="6">
        <f t="shared" si="23"/>
        <v>4</v>
      </c>
      <c r="CP9" s="6">
        <f t="shared" si="23"/>
        <v>6</v>
      </c>
      <c r="CQ9" s="6">
        <f t="shared" si="23"/>
        <v>6</v>
      </c>
      <c r="CR9" s="6">
        <f t="shared" si="23"/>
        <v>5</v>
      </c>
      <c r="CS9" s="6">
        <f t="shared" si="23"/>
        <v>5</v>
      </c>
      <c r="CT9" s="6">
        <f t="shared" si="23"/>
        <v>6</v>
      </c>
      <c r="CU9" s="6">
        <f t="shared" si="23"/>
        <v>4</v>
      </c>
      <c r="CV9" s="6">
        <f t="shared" si="23"/>
        <v>0</v>
      </c>
      <c r="CW9" s="6">
        <f t="shared" si="23"/>
        <v>4</v>
      </c>
      <c r="CX9" s="6">
        <f t="shared" si="23"/>
        <v>3</v>
      </c>
      <c r="CY9" s="6">
        <f t="shared" si="23"/>
        <v>0</v>
      </c>
      <c r="CZ9" s="6">
        <f t="shared" si="23"/>
        <v>5</v>
      </c>
      <c r="DA9" s="6">
        <f t="shared" si="23"/>
        <v>5</v>
      </c>
      <c r="DB9" s="6">
        <f t="shared" si="23"/>
        <v>1</v>
      </c>
      <c r="DC9" s="6">
        <f t="shared" si="23"/>
        <v>5</v>
      </c>
      <c r="DD9" s="6">
        <f t="shared" si="23"/>
        <v>1</v>
      </c>
      <c r="DE9" s="6">
        <f t="shared" si="23"/>
        <v>6</v>
      </c>
      <c r="DF9" s="6">
        <f t="shared" si="23"/>
        <v>2</v>
      </c>
      <c r="DG9" s="6">
        <f t="shared" si="23"/>
        <v>4</v>
      </c>
      <c r="DH9" s="6">
        <f t="shared" si="23"/>
        <v>4</v>
      </c>
      <c r="DI9" s="6">
        <f t="shared" si="23"/>
        <v>5</v>
      </c>
      <c r="DJ9" s="6">
        <f t="shared" si="23"/>
        <v>2</v>
      </c>
      <c r="DK9" s="6">
        <f t="shared" si="23"/>
        <v>4</v>
      </c>
      <c r="DL9" s="6">
        <f t="shared" si="23"/>
        <v>2</v>
      </c>
      <c r="DM9" s="6">
        <f t="shared" si="23"/>
        <v>5</v>
      </c>
      <c r="DN9" s="6">
        <f t="shared" si="23"/>
        <v>6</v>
      </c>
      <c r="DO9" s="6">
        <f t="shared" si="23"/>
        <v>6</v>
      </c>
      <c r="DP9" s="6">
        <f t="shared" si="23"/>
        <v>0</v>
      </c>
      <c r="DQ9" s="6">
        <f t="shared" si="23"/>
        <v>0</v>
      </c>
      <c r="DR9" s="6">
        <f t="shared" si="23"/>
        <v>4</v>
      </c>
      <c r="DS9" s="6">
        <f t="shared" si="23"/>
        <v>4</v>
      </c>
      <c r="DT9" s="6">
        <f t="shared" si="23"/>
        <v>1</v>
      </c>
      <c r="DU9" s="6">
        <f t="shared" si="23"/>
        <v>0</v>
      </c>
      <c r="DV9" s="6">
        <f t="shared" si="23"/>
        <v>0</v>
      </c>
      <c r="DW9" s="6">
        <f t="shared" si="23"/>
        <v>5</v>
      </c>
      <c r="DX9" s="6">
        <f t="shared" si="23"/>
        <v>6</v>
      </c>
      <c r="DY9" s="6">
        <f t="shared" si="23"/>
        <v>5</v>
      </c>
      <c r="DZ9" s="6">
        <f t="shared" si="23"/>
        <v>6</v>
      </c>
      <c r="EA9" s="6">
        <f t="shared" ref="EA9:EO9" si="24">COUNTIF(EA3:EA8,"&gt;150000")</f>
        <v>6</v>
      </c>
      <c r="EB9" s="6">
        <f t="shared" si="24"/>
        <v>1</v>
      </c>
      <c r="EC9" s="6">
        <f t="shared" si="24"/>
        <v>1</v>
      </c>
      <c r="ED9" s="6">
        <f t="shared" si="24"/>
        <v>4</v>
      </c>
      <c r="EE9" s="6">
        <f t="shared" si="24"/>
        <v>0</v>
      </c>
      <c r="EF9" s="6">
        <f t="shared" si="24"/>
        <v>5</v>
      </c>
      <c r="EG9" s="6">
        <f t="shared" si="24"/>
        <v>1</v>
      </c>
      <c r="EH9" s="6">
        <f t="shared" si="24"/>
        <v>0</v>
      </c>
      <c r="EI9" s="6">
        <f t="shared" si="24"/>
        <v>6</v>
      </c>
      <c r="EJ9" s="6">
        <f t="shared" si="24"/>
        <v>3</v>
      </c>
      <c r="EK9" s="6">
        <f t="shared" si="24"/>
        <v>0</v>
      </c>
      <c r="EL9" s="6">
        <f t="shared" si="24"/>
        <v>4</v>
      </c>
      <c r="EM9" s="6">
        <f t="shared" si="24"/>
        <v>3</v>
      </c>
      <c r="EN9" s="6">
        <f t="shared" si="24"/>
        <v>1</v>
      </c>
      <c r="EO9" s="6">
        <f t="shared" si="24"/>
        <v>0</v>
      </c>
      <c r="EP9" s="28"/>
      <c r="EQ9" s="28"/>
      <c r="ER9" s="22"/>
      <c r="ES9" s="22"/>
      <c r="ET9" s="22"/>
      <c r="EU9" s="22"/>
      <c r="EV9" s="22"/>
      <c r="EW9" s="22"/>
      <c r="EX9" s="6"/>
      <c r="EY9" s="30"/>
      <c r="EZ9" s="35" t="s">
        <v>12</v>
      </c>
      <c r="FA9" s="36" t="s">
        <v>14</v>
      </c>
      <c r="FB9" s="36" t="s">
        <v>15</v>
      </c>
      <c r="FC9" s="37" t="s">
        <v>11</v>
      </c>
      <c r="FD9" s="28">
        <v>66</v>
      </c>
      <c r="FE9" s="28">
        <v>66</v>
      </c>
      <c r="FF9" s="28">
        <v>66</v>
      </c>
      <c r="FG9" s="28">
        <v>66</v>
      </c>
      <c r="FH9" s="28">
        <v>66</v>
      </c>
      <c r="FI9" s="28">
        <v>66</v>
      </c>
      <c r="FJ9" s="28">
        <v>72</v>
      </c>
      <c r="FK9" s="28">
        <v>72</v>
      </c>
      <c r="FL9" s="28">
        <v>72</v>
      </c>
      <c r="FM9" s="28">
        <v>72</v>
      </c>
      <c r="FN9" s="28">
        <v>72</v>
      </c>
      <c r="FO9" s="28">
        <v>71</v>
      </c>
    </row>
    <row r="10" spans="1:184" x14ac:dyDescent="0.25">
      <c r="A10" s="5" t="s">
        <v>7</v>
      </c>
      <c r="B10">
        <v>-145574.79999999999</v>
      </c>
      <c r="C10">
        <v>3015028.3</v>
      </c>
      <c r="D10">
        <v>4975372.9000000004</v>
      </c>
      <c r="E10">
        <v>5488609.2999999998</v>
      </c>
      <c r="F10">
        <v>623761</v>
      </c>
      <c r="G10">
        <v>-8023465.0999999996</v>
      </c>
      <c r="H10">
        <v>2737714.6</v>
      </c>
      <c r="I10">
        <v>5209020.4000000004</v>
      </c>
      <c r="J10">
        <v>-7650846.4000000004</v>
      </c>
      <c r="K10">
        <v>-2235585.6</v>
      </c>
      <c r="L10">
        <v>10198463.4</v>
      </c>
      <c r="M10">
        <v>8143135.0999999996</v>
      </c>
      <c r="N10">
        <v>-10712442.300000001</v>
      </c>
      <c r="O10">
        <v>-5461082.2000000002</v>
      </c>
      <c r="P10">
        <v>-8718178.5</v>
      </c>
      <c r="Q10">
        <v>-5563394.5999999996</v>
      </c>
      <c r="R10">
        <v>-2447530.2000000002</v>
      </c>
      <c r="S10">
        <v>-2646483.1</v>
      </c>
      <c r="T10">
        <v>4636645.0999999996</v>
      </c>
      <c r="U10">
        <v>264655.2</v>
      </c>
      <c r="V10">
        <v>-820408.7</v>
      </c>
      <c r="W10">
        <v>1065677.3999999999</v>
      </c>
      <c r="X10">
        <v>-2700090.5</v>
      </c>
      <c r="Y10">
        <v>-3533243.9</v>
      </c>
      <c r="Z10">
        <v>-520529.3</v>
      </c>
      <c r="AA10">
        <v>-3418867.3</v>
      </c>
      <c r="AB10">
        <v>7763625.7000000002</v>
      </c>
      <c r="AC10">
        <v>-1389649.2</v>
      </c>
      <c r="AD10">
        <v>-2171368.7999999998</v>
      </c>
      <c r="AE10">
        <v>2143024.2000000002</v>
      </c>
      <c r="AF10">
        <v>449080.7</v>
      </c>
      <c r="AG10">
        <v>1068128</v>
      </c>
      <c r="AH10">
        <v>498921</v>
      </c>
      <c r="AI10">
        <v>-265616.3</v>
      </c>
      <c r="AJ10">
        <v>-8536561</v>
      </c>
      <c r="AK10">
        <v>3222286.4</v>
      </c>
      <c r="AL10">
        <v>-1449471.4</v>
      </c>
      <c r="AM10">
        <v>-2042460.2</v>
      </c>
      <c r="AN10">
        <v>-2270893.4</v>
      </c>
      <c r="AO10">
        <v>302191.3</v>
      </c>
      <c r="AP10">
        <v>3681140.8</v>
      </c>
      <c r="AQ10">
        <v>-5610571.2999999998</v>
      </c>
      <c r="AR10">
        <v>658953.80000000005</v>
      </c>
      <c r="AS10">
        <v>-622835.69999999995</v>
      </c>
      <c r="AT10">
        <v>-1432986.6</v>
      </c>
      <c r="AU10">
        <v>-5032639.8</v>
      </c>
      <c r="AV10">
        <v>-2771572.9</v>
      </c>
      <c r="AW10">
        <v>-2138941.2000000002</v>
      </c>
      <c r="AX10">
        <v>14307148.199999999</v>
      </c>
      <c r="AY10">
        <v>-2186356.1</v>
      </c>
      <c r="AZ10">
        <v>1616339.7</v>
      </c>
      <c r="BA10">
        <v>1672085.6</v>
      </c>
      <c r="BB10">
        <v>524611.80000000005</v>
      </c>
      <c r="BC10">
        <v>-4033404.1</v>
      </c>
      <c r="BD10">
        <v>-780863.4</v>
      </c>
      <c r="BE10">
        <v>-1176245.3</v>
      </c>
      <c r="BF10">
        <v>-6070227.5</v>
      </c>
      <c r="BG10">
        <v>2717808.1</v>
      </c>
      <c r="BH10">
        <v>-1501698.8</v>
      </c>
      <c r="BI10">
        <v>5499616.7999999998</v>
      </c>
      <c r="BJ10">
        <v>1898858.4</v>
      </c>
      <c r="BK10">
        <v>-3518359.9</v>
      </c>
      <c r="BL10">
        <v>-2013368.5</v>
      </c>
      <c r="BM10">
        <v>1983915.4</v>
      </c>
      <c r="BN10">
        <v>-2154220.5</v>
      </c>
      <c r="BO10">
        <v>1967.5</v>
      </c>
      <c r="BP10">
        <v>1670415.9</v>
      </c>
      <c r="BQ10">
        <v>-1936756.9</v>
      </c>
      <c r="BR10">
        <v>-3180774.9</v>
      </c>
      <c r="BS10">
        <v>-568830</v>
      </c>
      <c r="BT10">
        <v>558532.69999999995</v>
      </c>
      <c r="BU10">
        <v>-2656584.2000000002</v>
      </c>
      <c r="BV10">
        <v>-2215372.2999999998</v>
      </c>
      <c r="BW10">
        <v>-1881474.8</v>
      </c>
      <c r="BX10">
        <v>-1460780.3</v>
      </c>
      <c r="BY10">
        <v>-1760884.2</v>
      </c>
      <c r="BZ10">
        <v>4083244.7</v>
      </c>
      <c r="CA10">
        <v>8200837.0999999996</v>
      </c>
      <c r="CB10">
        <v>2877987.5</v>
      </c>
      <c r="CC10">
        <v>-425975.8</v>
      </c>
      <c r="CD10">
        <v>-5108359</v>
      </c>
      <c r="CE10">
        <v>9235178.1999999993</v>
      </c>
      <c r="CF10">
        <v>-200108</v>
      </c>
      <c r="CG10">
        <v>2160852</v>
      </c>
      <c r="CH10">
        <v>-2228264</v>
      </c>
      <c r="CI10">
        <v>3619066.1</v>
      </c>
      <c r="CJ10">
        <v>-2096177.6</v>
      </c>
      <c r="CK10">
        <v>1608653.3</v>
      </c>
      <c r="CL10">
        <v>1963907.4</v>
      </c>
      <c r="CM10">
        <v>-862698.2</v>
      </c>
      <c r="CN10">
        <v>9183432.8000000007</v>
      </c>
      <c r="CO10">
        <v>2208339.5</v>
      </c>
      <c r="CP10">
        <v>-6190278</v>
      </c>
      <c r="CQ10">
        <v>6024371.2999999998</v>
      </c>
      <c r="CR10">
        <v>9202013.8000000007</v>
      </c>
      <c r="CS10">
        <v>-3530318.2</v>
      </c>
      <c r="CT10">
        <v>-3225511.9</v>
      </c>
      <c r="CU10">
        <v>-10529.2</v>
      </c>
      <c r="CV10">
        <v>-6015302</v>
      </c>
      <c r="CW10">
        <v>1035290.3</v>
      </c>
      <c r="CX10">
        <v>1187706.8</v>
      </c>
      <c r="CY10">
        <v>-2031761.5</v>
      </c>
      <c r="CZ10">
        <v>402678.6</v>
      </c>
      <c r="DA10">
        <v>5747964.4000000004</v>
      </c>
      <c r="DB10">
        <v>11290695.9</v>
      </c>
      <c r="DC10">
        <v>2260582</v>
      </c>
      <c r="DD10">
        <v>491319.6</v>
      </c>
      <c r="DE10">
        <v>-6270214.7000000002</v>
      </c>
      <c r="DF10">
        <v>-1213853.1000000001</v>
      </c>
      <c r="DG10">
        <v>1291842.2</v>
      </c>
      <c r="DH10">
        <v>4338551.4000000004</v>
      </c>
      <c r="DI10">
        <v>2091364.2</v>
      </c>
      <c r="DJ10">
        <v>-2979875.5</v>
      </c>
      <c r="DK10">
        <v>7265571.5999999996</v>
      </c>
      <c r="DL10">
        <v>3885531.7</v>
      </c>
      <c r="DM10">
        <v>-4442591.3</v>
      </c>
      <c r="DN10">
        <v>-3704051.9</v>
      </c>
      <c r="DO10">
        <v>155691.70000000001</v>
      </c>
      <c r="DP10">
        <v>-2163952</v>
      </c>
      <c r="DQ10">
        <v>2293059.9</v>
      </c>
      <c r="DR10">
        <v>2508875.4</v>
      </c>
      <c r="DS10">
        <v>-2885406.9</v>
      </c>
      <c r="DT10">
        <v>-1029927.2</v>
      </c>
      <c r="DU10">
        <v>5167583.8</v>
      </c>
      <c r="DV10">
        <v>-1731984.8</v>
      </c>
      <c r="DW10">
        <v>8660510.1999999993</v>
      </c>
      <c r="DX10">
        <v>981755.8</v>
      </c>
      <c r="DY10">
        <v>1780794.5</v>
      </c>
      <c r="DZ10">
        <v>-2268747.1</v>
      </c>
      <c r="EA10">
        <v>-2441614.7000000002</v>
      </c>
      <c r="EB10">
        <v>-3466016.8</v>
      </c>
      <c r="EC10">
        <v>5792942.5999999996</v>
      </c>
      <c r="ED10">
        <v>-247607.6</v>
      </c>
      <c r="EE10">
        <v>-1239481.6000000001</v>
      </c>
      <c r="EF10">
        <v>3670035.7</v>
      </c>
      <c r="EG10">
        <v>-901899.8</v>
      </c>
      <c r="EH10">
        <v>-5047252.4000000004</v>
      </c>
      <c r="EI10">
        <v>1334900</v>
      </c>
      <c r="EP10" s="28">
        <f t="shared" si="6"/>
        <v>138</v>
      </c>
      <c r="EQ10" s="28">
        <f t="shared" si="7"/>
        <v>20700000</v>
      </c>
      <c r="ER10" s="22">
        <f t="shared" ref="ER10:ER15" si="25">SUM(B10:EO10)</f>
        <v>19210613.900000006</v>
      </c>
      <c r="ES10" s="22">
        <f t="shared" si="8"/>
        <v>-1489386.099999994</v>
      </c>
      <c r="ET10" s="22">
        <f>ROUNDUP(EP10/1,0)</f>
        <v>138</v>
      </c>
      <c r="EU10" s="22">
        <f>$EQ$2*ET10</f>
        <v>20700000</v>
      </c>
      <c r="EV10" s="22">
        <f>SUM(B10:EO10)</f>
        <v>19210613.900000006</v>
      </c>
      <c r="EW10" s="22">
        <f t="shared" ref="EW10:EW14" si="26">EV10-EU10</f>
        <v>-1489386.099999994</v>
      </c>
      <c r="EX10" s="22">
        <v>1</v>
      </c>
      <c r="EY10" s="30">
        <f t="shared" si="9"/>
        <v>-2.5902366956521636E-3</v>
      </c>
      <c r="EZ10" s="34">
        <v>1</v>
      </c>
      <c r="FA10" s="28">
        <f>COUNTIF(B10:EO10,"&gt;150000")</f>
        <v>64</v>
      </c>
      <c r="FB10" s="28">
        <f>COUNTIF(B10:EO10,"&lt;150000")</f>
        <v>74</v>
      </c>
      <c r="FC10" s="29">
        <f t="shared" si="12"/>
        <v>0.46376811594202899</v>
      </c>
      <c r="FD10" s="24">
        <f>SUM(H10,T10,AF10,AR10,BD10,BP10,CB10,CN10,CZ10,DL10,DX10)</f>
        <v>26703333.100000001</v>
      </c>
      <c r="FE10" s="24">
        <f t="shared" ref="FE10:FI15" si="27">SUM(I10,U10,AG10,AS10,BE10,BQ10,CC10,CO10,DA10,DM10,DY10)</f>
        <v>7674497.0000000009</v>
      </c>
      <c r="FF10" s="24">
        <f t="shared" si="27"/>
        <v>-24637063.199999996</v>
      </c>
      <c r="FG10" s="24">
        <f t="shared" si="27"/>
        <v>10915022.300000001</v>
      </c>
      <c r="FH10" s="24">
        <f t="shared" si="27"/>
        <v>-889670.49999999907</v>
      </c>
      <c r="FI10" s="24">
        <f t="shared" si="27"/>
        <v>8982590.5999999996</v>
      </c>
      <c r="FJ10" s="24">
        <f>SUM(B10,N10,Z10,AL10,AX10,BJ10,BV10,CH10,CT10,DF10,DR10,ED10)</f>
        <v>-3243744.7000000039</v>
      </c>
      <c r="FK10" s="24">
        <f t="shared" ref="FK10:FO15" si="28">SUM(C10,O10,AA10,AM10,AY10,BK10,BW10,CI10,CU10,DG10,DS10,EE10)</f>
        <v>-14718081.600000001</v>
      </c>
      <c r="FL10" s="24">
        <f t="shared" si="28"/>
        <v>-1240702.0999999996</v>
      </c>
      <c r="FM10" s="24">
        <f t="shared" si="28"/>
        <v>9733865.3999999985</v>
      </c>
      <c r="FN10" s="24">
        <f t="shared" si="28"/>
        <v>-4467859.7</v>
      </c>
      <c r="FO10" s="24">
        <f t="shared" si="28"/>
        <v>4398427.299999997</v>
      </c>
    </row>
    <row r="11" spans="1:184" x14ac:dyDescent="0.25">
      <c r="A11" s="5" t="s">
        <v>2</v>
      </c>
      <c r="B11">
        <v>2651085.7999999998</v>
      </c>
      <c r="C11">
        <v>7875581</v>
      </c>
      <c r="D11">
        <v>22084836.5</v>
      </c>
      <c r="E11">
        <v>7191365.4000000004</v>
      </c>
      <c r="F11">
        <v>-5984311.2000000002</v>
      </c>
      <c r="G11">
        <v>-10701003.5</v>
      </c>
      <c r="H11">
        <v>3891722.3</v>
      </c>
      <c r="I11">
        <v>-218420.9</v>
      </c>
      <c r="J11">
        <v>-6069033.5999999996</v>
      </c>
      <c r="K11">
        <v>3584681.7</v>
      </c>
      <c r="L11">
        <v>21260246.100000001</v>
      </c>
      <c r="M11">
        <v>-2396253.9</v>
      </c>
      <c r="N11">
        <v>-10996921.300000001</v>
      </c>
      <c r="O11">
        <v>-15435952.199999999</v>
      </c>
      <c r="P11">
        <v>-10455324.300000001</v>
      </c>
      <c r="Q11">
        <v>-6088276.5999999996</v>
      </c>
      <c r="R11">
        <v>-4292151.2</v>
      </c>
      <c r="S11">
        <v>2940538</v>
      </c>
      <c r="T11">
        <v>6238300.9000000004</v>
      </c>
      <c r="U11">
        <v>-1397962.3</v>
      </c>
      <c r="V11">
        <v>-510166.1</v>
      </c>
      <c r="W11">
        <v>-2313527.9</v>
      </c>
      <c r="X11">
        <v>-3001468.7</v>
      </c>
      <c r="Y11">
        <v>-4801479.2</v>
      </c>
      <c r="Z11">
        <v>-943973.8</v>
      </c>
      <c r="AA11">
        <v>849192.9</v>
      </c>
      <c r="AB11">
        <v>7109998.7999999998</v>
      </c>
      <c r="AC11">
        <v>-1184492.3999999999</v>
      </c>
      <c r="AD11">
        <v>1551348.6</v>
      </c>
      <c r="AE11">
        <v>-2606671.9</v>
      </c>
      <c r="AF11">
        <v>421862.7</v>
      </c>
      <c r="AG11">
        <v>-234312.5</v>
      </c>
      <c r="AH11">
        <v>22152988.399999999</v>
      </c>
      <c r="AI11">
        <v>-3655042.7</v>
      </c>
      <c r="AJ11">
        <v>-5451174.5999999996</v>
      </c>
      <c r="AK11">
        <v>-2141416.2999999998</v>
      </c>
      <c r="AL11">
        <v>-2280565.5</v>
      </c>
      <c r="AM11">
        <v>-6945615.9000000004</v>
      </c>
      <c r="AN11">
        <v>444193.6</v>
      </c>
      <c r="AO11">
        <v>5042428.3</v>
      </c>
      <c r="AP11">
        <v>-2677868</v>
      </c>
      <c r="AQ11">
        <v>-4879543.7</v>
      </c>
      <c r="AR11">
        <v>3574131.3</v>
      </c>
      <c r="AS11">
        <v>2363949.2000000002</v>
      </c>
      <c r="AT11">
        <v>-1170006.8999999999</v>
      </c>
      <c r="AU11">
        <v>-4326805.5999999996</v>
      </c>
      <c r="AV11">
        <v>-4423264.4000000004</v>
      </c>
      <c r="AW11">
        <v>-961263.1</v>
      </c>
      <c r="AX11">
        <v>3404523.7</v>
      </c>
      <c r="AY11">
        <v>-2280908.9</v>
      </c>
      <c r="AZ11">
        <v>4422028</v>
      </c>
      <c r="BA11">
        <v>849912.7</v>
      </c>
      <c r="BB11">
        <v>47591.1</v>
      </c>
      <c r="BC11">
        <v>-875320.9</v>
      </c>
      <c r="BD11">
        <v>130692.1</v>
      </c>
      <c r="BE11">
        <v>-3348895.3</v>
      </c>
      <c r="BF11">
        <v>-5460400.5999999996</v>
      </c>
      <c r="BG11">
        <v>2031172.4</v>
      </c>
      <c r="BH11">
        <v>4142859</v>
      </c>
      <c r="BI11">
        <v>4939162.7</v>
      </c>
      <c r="BJ11">
        <v>2078154.7</v>
      </c>
      <c r="BK11">
        <v>-5031945.5999999996</v>
      </c>
      <c r="BL11">
        <v>1175200.5</v>
      </c>
      <c r="BM11">
        <v>-870865.7</v>
      </c>
      <c r="BN11">
        <v>1560007.4</v>
      </c>
      <c r="BO11">
        <v>-1339023</v>
      </c>
      <c r="BP11">
        <v>2648293.7000000002</v>
      </c>
      <c r="BQ11">
        <v>-5458890</v>
      </c>
      <c r="BR11">
        <v>-2014312.4</v>
      </c>
      <c r="BS11">
        <v>-4855186</v>
      </c>
      <c r="BT11">
        <v>128305</v>
      </c>
      <c r="BU11">
        <v>-4373607.9000000004</v>
      </c>
      <c r="BV11">
        <v>318225.3</v>
      </c>
      <c r="BW11">
        <v>-1148976.1000000001</v>
      </c>
      <c r="BX11">
        <v>-1450523.5</v>
      </c>
      <c r="BY11">
        <v>-3366964.6</v>
      </c>
      <c r="BZ11">
        <v>11632768.800000001</v>
      </c>
      <c r="CA11">
        <v>11088714.9</v>
      </c>
      <c r="CB11">
        <v>2264562.6</v>
      </c>
      <c r="CC11">
        <v>-5516233.7000000002</v>
      </c>
      <c r="CD11">
        <v>-2283652.9</v>
      </c>
      <c r="CE11">
        <v>11355147.699999999</v>
      </c>
      <c r="CF11">
        <v>-1326904.6000000001</v>
      </c>
      <c r="CG11">
        <v>-694850</v>
      </c>
      <c r="CH11">
        <v>-5006790.5</v>
      </c>
      <c r="CI11">
        <v>1479153.1</v>
      </c>
      <c r="CJ11">
        <v>-2047340.1</v>
      </c>
      <c r="CK11">
        <v>1365658.4</v>
      </c>
      <c r="CL11">
        <v>702497.7</v>
      </c>
      <c r="CM11">
        <v>5613904.2000000002</v>
      </c>
      <c r="CN11">
        <v>10709306.4</v>
      </c>
      <c r="CO11">
        <v>-243814.2</v>
      </c>
      <c r="CP11">
        <v>-2758926.7</v>
      </c>
      <c r="CQ11">
        <v>9667096.4000000004</v>
      </c>
      <c r="CR11">
        <v>6566863.2999999998</v>
      </c>
      <c r="CS11">
        <v>-7772639.9000000004</v>
      </c>
      <c r="CT11">
        <v>3386036.2</v>
      </c>
      <c r="CU11">
        <v>-4218398.8</v>
      </c>
      <c r="CV11">
        <v>-5204486</v>
      </c>
      <c r="CW11">
        <v>5251436.8</v>
      </c>
      <c r="CX11">
        <v>1708420.8</v>
      </c>
      <c r="CY11">
        <v>-2470271.5</v>
      </c>
      <c r="CZ11">
        <v>13356210</v>
      </c>
      <c r="DA11">
        <v>6844498.7000000002</v>
      </c>
      <c r="DB11">
        <v>16736614.1</v>
      </c>
      <c r="DC11">
        <v>3412274</v>
      </c>
      <c r="DD11">
        <v>-5126979.5999999996</v>
      </c>
      <c r="DE11">
        <v>-6139251.7999999998</v>
      </c>
      <c r="DF11">
        <v>5958653.2999999998</v>
      </c>
      <c r="DG11">
        <v>-2373072.2000000002</v>
      </c>
      <c r="DH11">
        <v>8290040.7000000002</v>
      </c>
      <c r="DI11">
        <v>-780187.3</v>
      </c>
      <c r="DJ11">
        <v>-716023.2</v>
      </c>
      <c r="DK11">
        <v>11041527.800000001</v>
      </c>
      <c r="DL11">
        <v>4586932.2</v>
      </c>
      <c r="DM11">
        <v>-6175858.7000000002</v>
      </c>
      <c r="DN11">
        <v>-2065404.7</v>
      </c>
      <c r="DO11">
        <v>-2437430.1</v>
      </c>
      <c r="DP11">
        <v>-3337028.7</v>
      </c>
      <c r="DQ11">
        <v>6685529.0999999996</v>
      </c>
      <c r="DR11">
        <v>1373272.4</v>
      </c>
      <c r="DS11">
        <v>-5528704.5999999996</v>
      </c>
      <c r="DT11">
        <v>-2145989.4</v>
      </c>
      <c r="DU11">
        <v>7893619.7000000002</v>
      </c>
      <c r="DV11">
        <v>-2719419.1</v>
      </c>
      <c r="DW11">
        <v>17675022.5</v>
      </c>
      <c r="DX11">
        <v>9986138.4000000004</v>
      </c>
      <c r="DY11">
        <v>-1696701.1</v>
      </c>
      <c r="DZ11">
        <v>-2544799</v>
      </c>
      <c r="EA11">
        <v>-3673288.3</v>
      </c>
      <c r="EB11">
        <v>-1874910.2</v>
      </c>
      <c r="EC11">
        <v>11506872.5</v>
      </c>
      <c r="ED11">
        <v>-1626933.6</v>
      </c>
      <c r="EE11">
        <v>2319224.7999999998</v>
      </c>
      <c r="EF11">
        <v>541459.1</v>
      </c>
      <c r="EG11">
        <v>491550</v>
      </c>
      <c r="EH11">
        <v>-5038445.2</v>
      </c>
      <c r="EI11">
        <v>-2126800</v>
      </c>
      <c r="EP11" s="28">
        <f t="shared" si="6"/>
        <v>138</v>
      </c>
      <c r="EQ11" s="28">
        <f t="shared" si="7"/>
        <v>20700000</v>
      </c>
      <c r="ER11" s="22">
        <f t="shared" si="25"/>
        <v>92503960.00000003</v>
      </c>
      <c r="ES11" s="22">
        <f t="shared" si="8"/>
        <v>71803960.00000003</v>
      </c>
      <c r="ET11" s="22">
        <f>ROUNDUP(EP11/2,0)</f>
        <v>69</v>
      </c>
      <c r="EU11" s="22">
        <f>$EQ$2*ET11</f>
        <v>10350000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96230871.900000006</v>
      </c>
      <c r="EW11" s="22">
        <f t="shared" si="26"/>
        <v>85880871.900000006</v>
      </c>
      <c r="EX11" s="22">
        <v>2</v>
      </c>
      <c r="EY11" s="30">
        <f t="shared" si="9"/>
        <v>0.14935803808695652</v>
      </c>
      <c r="EZ11" s="34">
        <v>2</v>
      </c>
      <c r="FA11" s="28">
        <f t="shared" ref="FA11:FA15" si="29">COUNTIF(B11:EO11,"&gt;150000")</f>
        <v>60</v>
      </c>
      <c r="FB11" s="28">
        <f t="shared" ref="FB11:FB15" si="30">COUNTIF(B11:EO11,"&lt;150000")</f>
        <v>78</v>
      </c>
      <c r="FC11" s="29">
        <f t="shared" si="12"/>
        <v>0.43478260869565216</v>
      </c>
      <c r="FD11" s="24">
        <f t="shared" ref="FD11:FD15" si="31">SUM(H11,T11,AF11,AR11,BD11,BP11,CB11,CN11,CZ11,DL11,DX11)</f>
        <v>57808152.600000001</v>
      </c>
      <c r="FE11" s="24">
        <f t="shared" si="27"/>
        <v>-15082640.799999999</v>
      </c>
      <c r="FF11" s="24">
        <f t="shared" si="27"/>
        <v>14012899.599999998</v>
      </c>
      <c r="FG11" s="24">
        <f t="shared" si="27"/>
        <v>8789091.6000000015</v>
      </c>
      <c r="FH11" s="24">
        <f t="shared" si="27"/>
        <v>7556542.6000000006</v>
      </c>
      <c r="FI11" s="24">
        <f t="shared" si="27"/>
        <v>-6149197.8000000045</v>
      </c>
      <c r="FJ11" s="24">
        <f t="shared" ref="FJ11:FJ15" si="32">SUM(B11,N11,Z11,AL11,AX11,BJ11,BV11,CH11,CT11,DF11,DR11,ED11)</f>
        <v>-1685233.3000000017</v>
      </c>
      <c r="FK11" s="24">
        <f t="shared" si="28"/>
        <v>-30440422.499999996</v>
      </c>
      <c r="FL11" s="24">
        <f t="shared" si="28"/>
        <v>22764093.900000002</v>
      </c>
      <c r="FM11" s="24">
        <f t="shared" si="28"/>
        <v>15795184.700000001</v>
      </c>
      <c r="FN11" s="24">
        <f t="shared" si="28"/>
        <v>-4225583.5</v>
      </c>
      <c r="FO11" s="24">
        <f t="shared" si="28"/>
        <v>23361072.900000002</v>
      </c>
    </row>
    <row r="12" spans="1:184" x14ac:dyDescent="0.25">
      <c r="A12" s="5" t="s">
        <v>1</v>
      </c>
      <c r="B12">
        <v>3362847.5</v>
      </c>
      <c r="C12">
        <v>10980811.6</v>
      </c>
      <c r="D12">
        <v>35846483.600000001</v>
      </c>
      <c r="E12">
        <v>1983681.2</v>
      </c>
      <c r="F12">
        <v>-4439783</v>
      </c>
      <c r="G12">
        <v>-9939276.6999999993</v>
      </c>
      <c r="H12">
        <v>1119751.8</v>
      </c>
      <c r="I12">
        <v>-390937.7</v>
      </c>
      <c r="J12">
        <v>-6157522.0999999996</v>
      </c>
      <c r="K12">
        <v>8208550.4000000004</v>
      </c>
      <c r="L12">
        <v>4427548</v>
      </c>
      <c r="M12">
        <v>-569268.5</v>
      </c>
      <c r="N12">
        <v>-18800087.600000001</v>
      </c>
      <c r="O12">
        <v>-15626019</v>
      </c>
      <c r="P12">
        <v>-11207858</v>
      </c>
      <c r="Q12">
        <v>-8914082.1999999993</v>
      </c>
      <c r="R12">
        <v>1164.9000000000001</v>
      </c>
      <c r="S12">
        <v>680655.5</v>
      </c>
      <c r="T12">
        <v>4235405.2</v>
      </c>
      <c r="U12">
        <v>390960.3</v>
      </c>
      <c r="V12">
        <v>-3857463.4</v>
      </c>
      <c r="W12">
        <v>-4059023.3</v>
      </c>
      <c r="X12">
        <v>-4433998.4000000004</v>
      </c>
      <c r="Y12">
        <v>-7844547.4000000004</v>
      </c>
      <c r="Z12">
        <v>2541857.2999999998</v>
      </c>
      <c r="AA12">
        <v>-133006.29999999999</v>
      </c>
      <c r="AB12">
        <v>4785545</v>
      </c>
      <c r="AC12">
        <v>51732.2</v>
      </c>
      <c r="AD12">
        <v>845957.9</v>
      </c>
      <c r="AE12">
        <v>-1251983.6000000001</v>
      </c>
      <c r="AF12">
        <v>-2253763.7000000002</v>
      </c>
      <c r="AG12">
        <v>7303952.2999999998</v>
      </c>
      <c r="AH12">
        <v>12393850</v>
      </c>
      <c r="AI12">
        <v>6514154.4000000004</v>
      </c>
      <c r="AJ12">
        <v>-9180853.6999999993</v>
      </c>
      <c r="AK12">
        <v>-1092104.5</v>
      </c>
      <c r="AL12">
        <v>-2508569.7999999998</v>
      </c>
      <c r="AM12">
        <v>-6004089.7999999998</v>
      </c>
      <c r="AN12">
        <v>2490264.6</v>
      </c>
      <c r="AO12">
        <v>6987488.9000000004</v>
      </c>
      <c r="AP12">
        <v>516207</v>
      </c>
      <c r="AQ12">
        <v>-4323016.5999999996</v>
      </c>
      <c r="AR12">
        <v>5716277.7000000002</v>
      </c>
      <c r="AS12">
        <v>-1124806</v>
      </c>
      <c r="AT12">
        <v>-567187.80000000005</v>
      </c>
      <c r="AU12">
        <v>-5249321.5999999996</v>
      </c>
      <c r="AV12">
        <v>-3957692.6</v>
      </c>
      <c r="AW12">
        <v>-1883047.7</v>
      </c>
      <c r="AX12">
        <v>-1398211.8</v>
      </c>
      <c r="AY12">
        <v>-3733676.2</v>
      </c>
      <c r="AZ12">
        <v>9348072.3000000007</v>
      </c>
      <c r="BA12">
        <v>-2688508.3</v>
      </c>
      <c r="BB12">
        <v>4202770.2</v>
      </c>
      <c r="BC12">
        <v>-3840023.4</v>
      </c>
      <c r="BD12">
        <v>-4959938.5999999996</v>
      </c>
      <c r="BE12">
        <v>-4005712.9</v>
      </c>
      <c r="BF12">
        <v>-4197929.0999999996</v>
      </c>
      <c r="BG12">
        <v>10200865.1</v>
      </c>
      <c r="BH12">
        <v>66073.600000000006</v>
      </c>
      <c r="BI12">
        <v>8332825.9000000004</v>
      </c>
      <c r="BJ12">
        <v>-1996823.8</v>
      </c>
      <c r="BK12">
        <v>-5364424.4000000004</v>
      </c>
      <c r="BL12">
        <v>-1124645</v>
      </c>
      <c r="BM12">
        <v>1225439.8999999999</v>
      </c>
      <c r="BN12">
        <v>-602813.1</v>
      </c>
      <c r="BO12">
        <v>2117750.2999999998</v>
      </c>
      <c r="BP12">
        <v>-2905117.8</v>
      </c>
      <c r="BQ12">
        <v>-2810069</v>
      </c>
      <c r="BR12">
        <v>-1372731.8</v>
      </c>
      <c r="BS12">
        <v>-5607500.5</v>
      </c>
      <c r="BT12">
        <v>-1159491.6000000001</v>
      </c>
      <c r="BU12">
        <v>-3870243.1</v>
      </c>
      <c r="BV12">
        <v>190732.4</v>
      </c>
      <c r="BW12">
        <v>-3088322.2</v>
      </c>
      <c r="BX12">
        <v>-1481126.7</v>
      </c>
      <c r="BY12">
        <v>-1651463.7</v>
      </c>
      <c r="BZ12">
        <v>11977282.699999999</v>
      </c>
      <c r="CA12">
        <v>15583692.4</v>
      </c>
      <c r="CB12">
        <v>874836.5</v>
      </c>
      <c r="CC12">
        <v>-3749148.6</v>
      </c>
      <c r="CD12">
        <v>-5179429.4000000004</v>
      </c>
      <c r="CE12">
        <v>8184211.7999999998</v>
      </c>
      <c r="CF12">
        <v>-3544855.7</v>
      </c>
      <c r="CG12">
        <v>-2501134.9</v>
      </c>
      <c r="CH12">
        <v>-7060479.5</v>
      </c>
      <c r="CI12">
        <v>3335144.1</v>
      </c>
      <c r="CJ12">
        <v>-1685879.6</v>
      </c>
      <c r="CK12">
        <v>1052358.1000000001</v>
      </c>
      <c r="CL12">
        <v>6627906.2000000002</v>
      </c>
      <c r="CM12">
        <v>11699081.4</v>
      </c>
      <c r="CN12">
        <v>5953830.5</v>
      </c>
      <c r="CO12">
        <v>5033641.2</v>
      </c>
      <c r="CP12">
        <v>3862293.9</v>
      </c>
      <c r="CQ12">
        <v>6321588.5999999996</v>
      </c>
      <c r="CR12">
        <v>3919039.6</v>
      </c>
      <c r="CS12">
        <v>266507.3</v>
      </c>
      <c r="CT12">
        <v>-2682686.6</v>
      </c>
      <c r="CU12">
        <v>192301.7</v>
      </c>
      <c r="CV12">
        <v>418845.8</v>
      </c>
      <c r="CW12">
        <v>3772561</v>
      </c>
      <c r="CX12">
        <v>-118201.2</v>
      </c>
      <c r="CY12">
        <v>-6104979.0999999996</v>
      </c>
      <c r="CZ12">
        <v>9443886.5999999996</v>
      </c>
      <c r="DA12">
        <v>9213027.5999999996</v>
      </c>
      <c r="DB12">
        <v>19773706.699999999</v>
      </c>
      <c r="DC12">
        <v>-1331225.3999999999</v>
      </c>
      <c r="DD12">
        <v>-4181173.8</v>
      </c>
      <c r="DE12">
        <v>2551309.7000000002</v>
      </c>
      <c r="DF12">
        <v>1132600.5</v>
      </c>
      <c r="DG12">
        <v>-5410645.7000000002</v>
      </c>
      <c r="DH12">
        <v>6600596.5</v>
      </c>
      <c r="DI12">
        <v>4159774.4</v>
      </c>
      <c r="DJ12">
        <v>-930244.1</v>
      </c>
      <c r="DK12">
        <v>14831139.9</v>
      </c>
      <c r="DL12">
        <v>787108.3</v>
      </c>
      <c r="DM12">
        <v>-5585667</v>
      </c>
      <c r="DN12">
        <v>-5545996.4000000004</v>
      </c>
      <c r="DO12">
        <v>-2293773.5</v>
      </c>
      <c r="DP12">
        <v>-7108588.5999999996</v>
      </c>
      <c r="DQ12">
        <v>2742609.6</v>
      </c>
      <c r="DR12">
        <v>-427397.8</v>
      </c>
      <c r="DS12">
        <v>-6581536.5999999996</v>
      </c>
      <c r="DT12">
        <v>267810.8</v>
      </c>
      <c r="DU12">
        <v>8312937.4000000004</v>
      </c>
      <c r="DV12">
        <v>752140.7</v>
      </c>
      <c r="DW12">
        <v>20068140.600000001</v>
      </c>
      <c r="DX12">
        <v>11043822.300000001</v>
      </c>
      <c r="DY12">
        <v>-1616124.4</v>
      </c>
      <c r="DZ12">
        <v>-1544616.5</v>
      </c>
      <c r="EA12">
        <v>815567</v>
      </c>
      <c r="EB12">
        <v>580251</v>
      </c>
      <c r="EC12">
        <v>12054979.9</v>
      </c>
      <c r="ED12">
        <v>1444762.8</v>
      </c>
      <c r="EE12">
        <v>1133194.3999999999</v>
      </c>
      <c r="EF12">
        <v>430175.8</v>
      </c>
      <c r="EG12">
        <v>5719617</v>
      </c>
      <c r="EH12">
        <v>-6114260.4000000004</v>
      </c>
      <c r="EI12">
        <v>1565800</v>
      </c>
      <c r="EP12" s="28">
        <f t="shared" si="6"/>
        <v>138</v>
      </c>
      <c r="EQ12" s="28">
        <f t="shared" si="7"/>
        <v>20700000</v>
      </c>
      <c r="ER12" s="22">
        <f t="shared" si="25"/>
        <v>106643630.5</v>
      </c>
      <c r="ES12" s="22">
        <f t="shared" si="8"/>
        <v>85943630.5</v>
      </c>
      <c r="ET12" s="22">
        <f>ROUNDUP(EP12/3,0)</f>
        <v>46</v>
      </c>
      <c r="EU12" s="22">
        <f t="shared" ref="EU12:EU15" si="33">$EQ$2*ET12</f>
        <v>6900000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44570271.299999997</v>
      </c>
      <c r="EW12" s="22">
        <f t="shared" si="26"/>
        <v>37670271.299999997</v>
      </c>
      <c r="EX12" s="22">
        <v>3</v>
      </c>
      <c r="EY12" s="30">
        <f t="shared" si="9"/>
        <v>6.5513515304347819E-2</v>
      </c>
      <c r="EZ12" s="34">
        <v>3</v>
      </c>
      <c r="FA12" s="28">
        <f t="shared" si="29"/>
        <v>67</v>
      </c>
      <c r="FB12" s="28">
        <f t="shared" si="30"/>
        <v>71</v>
      </c>
      <c r="FC12" s="29">
        <f t="shared" si="12"/>
        <v>0.48550724637681159</v>
      </c>
      <c r="FD12" s="24">
        <f t="shared" si="31"/>
        <v>29056098.800000001</v>
      </c>
      <c r="FE12" s="24">
        <f t="shared" si="27"/>
        <v>2659115.7999999993</v>
      </c>
      <c r="FF12" s="24">
        <f t="shared" si="27"/>
        <v>7606974.0999999996</v>
      </c>
      <c r="FG12" s="24">
        <f t="shared" si="27"/>
        <v>21704093</v>
      </c>
      <c r="FH12" s="24">
        <f t="shared" si="27"/>
        <v>-24573742.199999996</v>
      </c>
      <c r="FI12" s="24">
        <f t="shared" si="27"/>
        <v>8187886.3000000026</v>
      </c>
      <c r="FJ12" s="24">
        <f t="shared" si="32"/>
        <v>-26201456.400000006</v>
      </c>
      <c r="FK12" s="24">
        <f t="shared" si="28"/>
        <v>-30300268.399999999</v>
      </c>
      <c r="FL12" s="24">
        <f t="shared" si="28"/>
        <v>44688285.099999987</v>
      </c>
      <c r="FM12" s="24">
        <f t="shared" si="28"/>
        <v>20011535.900000002</v>
      </c>
      <c r="FN12" s="24">
        <f t="shared" si="28"/>
        <v>12718127.799999999</v>
      </c>
      <c r="FO12" s="24">
        <f t="shared" si="28"/>
        <v>41086980.700000003</v>
      </c>
    </row>
    <row r="13" spans="1:184" x14ac:dyDescent="0.25">
      <c r="A13" s="5" t="s">
        <v>3</v>
      </c>
      <c r="B13">
        <v>-1332083.6000000001</v>
      </c>
      <c r="C13">
        <v>14676457.4</v>
      </c>
      <c r="D13">
        <v>26004960.600000001</v>
      </c>
      <c r="E13">
        <v>6763116.5999999996</v>
      </c>
      <c r="F13">
        <v>-4246209.7</v>
      </c>
      <c r="G13">
        <v>-10838928.1</v>
      </c>
      <c r="H13">
        <v>2725784.2</v>
      </c>
      <c r="I13">
        <v>9435435.8000000007</v>
      </c>
      <c r="J13">
        <v>-929228</v>
      </c>
      <c r="K13">
        <v>-3141700.8</v>
      </c>
      <c r="L13">
        <v>5238028.9000000004</v>
      </c>
      <c r="M13">
        <v>-12376131.6</v>
      </c>
      <c r="N13">
        <v>-18621453.699999999</v>
      </c>
      <c r="O13">
        <v>-15906569.699999999</v>
      </c>
      <c r="P13">
        <v>-14744993.300000001</v>
      </c>
      <c r="Q13">
        <v>-6186447.2999999998</v>
      </c>
      <c r="R13">
        <v>-263124.59999999998</v>
      </c>
      <c r="S13">
        <v>-1321711.1000000001</v>
      </c>
      <c r="T13">
        <v>6493999.7000000002</v>
      </c>
      <c r="U13">
        <v>-1198745.8999999999</v>
      </c>
      <c r="V13">
        <v>-4699404.7</v>
      </c>
      <c r="W13">
        <v>-4385344.8</v>
      </c>
      <c r="X13">
        <v>-8495971.1999999993</v>
      </c>
      <c r="Y13">
        <v>-7336031.9000000004</v>
      </c>
      <c r="Z13">
        <v>3849115.2</v>
      </c>
      <c r="AA13">
        <v>1774421</v>
      </c>
      <c r="AB13">
        <v>7584853</v>
      </c>
      <c r="AC13">
        <v>-3795473</v>
      </c>
      <c r="AD13">
        <v>894719.1</v>
      </c>
      <c r="AE13">
        <v>-5786730.0999999996</v>
      </c>
      <c r="AF13">
        <v>2294788.5</v>
      </c>
      <c r="AG13">
        <v>11848963.5</v>
      </c>
      <c r="AH13">
        <v>26373547.100000001</v>
      </c>
      <c r="AI13">
        <v>1156174.2</v>
      </c>
      <c r="AJ13">
        <v>-9660646.0999999996</v>
      </c>
      <c r="AK13">
        <v>-2035973.6</v>
      </c>
      <c r="AL13">
        <v>-5326897.8</v>
      </c>
      <c r="AM13">
        <v>-2568986.2999999998</v>
      </c>
      <c r="AN13">
        <v>-2223951.7999999998</v>
      </c>
      <c r="AO13">
        <v>7749617.2000000002</v>
      </c>
      <c r="AP13">
        <v>3142133.7</v>
      </c>
      <c r="AQ13">
        <v>-3264104.1</v>
      </c>
      <c r="AR13">
        <v>2498682.2000000002</v>
      </c>
      <c r="AS13">
        <v>29735.4</v>
      </c>
      <c r="AT13">
        <v>-1315967.7</v>
      </c>
      <c r="AU13">
        <v>-5022367.2</v>
      </c>
      <c r="AV13">
        <v>-6783781.9000000004</v>
      </c>
      <c r="AW13">
        <v>-3831363.9</v>
      </c>
      <c r="AX13">
        <v>-7677655.2999999998</v>
      </c>
      <c r="AY13">
        <v>3459533.4</v>
      </c>
      <c r="AZ13">
        <v>7822217.0999999996</v>
      </c>
      <c r="BA13">
        <v>-853222</v>
      </c>
      <c r="BB13">
        <v>3944299.3</v>
      </c>
      <c r="BC13">
        <v>-6164546.2000000002</v>
      </c>
      <c r="BD13">
        <v>-5960229.7999999998</v>
      </c>
      <c r="BE13">
        <v>-5607417.7999999998</v>
      </c>
      <c r="BF13">
        <v>-2130593</v>
      </c>
      <c r="BG13">
        <v>6949668.4000000004</v>
      </c>
      <c r="BH13">
        <v>-4131878</v>
      </c>
      <c r="BI13">
        <v>6425515.5999999996</v>
      </c>
      <c r="BJ13">
        <v>-2327959.4</v>
      </c>
      <c r="BK13">
        <v>-5949346.9000000004</v>
      </c>
      <c r="BL13">
        <v>70180.399999999994</v>
      </c>
      <c r="BM13">
        <v>1241723.8</v>
      </c>
      <c r="BN13">
        <v>1741819.2</v>
      </c>
      <c r="BO13">
        <v>-246611.3</v>
      </c>
      <c r="BP13">
        <v>915249.2</v>
      </c>
      <c r="BQ13">
        <v>-1376355.6</v>
      </c>
      <c r="BR13">
        <v>262836.5</v>
      </c>
      <c r="BS13">
        <v>-2882549.4</v>
      </c>
      <c r="BT13">
        <v>833741.7</v>
      </c>
      <c r="BU13">
        <v>-5667182</v>
      </c>
      <c r="BV13">
        <v>976146.9</v>
      </c>
      <c r="BW13">
        <v>-3717032.1</v>
      </c>
      <c r="BX13">
        <v>450636.7</v>
      </c>
      <c r="BY13">
        <v>2700384.6</v>
      </c>
      <c r="BZ13">
        <v>12321410.800000001</v>
      </c>
      <c r="CA13">
        <v>14550904.1</v>
      </c>
      <c r="CB13">
        <v>3413035.5</v>
      </c>
      <c r="CC13">
        <v>-6593573.5999999996</v>
      </c>
      <c r="CD13">
        <v>-4179666.9</v>
      </c>
      <c r="CE13">
        <v>6599031.0999999996</v>
      </c>
      <c r="CF13">
        <v>-6676134.4000000004</v>
      </c>
      <c r="CG13">
        <v>-5544041.5</v>
      </c>
      <c r="CH13">
        <v>-6304292.2000000002</v>
      </c>
      <c r="CI13">
        <v>2044108.1</v>
      </c>
      <c r="CJ13">
        <v>-925624.9</v>
      </c>
      <c r="CK13">
        <v>5210325.7</v>
      </c>
      <c r="CL13">
        <v>6351551.5</v>
      </c>
      <c r="CM13">
        <v>4279066.5</v>
      </c>
      <c r="CN13">
        <v>6899798.7999999998</v>
      </c>
      <c r="CO13">
        <v>4175893.6</v>
      </c>
      <c r="CP13">
        <v>424964.9</v>
      </c>
      <c r="CQ13">
        <v>4271965.0999999996</v>
      </c>
      <c r="CR13">
        <v>10873935.699999999</v>
      </c>
      <c r="CS13">
        <v>-5205863</v>
      </c>
      <c r="CT13">
        <v>-1104695</v>
      </c>
      <c r="CU13">
        <v>585580.6</v>
      </c>
      <c r="CV13">
        <v>-953024.6</v>
      </c>
      <c r="CW13">
        <v>3514322.1</v>
      </c>
      <c r="CX13">
        <v>-1070608.1000000001</v>
      </c>
      <c r="CY13">
        <v>-11766985.4</v>
      </c>
      <c r="CZ13">
        <v>15286229.9</v>
      </c>
      <c r="DA13">
        <v>13769017.9</v>
      </c>
      <c r="DB13">
        <v>8720655.4000000004</v>
      </c>
      <c r="DC13">
        <v>-282986.40000000002</v>
      </c>
      <c r="DD13">
        <v>6037665.5999999996</v>
      </c>
      <c r="DE13">
        <v>1925139.1</v>
      </c>
      <c r="DF13">
        <v>3809934.4</v>
      </c>
      <c r="DG13">
        <v>-7079156.7999999998</v>
      </c>
      <c r="DH13">
        <v>15136899.699999999</v>
      </c>
      <c r="DI13">
        <v>7029951.7000000002</v>
      </c>
      <c r="DJ13">
        <v>-4263575.7</v>
      </c>
      <c r="DK13">
        <v>10703654.6</v>
      </c>
      <c r="DL13">
        <v>213380.2</v>
      </c>
      <c r="DM13">
        <v>-6812047.2000000002</v>
      </c>
      <c r="DN13">
        <v>-10697214.300000001</v>
      </c>
      <c r="DO13">
        <v>93766.5</v>
      </c>
      <c r="DP13">
        <v>-7213084.0999999996</v>
      </c>
      <c r="DQ13">
        <v>-726532.1</v>
      </c>
      <c r="DR13">
        <v>904483.2</v>
      </c>
      <c r="DS13">
        <v>-3903433.9</v>
      </c>
      <c r="DT13">
        <v>3251083.6</v>
      </c>
      <c r="DU13">
        <v>10811251.6</v>
      </c>
      <c r="DV13">
        <v>2488051.9</v>
      </c>
      <c r="DW13">
        <v>22625635.100000001</v>
      </c>
      <c r="DX13">
        <v>8168078.9000000004</v>
      </c>
      <c r="DY13">
        <v>-3085964.1</v>
      </c>
      <c r="DZ13">
        <v>-3978869.5</v>
      </c>
      <c r="EA13">
        <v>4473350</v>
      </c>
      <c r="EB13">
        <v>3654927</v>
      </c>
      <c r="EC13">
        <v>18214736</v>
      </c>
      <c r="ED13">
        <v>3669688.6</v>
      </c>
      <c r="EE13">
        <v>-1780750</v>
      </c>
      <c r="EF13">
        <v>5176498.4000000004</v>
      </c>
      <c r="EG13">
        <v>911017.2</v>
      </c>
      <c r="EH13">
        <v>-3155381.6</v>
      </c>
      <c r="EI13">
        <v>1993000</v>
      </c>
      <c r="EP13" s="28">
        <f t="shared" si="6"/>
        <v>138</v>
      </c>
      <c r="EQ13" s="28">
        <f t="shared" si="7"/>
        <v>20700000</v>
      </c>
      <c r="ER13" s="22">
        <f t="shared" si="25"/>
        <v>107276069.10000004</v>
      </c>
      <c r="ES13" s="22">
        <f t="shared" si="8"/>
        <v>86576069.100000039</v>
      </c>
      <c r="ET13" s="22">
        <f>ROUNDUP(EP13/4,0)</f>
        <v>35</v>
      </c>
      <c r="EU13" s="22">
        <f t="shared" si="33"/>
        <v>5250000</v>
      </c>
      <c r="EV13" s="22">
        <f>SUM(B13,F13,J13,N13,R13,V13,Z13,AD13,AH13,AL13,AP13,AT13,AX13,BB13,BF13,BJ13,BN13,BR13,BV13,BZ13,CD13,CH13,CL13,CP13,CT13,CX13,DB13,DF13,DJ13,DN13,DR13,DV13,DZ13,ED13,EH13,EL13)</f>
        <v>-3749523.0999999978</v>
      </c>
      <c r="EW13" s="22">
        <f t="shared" si="26"/>
        <v>-8999523.0999999978</v>
      </c>
      <c r="EX13" s="22">
        <v>4</v>
      </c>
      <c r="EY13" s="30">
        <f t="shared" si="9"/>
        <v>-1.5427753885714282E-2</v>
      </c>
      <c r="EZ13" s="34">
        <v>4</v>
      </c>
      <c r="FA13" s="28">
        <f t="shared" si="29"/>
        <v>69</v>
      </c>
      <c r="FB13" s="28">
        <f t="shared" si="30"/>
        <v>69</v>
      </c>
      <c r="FC13" s="29">
        <f t="shared" si="12"/>
        <v>0.5</v>
      </c>
      <c r="FD13" s="24">
        <f t="shared" si="31"/>
        <v>42948797.300000004</v>
      </c>
      <c r="FE13" s="24">
        <f t="shared" si="27"/>
        <v>14584941.999999998</v>
      </c>
      <c r="FF13" s="24">
        <f t="shared" si="27"/>
        <v>7851059.8000000007</v>
      </c>
      <c r="FG13" s="24">
        <f t="shared" si="27"/>
        <v>7829006.6999999993</v>
      </c>
      <c r="FH13" s="24">
        <f t="shared" si="27"/>
        <v>-16323196.800000001</v>
      </c>
      <c r="FI13" s="24">
        <f t="shared" si="27"/>
        <v>-16157728.899999999</v>
      </c>
      <c r="FJ13" s="24">
        <f t="shared" si="32"/>
        <v>-29485668.700000007</v>
      </c>
      <c r="FK13" s="24">
        <f t="shared" si="28"/>
        <v>-18365175.200000003</v>
      </c>
      <c r="FL13" s="24">
        <f t="shared" si="28"/>
        <v>46649734.899999999</v>
      </c>
      <c r="FM13" s="24">
        <f t="shared" si="28"/>
        <v>35096568.200000003</v>
      </c>
      <c r="FN13" s="24">
        <f t="shared" si="28"/>
        <v>17885085.799999997</v>
      </c>
      <c r="FO13" s="24">
        <f t="shared" si="28"/>
        <v>14762644.000000002</v>
      </c>
    </row>
    <row r="14" spans="1:184" x14ac:dyDescent="0.25">
      <c r="A14" s="5" t="s">
        <v>4</v>
      </c>
      <c r="B14">
        <v>224721.3</v>
      </c>
      <c r="C14">
        <v>11619092</v>
      </c>
      <c r="D14">
        <v>22567155.899999999</v>
      </c>
      <c r="E14">
        <v>5632555</v>
      </c>
      <c r="F14">
        <v>-4652782.8</v>
      </c>
      <c r="G14">
        <v>-7270912.7999999998</v>
      </c>
      <c r="H14">
        <v>7479132.7999999998</v>
      </c>
      <c r="I14">
        <v>18419832.899999999</v>
      </c>
      <c r="J14">
        <v>-9924435.4000000004</v>
      </c>
      <c r="K14">
        <v>-3446796.4</v>
      </c>
      <c r="L14">
        <v>-5178562.5999999996</v>
      </c>
      <c r="M14">
        <v>-15261405.199999999</v>
      </c>
      <c r="N14">
        <v>-18449639.899999999</v>
      </c>
      <c r="O14">
        <v>-18258524.300000001</v>
      </c>
      <c r="P14">
        <v>-8919478.5</v>
      </c>
      <c r="Q14">
        <v>-2704758.3</v>
      </c>
      <c r="R14">
        <v>2521231.7999999998</v>
      </c>
      <c r="S14">
        <v>-2437670.2999999998</v>
      </c>
      <c r="T14">
        <v>2759657.5</v>
      </c>
      <c r="U14">
        <v>-4448055.9000000004</v>
      </c>
      <c r="V14">
        <v>-7776568.5</v>
      </c>
      <c r="W14">
        <v>-7723060.2999999998</v>
      </c>
      <c r="X14">
        <v>-9983802.3000000007</v>
      </c>
      <c r="Y14">
        <v>-2716873.7</v>
      </c>
      <c r="Z14">
        <v>7762641.5</v>
      </c>
      <c r="AA14">
        <v>4043414.3</v>
      </c>
      <c r="AB14">
        <v>6186022.2999999998</v>
      </c>
      <c r="AC14">
        <v>-6092971.2999999998</v>
      </c>
      <c r="AD14">
        <v>-5310016.4000000004</v>
      </c>
      <c r="AE14">
        <v>3116557.8</v>
      </c>
      <c r="AF14">
        <v>10791163.699999999</v>
      </c>
      <c r="AG14">
        <v>13841013.1</v>
      </c>
      <c r="AH14">
        <v>21498128.800000001</v>
      </c>
      <c r="AI14">
        <v>-888431.5</v>
      </c>
      <c r="AJ14">
        <v>-12401082.6</v>
      </c>
      <c r="AK14">
        <v>-2509678.7000000002</v>
      </c>
      <c r="AL14">
        <v>-4472788.0999999996</v>
      </c>
      <c r="AM14">
        <v>-5767878.4000000004</v>
      </c>
      <c r="AN14">
        <v>811594.1</v>
      </c>
      <c r="AO14">
        <v>12940258.300000001</v>
      </c>
      <c r="AP14">
        <v>6431125</v>
      </c>
      <c r="AQ14">
        <v>-6931267.9000000004</v>
      </c>
      <c r="AR14">
        <v>2099992.9</v>
      </c>
      <c r="AS14">
        <v>-1761734</v>
      </c>
      <c r="AT14">
        <v>-1725916.1</v>
      </c>
      <c r="AU14">
        <v>-3136156.3</v>
      </c>
      <c r="AV14">
        <v>-8698105.5999999996</v>
      </c>
      <c r="AW14">
        <v>-4313518.0999999996</v>
      </c>
      <c r="AX14">
        <v>1328822</v>
      </c>
      <c r="AY14">
        <v>6278664.7000000002</v>
      </c>
      <c r="AZ14">
        <v>10498778.5</v>
      </c>
      <c r="BA14">
        <v>-5315691.0999999996</v>
      </c>
      <c r="BB14">
        <v>-2420504.4</v>
      </c>
      <c r="BC14">
        <v>-3538329</v>
      </c>
      <c r="BD14">
        <v>-5344034.2</v>
      </c>
      <c r="BE14">
        <v>-4040327</v>
      </c>
      <c r="BF14">
        <v>-3972585.9</v>
      </c>
      <c r="BG14">
        <v>1551319</v>
      </c>
      <c r="BH14">
        <v>474218.6</v>
      </c>
      <c r="BI14">
        <v>5157902.7</v>
      </c>
      <c r="BJ14">
        <v>-2725709.9</v>
      </c>
      <c r="BK14">
        <v>-5626424.2000000002</v>
      </c>
      <c r="BL14">
        <v>-1257415</v>
      </c>
      <c r="BM14">
        <v>2319118.9</v>
      </c>
      <c r="BN14">
        <v>-3094489.7</v>
      </c>
      <c r="BO14">
        <v>6199267</v>
      </c>
      <c r="BP14">
        <v>-1258018.3999999999</v>
      </c>
      <c r="BQ14">
        <v>-1639227.4</v>
      </c>
      <c r="BR14">
        <v>-1331456.8999999999</v>
      </c>
      <c r="BS14">
        <v>-5128769.8</v>
      </c>
      <c r="BT14">
        <v>1356338.1</v>
      </c>
      <c r="BU14">
        <v>-8324351.9000000004</v>
      </c>
      <c r="BV14">
        <v>872707.9</v>
      </c>
      <c r="BW14">
        <v>-3131983.1</v>
      </c>
      <c r="BX14">
        <v>1867985.1</v>
      </c>
      <c r="BY14">
        <v>3838609.9</v>
      </c>
      <c r="BZ14">
        <v>10595391.300000001</v>
      </c>
      <c r="CA14">
        <v>20084364.300000001</v>
      </c>
      <c r="CB14">
        <v>2996170.5</v>
      </c>
      <c r="CC14">
        <v>-9929950</v>
      </c>
      <c r="CD14">
        <v>-5051299.5999999996</v>
      </c>
      <c r="CE14">
        <v>6945242.7000000002</v>
      </c>
      <c r="CF14">
        <v>-6698306.5999999996</v>
      </c>
      <c r="CG14">
        <v>-4297140.5999999996</v>
      </c>
      <c r="CH14">
        <v>-6701195</v>
      </c>
      <c r="CI14">
        <v>1886146</v>
      </c>
      <c r="CJ14">
        <v>7488975.9000000004</v>
      </c>
      <c r="CK14">
        <v>8210441</v>
      </c>
      <c r="CL14">
        <v>4105577.7</v>
      </c>
      <c r="CM14">
        <v>7313096.9000000004</v>
      </c>
      <c r="CN14">
        <v>7942399.0999999996</v>
      </c>
      <c r="CO14">
        <v>314440.2</v>
      </c>
      <c r="CP14">
        <v>-2949835.5</v>
      </c>
      <c r="CQ14">
        <v>8432241.1999999993</v>
      </c>
      <c r="CR14">
        <v>3977918.9</v>
      </c>
      <c r="CS14">
        <v>-5252805</v>
      </c>
      <c r="CT14">
        <v>974361.1</v>
      </c>
      <c r="CU14">
        <v>-1288142.7</v>
      </c>
      <c r="CV14">
        <v>-2207525.9</v>
      </c>
      <c r="CW14">
        <v>243283.5</v>
      </c>
      <c r="CX14">
        <v>-5747031.2000000002</v>
      </c>
      <c r="CY14">
        <v>-12874811.9</v>
      </c>
      <c r="CZ14">
        <v>20431943.800000001</v>
      </c>
      <c r="DA14">
        <v>3295335.7</v>
      </c>
      <c r="DB14">
        <v>10206785.800000001</v>
      </c>
      <c r="DC14">
        <v>7903830.9000000004</v>
      </c>
      <c r="DD14">
        <v>8440800.5</v>
      </c>
      <c r="DE14">
        <v>7235233.7999999998</v>
      </c>
      <c r="DF14">
        <v>2997827.5</v>
      </c>
      <c r="DG14">
        <v>-5249090.8</v>
      </c>
      <c r="DH14">
        <v>17804657.600000001</v>
      </c>
      <c r="DI14">
        <v>11370629</v>
      </c>
      <c r="DJ14">
        <v>-4432253.7</v>
      </c>
      <c r="DK14">
        <v>13076272.300000001</v>
      </c>
      <c r="DL14">
        <v>-1037282.5</v>
      </c>
      <c r="DM14">
        <v>-6184397.0999999996</v>
      </c>
      <c r="DN14">
        <v>-12913506.800000001</v>
      </c>
      <c r="DO14">
        <v>-1667435.1</v>
      </c>
      <c r="DP14">
        <v>-10885305.6</v>
      </c>
      <c r="DQ14">
        <v>-826998.1</v>
      </c>
      <c r="DR14">
        <v>3756992.5</v>
      </c>
      <c r="DS14">
        <v>-4258538.8</v>
      </c>
      <c r="DT14">
        <v>10838061.9</v>
      </c>
      <c r="DU14">
        <v>11366604.9</v>
      </c>
      <c r="DV14">
        <v>9962726.8000000007</v>
      </c>
      <c r="DW14">
        <v>18657996.300000001</v>
      </c>
      <c r="DX14">
        <v>6100715.7000000002</v>
      </c>
      <c r="DY14">
        <v>-3638882.6</v>
      </c>
      <c r="DZ14">
        <v>-1594113.3</v>
      </c>
      <c r="EA14">
        <v>2398000</v>
      </c>
      <c r="EB14">
        <v>3126000</v>
      </c>
      <c r="EC14">
        <v>20554450</v>
      </c>
      <c r="ED14">
        <v>-5324332.4000000004</v>
      </c>
      <c r="EE14">
        <v>669174</v>
      </c>
      <c r="EF14">
        <v>3772186.8</v>
      </c>
      <c r="EG14">
        <v>2157299.9</v>
      </c>
      <c r="EH14">
        <v>-4347497.5999999996</v>
      </c>
      <c r="EP14" s="28">
        <f t="shared" si="6"/>
        <v>137</v>
      </c>
      <c r="EQ14" s="28">
        <f t="shared" si="7"/>
        <v>20550000</v>
      </c>
      <c r="ER14" s="22">
        <f t="shared" si="25"/>
        <v>113452730.90000001</v>
      </c>
      <c r="ES14" s="22">
        <f t="shared" si="8"/>
        <v>92902730.900000006</v>
      </c>
      <c r="ET14" s="22">
        <f>ROUNDUP(EP14/5,0)</f>
        <v>28</v>
      </c>
      <c r="EU14" s="22">
        <f t="shared" si="33"/>
        <v>4200000</v>
      </c>
      <c r="EV14" s="22">
        <f>SUM(B14,G14,L14,Q14,V14,AA14,AF14,AK14,AP14,AU14,AZ14,BE14,BJ14,BO14,BT14,BY14,CD14,CI14,CN14,CS14,CX14,DC14,DH14,DM14,DR14,DW14,EB14,EG14,EL14)</f>
        <v>49040533.100000001</v>
      </c>
      <c r="EW14" s="22">
        <f t="shared" si="26"/>
        <v>44840533.100000001</v>
      </c>
      <c r="EX14" s="22">
        <v>5</v>
      </c>
      <c r="EY14" s="30">
        <f t="shared" si="9"/>
        <v>7.686948531428571E-2</v>
      </c>
      <c r="EZ14" s="34">
        <v>5</v>
      </c>
      <c r="FA14" s="28">
        <f t="shared" si="29"/>
        <v>68</v>
      </c>
      <c r="FB14" s="28">
        <f t="shared" si="30"/>
        <v>69</v>
      </c>
      <c r="FC14" s="29">
        <f t="shared" si="12"/>
        <v>0.49635036496350365</v>
      </c>
      <c r="FD14" s="24">
        <f t="shared" si="31"/>
        <v>52961840.900000006</v>
      </c>
      <c r="FE14" s="24">
        <f t="shared" si="27"/>
        <v>4228047.8999999985</v>
      </c>
      <c r="FF14" s="24">
        <f t="shared" si="27"/>
        <v>-15534803.399999999</v>
      </c>
      <c r="FG14" s="24">
        <f t="shared" si="27"/>
        <v>5239984.3999999985</v>
      </c>
      <c r="FH14" s="24">
        <f t="shared" si="27"/>
        <v>-36469889.200000003</v>
      </c>
      <c r="FI14" s="24">
        <f t="shared" si="27"/>
        <v>-10555184.800000001</v>
      </c>
      <c r="FJ14" s="24">
        <f t="shared" si="32"/>
        <v>-19755591.499999993</v>
      </c>
      <c r="FK14" s="24">
        <f t="shared" si="28"/>
        <v>-19084091.300000001</v>
      </c>
      <c r="FL14" s="24">
        <f t="shared" si="28"/>
        <v>69450998.700000003</v>
      </c>
      <c r="FM14" s="24">
        <f t="shared" si="28"/>
        <v>43965379.700000003</v>
      </c>
      <c r="FN14" s="24">
        <f t="shared" si="28"/>
        <v>3611476.8000000017</v>
      </c>
      <c r="FO14" s="24">
        <f t="shared" si="28"/>
        <v>35394562.700000003</v>
      </c>
    </row>
    <row r="15" spans="1:184" x14ac:dyDescent="0.25">
      <c r="A15" s="5" t="s">
        <v>5</v>
      </c>
      <c r="B15">
        <v>-3089024.7</v>
      </c>
      <c r="C15">
        <v>11078601.6</v>
      </c>
      <c r="D15">
        <v>19580437.199999999</v>
      </c>
      <c r="E15">
        <v>8541441.5999999996</v>
      </c>
      <c r="F15">
        <v>-1962892.8</v>
      </c>
      <c r="G15">
        <v>-763594.3</v>
      </c>
      <c r="H15">
        <v>17889407.100000001</v>
      </c>
      <c r="I15">
        <v>6179683</v>
      </c>
      <c r="J15">
        <v>-11538400.4</v>
      </c>
      <c r="K15">
        <v>-13881734</v>
      </c>
      <c r="L15">
        <v>-6950409.2000000002</v>
      </c>
      <c r="M15">
        <v>-17125008.300000001</v>
      </c>
      <c r="N15">
        <v>-21601051.5</v>
      </c>
      <c r="O15">
        <v>-17201529.699999999</v>
      </c>
      <c r="P15">
        <v>-10043056.1</v>
      </c>
      <c r="Q15">
        <v>-2600394.2000000002</v>
      </c>
      <c r="R15">
        <v>-580551.6</v>
      </c>
      <c r="S15">
        <v>-6550322.4000000004</v>
      </c>
      <c r="T15">
        <v>3491007.2</v>
      </c>
      <c r="U15">
        <v>-8879820.0999999996</v>
      </c>
      <c r="V15">
        <v>-10024684.6</v>
      </c>
      <c r="W15">
        <v>-8837840.9000000004</v>
      </c>
      <c r="X15">
        <v>-7503896</v>
      </c>
      <c r="Y15">
        <v>-1988714</v>
      </c>
      <c r="Z15">
        <v>11070720.9</v>
      </c>
      <c r="AA15">
        <v>4219824.0999999996</v>
      </c>
      <c r="AB15">
        <v>3843513.4</v>
      </c>
      <c r="AC15">
        <v>-16845380.699999999</v>
      </c>
      <c r="AD15">
        <v>436814.4</v>
      </c>
      <c r="AE15">
        <v>-3891133.6</v>
      </c>
      <c r="AF15">
        <v>10204740.300000001</v>
      </c>
      <c r="AG15">
        <v>18412396.899999999</v>
      </c>
      <c r="AH15">
        <v>18132955.600000001</v>
      </c>
      <c r="AI15">
        <v>-1725265.6</v>
      </c>
      <c r="AJ15">
        <v>-14214468</v>
      </c>
      <c r="AK15">
        <v>1463124</v>
      </c>
      <c r="AL15">
        <v>-2799080.2</v>
      </c>
      <c r="AM15">
        <v>-5066985.3</v>
      </c>
      <c r="AN15">
        <v>6199305.5</v>
      </c>
      <c r="AO15">
        <v>16479766.1</v>
      </c>
      <c r="AP15">
        <v>5708399.4000000004</v>
      </c>
      <c r="AQ15">
        <v>-6177521.9000000004</v>
      </c>
      <c r="AR15">
        <v>-43816.5</v>
      </c>
      <c r="AS15">
        <v>-8395117</v>
      </c>
      <c r="AT15">
        <v>-907755.3</v>
      </c>
      <c r="AU15">
        <v>-7376907.4000000004</v>
      </c>
      <c r="AV15">
        <v>-8230409.2999999998</v>
      </c>
      <c r="AW15">
        <v>2969.5</v>
      </c>
      <c r="AX15">
        <v>-3368854.6</v>
      </c>
      <c r="AY15">
        <v>6792548.7999999998</v>
      </c>
      <c r="AZ15">
        <v>7204972.5</v>
      </c>
      <c r="BA15">
        <v>-8772331.9000000004</v>
      </c>
      <c r="BB15">
        <v>-432852.9</v>
      </c>
      <c r="BC15">
        <v>-4033801</v>
      </c>
      <c r="BD15">
        <v>-2835333.3</v>
      </c>
      <c r="BE15">
        <v>-5704589.2999999998</v>
      </c>
      <c r="BF15">
        <v>-7642230.7000000002</v>
      </c>
      <c r="BG15">
        <v>2109653.4</v>
      </c>
      <c r="BH15">
        <v>934852.6</v>
      </c>
      <c r="BI15">
        <v>5356208.3</v>
      </c>
      <c r="BJ15">
        <v>1171034.5</v>
      </c>
      <c r="BK15">
        <v>-5257319</v>
      </c>
      <c r="BL15">
        <v>2452386.7000000002</v>
      </c>
      <c r="BM15">
        <v>-1663543.1</v>
      </c>
      <c r="BN15">
        <v>3915149.6</v>
      </c>
      <c r="BO15">
        <v>6030346.0999999996</v>
      </c>
      <c r="BP15">
        <v>-1715535.4</v>
      </c>
      <c r="BQ15">
        <v>-1205459</v>
      </c>
      <c r="BR15">
        <v>-2412857.9</v>
      </c>
      <c r="BS15">
        <v>-3918410.1</v>
      </c>
      <c r="BT15">
        <v>1643490.2</v>
      </c>
      <c r="BU15">
        <v>-8596397.5999999996</v>
      </c>
      <c r="BV15">
        <v>4880015.2</v>
      </c>
      <c r="BW15">
        <v>-1282333.8999999999</v>
      </c>
      <c r="BX15">
        <v>6052627.2000000002</v>
      </c>
      <c r="BY15">
        <v>1030777.2</v>
      </c>
      <c r="BZ15">
        <v>19533241</v>
      </c>
      <c r="CA15">
        <v>19902242.100000001</v>
      </c>
      <c r="CB15">
        <v>1068556.8</v>
      </c>
      <c r="CC15">
        <v>-12067507.800000001</v>
      </c>
      <c r="CD15">
        <v>-7276726.0999999996</v>
      </c>
      <c r="CE15">
        <v>7224354.7999999998</v>
      </c>
      <c r="CF15">
        <v>-890709.8</v>
      </c>
      <c r="CG15">
        <v>-3018866.4</v>
      </c>
      <c r="CH15">
        <v>-6532697.9000000004</v>
      </c>
      <c r="CI15">
        <v>8628806.9000000004</v>
      </c>
      <c r="CJ15">
        <v>5738184</v>
      </c>
      <c r="CK15">
        <v>3263314.8</v>
      </c>
      <c r="CL15">
        <v>8239107.2000000002</v>
      </c>
      <c r="CM15">
        <v>5056896.5</v>
      </c>
      <c r="CN15">
        <v>3826001.8</v>
      </c>
      <c r="CO15">
        <v>-2114090.7000000002</v>
      </c>
      <c r="CP15">
        <v>4703789.3</v>
      </c>
      <c r="CQ15">
        <v>1882205.2</v>
      </c>
      <c r="CR15">
        <v>6725938</v>
      </c>
      <c r="CS15">
        <v>-2194362.7000000002</v>
      </c>
      <c r="CT15">
        <v>416001</v>
      </c>
      <c r="CU15">
        <v>-2035283.7</v>
      </c>
      <c r="CV15">
        <v>-4506102.7</v>
      </c>
      <c r="CW15">
        <v>-6310343.0999999996</v>
      </c>
      <c r="CX15">
        <v>-7404107</v>
      </c>
      <c r="CY15">
        <v>-14264425.199999999</v>
      </c>
      <c r="CZ15">
        <v>16426200.800000001</v>
      </c>
      <c r="DA15">
        <v>7843767</v>
      </c>
      <c r="DB15">
        <v>21669680.300000001</v>
      </c>
      <c r="DC15">
        <v>12880889.9</v>
      </c>
      <c r="DD15">
        <v>17361072.699999999</v>
      </c>
      <c r="DE15">
        <v>3190086</v>
      </c>
      <c r="DF15">
        <v>6367060.5999999996</v>
      </c>
      <c r="DG15">
        <v>-4801468</v>
      </c>
      <c r="DH15">
        <v>22805065.399999999</v>
      </c>
      <c r="DI15">
        <v>9762996.1999999993</v>
      </c>
      <c r="DJ15">
        <v>-3845631.1</v>
      </c>
      <c r="DK15">
        <v>10457520.800000001</v>
      </c>
      <c r="DL15">
        <v>-3726734.8</v>
      </c>
      <c r="DM15">
        <v>-5298320.5999999996</v>
      </c>
      <c r="DN15">
        <v>-16605685.4</v>
      </c>
      <c r="DO15">
        <v>-5644808.5999999996</v>
      </c>
      <c r="DP15">
        <v>-13439230.800000001</v>
      </c>
      <c r="DQ15">
        <v>2655273.7000000002</v>
      </c>
      <c r="DR15">
        <v>4365400.5</v>
      </c>
      <c r="DS15">
        <v>27918.5</v>
      </c>
      <c r="DT15">
        <v>9763492.3000000007</v>
      </c>
      <c r="DU15">
        <v>14710300.5</v>
      </c>
      <c r="DV15">
        <v>6616331.9000000004</v>
      </c>
      <c r="DW15">
        <v>16111648.9</v>
      </c>
      <c r="DX15">
        <v>3457720.8</v>
      </c>
      <c r="DY15">
        <v>-2331170</v>
      </c>
      <c r="DZ15">
        <v>1042550</v>
      </c>
      <c r="EA15">
        <v>3591150</v>
      </c>
      <c r="EB15">
        <v>3184700</v>
      </c>
      <c r="EC15">
        <v>7316150</v>
      </c>
      <c r="ED15">
        <v>-5136790</v>
      </c>
      <c r="EE15">
        <v>1380568.4</v>
      </c>
      <c r="EF15">
        <v>4273777.2</v>
      </c>
      <c r="EG15">
        <v>2193000.2000000002</v>
      </c>
      <c r="EP15" s="28">
        <f t="shared" si="6"/>
        <v>136</v>
      </c>
      <c r="EQ15" s="28">
        <f t="shared" si="7"/>
        <v>20400000</v>
      </c>
      <c r="ER15" s="22">
        <f t="shared" si="25"/>
        <v>103088454.40000005</v>
      </c>
      <c r="ES15" s="22">
        <f t="shared" si="8"/>
        <v>82688454.400000051</v>
      </c>
      <c r="ET15" s="22">
        <f>ROUNDUP(EP15/6,0)</f>
        <v>23</v>
      </c>
      <c r="EU15" s="22">
        <f t="shared" si="33"/>
        <v>3450000</v>
      </c>
      <c r="EV15" s="22">
        <f>SUM(B15,H15,N15,T15,Z15,AF15,AL15,AR15,AX15,BD15,BJ15,BP15,BV15,CB15,CH15,CN15,CT15,CZ15,DF15,DL15,DR15,DX15,ED15,EJ15)</f>
        <v>33784948.600000009</v>
      </c>
      <c r="EW15" s="22">
        <f>EV15-EU15</f>
        <v>30334948.600000009</v>
      </c>
      <c r="EX15" s="22">
        <v>6</v>
      </c>
      <c r="EY15" s="30">
        <f t="shared" si="9"/>
        <v>5.27564323478261E-2</v>
      </c>
      <c r="EZ15" s="34">
        <v>6</v>
      </c>
      <c r="FA15" s="28">
        <f t="shared" si="29"/>
        <v>68</v>
      </c>
      <c r="FB15" s="28">
        <f t="shared" si="30"/>
        <v>68</v>
      </c>
      <c r="FC15" s="29">
        <f t="shared" si="12"/>
        <v>0.5</v>
      </c>
      <c r="FD15" s="24">
        <f t="shared" si="31"/>
        <v>48042214.800000004</v>
      </c>
      <c r="FE15" s="24">
        <f t="shared" si="27"/>
        <v>-13560227.6</v>
      </c>
      <c r="FF15" s="24">
        <f t="shared" si="27"/>
        <v>-10859365.199999997</v>
      </c>
      <c r="FG15" s="24">
        <f t="shared" si="27"/>
        <v>-13696713.300000001</v>
      </c>
      <c r="FH15" s="24">
        <f t="shared" si="27"/>
        <v>-21379069.599999994</v>
      </c>
      <c r="FI15" s="24">
        <f t="shared" si="27"/>
        <v>-12939537.5</v>
      </c>
      <c r="FJ15" s="24">
        <f t="shared" si="32"/>
        <v>-14257266.200000005</v>
      </c>
      <c r="FK15" s="24">
        <f t="shared" si="28"/>
        <v>-3516651.3000000003</v>
      </c>
      <c r="FL15" s="24">
        <f t="shared" si="28"/>
        <v>73364602.599999994</v>
      </c>
      <c r="FM15" s="24">
        <f t="shared" si="28"/>
        <v>19789603.599999998</v>
      </c>
      <c r="FN15" s="24">
        <f t="shared" si="28"/>
        <v>30223008.100000001</v>
      </c>
      <c r="FO15" s="24">
        <f t="shared" si="28"/>
        <v>21877856</v>
      </c>
    </row>
    <row r="16" spans="1:184" x14ac:dyDescent="0.25">
      <c r="A16" s="25">
        <v>9</v>
      </c>
      <c r="B16" s="6">
        <f>COUNTIF(B10:B15,"&gt;150000")</f>
        <v>3</v>
      </c>
      <c r="C16" s="6">
        <f t="shared" ref="C16" si="34">COUNTIF(C10:C15,"&gt;150000")</f>
        <v>6</v>
      </c>
      <c r="D16" s="6">
        <f t="shared" ref="D16" si="35">COUNTIF(D10:D15,"&gt;150000")</f>
        <v>6</v>
      </c>
      <c r="E16" s="6">
        <f t="shared" ref="E16" si="36">COUNTIF(E10:E15,"&gt;150000")</f>
        <v>6</v>
      </c>
      <c r="F16" s="6">
        <f t="shared" ref="F16" si="37">COUNTIF(F10:F15,"&gt;150000")</f>
        <v>1</v>
      </c>
      <c r="G16" s="6">
        <f t="shared" ref="G16" si="38">COUNTIF(G10:G15,"&gt;150000")</f>
        <v>0</v>
      </c>
      <c r="H16" s="6">
        <f t="shared" ref="H16" si="39">COUNTIF(H10:H15,"&gt;150000")</f>
        <v>6</v>
      </c>
      <c r="I16" s="6">
        <f t="shared" ref="I16" si="40">COUNTIF(I10:I15,"&gt;150000")</f>
        <v>4</v>
      </c>
      <c r="J16" s="6">
        <f t="shared" ref="J16" si="41">COUNTIF(J10:J15,"&gt;150000")</f>
        <v>0</v>
      </c>
      <c r="K16" s="6">
        <f t="shared" ref="K16" si="42">COUNTIF(K10:K15,"&gt;150000")</f>
        <v>2</v>
      </c>
      <c r="L16" s="6">
        <f t="shared" ref="L16" si="43">COUNTIF(L10:L15,"&gt;150000")</f>
        <v>4</v>
      </c>
      <c r="M16" s="6">
        <f t="shared" ref="M16" si="44">COUNTIF(M10:M15,"&gt;150000")</f>
        <v>1</v>
      </c>
      <c r="N16" s="6">
        <f t="shared" ref="N16" si="45">COUNTIF(N10:N15,"&gt;150000")</f>
        <v>0</v>
      </c>
      <c r="O16" s="6">
        <f t="shared" ref="O16" si="46">COUNTIF(O10:O15,"&gt;150000")</f>
        <v>0</v>
      </c>
      <c r="P16" s="6">
        <f t="shared" ref="P16" si="47">COUNTIF(P10:P15,"&gt;150000")</f>
        <v>0</v>
      </c>
      <c r="Q16" s="6">
        <f t="shared" ref="Q16" si="48">COUNTIF(Q10:Q15,"&gt;150000")</f>
        <v>0</v>
      </c>
      <c r="R16" s="6">
        <f t="shared" ref="R16" si="49">COUNTIF(R10:R15,"&gt;150000")</f>
        <v>1</v>
      </c>
      <c r="S16" s="6">
        <f t="shared" ref="S16" si="50">COUNTIF(S10:S15,"&gt;150000")</f>
        <v>2</v>
      </c>
      <c r="T16" s="6">
        <f t="shared" ref="T16" si="51">COUNTIF(T10:T15,"&gt;150000")</f>
        <v>6</v>
      </c>
      <c r="U16" s="6">
        <f t="shared" ref="U16" si="52">COUNTIF(U10:U15,"&gt;150000")</f>
        <v>2</v>
      </c>
      <c r="V16" s="6">
        <f t="shared" ref="V16" si="53">COUNTIF(V10:V15,"&gt;150000")</f>
        <v>0</v>
      </c>
      <c r="W16" s="6">
        <f t="shared" ref="W16" si="54">COUNTIF(W10:W15,"&gt;150000")</f>
        <v>1</v>
      </c>
      <c r="X16" s="6">
        <f t="shared" ref="X16" si="55">COUNTIF(X10:X15,"&gt;150000")</f>
        <v>0</v>
      </c>
      <c r="Y16" s="6">
        <f t="shared" ref="Y16" si="56">COUNTIF(Y10:Y15,"&gt;150000")</f>
        <v>0</v>
      </c>
      <c r="Z16" s="6">
        <f t="shared" ref="Z16" si="57">COUNTIF(Z10:Z15,"&gt;150000")</f>
        <v>4</v>
      </c>
      <c r="AA16" s="6">
        <f t="shared" ref="AA16" si="58">COUNTIF(AA10:AA15,"&gt;150000")</f>
        <v>4</v>
      </c>
      <c r="AB16" s="6">
        <f t="shared" ref="AB16" si="59">COUNTIF(AB10:AB15,"&gt;150000")</f>
        <v>6</v>
      </c>
      <c r="AC16" s="6">
        <f t="shared" ref="AC16" si="60">COUNTIF(AC10:AC15,"&gt;150000")</f>
        <v>0</v>
      </c>
      <c r="AD16" s="6">
        <f t="shared" ref="AD16" si="61">COUNTIF(AD10:AD15,"&gt;150000")</f>
        <v>4</v>
      </c>
      <c r="AE16" s="6">
        <f t="shared" ref="AE16" si="62">COUNTIF(AE10:AE15,"&gt;150000")</f>
        <v>2</v>
      </c>
      <c r="AF16" s="6">
        <f t="shared" ref="AF16" si="63">COUNTIF(AF10:AF15,"&gt;150000")</f>
        <v>5</v>
      </c>
      <c r="AG16" s="6">
        <f t="shared" ref="AG16" si="64">COUNTIF(AG10:AG15,"&gt;150000")</f>
        <v>5</v>
      </c>
      <c r="AH16" s="6">
        <f t="shared" ref="AH16" si="65">COUNTIF(AH10:AH15,"&gt;150000")</f>
        <v>6</v>
      </c>
      <c r="AI16" s="6">
        <f t="shared" ref="AI16" si="66">COUNTIF(AI10:AI15,"&gt;150000")</f>
        <v>2</v>
      </c>
      <c r="AJ16" s="6">
        <f t="shared" ref="AJ16" si="67">COUNTIF(AJ10:AJ15,"&gt;150000")</f>
        <v>0</v>
      </c>
      <c r="AK16" s="6">
        <f t="shared" ref="AK16" si="68">COUNTIF(AK10:AK15,"&gt;150000")</f>
        <v>2</v>
      </c>
      <c r="AL16" s="6">
        <f t="shared" ref="AL16" si="69">COUNTIF(AL10:AL15,"&gt;150000")</f>
        <v>0</v>
      </c>
      <c r="AM16" s="6">
        <f t="shared" ref="AM16" si="70">COUNTIF(AM10:AM15,"&gt;150000")</f>
        <v>0</v>
      </c>
      <c r="AN16" s="6">
        <f t="shared" ref="AN16" si="71">COUNTIF(AN10:AN15,"&gt;150000")</f>
        <v>4</v>
      </c>
      <c r="AO16" s="6">
        <f t="shared" ref="AO16" si="72">COUNTIF(AO10:AO15,"&gt;150000")</f>
        <v>6</v>
      </c>
      <c r="AP16" s="6">
        <f t="shared" ref="AP16" si="73">COUNTIF(AP10:AP15,"&gt;150000")</f>
        <v>5</v>
      </c>
      <c r="AQ16" s="6">
        <f t="shared" ref="AQ16" si="74">COUNTIF(AQ10:AQ15,"&gt;150000")</f>
        <v>0</v>
      </c>
      <c r="AR16" s="6">
        <f t="shared" ref="AR16" si="75">COUNTIF(AR10:AR15,"&gt;150000")</f>
        <v>5</v>
      </c>
      <c r="AS16" s="6">
        <f t="shared" ref="AS16" si="76">COUNTIF(AS10:AS15,"&gt;150000")</f>
        <v>1</v>
      </c>
      <c r="AT16" s="6">
        <f t="shared" ref="AT16" si="77">COUNTIF(AT10:AT15,"&gt;150000")</f>
        <v>0</v>
      </c>
      <c r="AU16" s="6">
        <f t="shared" ref="AU16" si="78">COUNTIF(AU10:AU15,"&gt;150000")</f>
        <v>0</v>
      </c>
      <c r="AV16" s="6">
        <f t="shared" ref="AV16" si="79">COUNTIF(AV10:AV15,"&gt;150000")</f>
        <v>0</v>
      </c>
      <c r="AW16" s="6">
        <f t="shared" ref="AW16" si="80">COUNTIF(AW10:AW15,"&gt;150000")</f>
        <v>0</v>
      </c>
      <c r="AX16" s="6">
        <f t="shared" ref="AX16" si="81">COUNTIF(AX10:AX15,"&gt;150000")</f>
        <v>3</v>
      </c>
      <c r="AY16" s="6">
        <f t="shared" ref="AY16" si="82">COUNTIF(AY10:AY15,"&gt;150000")</f>
        <v>3</v>
      </c>
      <c r="AZ16" s="6">
        <f t="shared" ref="AZ16" si="83">COUNTIF(AZ10:AZ15,"&gt;150000")</f>
        <v>6</v>
      </c>
      <c r="BA16" s="6">
        <f t="shared" ref="BA16" si="84">COUNTIF(BA10:BA15,"&gt;150000")</f>
        <v>2</v>
      </c>
      <c r="BB16" s="6">
        <f t="shared" ref="BB16" si="85">COUNTIF(BB10:BB15,"&gt;150000")</f>
        <v>3</v>
      </c>
      <c r="BC16" s="6">
        <f t="shared" ref="BC16" si="86">COUNTIF(BC10:BC15,"&gt;150000")</f>
        <v>0</v>
      </c>
      <c r="BD16" s="6">
        <f t="shared" ref="BD16" si="87">COUNTIF(BD10:BD15,"&gt;150000")</f>
        <v>0</v>
      </c>
      <c r="BE16" s="6">
        <f t="shared" ref="BE16" si="88">COUNTIF(BE10:BE15,"&gt;150000")</f>
        <v>0</v>
      </c>
      <c r="BF16" s="6">
        <f t="shared" ref="BF16" si="89">COUNTIF(BF10:BF15,"&gt;150000")</f>
        <v>0</v>
      </c>
      <c r="BG16" s="6">
        <f t="shared" ref="BG16" si="90">COUNTIF(BG10:BG15,"&gt;150000")</f>
        <v>6</v>
      </c>
      <c r="BH16" s="6">
        <f t="shared" ref="BH16" si="91">COUNTIF(BH10:BH15,"&gt;150000")</f>
        <v>3</v>
      </c>
      <c r="BI16" s="6">
        <f t="shared" ref="BI16" si="92">COUNTIF(BI10:BI15,"&gt;150000")</f>
        <v>6</v>
      </c>
      <c r="BJ16" s="6">
        <f t="shared" ref="BJ16" si="93">COUNTIF(BJ10:BJ15,"&gt;150000")</f>
        <v>3</v>
      </c>
      <c r="BK16" s="6">
        <f t="shared" ref="BK16" si="94">COUNTIF(BK10:BK15,"&gt;150000")</f>
        <v>0</v>
      </c>
      <c r="BL16" s="6">
        <f t="shared" ref="BL16" si="95">COUNTIF(BL10:BL15,"&gt;150000")</f>
        <v>2</v>
      </c>
      <c r="BM16" s="6">
        <f t="shared" ref="BM16" si="96">COUNTIF(BM10:BM15,"&gt;150000")</f>
        <v>4</v>
      </c>
      <c r="BN16" s="6">
        <f t="shared" ref="BN16" si="97">COUNTIF(BN10:BN15,"&gt;150000")</f>
        <v>3</v>
      </c>
      <c r="BO16" s="6">
        <f t="shared" ref="BO16" si="98">COUNTIF(BO10:BO15,"&gt;150000")</f>
        <v>3</v>
      </c>
      <c r="BP16" s="6">
        <f t="shared" ref="BP16" si="99">COUNTIF(BP10:BP15,"&gt;150000")</f>
        <v>3</v>
      </c>
      <c r="BQ16" s="6">
        <f t="shared" ref="BQ16" si="100">COUNTIF(BQ10:BQ15,"&gt;150000")</f>
        <v>0</v>
      </c>
      <c r="BR16" s="6">
        <f t="shared" ref="BR16" si="101">COUNTIF(BR10:BR15,"&gt;150000")</f>
        <v>1</v>
      </c>
      <c r="BS16" s="6">
        <f t="shared" ref="BS16" si="102">COUNTIF(BS10:BS15,"&gt;150000")</f>
        <v>0</v>
      </c>
      <c r="BT16" s="6">
        <f t="shared" ref="BT16" si="103">COUNTIF(BT10:BT15,"&gt;150000")</f>
        <v>4</v>
      </c>
      <c r="BU16" s="6">
        <f t="shared" ref="BU16" si="104">COUNTIF(BU10:BU15,"&gt;150000")</f>
        <v>0</v>
      </c>
      <c r="BV16" s="6">
        <f t="shared" ref="BV16" si="105">COUNTIF(BV10:BV15,"&gt;150000")</f>
        <v>5</v>
      </c>
      <c r="BW16" s="6">
        <f t="shared" ref="BW16" si="106">COUNTIF(BW10:BW15,"&gt;150000")</f>
        <v>0</v>
      </c>
      <c r="BX16" s="6">
        <f t="shared" ref="BX16" si="107">COUNTIF(BX10:BX15,"&gt;150000")</f>
        <v>3</v>
      </c>
      <c r="BY16" s="6">
        <f t="shared" ref="BY16" si="108">COUNTIF(BY10:BY15,"&gt;150000")</f>
        <v>3</v>
      </c>
      <c r="BZ16" s="6">
        <f t="shared" ref="BZ16" si="109">COUNTIF(BZ10:BZ15,"&gt;150000")</f>
        <v>6</v>
      </c>
      <c r="CA16" s="6">
        <f t="shared" ref="CA16" si="110">COUNTIF(CA10:CA15,"&gt;150000")</f>
        <v>6</v>
      </c>
      <c r="CB16" s="6">
        <f t="shared" ref="CB16" si="111">COUNTIF(CB10:CB15,"&gt;150000")</f>
        <v>6</v>
      </c>
      <c r="CC16" s="6">
        <f t="shared" ref="CC16" si="112">COUNTIF(CC10:CC15,"&gt;150000")</f>
        <v>0</v>
      </c>
      <c r="CD16" s="6">
        <f t="shared" ref="CD16" si="113">COUNTIF(CD10:CD15,"&gt;150000")</f>
        <v>0</v>
      </c>
      <c r="CE16" s="6">
        <f t="shared" ref="CE16" si="114">COUNTIF(CE10:CE15,"&gt;150000")</f>
        <v>6</v>
      </c>
      <c r="CF16" s="6">
        <f t="shared" ref="CF16" si="115">COUNTIF(CF10:CF15,"&gt;150000")</f>
        <v>0</v>
      </c>
      <c r="CG16" s="6">
        <f t="shared" ref="CG16" si="116">COUNTIF(CG10:CG15,"&gt;150000")</f>
        <v>1</v>
      </c>
      <c r="CH16" s="6">
        <f t="shared" ref="CH16" si="117">COUNTIF(CH10:CH15,"&gt;150000")</f>
        <v>0</v>
      </c>
      <c r="CI16" s="6">
        <f t="shared" ref="CI16" si="118">COUNTIF(CI10:CI15,"&gt;150000")</f>
        <v>6</v>
      </c>
      <c r="CJ16" s="6">
        <f t="shared" ref="CJ16" si="119">COUNTIF(CJ10:CJ15,"&gt;150000")</f>
        <v>2</v>
      </c>
      <c r="CK16" s="6">
        <f t="shared" ref="CK16" si="120">COUNTIF(CK10:CK15,"&gt;150000")</f>
        <v>6</v>
      </c>
      <c r="CL16" s="6">
        <f t="shared" ref="CL16" si="121">COUNTIF(CL10:CL15,"&gt;150000")</f>
        <v>6</v>
      </c>
      <c r="CM16" s="6">
        <f t="shared" ref="CM16" si="122">COUNTIF(CM10:CM15,"&gt;150000")</f>
        <v>5</v>
      </c>
      <c r="CN16" s="6">
        <f t="shared" ref="CN16" si="123">COUNTIF(CN10:CN15,"&gt;150000")</f>
        <v>6</v>
      </c>
      <c r="CO16" s="6">
        <f t="shared" ref="CO16" si="124">COUNTIF(CO10:CO15,"&gt;150000")</f>
        <v>4</v>
      </c>
      <c r="CP16" s="6">
        <f t="shared" ref="CP16" si="125">COUNTIF(CP10:CP15,"&gt;150000")</f>
        <v>3</v>
      </c>
      <c r="CQ16" s="6">
        <f t="shared" ref="CQ16" si="126">COUNTIF(CQ10:CQ15,"&gt;150000")</f>
        <v>6</v>
      </c>
      <c r="CR16" s="6">
        <f t="shared" ref="CR16" si="127">COUNTIF(CR10:CR15,"&gt;150000")</f>
        <v>6</v>
      </c>
      <c r="CS16" s="6">
        <f t="shared" ref="CS16" si="128">COUNTIF(CS10:CS15,"&gt;150000")</f>
        <v>1</v>
      </c>
      <c r="CT16" s="6">
        <f t="shared" ref="CT16" si="129">COUNTIF(CT10:CT15,"&gt;150000")</f>
        <v>3</v>
      </c>
      <c r="CU16" s="6">
        <f t="shared" ref="CU16" si="130">COUNTIF(CU10:CU15,"&gt;150000")</f>
        <v>2</v>
      </c>
      <c r="CV16" s="6">
        <f t="shared" ref="CV16" si="131">COUNTIF(CV10:CV15,"&gt;150000")</f>
        <v>1</v>
      </c>
      <c r="CW16" s="6">
        <f t="shared" ref="CW16" si="132">COUNTIF(CW10:CW15,"&gt;150000")</f>
        <v>5</v>
      </c>
      <c r="CX16" s="6">
        <f t="shared" ref="CX16" si="133">COUNTIF(CX10:CX15,"&gt;150000")</f>
        <v>2</v>
      </c>
      <c r="CY16" s="6">
        <f t="shared" ref="CY16" si="134">COUNTIF(CY10:CY15,"&gt;150000")</f>
        <v>0</v>
      </c>
      <c r="CZ16" s="6">
        <f t="shared" ref="CZ16" si="135">COUNTIF(CZ10:CZ15,"&gt;150000")</f>
        <v>6</v>
      </c>
      <c r="DA16" s="6">
        <f t="shared" ref="DA16" si="136">COUNTIF(DA10:DA15,"&gt;150000")</f>
        <v>6</v>
      </c>
      <c r="DB16" s="6">
        <f t="shared" ref="DB16" si="137">COUNTIF(DB10:DB15,"&gt;150000")</f>
        <v>6</v>
      </c>
      <c r="DC16" s="6">
        <f t="shared" ref="DC16" si="138">COUNTIF(DC10:DC15,"&gt;150000")</f>
        <v>4</v>
      </c>
      <c r="DD16" s="6">
        <f t="shared" ref="DD16" si="139">COUNTIF(DD10:DD15,"&gt;150000")</f>
        <v>4</v>
      </c>
      <c r="DE16" s="6">
        <f t="shared" ref="DE16" si="140">COUNTIF(DE10:DE15,"&gt;150000")</f>
        <v>4</v>
      </c>
      <c r="DF16" s="6">
        <f t="shared" ref="DF16" si="141">COUNTIF(DF10:DF15,"&gt;150000")</f>
        <v>5</v>
      </c>
      <c r="DG16" s="6">
        <f t="shared" ref="DG16" si="142">COUNTIF(DG10:DG15,"&gt;150000")</f>
        <v>1</v>
      </c>
      <c r="DH16" s="6">
        <f t="shared" ref="DH16" si="143">COUNTIF(DH10:DH15,"&gt;150000")</f>
        <v>6</v>
      </c>
      <c r="DI16" s="6">
        <f t="shared" ref="DI16" si="144">COUNTIF(DI10:DI15,"&gt;150000")</f>
        <v>5</v>
      </c>
      <c r="DJ16" s="6">
        <f t="shared" ref="DJ16" si="145">COUNTIF(DJ10:DJ15,"&gt;150000")</f>
        <v>0</v>
      </c>
      <c r="DK16" s="6">
        <f t="shared" ref="DK16" si="146">COUNTIF(DK10:DK15,"&gt;150000")</f>
        <v>6</v>
      </c>
      <c r="DL16" s="6">
        <f t="shared" ref="DL16" si="147">COUNTIF(DL10:DL15,"&gt;150000")</f>
        <v>4</v>
      </c>
      <c r="DM16" s="6">
        <f t="shared" ref="DM16" si="148">COUNTIF(DM10:DM15,"&gt;150000")</f>
        <v>0</v>
      </c>
      <c r="DN16" s="6">
        <f t="shared" ref="DN16" si="149">COUNTIF(DN10:DN15,"&gt;150000")</f>
        <v>0</v>
      </c>
      <c r="DO16" s="6">
        <f t="shared" ref="DO16" si="150">COUNTIF(DO10:DO15,"&gt;150000")</f>
        <v>1</v>
      </c>
      <c r="DP16" s="6">
        <f t="shared" ref="DP16" si="151">COUNTIF(DP10:DP15,"&gt;150000")</f>
        <v>0</v>
      </c>
      <c r="DQ16" s="6">
        <f t="shared" ref="DQ16" si="152">COUNTIF(DQ10:DQ15,"&gt;150000")</f>
        <v>4</v>
      </c>
      <c r="DR16" s="6">
        <f t="shared" ref="DR16" si="153">COUNTIF(DR10:DR15,"&gt;150000")</f>
        <v>5</v>
      </c>
      <c r="DS16" s="6">
        <f t="shared" ref="DS16" si="154">COUNTIF(DS10:DS15,"&gt;150000")</f>
        <v>0</v>
      </c>
      <c r="DT16" s="6">
        <f t="shared" ref="DT16" si="155">COUNTIF(DT10:DT15,"&gt;150000")</f>
        <v>4</v>
      </c>
      <c r="DU16" s="6">
        <f t="shared" ref="DU16" si="156">COUNTIF(DU10:DU15,"&gt;150000")</f>
        <v>6</v>
      </c>
      <c r="DV16" s="6">
        <f t="shared" ref="DV16" si="157">COUNTIF(DV10:DV15,"&gt;150000")</f>
        <v>4</v>
      </c>
      <c r="DW16" s="6">
        <f t="shared" ref="DW16" si="158">COUNTIF(DW10:DW15,"&gt;150000")</f>
        <v>6</v>
      </c>
      <c r="DX16" s="6">
        <f t="shared" ref="DX16" si="159">COUNTIF(DX10:DX15,"&gt;150000")</f>
        <v>6</v>
      </c>
      <c r="DY16" s="6">
        <f t="shared" ref="DY16" si="160">COUNTIF(DY10:DY15,"&gt;150000")</f>
        <v>1</v>
      </c>
      <c r="DZ16" s="6">
        <f t="shared" ref="DZ16" si="161">COUNTIF(DZ10:DZ15,"&gt;150000")</f>
        <v>1</v>
      </c>
      <c r="EA16" s="6">
        <f t="shared" ref="EA16" si="162">COUNTIF(EA10:EA15,"&gt;150000")</f>
        <v>4</v>
      </c>
      <c r="EB16" s="6">
        <f t="shared" ref="EB16" si="163">COUNTIF(EB10:EB15,"&gt;150000")</f>
        <v>4</v>
      </c>
      <c r="EC16" s="6">
        <f t="shared" ref="EC16" si="164">COUNTIF(EC10:EC15,"&gt;150000")</f>
        <v>6</v>
      </c>
      <c r="ED16" s="6">
        <f t="shared" ref="ED16" si="165">COUNTIF(ED10:ED15,"&gt;150000")</f>
        <v>2</v>
      </c>
      <c r="EE16" s="6">
        <f t="shared" ref="EE16" si="166">COUNTIF(EE10:EE15,"&gt;150000")</f>
        <v>4</v>
      </c>
      <c r="EF16" s="6">
        <f t="shared" ref="EF16" si="167">COUNTIF(EF10:EF15,"&gt;150000")</f>
        <v>6</v>
      </c>
      <c r="EG16" s="6">
        <f t="shared" ref="EG16" si="168">COUNTIF(EG10:EG15,"&gt;150000")</f>
        <v>5</v>
      </c>
      <c r="EH16" s="6">
        <f t="shared" ref="EH16" si="169">COUNTIF(EH10:EH15,"&gt;150000")</f>
        <v>0</v>
      </c>
      <c r="EI16" s="6">
        <f t="shared" ref="EI16" si="170">COUNTIF(EI10:EI15,"&gt;150000")</f>
        <v>3</v>
      </c>
      <c r="EJ16" s="6">
        <f t="shared" ref="EJ16" si="171">COUNTIF(EJ10:EJ15,"&gt;150000")</f>
        <v>0</v>
      </c>
      <c r="EK16" s="6">
        <f t="shared" ref="EK16" si="172">COUNTIF(EK10:EK15,"&gt;150000")</f>
        <v>0</v>
      </c>
      <c r="EL16" s="6">
        <f t="shared" ref="EL16" si="173">COUNTIF(EL10:EL15,"&gt;150000")</f>
        <v>0</v>
      </c>
      <c r="EM16" s="6">
        <f t="shared" ref="EM16" si="174">COUNTIF(EM10:EM15,"&gt;150000")</f>
        <v>0</v>
      </c>
      <c r="EN16" s="6">
        <f t="shared" ref="EN16" si="175">COUNTIF(EN10:EN15,"&gt;150000")</f>
        <v>0</v>
      </c>
      <c r="EO16" s="6">
        <f t="shared" ref="EO16" si="176">COUNTIF(EO10:EO15,"&gt;150000")</f>
        <v>0</v>
      </c>
      <c r="EP16" s="28"/>
      <c r="EQ16" s="28"/>
      <c r="ER16" s="22"/>
      <c r="ES16" s="22"/>
      <c r="ET16" s="22"/>
      <c r="EU16" s="22"/>
      <c r="EV16" s="22"/>
      <c r="EW16" s="22"/>
      <c r="EX16" s="22"/>
      <c r="EY16" s="30"/>
      <c r="EZ16" s="35" t="s">
        <v>13</v>
      </c>
      <c r="FA16" s="36" t="s">
        <v>14</v>
      </c>
      <c r="FB16" s="36" t="s">
        <v>15</v>
      </c>
      <c r="FC16" s="37" t="s">
        <v>11</v>
      </c>
      <c r="FD16" s="28">
        <v>70</v>
      </c>
      <c r="FE16" s="28">
        <v>69</v>
      </c>
      <c r="FF16" s="28">
        <v>66</v>
      </c>
      <c r="FG16" s="28">
        <v>66</v>
      </c>
      <c r="FH16" s="28">
        <v>66</v>
      </c>
      <c r="FI16" s="28">
        <v>66</v>
      </c>
      <c r="FJ16" s="28">
        <v>66</v>
      </c>
      <c r="FK16" s="28">
        <v>66</v>
      </c>
      <c r="FL16" s="28">
        <v>72</v>
      </c>
      <c r="FM16" s="28">
        <v>72</v>
      </c>
      <c r="FN16" s="28">
        <v>72</v>
      </c>
      <c r="FO16" s="28">
        <v>71</v>
      </c>
    </row>
    <row r="17" spans="1:171" x14ac:dyDescent="0.25">
      <c r="A17" s="5" t="s">
        <v>7</v>
      </c>
      <c r="B17">
        <v>3963135.9</v>
      </c>
      <c r="C17">
        <v>7201496</v>
      </c>
      <c r="D17">
        <v>-9341647.4000000004</v>
      </c>
      <c r="E17">
        <v>3548188.1</v>
      </c>
      <c r="F17">
        <v>13241450.9</v>
      </c>
      <c r="G17">
        <v>-4305548.5</v>
      </c>
      <c r="H17">
        <v>3501576.5</v>
      </c>
      <c r="I17">
        <v>8739982.8000000007</v>
      </c>
      <c r="J17">
        <v>4375086.4000000004</v>
      </c>
      <c r="K17">
        <v>-12650729.800000001</v>
      </c>
      <c r="L17">
        <v>-5551020.2999999998</v>
      </c>
      <c r="M17">
        <v>-8220466.7000000002</v>
      </c>
      <c r="N17">
        <v>-4926561</v>
      </c>
      <c r="O17">
        <v>-1369142.7</v>
      </c>
      <c r="P17">
        <v>-5888203.5</v>
      </c>
      <c r="Q17">
        <v>9672100.0999999996</v>
      </c>
      <c r="R17">
        <v>13823.1</v>
      </c>
      <c r="S17">
        <v>-383310.7</v>
      </c>
      <c r="T17">
        <v>-2416158.5</v>
      </c>
      <c r="U17">
        <v>-593804.9</v>
      </c>
      <c r="V17">
        <v>-4235684.7</v>
      </c>
      <c r="W17">
        <v>-1490528.5</v>
      </c>
      <c r="X17">
        <v>1987447.2</v>
      </c>
      <c r="Y17">
        <v>7829455.7999999998</v>
      </c>
      <c r="Z17">
        <v>-70458.3</v>
      </c>
      <c r="AA17">
        <v>-1424562.8</v>
      </c>
      <c r="AB17">
        <v>3658839.2</v>
      </c>
      <c r="AC17">
        <v>-3732696.3</v>
      </c>
      <c r="AD17">
        <v>3105689</v>
      </c>
      <c r="AE17">
        <v>449306.7</v>
      </c>
      <c r="AF17">
        <v>5085159.3</v>
      </c>
      <c r="AG17">
        <v>-4406645.5999999996</v>
      </c>
      <c r="AH17">
        <v>1456502.8</v>
      </c>
      <c r="AI17">
        <v>-1405425</v>
      </c>
      <c r="AJ17">
        <v>-3605958.6</v>
      </c>
      <c r="AK17">
        <v>-815457.7</v>
      </c>
      <c r="AL17">
        <v>1912630.4</v>
      </c>
      <c r="AM17">
        <v>5428602.2000000002</v>
      </c>
      <c r="AN17">
        <v>-6915375.7000000002</v>
      </c>
      <c r="AO17">
        <v>-667041.19999999995</v>
      </c>
      <c r="AP17">
        <v>4045970.9</v>
      </c>
      <c r="AQ17">
        <v>22544.5</v>
      </c>
      <c r="AR17">
        <v>-3194121.8</v>
      </c>
      <c r="AS17">
        <v>-680561.8</v>
      </c>
      <c r="AT17">
        <v>-1905274.2</v>
      </c>
      <c r="AU17">
        <v>8646247.6999999993</v>
      </c>
      <c r="AV17">
        <v>-3111877.5</v>
      </c>
      <c r="AW17">
        <v>-137707.4</v>
      </c>
      <c r="AX17">
        <v>5397739.5</v>
      </c>
      <c r="AY17">
        <v>1103266.8999999999</v>
      </c>
      <c r="AZ17">
        <v>-766872</v>
      </c>
      <c r="BA17">
        <v>369657.3</v>
      </c>
      <c r="BB17">
        <v>-2844558.5</v>
      </c>
      <c r="BC17">
        <v>-4926511.2</v>
      </c>
      <c r="BD17">
        <v>951310.3</v>
      </c>
      <c r="BE17">
        <v>359191.5</v>
      </c>
      <c r="BF17">
        <v>1941690.7</v>
      </c>
      <c r="BG17">
        <v>919991.2</v>
      </c>
      <c r="BH17">
        <v>866753.2</v>
      </c>
      <c r="BI17">
        <v>-3963378.7</v>
      </c>
      <c r="BJ17">
        <v>1171978.2</v>
      </c>
      <c r="BK17">
        <v>-3754665.2</v>
      </c>
      <c r="BL17">
        <v>1276967.3999999999</v>
      </c>
      <c r="BM17">
        <v>3460695</v>
      </c>
      <c r="BN17">
        <v>-708935.9</v>
      </c>
      <c r="BO17">
        <v>-3427452.9</v>
      </c>
      <c r="BP17">
        <v>2168424.9</v>
      </c>
      <c r="BQ17">
        <v>-555914.1</v>
      </c>
      <c r="BR17">
        <v>-2061878.3</v>
      </c>
      <c r="BS17">
        <v>-1825016.5</v>
      </c>
      <c r="BT17">
        <v>-3415804.7</v>
      </c>
      <c r="BU17">
        <v>852806.6</v>
      </c>
      <c r="BV17">
        <v>-38623.9</v>
      </c>
      <c r="BW17">
        <v>73413.399999999994</v>
      </c>
      <c r="BX17">
        <v>2268865.7000000002</v>
      </c>
      <c r="BY17">
        <v>427656.6</v>
      </c>
      <c r="BZ17">
        <v>-139769.60000000001</v>
      </c>
      <c r="CA17">
        <v>-28941.7</v>
      </c>
      <c r="CB17">
        <v>961376</v>
      </c>
      <c r="CC17">
        <v>160919.1</v>
      </c>
      <c r="CD17">
        <v>-1654316.3</v>
      </c>
      <c r="CE17">
        <v>-1639108.3</v>
      </c>
      <c r="CF17">
        <v>2956000.7</v>
      </c>
      <c r="CG17">
        <v>-1620272.2</v>
      </c>
      <c r="CH17">
        <v>938304.4</v>
      </c>
      <c r="CI17">
        <v>4183261</v>
      </c>
      <c r="CJ17">
        <v>-1877902.9</v>
      </c>
      <c r="CK17">
        <v>6921927</v>
      </c>
      <c r="CL17">
        <v>1593662.1</v>
      </c>
      <c r="CM17">
        <v>-3382172</v>
      </c>
      <c r="CN17">
        <v>4628134</v>
      </c>
      <c r="CO17">
        <v>7684887.4000000004</v>
      </c>
      <c r="CP17">
        <v>-1407175.3</v>
      </c>
      <c r="CQ17">
        <v>-527827</v>
      </c>
      <c r="CR17">
        <v>920533.6</v>
      </c>
      <c r="CS17">
        <v>-5987077</v>
      </c>
      <c r="CT17">
        <v>2295834.7000000002</v>
      </c>
      <c r="CU17">
        <v>3583308</v>
      </c>
      <c r="CV17">
        <v>3514687.1</v>
      </c>
      <c r="CW17">
        <v>452831.3</v>
      </c>
      <c r="CX17">
        <v>7135408.5999999996</v>
      </c>
      <c r="CY17">
        <v>2808513.1</v>
      </c>
      <c r="CZ17">
        <v>-244630.1</v>
      </c>
      <c r="DA17">
        <v>3449939</v>
      </c>
      <c r="DB17">
        <v>-9004274</v>
      </c>
      <c r="DC17">
        <v>3908543.6</v>
      </c>
      <c r="DD17">
        <v>-1355400</v>
      </c>
      <c r="DE17">
        <v>4908182</v>
      </c>
      <c r="DF17">
        <v>2674181.7000000002</v>
      </c>
      <c r="DG17">
        <v>703938.2</v>
      </c>
      <c r="DH17">
        <v>4496362.2</v>
      </c>
      <c r="DI17">
        <v>1328492.3</v>
      </c>
      <c r="DJ17">
        <v>-1361351.2</v>
      </c>
      <c r="DK17">
        <v>-2998177.7</v>
      </c>
      <c r="DL17">
        <v>-380459.7</v>
      </c>
      <c r="DM17">
        <v>-1917036.4</v>
      </c>
      <c r="DN17">
        <v>-943636.3</v>
      </c>
      <c r="DO17">
        <v>5003352.9000000004</v>
      </c>
      <c r="DP17">
        <v>-3085206.9</v>
      </c>
      <c r="DQ17">
        <v>-1586872.7</v>
      </c>
      <c r="DR17">
        <v>1100617.3</v>
      </c>
      <c r="DS17">
        <v>-706528.3</v>
      </c>
      <c r="DT17">
        <v>5429566.0999999996</v>
      </c>
      <c r="DU17">
        <v>1626724.2</v>
      </c>
      <c r="DV17">
        <v>2869363</v>
      </c>
      <c r="DW17">
        <v>736640.6</v>
      </c>
      <c r="DX17">
        <v>-3056516.2</v>
      </c>
      <c r="DY17">
        <v>-4433690</v>
      </c>
      <c r="DZ17">
        <v>1346483.5</v>
      </c>
      <c r="EA17">
        <v>-640940</v>
      </c>
      <c r="EB17">
        <v>-2947381.6</v>
      </c>
      <c r="EC17">
        <v>2034500</v>
      </c>
      <c r="ED17">
        <v>-277499.8</v>
      </c>
      <c r="EE17">
        <v>-3646252.4</v>
      </c>
      <c r="EF17">
        <v>-3763900</v>
      </c>
      <c r="EG17">
        <v>5136102.4000000004</v>
      </c>
      <c r="EH17">
        <v>-353650</v>
      </c>
      <c r="EP17" s="28">
        <f t="shared" si="6"/>
        <v>137</v>
      </c>
      <c r="EQ17" s="28">
        <f t="shared" si="7"/>
        <v>20550000</v>
      </c>
      <c r="ER17" s="22">
        <f t="shared" ref="ER17:ER22" si="177">SUM(B17:EO17)</f>
        <v>36284672.400000006</v>
      </c>
      <c r="ES17" s="22">
        <f t="shared" si="8"/>
        <v>15734672.400000006</v>
      </c>
      <c r="ET17" s="22">
        <f>ROUNDUP(EP17/1,0)</f>
        <v>137</v>
      </c>
      <c r="EU17" s="22">
        <f>$EQ$2*ET17</f>
        <v>20550000</v>
      </c>
      <c r="EV17" s="22">
        <f>SUM(B17:EO17)</f>
        <v>36284672.400000006</v>
      </c>
      <c r="EW17" s="22">
        <f t="shared" ref="EW17:EW21" si="178">EV17-EU17</f>
        <v>15734672.400000006</v>
      </c>
      <c r="EX17" s="22">
        <v>1</v>
      </c>
      <c r="EY17" s="30">
        <f t="shared" si="9"/>
        <v>2.7564389605839429E-2</v>
      </c>
      <c r="EZ17" s="34">
        <v>1</v>
      </c>
      <c r="FA17" s="28">
        <f>COUNTIF(B17:EO17,"&gt;150000")</f>
        <v>66</v>
      </c>
      <c r="FB17" s="28">
        <f>COUNTIF(B17:EO17,"&lt;150000")</f>
        <v>71</v>
      </c>
      <c r="FC17" s="29">
        <f t="shared" si="12"/>
        <v>0.48175182481751827</v>
      </c>
      <c r="FD17" s="24">
        <f>SUM(E17,Q17,AC17,AO17,BA17,BM17,BY17,CK17,CW17,DI17,DU17,EG17)</f>
        <v>28544636.800000004</v>
      </c>
      <c r="FE17" s="24">
        <f t="shared" ref="FE17:FL22" si="179">SUM(F17,R17,AD17,AP17,BB17,BN17,BZ17,CL17,CX17,DJ17,DV17,EH17)</f>
        <v>26597102.400000002</v>
      </c>
      <c r="FF17" s="24">
        <f t="shared" si="179"/>
        <v>-15435109.799999999</v>
      </c>
      <c r="FG17" s="24">
        <f t="shared" si="179"/>
        <v>8004094.7000000002</v>
      </c>
      <c r="FH17" s="24">
        <f t="shared" si="179"/>
        <v>7807267.0000000019</v>
      </c>
      <c r="FI17" s="24">
        <f t="shared" si="179"/>
        <v>-12092475.700000001</v>
      </c>
      <c r="FJ17" s="24">
        <f t="shared" si="179"/>
        <v>-1701439.7000000011</v>
      </c>
      <c r="FK17" s="24">
        <f t="shared" si="179"/>
        <v>-16341914.9</v>
      </c>
      <c r="FL17" s="24">
        <f t="shared" si="179"/>
        <v>-6706288</v>
      </c>
      <c r="FM17" s="24">
        <f>SUM(B17,N17,Z17,AL17,AX17,BJ17,BV17,CH17,CT17,DF17,DR17,ED17)</f>
        <v>14141279.100000001</v>
      </c>
      <c r="FN17" s="24">
        <f t="shared" ref="FN17:FO22" si="180">SUM(C17,O17,AA17,AM17,AY17,BK17,BW17,CI17,CU17,DG17,DS17,EE17)</f>
        <v>11376134.299999999</v>
      </c>
      <c r="FO17" s="24">
        <f t="shared" si="180"/>
        <v>-7908613.7999999989</v>
      </c>
    </row>
    <row r="18" spans="1:171" x14ac:dyDescent="0.25">
      <c r="A18" s="5" t="s">
        <v>2</v>
      </c>
      <c r="B18">
        <v>6107615.2999999998</v>
      </c>
      <c r="C18">
        <v>-2524528.2999999998</v>
      </c>
      <c r="D18">
        <v>-8406191</v>
      </c>
      <c r="E18">
        <v>4279613.5999999996</v>
      </c>
      <c r="F18">
        <v>8099348.5999999996</v>
      </c>
      <c r="G18">
        <v>-6371988.0999999996</v>
      </c>
      <c r="H18">
        <v>13847211.9</v>
      </c>
      <c r="I18">
        <v>22304784.5</v>
      </c>
      <c r="J18">
        <v>-4073069.6</v>
      </c>
      <c r="K18">
        <v>-13517352.199999999</v>
      </c>
      <c r="L18">
        <v>-14404297</v>
      </c>
      <c r="M18">
        <v>-8947683.6999999993</v>
      </c>
      <c r="N18">
        <v>-5589038.2000000002</v>
      </c>
      <c r="O18">
        <v>-6967945.7000000002</v>
      </c>
      <c r="P18">
        <v>1107655</v>
      </c>
      <c r="Q18">
        <v>12335316.300000001</v>
      </c>
      <c r="R18">
        <v>331824.59999999998</v>
      </c>
      <c r="S18">
        <v>-1376704.7</v>
      </c>
      <c r="T18">
        <v>-4111814.5</v>
      </c>
      <c r="U18">
        <v>-732053.7</v>
      </c>
      <c r="V18">
        <v>-6328774.5</v>
      </c>
      <c r="W18">
        <v>-3444599.9</v>
      </c>
      <c r="X18">
        <v>4455200.7</v>
      </c>
      <c r="Y18">
        <v>10987936</v>
      </c>
      <c r="Z18">
        <v>-337089.6</v>
      </c>
      <c r="AA18">
        <v>2108801.2999999998</v>
      </c>
      <c r="AB18">
        <v>220351</v>
      </c>
      <c r="AC18">
        <v>-9691377</v>
      </c>
      <c r="AD18">
        <v>2448367.2000000002</v>
      </c>
      <c r="AE18">
        <v>8076184.2999999998</v>
      </c>
      <c r="AF18">
        <v>5025846.5</v>
      </c>
      <c r="AG18">
        <v>-1192124.3999999999</v>
      </c>
      <c r="AH18">
        <v>-1458369.9</v>
      </c>
      <c r="AI18">
        <v>-4364280.5999999996</v>
      </c>
      <c r="AJ18">
        <v>-2136853.2000000002</v>
      </c>
      <c r="AK18">
        <v>1786319.4</v>
      </c>
      <c r="AL18">
        <v>9218728.3000000007</v>
      </c>
      <c r="AM18">
        <v>-1961077.6</v>
      </c>
      <c r="AN18">
        <v>-6156791.5999999996</v>
      </c>
      <c r="AO18">
        <v>5705848.5</v>
      </c>
      <c r="AP18">
        <v>10376318</v>
      </c>
      <c r="AQ18">
        <v>1275025.8</v>
      </c>
      <c r="AR18">
        <v>-1956639.4</v>
      </c>
      <c r="AS18">
        <v>-1975238.2</v>
      </c>
      <c r="AT18">
        <v>437628</v>
      </c>
      <c r="AU18">
        <v>9857543.6999999993</v>
      </c>
      <c r="AV18">
        <v>-3381308.3</v>
      </c>
      <c r="AW18">
        <v>2747232</v>
      </c>
      <c r="AX18">
        <v>5149867.3</v>
      </c>
      <c r="AY18">
        <v>-905209</v>
      </c>
      <c r="AZ18">
        <v>2567573.7999999998</v>
      </c>
      <c r="BA18">
        <v>776982.6</v>
      </c>
      <c r="BB18">
        <v>-7651392.2000000002</v>
      </c>
      <c r="BC18">
        <v>-3448706.9</v>
      </c>
      <c r="BD18">
        <v>-363128.4</v>
      </c>
      <c r="BE18">
        <v>3852199</v>
      </c>
      <c r="BF18">
        <v>3083146.8</v>
      </c>
      <c r="BG18">
        <v>-3377916.4</v>
      </c>
      <c r="BH18">
        <v>111740.7</v>
      </c>
      <c r="BI18">
        <v>-116095.7</v>
      </c>
      <c r="BJ18">
        <v>-2533034</v>
      </c>
      <c r="BK18">
        <v>-3186832.8</v>
      </c>
      <c r="BL18">
        <v>657611.69999999995</v>
      </c>
      <c r="BM18">
        <v>3209763.5</v>
      </c>
      <c r="BN18">
        <v>-7540490.0999999996</v>
      </c>
      <c r="BO18">
        <v>-2929014.5</v>
      </c>
      <c r="BP18">
        <v>1757389.5</v>
      </c>
      <c r="BQ18">
        <v>-878219.5</v>
      </c>
      <c r="BR18">
        <v>-2735547.8</v>
      </c>
      <c r="BS18">
        <v>-681975.2</v>
      </c>
      <c r="BT18">
        <v>-2715326.8</v>
      </c>
      <c r="BU18">
        <v>1770518.6</v>
      </c>
      <c r="BV18">
        <v>318058.8</v>
      </c>
      <c r="BW18">
        <v>1944082.9</v>
      </c>
      <c r="BX18">
        <v>8035972.0999999996</v>
      </c>
      <c r="BY18">
        <v>-1074224.3</v>
      </c>
      <c r="BZ18">
        <v>-5849046.7999999998</v>
      </c>
      <c r="CA18">
        <v>2265018.2000000002</v>
      </c>
      <c r="CB18">
        <v>-863736.2</v>
      </c>
      <c r="CC18">
        <v>-6939071.4000000004</v>
      </c>
      <c r="CD18">
        <v>378299.9</v>
      </c>
      <c r="CE18">
        <v>-5299737.7</v>
      </c>
      <c r="CF18">
        <v>62705.9</v>
      </c>
      <c r="CG18">
        <v>-1233789.2</v>
      </c>
      <c r="CH18">
        <v>1188339.7</v>
      </c>
      <c r="CI18">
        <v>-437754.2</v>
      </c>
      <c r="CJ18">
        <v>3212318.6</v>
      </c>
      <c r="CK18">
        <v>8252202.2000000002</v>
      </c>
      <c r="CL18">
        <v>-2614877.1</v>
      </c>
      <c r="CM18">
        <v>-18096.8</v>
      </c>
      <c r="CN18">
        <v>5581315.4000000004</v>
      </c>
      <c r="CO18">
        <v>5792333.9000000004</v>
      </c>
      <c r="CP18">
        <v>-4309387</v>
      </c>
      <c r="CQ18">
        <v>1276352.1000000001</v>
      </c>
      <c r="CR18">
        <v>-25976.400000000001</v>
      </c>
      <c r="CS18">
        <v>-8089553.7999999998</v>
      </c>
      <c r="CT18">
        <v>4998888.0999999996</v>
      </c>
      <c r="CU18">
        <v>625911.4</v>
      </c>
      <c r="CV18">
        <v>4244350.9000000004</v>
      </c>
      <c r="CW18">
        <v>12389274.1</v>
      </c>
      <c r="CX18">
        <v>-39207</v>
      </c>
      <c r="CY18">
        <v>8661829.1999999993</v>
      </c>
      <c r="CZ18">
        <v>606830.9</v>
      </c>
      <c r="DA18">
        <v>-4128218.6</v>
      </c>
      <c r="DB18">
        <v>-6541082.7999999998</v>
      </c>
      <c r="DC18">
        <v>7782400.0999999996</v>
      </c>
      <c r="DD18">
        <v>-2779439</v>
      </c>
      <c r="DE18">
        <v>9172049.8000000007</v>
      </c>
      <c r="DF18">
        <v>1575630.9</v>
      </c>
      <c r="DG18">
        <v>1125899.1000000001</v>
      </c>
      <c r="DH18">
        <v>7833450.0999999996</v>
      </c>
      <c r="DI18">
        <v>1922474.8</v>
      </c>
      <c r="DJ18">
        <v>-3732134.6</v>
      </c>
      <c r="DK18">
        <v>-2517061.9</v>
      </c>
      <c r="DL18">
        <v>-1339330.8999999999</v>
      </c>
      <c r="DM18">
        <v>-730273.7</v>
      </c>
      <c r="DN18">
        <v>1461221.8</v>
      </c>
      <c r="DO18">
        <v>1497930.4</v>
      </c>
      <c r="DP18">
        <v>-7846002.7999999998</v>
      </c>
      <c r="DQ18">
        <v>-1819925.5</v>
      </c>
      <c r="DR18">
        <v>4391261</v>
      </c>
      <c r="DS18">
        <v>-436116.6</v>
      </c>
      <c r="DT18">
        <v>12755523.9</v>
      </c>
      <c r="DU18">
        <v>1463463.6</v>
      </c>
      <c r="DV18">
        <v>-108063</v>
      </c>
      <c r="DW18">
        <v>-1355439.8</v>
      </c>
      <c r="DX18">
        <v>-5757856.2999999998</v>
      </c>
      <c r="DY18">
        <v>-5062238.2</v>
      </c>
      <c r="DZ18">
        <v>3473017.7</v>
      </c>
      <c r="EA18">
        <v>-2321961.6</v>
      </c>
      <c r="EB18">
        <v>139024.79999999999</v>
      </c>
      <c r="EC18">
        <v>-1052650</v>
      </c>
      <c r="ED18">
        <v>-3230800</v>
      </c>
      <c r="EE18">
        <v>-3710795.2</v>
      </c>
      <c r="EF18">
        <v>-5384450</v>
      </c>
      <c r="EG18">
        <v>6957405.7999999998</v>
      </c>
      <c r="EH18">
        <v>-4998650</v>
      </c>
      <c r="EP18" s="28">
        <f t="shared" si="6"/>
        <v>137</v>
      </c>
      <c r="EQ18" s="28">
        <f t="shared" si="7"/>
        <v>20550000</v>
      </c>
      <c r="ER18" s="22">
        <f t="shared" si="177"/>
        <v>35345303.499999993</v>
      </c>
      <c r="ES18" s="22">
        <f t="shared" si="8"/>
        <v>14795303.499999993</v>
      </c>
      <c r="ET18" s="22">
        <f>ROUNDUP(EP18/2,0)</f>
        <v>69</v>
      </c>
      <c r="EU18" s="22">
        <f>$EQ$2*ET18</f>
        <v>10350000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-2039560.5999999959</v>
      </c>
      <c r="EW18" s="22">
        <f t="shared" si="178"/>
        <v>-12389560.599999996</v>
      </c>
      <c r="EX18" s="22">
        <v>2</v>
      </c>
      <c r="EY18" s="30">
        <f t="shared" si="9"/>
        <v>-2.154706191304347E-2</v>
      </c>
      <c r="EZ18" s="34">
        <v>2</v>
      </c>
      <c r="FA18" s="28">
        <f t="shared" ref="FA18:FA22" si="181">COUNTIF(B18:EO18,"&gt;150000")</f>
        <v>62</v>
      </c>
      <c r="FB18" s="28">
        <f t="shared" ref="FB18:FB22" si="182">COUNTIF(B18:EO18,"&lt;150000")</f>
        <v>75</v>
      </c>
      <c r="FC18" s="29">
        <f t="shared" si="12"/>
        <v>0.45255474452554745</v>
      </c>
      <c r="FD18" s="24">
        <f t="shared" ref="FD18:FD22" si="183">SUM(E18,Q18,AC18,AO18,BA18,BM18,BY18,CK18,CW18,DI18,DU18,EG18)</f>
        <v>46526743.699999996</v>
      </c>
      <c r="FE18" s="24">
        <f t="shared" si="179"/>
        <v>-11278002.4</v>
      </c>
      <c r="FF18" s="24">
        <f t="shared" si="179"/>
        <v>2261044.7999999998</v>
      </c>
      <c r="FG18" s="24">
        <f t="shared" si="179"/>
        <v>12426088.5</v>
      </c>
      <c r="FH18" s="24">
        <f t="shared" si="179"/>
        <v>10311879.700000003</v>
      </c>
      <c r="FI18" s="24">
        <f t="shared" si="179"/>
        <v>-16612917.399999999</v>
      </c>
      <c r="FJ18" s="24">
        <f t="shared" si="179"/>
        <v>-12593597.299999995</v>
      </c>
      <c r="FK18" s="24">
        <f t="shared" si="179"/>
        <v>-28520531.400000002</v>
      </c>
      <c r="FL18" s="24">
        <f t="shared" si="179"/>
        <v>5204357.9000000022</v>
      </c>
      <c r="FM18" s="24">
        <f t="shared" ref="FM18:FM22" si="184">SUM(B18,N18,Z18,AL18,AX18,BJ18,BV18,CH18,CT18,DF18,DR18,ED18)</f>
        <v>21258427.600000001</v>
      </c>
      <c r="FN18" s="24">
        <f t="shared" si="180"/>
        <v>-14325564.699999999</v>
      </c>
      <c r="FO18" s="24">
        <f t="shared" si="180"/>
        <v>20687374.5</v>
      </c>
    </row>
    <row r="19" spans="1:171" x14ac:dyDescent="0.25">
      <c r="A19" s="5" t="s">
        <v>1</v>
      </c>
      <c r="B19">
        <v>359452.1</v>
      </c>
      <c r="C19">
        <v>304549.40000000002</v>
      </c>
      <c r="D19">
        <v>-7360708.4000000004</v>
      </c>
      <c r="E19">
        <v>2291255.5</v>
      </c>
      <c r="F19">
        <v>11509234.1</v>
      </c>
      <c r="G19">
        <v>-7846588.2000000002</v>
      </c>
      <c r="H19">
        <v>20832563.699999999</v>
      </c>
      <c r="I19">
        <v>9615382.1999999993</v>
      </c>
      <c r="J19">
        <v>-2179324</v>
      </c>
      <c r="K19">
        <v>-20505987.100000001</v>
      </c>
      <c r="L19">
        <v>-16133943.6</v>
      </c>
      <c r="M19">
        <v>-9885488.6999999993</v>
      </c>
      <c r="N19">
        <v>-9982625.4000000004</v>
      </c>
      <c r="O19">
        <v>-4853478.5</v>
      </c>
      <c r="P19">
        <v>3877994.6</v>
      </c>
      <c r="Q19">
        <v>9096437.5999999996</v>
      </c>
      <c r="R19">
        <v>-2369468.7000000002</v>
      </c>
      <c r="S19">
        <v>-4014306.4</v>
      </c>
      <c r="T19">
        <v>-1381480.6</v>
      </c>
      <c r="U19">
        <v>-5193023.9000000004</v>
      </c>
      <c r="V19">
        <v>-6915968.0999999996</v>
      </c>
      <c r="W19">
        <v>-2819554.3</v>
      </c>
      <c r="X19">
        <v>7731923.0999999996</v>
      </c>
      <c r="Y19">
        <v>11726696.9</v>
      </c>
      <c r="Z19">
        <v>930543.4</v>
      </c>
      <c r="AA19">
        <v>-417927</v>
      </c>
      <c r="AB19">
        <v>602545.4</v>
      </c>
      <c r="AC19">
        <v>-13577459.4</v>
      </c>
      <c r="AD19">
        <v>6507950.7000000002</v>
      </c>
      <c r="AE19">
        <v>8318064.2000000002</v>
      </c>
      <c r="AF19">
        <v>14057511.1</v>
      </c>
      <c r="AG19">
        <v>-3716008.3</v>
      </c>
      <c r="AH19">
        <v>-308321.09999999998</v>
      </c>
      <c r="AI19">
        <v>-5416870.2999999998</v>
      </c>
      <c r="AJ19">
        <v>736623.5</v>
      </c>
      <c r="AK19">
        <v>5500969.2999999998</v>
      </c>
      <c r="AL19">
        <v>4724322.4000000004</v>
      </c>
      <c r="AM19">
        <v>-492405</v>
      </c>
      <c r="AN19">
        <v>-2243572.2000000002</v>
      </c>
      <c r="AO19">
        <v>7961020.2000000002</v>
      </c>
      <c r="AP19">
        <v>5109939.5</v>
      </c>
      <c r="AQ19">
        <v>2541065</v>
      </c>
      <c r="AR19">
        <v>-4393910</v>
      </c>
      <c r="AS19">
        <v>-3783231.2</v>
      </c>
      <c r="AT19">
        <v>543028</v>
      </c>
      <c r="AU19">
        <v>8338476.7999999998</v>
      </c>
      <c r="AV19">
        <v>-3852218.1</v>
      </c>
      <c r="AW19">
        <v>4199963</v>
      </c>
      <c r="AX19">
        <v>5105184</v>
      </c>
      <c r="AY19">
        <v>5180235</v>
      </c>
      <c r="AZ19">
        <v>3277442.8</v>
      </c>
      <c r="BA19">
        <v>-6218951.7000000002</v>
      </c>
      <c r="BB19">
        <v>-9160414.9000000004</v>
      </c>
      <c r="BC19">
        <v>-1543284.9</v>
      </c>
      <c r="BD19">
        <v>4348308.2</v>
      </c>
      <c r="BE19">
        <v>-2874537.6</v>
      </c>
      <c r="BF19">
        <v>2322111.1</v>
      </c>
      <c r="BG19">
        <v>-3563045.3</v>
      </c>
      <c r="BH19">
        <v>3033043.6</v>
      </c>
      <c r="BI19">
        <v>-4046559.7</v>
      </c>
      <c r="BJ19">
        <v>-2162019.4</v>
      </c>
      <c r="BK19">
        <v>-5338142.5</v>
      </c>
      <c r="BL19">
        <v>1626191.7</v>
      </c>
      <c r="BM19">
        <v>-364039.2</v>
      </c>
      <c r="BN19">
        <v>-3300099</v>
      </c>
      <c r="BO19">
        <v>-4434346.3</v>
      </c>
      <c r="BP19">
        <v>2588310.7999999998</v>
      </c>
      <c r="BQ19">
        <v>-1104620</v>
      </c>
      <c r="BR19">
        <v>-3080768.9</v>
      </c>
      <c r="BS19">
        <v>-74446.399999999994</v>
      </c>
      <c r="BT19">
        <v>-4299267.7</v>
      </c>
      <c r="BU19">
        <v>1573513.6</v>
      </c>
      <c r="BV19">
        <v>3151377.8</v>
      </c>
      <c r="BW19">
        <v>6726475</v>
      </c>
      <c r="BX19">
        <v>16446391.5</v>
      </c>
      <c r="BY19">
        <v>-1273899.7</v>
      </c>
      <c r="BZ19">
        <v>-6041038.2999999998</v>
      </c>
      <c r="CA19">
        <v>2184628.9</v>
      </c>
      <c r="CB19">
        <v>-2365836</v>
      </c>
      <c r="CC19">
        <v>-4708613.4000000004</v>
      </c>
      <c r="CD19">
        <v>-4281207.9000000004</v>
      </c>
      <c r="CE19">
        <v>-6744755.0999999996</v>
      </c>
      <c r="CF19">
        <v>10965.1</v>
      </c>
      <c r="CG19">
        <v>2342583.5</v>
      </c>
      <c r="CH19">
        <v>1434774.2</v>
      </c>
      <c r="CI19">
        <v>4094735.5</v>
      </c>
      <c r="CJ19">
        <v>6622573.2000000002</v>
      </c>
      <c r="CK19">
        <v>7339477.7999999998</v>
      </c>
      <c r="CL19">
        <v>779969</v>
      </c>
      <c r="CM19">
        <v>-971408.1</v>
      </c>
      <c r="CN19">
        <v>3048605.3</v>
      </c>
      <c r="CO19">
        <v>2456636.7999999998</v>
      </c>
      <c r="CP19">
        <v>6112180</v>
      </c>
      <c r="CQ19">
        <v>-1091565.8999999999</v>
      </c>
      <c r="CR19">
        <v>3904402.8</v>
      </c>
      <c r="CS19">
        <v>-5246889.5</v>
      </c>
      <c r="CT19">
        <v>3453298.4</v>
      </c>
      <c r="CU19">
        <v>-925296.6</v>
      </c>
      <c r="CV19">
        <v>27184197.800000001</v>
      </c>
      <c r="CW19">
        <v>9451885.4000000004</v>
      </c>
      <c r="CX19">
        <v>-2459167.2999999998</v>
      </c>
      <c r="CY19">
        <v>13711209.1</v>
      </c>
      <c r="CZ19">
        <v>-3310494.2</v>
      </c>
      <c r="DA19">
        <v>-3349671.2</v>
      </c>
      <c r="DB19">
        <v>-2230445.4</v>
      </c>
      <c r="DC19">
        <v>12401763.199999999</v>
      </c>
      <c r="DD19">
        <v>-4715331.5</v>
      </c>
      <c r="DE19">
        <v>7897869.5999999996</v>
      </c>
      <c r="DF19">
        <v>4179879.2</v>
      </c>
      <c r="DG19">
        <v>1375296</v>
      </c>
      <c r="DH19">
        <v>11020271</v>
      </c>
      <c r="DI19">
        <v>741975.3</v>
      </c>
      <c r="DJ19">
        <v>-6613349.9000000004</v>
      </c>
      <c r="DK19">
        <v>-4646312.2</v>
      </c>
      <c r="DL19">
        <v>-5500356.5</v>
      </c>
      <c r="DM19">
        <v>-4542032.5999999996</v>
      </c>
      <c r="DN19">
        <v>-3063570.9</v>
      </c>
      <c r="DO19">
        <v>-2177191.9</v>
      </c>
      <c r="DP19">
        <v>-7980233.5</v>
      </c>
      <c r="DQ19">
        <v>1106978.3999999999</v>
      </c>
      <c r="DR19">
        <v>5488762.7999999998</v>
      </c>
      <c r="DS19">
        <v>2944121.6</v>
      </c>
      <c r="DT19">
        <v>8570533.1999999993</v>
      </c>
      <c r="DU19">
        <v>652128.30000000005</v>
      </c>
      <c r="DV19">
        <v>-958491.1</v>
      </c>
      <c r="DW19">
        <v>-1373683.5</v>
      </c>
      <c r="DX19">
        <v>-4261699.2</v>
      </c>
      <c r="DY19">
        <v>-3554979.8</v>
      </c>
      <c r="DZ19">
        <v>1396000</v>
      </c>
      <c r="EA19">
        <v>-1748124</v>
      </c>
      <c r="EB19">
        <v>-1508705.6</v>
      </c>
      <c r="EC19">
        <v>-830500</v>
      </c>
      <c r="ED19">
        <v>137667</v>
      </c>
      <c r="EE19">
        <v>-5721910.4000000004</v>
      </c>
      <c r="EF19">
        <v>-7159300</v>
      </c>
      <c r="EG19">
        <v>1332638.3999999999</v>
      </c>
      <c r="EP19" s="28">
        <f t="shared" si="6"/>
        <v>136</v>
      </c>
      <c r="EQ19" s="28">
        <f t="shared" si="7"/>
        <v>20400000</v>
      </c>
      <c r="ER19" s="22">
        <f t="shared" si="177"/>
        <v>53609630.399999969</v>
      </c>
      <c r="ES19" s="22">
        <f t="shared" si="8"/>
        <v>33209630.399999969</v>
      </c>
      <c r="ET19" s="22">
        <f>ROUNDUP(EP19/3,0)</f>
        <v>46</v>
      </c>
      <c r="EU19" s="22">
        <f t="shared" ref="EU19:EU22" si="185">$EQ$2*ET19</f>
        <v>6900000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34513307.29999999</v>
      </c>
      <c r="EW19" s="22">
        <f t="shared" si="178"/>
        <v>27613307.29999999</v>
      </c>
      <c r="EX19" s="22">
        <v>3</v>
      </c>
      <c r="EY19" s="30">
        <f t="shared" si="9"/>
        <v>4.8023143130434764E-2</v>
      </c>
      <c r="EZ19" s="34">
        <v>3</v>
      </c>
      <c r="FA19" s="28">
        <f t="shared" si="181"/>
        <v>64</v>
      </c>
      <c r="FB19" s="28">
        <f t="shared" si="182"/>
        <v>72</v>
      </c>
      <c r="FC19" s="29">
        <f t="shared" si="12"/>
        <v>0.47058823529411764</v>
      </c>
      <c r="FD19" s="24">
        <f t="shared" si="183"/>
        <v>17432468.5</v>
      </c>
      <c r="FE19" s="24">
        <f t="shared" si="179"/>
        <v>-6994935.9000000022</v>
      </c>
      <c r="FF19" s="24">
        <f t="shared" si="179"/>
        <v>1925037.6000000006</v>
      </c>
      <c r="FG19" s="24">
        <f t="shared" si="179"/>
        <v>23661522.599999994</v>
      </c>
      <c r="FH19" s="24">
        <f t="shared" si="179"/>
        <v>-20754699.000000004</v>
      </c>
      <c r="FI19" s="24">
        <f t="shared" si="179"/>
        <v>-11686287.200000001</v>
      </c>
      <c r="FJ19" s="24">
        <f t="shared" si="179"/>
        <v>-23401300.300000001</v>
      </c>
      <c r="FK19" s="24">
        <f t="shared" si="179"/>
        <v>-23072741.900000002</v>
      </c>
      <c r="FL19" s="24">
        <f t="shared" si="179"/>
        <v>14339136.4</v>
      </c>
      <c r="FM19" s="24">
        <f t="shared" si="184"/>
        <v>16820616.5</v>
      </c>
      <c r="FN19" s="24">
        <f t="shared" si="180"/>
        <v>2876252.5</v>
      </c>
      <c r="FO19" s="24">
        <f t="shared" si="180"/>
        <v>62464560.599999994</v>
      </c>
    </row>
    <row r="20" spans="1:171" x14ac:dyDescent="0.25">
      <c r="A20" s="5" t="s">
        <v>3</v>
      </c>
      <c r="B20">
        <v>4546186.2</v>
      </c>
      <c r="C20">
        <v>-2597624.6</v>
      </c>
      <c r="D20">
        <v>-10405663.6</v>
      </c>
      <c r="E20">
        <v>279750.8</v>
      </c>
      <c r="F20">
        <v>18840561.100000001</v>
      </c>
      <c r="G20">
        <v>1842918.8</v>
      </c>
      <c r="H20">
        <v>13826978.4</v>
      </c>
      <c r="I20">
        <v>2063075.3</v>
      </c>
      <c r="J20">
        <v>-13184038.6</v>
      </c>
      <c r="K20">
        <v>-20715340.199999999</v>
      </c>
      <c r="L20">
        <v>-18404746.199999999</v>
      </c>
      <c r="M20">
        <v>-14021555</v>
      </c>
      <c r="N20">
        <v>-9975484.8000000007</v>
      </c>
      <c r="O20">
        <v>-4873009</v>
      </c>
      <c r="P20">
        <v>7649657.0999999996</v>
      </c>
      <c r="Q20">
        <v>3211888.4</v>
      </c>
      <c r="R20">
        <v>-5394080.9000000004</v>
      </c>
      <c r="S20">
        <v>-722253.6</v>
      </c>
      <c r="T20">
        <v>-2316746.6</v>
      </c>
      <c r="U20">
        <v>-8543639.1999999993</v>
      </c>
      <c r="V20">
        <v>-5439874.2999999998</v>
      </c>
      <c r="W20">
        <v>-1780566.6</v>
      </c>
      <c r="X20">
        <v>9250740.8000000007</v>
      </c>
      <c r="Y20">
        <v>14775647.5</v>
      </c>
      <c r="Z20">
        <v>-3101607.4</v>
      </c>
      <c r="AA20">
        <v>-1549647.6</v>
      </c>
      <c r="AB20">
        <v>-3445910.2</v>
      </c>
      <c r="AC20">
        <v>-16911552.300000001</v>
      </c>
      <c r="AD20">
        <v>14813945.9</v>
      </c>
      <c r="AE20">
        <v>23174635</v>
      </c>
      <c r="AF20">
        <v>13930610.300000001</v>
      </c>
      <c r="AG20">
        <v>-8473441.6999999993</v>
      </c>
      <c r="AH20">
        <v>-2825648.5</v>
      </c>
      <c r="AI20">
        <v>-7624241.9000000004</v>
      </c>
      <c r="AJ20">
        <v>998860.9</v>
      </c>
      <c r="AK20">
        <v>-159581.5</v>
      </c>
      <c r="AL20">
        <v>6583023.0999999996</v>
      </c>
      <c r="AM20">
        <v>2583438.5</v>
      </c>
      <c r="AN20">
        <v>-2058337.5</v>
      </c>
      <c r="AO20">
        <v>7102344.5999999996</v>
      </c>
      <c r="AP20">
        <v>3979816.8</v>
      </c>
      <c r="AQ20">
        <v>-198724.6</v>
      </c>
      <c r="AR20">
        <v>-7373003.5999999996</v>
      </c>
      <c r="AS20">
        <v>-4677672</v>
      </c>
      <c r="AT20">
        <v>-1830173.5</v>
      </c>
      <c r="AU20">
        <v>4773547.4000000004</v>
      </c>
      <c r="AV20">
        <v>3765775.1</v>
      </c>
      <c r="AW20">
        <v>10235259.4</v>
      </c>
      <c r="AX20">
        <v>5781039.7000000002</v>
      </c>
      <c r="AY20">
        <v>4739868.2</v>
      </c>
      <c r="AZ20">
        <v>-1198490.8999999999</v>
      </c>
      <c r="BA20">
        <v>-6291780.7999999998</v>
      </c>
      <c r="BB20">
        <v>-9686524.6999999993</v>
      </c>
      <c r="BC20">
        <v>1381042.2</v>
      </c>
      <c r="BD20">
        <v>2429988.2000000002</v>
      </c>
      <c r="BE20">
        <v>-8887023.9000000004</v>
      </c>
      <c r="BF20">
        <v>4651078.3</v>
      </c>
      <c r="BG20">
        <v>-3526365.9</v>
      </c>
      <c r="BH20">
        <v>-1665065.7</v>
      </c>
      <c r="BI20">
        <v>-3535828.6</v>
      </c>
      <c r="BJ20">
        <v>-2500790.1</v>
      </c>
      <c r="BK20">
        <v>-2568375.9</v>
      </c>
      <c r="BL20">
        <v>-1394852.5</v>
      </c>
      <c r="BM20">
        <v>5036629.7</v>
      </c>
      <c r="BN20">
        <v>-2951453</v>
      </c>
      <c r="BO20">
        <v>-5046534.7</v>
      </c>
      <c r="BP20">
        <v>5430201.2999999998</v>
      </c>
      <c r="BQ20">
        <v>-1422485.7</v>
      </c>
      <c r="BR20">
        <v>-2388375.7999999998</v>
      </c>
      <c r="BS20">
        <v>692992.5</v>
      </c>
      <c r="BT20">
        <v>-2848935.8</v>
      </c>
      <c r="BU20">
        <v>4723356.5999999996</v>
      </c>
      <c r="BV20">
        <v>6020431.0999999996</v>
      </c>
      <c r="BW20">
        <v>7004521.5</v>
      </c>
      <c r="BX20">
        <v>22913201.199999999</v>
      </c>
      <c r="BY20">
        <v>2065808.6</v>
      </c>
      <c r="BZ20">
        <v>-9551532.5999999996</v>
      </c>
      <c r="CA20">
        <v>5434329.5999999996</v>
      </c>
      <c r="CB20">
        <v>-3931195.4</v>
      </c>
      <c r="CC20">
        <v>-8049048.2000000002</v>
      </c>
      <c r="CD20">
        <v>-5077596.3</v>
      </c>
      <c r="CE20">
        <v>-4178719.7</v>
      </c>
      <c r="CF20">
        <v>-415283.7</v>
      </c>
      <c r="CG20">
        <v>3891413.1</v>
      </c>
      <c r="CH20">
        <v>5327472</v>
      </c>
      <c r="CI20">
        <v>1021233.7</v>
      </c>
      <c r="CJ20">
        <v>4765668.5</v>
      </c>
      <c r="CK20">
        <v>10292405</v>
      </c>
      <c r="CL20">
        <v>-253622.6</v>
      </c>
      <c r="CM20">
        <v>-4749033.5</v>
      </c>
      <c r="CN20">
        <v>862277.1</v>
      </c>
      <c r="CO20">
        <v>12573115.5</v>
      </c>
      <c r="CP20">
        <v>1151492.3999999999</v>
      </c>
      <c r="CQ20">
        <v>1132871.5</v>
      </c>
      <c r="CR20">
        <v>2626278.7000000002</v>
      </c>
      <c r="CS20">
        <v>-7574554.7999999998</v>
      </c>
      <c r="CT20">
        <v>3148401.9</v>
      </c>
      <c r="CU20">
        <v>1915974.3</v>
      </c>
      <c r="CV20">
        <v>22070484.100000001</v>
      </c>
      <c r="CW20">
        <v>13147853.6</v>
      </c>
      <c r="CX20">
        <v>-618823.69999999995</v>
      </c>
      <c r="CY20">
        <v>3832002.8</v>
      </c>
      <c r="CZ20">
        <v>-3370034.2</v>
      </c>
      <c r="DA20">
        <v>2792379.4</v>
      </c>
      <c r="DB20">
        <v>-4517454.8</v>
      </c>
      <c r="DC20">
        <v>19135632.100000001</v>
      </c>
      <c r="DD20">
        <v>-5950438.4000000004</v>
      </c>
      <c r="DE20">
        <v>17661165.199999999</v>
      </c>
      <c r="DF20">
        <v>8526981.1999999993</v>
      </c>
      <c r="DG20">
        <v>-2401732.7000000002</v>
      </c>
      <c r="DH20">
        <v>6292903.2000000002</v>
      </c>
      <c r="DI20">
        <v>-610962.1</v>
      </c>
      <c r="DJ20">
        <v>-7034596.7000000002</v>
      </c>
      <c r="DK20">
        <v>-6774789.2999999998</v>
      </c>
      <c r="DL20">
        <v>-4557170.0999999996</v>
      </c>
      <c r="DM20">
        <v>-5423003.7000000002</v>
      </c>
      <c r="DN20">
        <v>-7688488.7000000002</v>
      </c>
      <c r="DO20">
        <v>-3473585.9</v>
      </c>
      <c r="DP20">
        <v>-6762607</v>
      </c>
      <c r="DQ20">
        <v>4891500.0999999996</v>
      </c>
      <c r="DR20">
        <v>8286901.7000000002</v>
      </c>
      <c r="DS20">
        <v>3123450.4</v>
      </c>
      <c r="DT20">
        <v>7613320.5</v>
      </c>
      <c r="DU20">
        <v>-3967511.7</v>
      </c>
      <c r="DV20">
        <v>-4089077.5</v>
      </c>
      <c r="DW20">
        <v>-2831119.5</v>
      </c>
      <c r="DX20">
        <v>-4960341.7</v>
      </c>
      <c r="DY20">
        <v>-2060251</v>
      </c>
      <c r="DZ20">
        <v>4013850</v>
      </c>
      <c r="EA20">
        <v>-5735400</v>
      </c>
      <c r="EB20">
        <v>-3472650</v>
      </c>
      <c r="EC20">
        <v>3299800</v>
      </c>
      <c r="ED20">
        <v>-2390482.7999999998</v>
      </c>
      <c r="EE20">
        <v>-1579481.6</v>
      </c>
      <c r="EF20">
        <v>-10275200</v>
      </c>
      <c r="EP20" s="28">
        <f t="shared" si="6"/>
        <v>135</v>
      </c>
      <c r="EQ20" s="28">
        <f t="shared" si="7"/>
        <v>20250000</v>
      </c>
      <c r="ER20" s="22">
        <f t="shared" si="177"/>
        <v>41087138.70000004</v>
      </c>
      <c r="ES20" s="22">
        <f t="shared" si="8"/>
        <v>20837138.70000004</v>
      </c>
      <c r="ET20" s="22">
        <f>ROUNDUP(EP20/4,0)</f>
        <v>34</v>
      </c>
      <c r="EU20" s="22">
        <f t="shared" si="185"/>
        <v>5100000</v>
      </c>
      <c r="EV20" s="22">
        <f>SUM(B20,F20,J20,N20,R20,V20,Z20,AD20,AH20,AL20,AP20,AT20,AX20,BB20,BF20,BJ20,BN20,BR20,BV20,BZ20,CD20,CH20,CL20,CP20,CT20,CX20,DB20,DF20,DJ20,DN20,DR20,DV20,DZ20,ED20,EH20,EL20)</f>
        <v>-4828545.9000000041</v>
      </c>
      <c r="EW20" s="22">
        <f t="shared" si="178"/>
        <v>-9928545.9000000041</v>
      </c>
      <c r="EX20" s="22">
        <v>4</v>
      </c>
      <c r="EY20" s="30">
        <f t="shared" si="9"/>
        <v>-1.7520963352941184E-2</v>
      </c>
      <c r="EZ20" s="34">
        <v>4</v>
      </c>
      <c r="FA20" s="28">
        <f t="shared" si="181"/>
        <v>61</v>
      </c>
      <c r="FB20" s="28">
        <f t="shared" si="182"/>
        <v>74</v>
      </c>
      <c r="FC20" s="29">
        <f t="shared" si="12"/>
        <v>0.45185185185185184</v>
      </c>
      <c r="FD20" s="24">
        <f t="shared" si="183"/>
        <v>13354873.800000001</v>
      </c>
      <c r="FE20" s="24">
        <f t="shared" si="179"/>
        <v>-1945387.8999999957</v>
      </c>
      <c r="FF20" s="24">
        <f t="shared" si="179"/>
        <v>15342473.199999996</v>
      </c>
      <c r="FG20" s="24">
        <f t="shared" si="179"/>
        <v>9971563.700000003</v>
      </c>
      <c r="FH20" s="24">
        <f t="shared" si="179"/>
        <v>-30107995.199999999</v>
      </c>
      <c r="FI20" s="24">
        <f t="shared" si="179"/>
        <v>-33135229.800000004</v>
      </c>
      <c r="FJ20" s="24">
        <f t="shared" si="179"/>
        <v>-21299176.700000003</v>
      </c>
      <c r="FK20" s="24">
        <f t="shared" si="179"/>
        <v>-22878071.299999997</v>
      </c>
      <c r="FL20" s="24">
        <f t="shared" si="179"/>
        <v>34186622</v>
      </c>
      <c r="FM20" s="24">
        <f t="shared" si="184"/>
        <v>30252071.799999997</v>
      </c>
      <c r="FN20" s="24">
        <f t="shared" si="180"/>
        <v>4818615.2000000011</v>
      </c>
      <c r="FO20" s="24">
        <f t="shared" si="180"/>
        <v>42526779.900000006</v>
      </c>
    </row>
    <row r="21" spans="1:171" x14ac:dyDescent="0.25">
      <c r="A21" s="5" t="s">
        <v>4</v>
      </c>
      <c r="B21">
        <v>3871029</v>
      </c>
      <c r="C21">
        <v>-4846181.2</v>
      </c>
      <c r="D21">
        <v>-9838734.9000000004</v>
      </c>
      <c r="E21">
        <v>308188.2</v>
      </c>
      <c r="F21">
        <v>17306288.600000001</v>
      </c>
      <c r="G21">
        <v>265542.40000000002</v>
      </c>
      <c r="H21">
        <v>11830792.199999999</v>
      </c>
      <c r="I21">
        <v>-8067843</v>
      </c>
      <c r="J21">
        <v>-14930822.6</v>
      </c>
      <c r="K21">
        <v>-21450117.800000001</v>
      </c>
      <c r="L21">
        <v>-20972618.600000001</v>
      </c>
      <c r="M21">
        <v>-13658254.800000001</v>
      </c>
      <c r="N21">
        <v>-10438619</v>
      </c>
      <c r="O21">
        <v>-2618385.2000000002</v>
      </c>
      <c r="P21">
        <v>1837840.6</v>
      </c>
      <c r="Q21">
        <v>-1074929.3999999999</v>
      </c>
      <c r="R21">
        <v>-4830551.5</v>
      </c>
      <c r="S21">
        <v>-4240992.9000000004</v>
      </c>
      <c r="T21">
        <v>-5402894</v>
      </c>
      <c r="U21">
        <v>-11082758.699999999</v>
      </c>
      <c r="V21">
        <v>-1845190</v>
      </c>
      <c r="W21">
        <v>1434192.7</v>
      </c>
      <c r="X21">
        <v>10721743</v>
      </c>
      <c r="Y21">
        <v>9213364.5999999996</v>
      </c>
      <c r="Z21">
        <v>-4006623.7</v>
      </c>
      <c r="AA21">
        <v>-11761175.5</v>
      </c>
      <c r="AB21">
        <v>9991352.3000000007</v>
      </c>
      <c r="AC21">
        <v>-1418205.1</v>
      </c>
      <c r="AD21">
        <v>15735954.4</v>
      </c>
      <c r="AE21">
        <v>19285774.100000001</v>
      </c>
      <c r="AF21">
        <v>13534692</v>
      </c>
      <c r="AG21">
        <v>-10230848.199999999</v>
      </c>
      <c r="AH21">
        <v>-3325098.9</v>
      </c>
      <c r="AI21">
        <v>-5499451</v>
      </c>
      <c r="AJ21">
        <v>-143564.29999999999</v>
      </c>
      <c r="AK21">
        <v>-673578.3</v>
      </c>
      <c r="AL21">
        <v>9721327</v>
      </c>
      <c r="AM21">
        <v>4569637</v>
      </c>
      <c r="AN21">
        <v>-4770871</v>
      </c>
      <c r="AO21">
        <v>7670027.0999999996</v>
      </c>
      <c r="AP21">
        <v>3338139.7</v>
      </c>
      <c r="AQ21">
        <v>-3132118.7</v>
      </c>
      <c r="AR21">
        <v>-6861205.4000000004</v>
      </c>
      <c r="AS21">
        <v>-2662673.7000000002</v>
      </c>
      <c r="AT21">
        <v>-3173184.9</v>
      </c>
      <c r="AU21">
        <v>9648466.0999999996</v>
      </c>
      <c r="AV21">
        <v>6431809.7000000002</v>
      </c>
      <c r="AW21">
        <v>10029895.199999999</v>
      </c>
      <c r="AX21">
        <v>4942212.5</v>
      </c>
      <c r="AY21">
        <v>3658670</v>
      </c>
      <c r="AZ21">
        <v>317723.3</v>
      </c>
      <c r="BA21">
        <v>-4900401.7</v>
      </c>
      <c r="BB21">
        <v>-8658643.3000000007</v>
      </c>
      <c r="BC21">
        <v>-365975.3</v>
      </c>
      <c r="BD21">
        <v>-2217525.4</v>
      </c>
      <c r="BE21">
        <v>-5528521.4000000004</v>
      </c>
      <c r="BF21">
        <v>6899653.5999999996</v>
      </c>
      <c r="BG21">
        <v>-5964608.2999999998</v>
      </c>
      <c r="BH21">
        <v>-3475655.1</v>
      </c>
      <c r="BI21">
        <v>-5553989</v>
      </c>
      <c r="BJ21">
        <v>4193967.8</v>
      </c>
      <c r="BK21">
        <v>-2486272.2999999998</v>
      </c>
      <c r="BL21">
        <v>2869585.4</v>
      </c>
      <c r="BM21">
        <v>4157608</v>
      </c>
      <c r="BN21">
        <v>-5340107.5999999996</v>
      </c>
      <c r="BO21">
        <v>-1824192.2</v>
      </c>
      <c r="BP21">
        <v>7334512</v>
      </c>
      <c r="BQ21">
        <v>-4996216.8</v>
      </c>
      <c r="BR21">
        <v>-6252927.9000000004</v>
      </c>
      <c r="BS21">
        <v>112131.8</v>
      </c>
      <c r="BT21">
        <v>-2709190</v>
      </c>
      <c r="BU21">
        <v>12011913.5</v>
      </c>
      <c r="BV21">
        <v>5311532.3</v>
      </c>
      <c r="BW21">
        <v>3988216.6</v>
      </c>
      <c r="BX21">
        <v>25657922</v>
      </c>
      <c r="BY21">
        <v>2944996.3</v>
      </c>
      <c r="BZ21">
        <v>-11866314.4</v>
      </c>
      <c r="CA21">
        <v>-702232.1</v>
      </c>
      <c r="CB21">
        <v>-4963483</v>
      </c>
      <c r="CC21">
        <v>-9052565</v>
      </c>
      <c r="CD21">
        <v>-1990672.8</v>
      </c>
      <c r="CE21">
        <v>-2631462.4</v>
      </c>
      <c r="CF21">
        <v>1265911.3999999999</v>
      </c>
      <c r="CG21">
        <v>7914384.2999999998</v>
      </c>
      <c r="CH21">
        <v>3063176.9</v>
      </c>
      <c r="CI21">
        <v>-1436736.4</v>
      </c>
      <c r="CJ21">
        <v>8678424.8000000007</v>
      </c>
      <c r="CK21">
        <v>13525953.800000001</v>
      </c>
      <c r="CL21">
        <v>-6891242</v>
      </c>
      <c r="CM21">
        <v>-8797477.9000000004</v>
      </c>
      <c r="CN21">
        <v>9018019.1999999993</v>
      </c>
      <c r="CO21">
        <v>6066276.2999999998</v>
      </c>
      <c r="CP21">
        <v>1823836.9</v>
      </c>
      <c r="CQ21">
        <v>2321836.7999999998</v>
      </c>
      <c r="CR21">
        <v>2612852.1</v>
      </c>
      <c r="CS21">
        <v>-8753839.5999999996</v>
      </c>
      <c r="CT21">
        <v>-413581.1</v>
      </c>
      <c r="CU21">
        <v>-5259916.0999999996</v>
      </c>
      <c r="CV21">
        <v>24091927.100000001</v>
      </c>
      <c r="CW21">
        <v>15009252.9</v>
      </c>
      <c r="CX21">
        <v>1432555.1</v>
      </c>
      <c r="CY21">
        <v>12365263.300000001</v>
      </c>
      <c r="CZ21">
        <v>1835437.4</v>
      </c>
      <c r="DA21">
        <v>6189981.2999999998</v>
      </c>
      <c r="DB21">
        <v>-4844106.3</v>
      </c>
      <c r="DC21">
        <v>19685662.899999999</v>
      </c>
      <c r="DD21">
        <v>-7446500.4000000004</v>
      </c>
      <c r="DE21">
        <v>21793316.899999999</v>
      </c>
      <c r="DF21">
        <v>12529406.199999999</v>
      </c>
      <c r="DG21">
        <v>-2262338.5</v>
      </c>
      <c r="DH21">
        <v>6143935.7999999998</v>
      </c>
      <c r="DI21">
        <v>368108.5</v>
      </c>
      <c r="DJ21">
        <v>-8982629.8000000007</v>
      </c>
      <c r="DK21">
        <v>-8728144.6999999993</v>
      </c>
      <c r="DL21">
        <v>-4569646.3</v>
      </c>
      <c r="DM21">
        <v>-8886404</v>
      </c>
      <c r="DN21">
        <v>-11047647.5</v>
      </c>
      <c r="DO21">
        <v>-64180.800000000003</v>
      </c>
      <c r="DP21">
        <v>-7799959.0999999996</v>
      </c>
      <c r="DQ21">
        <v>10506069.800000001</v>
      </c>
      <c r="DR21">
        <v>7990995.4000000004</v>
      </c>
      <c r="DS21">
        <v>5163785.7</v>
      </c>
      <c r="DT21">
        <v>6427811.5999999996</v>
      </c>
      <c r="DU21">
        <v>-3136248.9</v>
      </c>
      <c r="DV21">
        <v>-3693838.7</v>
      </c>
      <c r="DW21">
        <v>-841963.3</v>
      </c>
      <c r="DX21">
        <v>-6734080.5</v>
      </c>
      <c r="DY21">
        <v>-2418450</v>
      </c>
      <c r="DZ21">
        <v>371000</v>
      </c>
      <c r="EA21">
        <v>-11413250</v>
      </c>
      <c r="EB21">
        <v>-4390026</v>
      </c>
      <c r="EC21">
        <v>1778750</v>
      </c>
      <c r="ED21">
        <v>-3806950.1</v>
      </c>
      <c r="EE21">
        <v>-596197.6</v>
      </c>
      <c r="EP21" s="28">
        <f t="shared" si="6"/>
        <v>134</v>
      </c>
      <c r="EQ21" s="28">
        <f t="shared" si="7"/>
        <v>20100000</v>
      </c>
      <c r="ER21" s="22">
        <f t="shared" si="177"/>
        <v>43466829.499999985</v>
      </c>
      <c r="ES21" s="22">
        <f t="shared" si="8"/>
        <v>23366829.499999985</v>
      </c>
      <c r="ET21" s="22">
        <f>ROUNDUP(EP21/5,0)</f>
        <v>27</v>
      </c>
      <c r="EU21" s="22">
        <f t="shared" si="185"/>
        <v>4050000</v>
      </c>
      <c r="EV21" s="22">
        <f>SUM(B21,G21,L21,Q21,V21,AA21,AF21,AK21,AP21,AU21,AZ21,BE21,BJ21,BO21,BT21,BY21,CD21,CI21,CN21,CS21,CX21,DC21,DH21,DM21,DR21,DW21,EB21,EG21,EL21)</f>
        <v>9696687.4999999944</v>
      </c>
      <c r="EW21" s="22">
        <f t="shared" si="178"/>
        <v>5646687.4999999944</v>
      </c>
      <c r="EX21" s="22">
        <v>5</v>
      </c>
      <c r="EY21" s="30">
        <f t="shared" si="9"/>
        <v>1.0038555555555545E-2</v>
      </c>
      <c r="EZ21" s="34">
        <v>5</v>
      </c>
      <c r="FA21" s="28">
        <f t="shared" si="181"/>
        <v>60</v>
      </c>
      <c r="FB21" s="28">
        <f t="shared" si="182"/>
        <v>74</v>
      </c>
      <c r="FC21" s="29">
        <f t="shared" si="12"/>
        <v>0.44776119402985076</v>
      </c>
      <c r="FD21" s="24">
        <f t="shared" si="183"/>
        <v>33454349.700000003</v>
      </c>
      <c r="FE21" s="24">
        <f t="shared" si="179"/>
        <v>-12450389.500000004</v>
      </c>
      <c r="FF21" s="24">
        <f t="shared" si="179"/>
        <v>3283482.7000000039</v>
      </c>
      <c r="FG21" s="24">
        <f t="shared" si="179"/>
        <v>12804618.199999996</v>
      </c>
      <c r="FH21" s="24">
        <f t="shared" si="179"/>
        <v>-50670023.200000003</v>
      </c>
      <c r="FI21" s="24">
        <f t="shared" si="179"/>
        <v>-38315160.400000006</v>
      </c>
      <c r="FJ21" s="24">
        <f t="shared" si="179"/>
        <v>-13820780</v>
      </c>
      <c r="FK21" s="24">
        <f t="shared" si="179"/>
        <v>-25905197.300000004</v>
      </c>
      <c r="FL21" s="24">
        <f t="shared" si="179"/>
        <v>44608032.599999994</v>
      </c>
      <c r="FM21" s="24">
        <f t="shared" si="184"/>
        <v>32957873.199999996</v>
      </c>
      <c r="FN21" s="24">
        <f t="shared" si="180"/>
        <v>-13886893.500000002</v>
      </c>
      <c r="FO21" s="24">
        <f t="shared" si="180"/>
        <v>71406917</v>
      </c>
    </row>
    <row r="22" spans="1:171" x14ac:dyDescent="0.25">
      <c r="A22" s="5" t="s">
        <v>5</v>
      </c>
      <c r="B22">
        <v>7760032.5999999996</v>
      </c>
      <c r="C22">
        <v>-1176170.3</v>
      </c>
      <c r="D22">
        <v>-9751616.3000000007</v>
      </c>
      <c r="E22">
        <v>6650034.9000000004</v>
      </c>
      <c r="F22">
        <v>14063420.6</v>
      </c>
      <c r="G22">
        <v>-9165627.9000000004</v>
      </c>
      <c r="H22">
        <v>149132.70000000001</v>
      </c>
      <c r="I22">
        <v>-9474572.5</v>
      </c>
      <c r="J22">
        <v>-18030624.600000001</v>
      </c>
      <c r="K22">
        <v>-23181438</v>
      </c>
      <c r="L22">
        <v>-22054989.399999999</v>
      </c>
      <c r="M22">
        <v>-14837643.4</v>
      </c>
      <c r="N22">
        <v>-9181062.0999999996</v>
      </c>
      <c r="O22">
        <v>-5724211.5</v>
      </c>
      <c r="P22">
        <v>-151265.1</v>
      </c>
      <c r="Q22">
        <v>-2689238.9</v>
      </c>
      <c r="R22">
        <v>-7080049.0999999996</v>
      </c>
      <c r="S22">
        <v>-6882579.2000000002</v>
      </c>
      <c r="T22">
        <v>-7462384.5</v>
      </c>
      <c r="U22">
        <v>-7600220.4000000004</v>
      </c>
      <c r="V22">
        <v>-1240625.1000000001</v>
      </c>
      <c r="W22">
        <v>5179575.3</v>
      </c>
      <c r="X22">
        <v>7275283.2999999998</v>
      </c>
      <c r="Y22">
        <v>5976208.4000000004</v>
      </c>
      <c r="Z22">
        <v>-17227893.5</v>
      </c>
      <c r="AA22">
        <v>-18122925.699999999</v>
      </c>
      <c r="AB22">
        <v>12584160.5</v>
      </c>
      <c r="AC22">
        <v>3113195.3</v>
      </c>
      <c r="AD22">
        <v>12241969.5</v>
      </c>
      <c r="AE22">
        <v>14263673.5</v>
      </c>
      <c r="AF22">
        <v>13137351.1</v>
      </c>
      <c r="AG22">
        <v>-10000684.4</v>
      </c>
      <c r="AH22">
        <v>-234437.4</v>
      </c>
      <c r="AI22">
        <v>-5316056.4000000004</v>
      </c>
      <c r="AJ22">
        <v>855939</v>
      </c>
      <c r="AK22">
        <v>340662.1</v>
      </c>
      <c r="AL22">
        <v>8662358.4000000004</v>
      </c>
      <c r="AM22">
        <v>1882530.4</v>
      </c>
      <c r="AN22">
        <v>-4349724.8</v>
      </c>
      <c r="AO22">
        <v>4495273.4000000004</v>
      </c>
      <c r="AP22">
        <v>-5056070.0999999996</v>
      </c>
      <c r="AQ22">
        <v>-4529496.5</v>
      </c>
      <c r="AR22">
        <v>-11623311.9</v>
      </c>
      <c r="AS22">
        <v>-6123118.5</v>
      </c>
      <c r="AT22">
        <v>-809533.7</v>
      </c>
      <c r="AU22">
        <v>10438899.1</v>
      </c>
      <c r="AV22">
        <v>7050308.7000000002</v>
      </c>
      <c r="AW22">
        <v>8232537</v>
      </c>
      <c r="AX22">
        <v>1214771.2</v>
      </c>
      <c r="AY22">
        <v>5578614.5999999996</v>
      </c>
      <c r="AZ22">
        <v>799605</v>
      </c>
      <c r="BA22">
        <v>-5050026.0999999996</v>
      </c>
      <c r="BB22">
        <v>-9323490.4000000004</v>
      </c>
      <c r="BC22">
        <v>-4690758.5999999996</v>
      </c>
      <c r="BD22">
        <v>-2640780.6</v>
      </c>
      <c r="BE22">
        <v>-5868616.9000000004</v>
      </c>
      <c r="BF22">
        <v>805105.4</v>
      </c>
      <c r="BG22">
        <v>-3882633.6</v>
      </c>
      <c r="BH22">
        <v>-3363490.7</v>
      </c>
      <c r="BI22">
        <v>-5684912.0999999996</v>
      </c>
      <c r="BJ22">
        <v>236195.4</v>
      </c>
      <c r="BK22">
        <v>3023267.8</v>
      </c>
      <c r="BL22">
        <v>1725128</v>
      </c>
      <c r="BM22">
        <v>2174379.9</v>
      </c>
      <c r="BN22">
        <v>-3865899.4</v>
      </c>
      <c r="BO22">
        <v>-4544573.4000000004</v>
      </c>
      <c r="BP22">
        <v>6035451.4000000004</v>
      </c>
      <c r="BQ22">
        <v>-5845072</v>
      </c>
      <c r="BR22">
        <v>-7850883.9000000004</v>
      </c>
      <c r="BS22">
        <v>3926851</v>
      </c>
      <c r="BT22">
        <v>381621.5</v>
      </c>
      <c r="BU22">
        <v>12351684.5</v>
      </c>
      <c r="BV22">
        <v>1858619.6</v>
      </c>
      <c r="BW22">
        <v>15610001.699999999</v>
      </c>
      <c r="BX22">
        <v>20120811</v>
      </c>
      <c r="BY22">
        <v>5592546.5</v>
      </c>
      <c r="BZ22">
        <v>-15835754.1</v>
      </c>
      <c r="CA22">
        <v>-4132486.4</v>
      </c>
      <c r="CB22">
        <v>-4839842.0999999996</v>
      </c>
      <c r="CC22">
        <v>-5385366.7999999998</v>
      </c>
      <c r="CD22">
        <v>-2411666.7000000002</v>
      </c>
      <c r="CE22">
        <v>-3451223</v>
      </c>
      <c r="CF22">
        <v>4797030.5</v>
      </c>
      <c r="CG22">
        <v>4365976.5999999996</v>
      </c>
      <c r="CH22">
        <v>-3537590.1</v>
      </c>
      <c r="CI22">
        <v>-444597.1</v>
      </c>
      <c r="CJ22">
        <v>6922005.7999999998</v>
      </c>
      <c r="CK22">
        <v>8413080.3000000007</v>
      </c>
      <c r="CL22">
        <v>-8259798.5999999996</v>
      </c>
      <c r="CM22">
        <v>-2709854.6</v>
      </c>
      <c r="CN22">
        <v>3273911</v>
      </c>
      <c r="CO22">
        <v>9022820.3000000007</v>
      </c>
      <c r="CP22">
        <v>4411323.9000000004</v>
      </c>
      <c r="CQ22">
        <v>4315082.8</v>
      </c>
      <c r="CR22">
        <v>946613.2</v>
      </c>
      <c r="CS22">
        <v>-8949601.5999999996</v>
      </c>
      <c r="CT22">
        <v>-6036938.0999999996</v>
      </c>
      <c r="CU22">
        <v>-311212.40000000002</v>
      </c>
      <c r="CV22">
        <v>25490947</v>
      </c>
      <c r="CW22">
        <v>14903839.1</v>
      </c>
      <c r="CX22">
        <v>11041289.199999999</v>
      </c>
      <c r="CY22">
        <v>17403051.600000001</v>
      </c>
      <c r="CZ22">
        <v>2802075.5</v>
      </c>
      <c r="DA22">
        <v>10254001.699999999</v>
      </c>
      <c r="DB22">
        <v>-7259133.7000000002</v>
      </c>
      <c r="DC22">
        <v>20470587.699999999</v>
      </c>
      <c r="DD22">
        <v>-5973457.7999999998</v>
      </c>
      <c r="DE22">
        <v>27442255.199999999</v>
      </c>
      <c r="DF22">
        <v>10026671.1</v>
      </c>
      <c r="DG22">
        <v>-4584731</v>
      </c>
      <c r="DH22">
        <v>6736229.7999999998</v>
      </c>
      <c r="DI22">
        <v>-2990780.8</v>
      </c>
      <c r="DJ22">
        <v>-8338048.7999999998</v>
      </c>
      <c r="DK22">
        <v>-13753202.300000001</v>
      </c>
      <c r="DL22">
        <v>-5567346.7999999998</v>
      </c>
      <c r="DM22">
        <v>-10700609.699999999</v>
      </c>
      <c r="DN22">
        <v>-11199663.4</v>
      </c>
      <c r="DO22">
        <v>-1137979.8999999999</v>
      </c>
      <c r="DP22">
        <v>-8462694.5999999996</v>
      </c>
      <c r="DQ22">
        <v>8403780.0999999996</v>
      </c>
      <c r="DR22">
        <v>6665198.7999999998</v>
      </c>
      <c r="DS22">
        <v>4518390</v>
      </c>
      <c r="DT22">
        <v>5392259.5</v>
      </c>
      <c r="DU22">
        <v>-4892035.5999999996</v>
      </c>
      <c r="DV22">
        <v>-668070</v>
      </c>
      <c r="DW22">
        <v>1703550</v>
      </c>
      <c r="DX22">
        <v>-4643000</v>
      </c>
      <c r="DY22">
        <v>-2695400</v>
      </c>
      <c r="DZ22">
        <v>-3503800</v>
      </c>
      <c r="EA22">
        <v>-10453550</v>
      </c>
      <c r="EB22">
        <v>-5250831.5999999996</v>
      </c>
      <c r="EC22">
        <v>1142250</v>
      </c>
      <c r="ED22">
        <v>-4647749.8</v>
      </c>
      <c r="EP22" s="28">
        <f t="shared" si="6"/>
        <v>133</v>
      </c>
      <c r="EQ22" s="28">
        <f t="shared" si="7"/>
        <v>19950000</v>
      </c>
      <c r="ER22" s="22">
        <f t="shared" si="177"/>
        <v>-38065305.299999952</v>
      </c>
      <c r="ES22" s="22">
        <f t="shared" si="8"/>
        <v>-58015305.299999952</v>
      </c>
      <c r="ET22" s="22">
        <f>ROUNDUP(EP22/6,0)</f>
        <v>23</v>
      </c>
      <c r="EU22" s="22">
        <f t="shared" si="185"/>
        <v>3450000</v>
      </c>
      <c r="EV22" s="22">
        <f>SUM(B22,H22,N22,T22,Z22,AF22,AL22,AR22,AX22,BD22,BJ22,BP22,BV22,CB22,CH22,CN22,CT22,CZ22,DF22,DL22,DR22,DX22,ED22,EJ22)</f>
        <v>-15586130.699999999</v>
      </c>
      <c r="EW22" s="22">
        <f>EV22-EU22</f>
        <v>-19036130.699999999</v>
      </c>
      <c r="EX22" s="22">
        <v>6</v>
      </c>
      <c r="EY22" s="30">
        <f t="shared" si="9"/>
        <v>-3.3106314260869567E-2</v>
      </c>
      <c r="EZ22" s="34">
        <v>6</v>
      </c>
      <c r="FA22" s="28">
        <f t="shared" si="181"/>
        <v>60</v>
      </c>
      <c r="FB22" s="28">
        <f t="shared" si="182"/>
        <v>73</v>
      </c>
      <c r="FC22" s="29">
        <f t="shared" si="12"/>
        <v>0.45112781954887216</v>
      </c>
      <c r="FD22" s="24">
        <f t="shared" si="183"/>
        <v>29720268.000000007</v>
      </c>
      <c r="FE22" s="24">
        <f t="shared" si="179"/>
        <v>-21080501.200000003</v>
      </c>
      <c r="FF22" s="24">
        <f t="shared" si="179"/>
        <v>-17038303.800000001</v>
      </c>
      <c r="FG22" s="24">
        <f t="shared" si="179"/>
        <v>-11378744.199999999</v>
      </c>
      <c r="FH22" s="24">
        <f t="shared" si="179"/>
        <v>-44416839.199999988</v>
      </c>
      <c r="FI22" s="24">
        <f t="shared" si="179"/>
        <v>-47323939.200000003</v>
      </c>
      <c r="FJ22" s="24">
        <f t="shared" si="179"/>
        <v>-3091885.0000000019</v>
      </c>
      <c r="FK22" s="24">
        <f t="shared" si="179"/>
        <v>-23798667.899999999</v>
      </c>
      <c r="FL22" s="24">
        <f t="shared" si="179"/>
        <v>38783196.799999997</v>
      </c>
      <c r="FM22" s="24">
        <f t="shared" si="184"/>
        <v>-4207386.5</v>
      </c>
      <c r="FN22" s="24">
        <f t="shared" si="180"/>
        <v>248956.5</v>
      </c>
      <c r="FO22" s="24">
        <f t="shared" si="180"/>
        <v>65518540.399999999</v>
      </c>
    </row>
    <row r="23" spans="1:171" x14ac:dyDescent="0.25">
      <c r="A23" s="25">
        <v>12</v>
      </c>
      <c r="B23" s="6">
        <f>COUNTIF(B17:B22,"&gt;150000")</f>
        <v>6</v>
      </c>
      <c r="C23" s="6">
        <f t="shared" ref="C23" si="186">COUNTIF(C17:C22,"&gt;150000")</f>
        <v>2</v>
      </c>
      <c r="D23" s="6">
        <f t="shared" ref="D23" si="187">COUNTIF(D17:D22,"&gt;150000")</f>
        <v>0</v>
      </c>
      <c r="E23" s="6">
        <f t="shared" ref="E23" si="188">COUNTIF(E17:E22,"&gt;150000")</f>
        <v>6</v>
      </c>
      <c r="F23" s="6">
        <f t="shared" ref="F23" si="189">COUNTIF(F17:F22,"&gt;150000")</f>
        <v>6</v>
      </c>
      <c r="G23" s="6">
        <f t="shared" ref="G23" si="190">COUNTIF(G17:G22,"&gt;150000")</f>
        <v>2</v>
      </c>
      <c r="H23" s="6">
        <f t="shared" ref="H23" si="191">COUNTIF(H17:H22,"&gt;150000")</f>
        <v>5</v>
      </c>
      <c r="I23" s="6">
        <f t="shared" ref="I23" si="192">COUNTIF(I17:I22,"&gt;150000")</f>
        <v>4</v>
      </c>
      <c r="J23" s="6">
        <f t="shared" ref="J23" si="193">COUNTIF(J17:J22,"&gt;150000")</f>
        <v>1</v>
      </c>
      <c r="K23" s="6">
        <f t="shared" ref="K23" si="194">COUNTIF(K17:K22,"&gt;150000")</f>
        <v>0</v>
      </c>
      <c r="L23" s="6">
        <f t="shared" ref="L23" si="195">COUNTIF(L17:L22,"&gt;150000")</f>
        <v>0</v>
      </c>
      <c r="M23" s="6">
        <f t="shared" ref="M23" si="196">COUNTIF(M17:M22,"&gt;150000")</f>
        <v>0</v>
      </c>
      <c r="N23" s="6">
        <f t="shared" ref="N23" si="197">COUNTIF(N17:N22,"&gt;150000")</f>
        <v>0</v>
      </c>
      <c r="O23" s="6">
        <f t="shared" ref="O23" si="198">COUNTIF(O17:O22,"&gt;150000")</f>
        <v>0</v>
      </c>
      <c r="P23" s="6">
        <f t="shared" ref="P23" si="199">COUNTIF(P17:P22,"&gt;150000")</f>
        <v>4</v>
      </c>
      <c r="Q23" s="6">
        <f t="shared" ref="Q23" si="200">COUNTIF(Q17:Q22,"&gt;150000")</f>
        <v>4</v>
      </c>
      <c r="R23" s="6">
        <f t="shared" ref="R23" si="201">COUNTIF(R17:R22,"&gt;150000")</f>
        <v>1</v>
      </c>
      <c r="S23" s="6">
        <f t="shared" ref="S23" si="202">COUNTIF(S17:S22,"&gt;150000")</f>
        <v>0</v>
      </c>
      <c r="T23" s="6">
        <f t="shared" ref="T23" si="203">COUNTIF(T17:T22,"&gt;150000")</f>
        <v>0</v>
      </c>
      <c r="U23" s="6">
        <f t="shared" ref="U23" si="204">COUNTIF(U17:U22,"&gt;150000")</f>
        <v>0</v>
      </c>
      <c r="V23" s="6">
        <f t="shared" ref="V23" si="205">COUNTIF(V17:V22,"&gt;150000")</f>
        <v>0</v>
      </c>
      <c r="W23" s="6">
        <f t="shared" ref="W23" si="206">COUNTIF(W17:W22,"&gt;150000")</f>
        <v>2</v>
      </c>
      <c r="X23" s="6">
        <f t="shared" ref="X23" si="207">COUNTIF(X17:X22,"&gt;150000")</f>
        <v>6</v>
      </c>
      <c r="Y23" s="6">
        <f t="shared" ref="Y23" si="208">COUNTIF(Y17:Y22,"&gt;150000")</f>
        <v>6</v>
      </c>
      <c r="Z23" s="6">
        <f t="shared" ref="Z23" si="209">COUNTIF(Z17:Z22,"&gt;150000")</f>
        <v>1</v>
      </c>
      <c r="AA23" s="6">
        <f t="shared" ref="AA23" si="210">COUNTIF(AA17:AA22,"&gt;150000")</f>
        <v>1</v>
      </c>
      <c r="AB23" s="6">
        <f t="shared" ref="AB23" si="211">COUNTIF(AB17:AB22,"&gt;150000")</f>
        <v>5</v>
      </c>
      <c r="AC23" s="6">
        <f t="shared" ref="AC23" si="212">COUNTIF(AC17:AC22,"&gt;150000")</f>
        <v>1</v>
      </c>
      <c r="AD23" s="6">
        <f t="shared" ref="AD23" si="213">COUNTIF(AD17:AD22,"&gt;150000")</f>
        <v>6</v>
      </c>
      <c r="AE23" s="6">
        <f t="shared" ref="AE23" si="214">COUNTIF(AE17:AE22,"&gt;150000")</f>
        <v>6</v>
      </c>
      <c r="AF23" s="6">
        <f t="shared" ref="AF23" si="215">COUNTIF(AF17:AF22,"&gt;150000")</f>
        <v>6</v>
      </c>
      <c r="AG23" s="6">
        <f t="shared" ref="AG23" si="216">COUNTIF(AG17:AG22,"&gt;150000")</f>
        <v>0</v>
      </c>
      <c r="AH23" s="6">
        <f t="shared" ref="AH23" si="217">COUNTIF(AH17:AH22,"&gt;150000")</f>
        <v>1</v>
      </c>
      <c r="AI23" s="6">
        <f t="shared" ref="AI23" si="218">COUNTIF(AI17:AI22,"&gt;150000")</f>
        <v>0</v>
      </c>
      <c r="AJ23" s="6">
        <f t="shared" ref="AJ23" si="219">COUNTIF(AJ17:AJ22,"&gt;150000")</f>
        <v>3</v>
      </c>
      <c r="AK23" s="6">
        <f t="shared" ref="AK23" si="220">COUNTIF(AK17:AK22,"&gt;150000")</f>
        <v>3</v>
      </c>
      <c r="AL23" s="6">
        <f t="shared" ref="AL23" si="221">COUNTIF(AL17:AL22,"&gt;150000")</f>
        <v>6</v>
      </c>
      <c r="AM23" s="6">
        <f t="shared" ref="AM23" si="222">COUNTIF(AM17:AM22,"&gt;150000")</f>
        <v>4</v>
      </c>
      <c r="AN23" s="6">
        <f t="shared" ref="AN23" si="223">COUNTIF(AN17:AN22,"&gt;150000")</f>
        <v>0</v>
      </c>
      <c r="AO23" s="6">
        <f t="shared" ref="AO23" si="224">COUNTIF(AO17:AO22,"&gt;150000")</f>
        <v>5</v>
      </c>
      <c r="AP23" s="6">
        <f t="shared" ref="AP23" si="225">COUNTIF(AP17:AP22,"&gt;150000")</f>
        <v>5</v>
      </c>
      <c r="AQ23" s="6">
        <f t="shared" ref="AQ23" si="226">COUNTIF(AQ17:AQ22,"&gt;150000")</f>
        <v>2</v>
      </c>
      <c r="AR23" s="6">
        <f t="shared" ref="AR23" si="227">COUNTIF(AR17:AR22,"&gt;150000")</f>
        <v>0</v>
      </c>
      <c r="AS23" s="6">
        <f t="shared" ref="AS23" si="228">COUNTIF(AS17:AS22,"&gt;150000")</f>
        <v>0</v>
      </c>
      <c r="AT23" s="6">
        <f t="shared" ref="AT23" si="229">COUNTIF(AT17:AT22,"&gt;150000")</f>
        <v>2</v>
      </c>
      <c r="AU23" s="6">
        <f t="shared" ref="AU23" si="230">COUNTIF(AU17:AU22,"&gt;150000")</f>
        <v>6</v>
      </c>
      <c r="AV23" s="6">
        <f t="shared" ref="AV23" si="231">COUNTIF(AV17:AV22,"&gt;150000")</f>
        <v>3</v>
      </c>
      <c r="AW23" s="6">
        <f t="shared" ref="AW23" si="232">COUNTIF(AW17:AW22,"&gt;150000")</f>
        <v>5</v>
      </c>
      <c r="AX23" s="6">
        <f t="shared" ref="AX23" si="233">COUNTIF(AX17:AX22,"&gt;150000")</f>
        <v>6</v>
      </c>
      <c r="AY23" s="6">
        <f t="shared" ref="AY23" si="234">COUNTIF(AY17:AY22,"&gt;150000")</f>
        <v>5</v>
      </c>
      <c r="AZ23" s="6">
        <f t="shared" ref="AZ23" si="235">COUNTIF(AZ17:AZ22,"&gt;150000")</f>
        <v>4</v>
      </c>
      <c r="BA23" s="6">
        <f t="shared" ref="BA23" si="236">COUNTIF(BA17:BA22,"&gt;150000")</f>
        <v>2</v>
      </c>
      <c r="BB23" s="6">
        <f t="shared" ref="BB23" si="237">COUNTIF(BB17:BB22,"&gt;150000")</f>
        <v>0</v>
      </c>
      <c r="BC23" s="6">
        <f t="shared" ref="BC23" si="238">COUNTIF(BC17:BC22,"&gt;150000")</f>
        <v>1</v>
      </c>
      <c r="BD23" s="6">
        <f t="shared" ref="BD23" si="239">COUNTIF(BD17:BD22,"&gt;150000")</f>
        <v>3</v>
      </c>
      <c r="BE23" s="6">
        <f t="shared" ref="BE23" si="240">COUNTIF(BE17:BE22,"&gt;150000")</f>
        <v>2</v>
      </c>
      <c r="BF23" s="6">
        <f t="shared" ref="BF23" si="241">COUNTIF(BF17:BF22,"&gt;150000")</f>
        <v>6</v>
      </c>
      <c r="BG23" s="6">
        <f t="shared" ref="BG23" si="242">COUNTIF(BG17:BG22,"&gt;150000")</f>
        <v>1</v>
      </c>
      <c r="BH23" s="6">
        <f t="shared" ref="BH23" si="243">COUNTIF(BH17:BH22,"&gt;150000")</f>
        <v>2</v>
      </c>
      <c r="BI23" s="6">
        <f t="shared" ref="BI23" si="244">COUNTIF(BI17:BI22,"&gt;150000")</f>
        <v>0</v>
      </c>
      <c r="BJ23" s="6">
        <f t="shared" ref="BJ23" si="245">COUNTIF(BJ17:BJ22,"&gt;150000")</f>
        <v>3</v>
      </c>
      <c r="BK23" s="6">
        <f t="shared" ref="BK23" si="246">COUNTIF(BK17:BK22,"&gt;150000")</f>
        <v>1</v>
      </c>
      <c r="BL23" s="6">
        <f t="shared" ref="BL23" si="247">COUNTIF(BL17:BL22,"&gt;150000")</f>
        <v>5</v>
      </c>
      <c r="BM23" s="6">
        <f t="shared" ref="BM23" si="248">COUNTIF(BM17:BM22,"&gt;150000")</f>
        <v>5</v>
      </c>
      <c r="BN23" s="6">
        <f t="shared" ref="BN23" si="249">COUNTIF(BN17:BN22,"&gt;150000")</f>
        <v>0</v>
      </c>
      <c r="BO23" s="6">
        <f t="shared" ref="BO23" si="250">COUNTIF(BO17:BO22,"&gt;150000")</f>
        <v>0</v>
      </c>
      <c r="BP23" s="6">
        <f t="shared" ref="BP23" si="251">COUNTIF(BP17:BP22,"&gt;150000")</f>
        <v>6</v>
      </c>
      <c r="BQ23" s="6">
        <f t="shared" ref="BQ23" si="252">COUNTIF(BQ17:BQ22,"&gt;150000")</f>
        <v>0</v>
      </c>
      <c r="BR23" s="6">
        <f t="shared" ref="BR23" si="253">COUNTIF(BR17:BR22,"&gt;150000")</f>
        <v>0</v>
      </c>
      <c r="BS23" s="6">
        <f t="shared" ref="BS23" si="254">COUNTIF(BS17:BS22,"&gt;150000")</f>
        <v>2</v>
      </c>
      <c r="BT23" s="6">
        <f t="shared" ref="BT23" si="255">COUNTIF(BT17:BT22,"&gt;150000")</f>
        <v>1</v>
      </c>
      <c r="BU23" s="6">
        <f t="shared" ref="BU23" si="256">COUNTIF(BU17:BU22,"&gt;150000")</f>
        <v>6</v>
      </c>
      <c r="BV23" s="6">
        <f t="shared" ref="BV23" si="257">COUNTIF(BV17:BV22,"&gt;150000")</f>
        <v>5</v>
      </c>
      <c r="BW23" s="6">
        <f t="shared" ref="BW23" si="258">COUNTIF(BW17:BW22,"&gt;150000")</f>
        <v>5</v>
      </c>
      <c r="BX23" s="6">
        <f t="shared" ref="BX23" si="259">COUNTIF(BX17:BX22,"&gt;150000")</f>
        <v>6</v>
      </c>
      <c r="BY23" s="6">
        <f t="shared" ref="BY23" si="260">COUNTIF(BY17:BY22,"&gt;150000")</f>
        <v>4</v>
      </c>
      <c r="BZ23" s="6">
        <f t="shared" ref="BZ23" si="261">COUNTIF(BZ17:BZ22,"&gt;150000")</f>
        <v>0</v>
      </c>
      <c r="CA23" s="6">
        <f t="shared" ref="CA23" si="262">COUNTIF(CA17:CA22,"&gt;150000")</f>
        <v>3</v>
      </c>
      <c r="CB23" s="6">
        <f t="shared" ref="CB23" si="263">COUNTIF(CB17:CB22,"&gt;150000")</f>
        <v>1</v>
      </c>
      <c r="CC23" s="6">
        <f t="shared" ref="CC23" si="264">COUNTIF(CC17:CC22,"&gt;150000")</f>
        <v>1</v>
      </c>
      <c r="CD23" s="6">
        <f t="shared" ref="CD23" si="265">COUNTIF(CD17:CD22,"&gt;150000")</f>
        <v>1</v>
      </c>
      <c r="CE23" s="6">
        <f t="shared" ref="CE23" si="266">COUNTIF(CE17:CE22,"&gt;150000")</f>
        <v>0</v>
      </c>
      <c r="CF23" s="6">
        <f t="shared" ref="CF23" si="267">COUNTIF(CF17:CF22,"&gt;150000")</f>
        <v>3</v>
      </c>
      <c r="CG23" s="6">
        <f t="shared" ref="CG23" si="268">COUNTIF(CG17:CG22,"&gt;150000")</f>
        <v>4</v>
      </c>
      <c r="CH23" s="6">
        <f t="shared" ref="CH23" si="269">COUNTIF(CH17:CH22,"&gt;150000")</f>
        <v>5</v>
      </c>
      <c r="CI23" s="6">
        <f t="shared" ref="CI23" si="270">COUNTIF(CI17:CI22,"&gt;150000")</f>
        <v>3</v>
      </c>
      <c r="CJ23" s="6">
        <f t="shared" ref="CJ23" si="271">COUNTIF(CJ17:CJ22,"&gt;150000")</f>
        <v>5</v>
      </c>
      <c r="CK23" s="6">
        <f t="shared" ref="CK23" si="272">COUNTIF(CK17:CK22,"&gt;150000")</f>
        <v>6</v>
      </c>
      <c r="CL23" s="6">
        <f t="shared" ref="CL23" si="273">COUNTIF(CL17:CL22,"&gt;150000")</f>
        <v>2</v>
      </c>
      <c r="CM23" s="6">
        <f t="shared" ref="CM23" si="274">COUNTIF(CM17:CM22,"&gt;150000")</f>
        <v>0</v>
      </c>
      <c r="CN23" s="6">
        <f t="shared" ref="CN23" si="275">COUNTIF(CN17:CN22,"&gt;150000")</f>
        <v>6</v>
      </c>
      <c r="CO23" s="6">
        <f t="shared" ref="CO23" si="276">COUNTIF(CO17:CO22,"&gt;150000")</f>
        <v>6</v>
      </c>
      <c r="CP23" s="6">
        <f t="shared" ref="CP23" si="277">COUNTIF(CP17:CP22,"&gt;150000")</f>
        <v>4</v>
      </c>
      <c r="CQ23" s="6">
        <f t="shared" ref="CQ23" si="278">COUNTIF(CQ17:CQ22,"&gt;150000")</f>
        <v>4</v>
      </c>
      <c r="CR23" s="6">
        <f t="shared" ref="CR23" si="279">COUNTIF(CR17:CR22,"&gt;150000")</f>
        <v>5</v>
      </c>
      <c r="CS23" s="6">
        <f t="shared" ref="CS23" si="280">COUNTIF(CS17:CS22,"&gt;150000")</f>
        <v>0</v>
      </c>
      <c r="CT23" s="6">
        <f t="shared" ref="CT23" si="281">COUNTIF(CT17:CT22,"&gt;150000")</f>
        <v>4</v>
      </c>
      <c r="CU23" s="6">
        <f t="shared" ref="CU23" si="282">COUNTIF(CU17:CU22,"&gt;150000")</f>
        <v>3</v>
      </c>
      <c r="CV23" s="6">
        <f t="shared" ref="CV23" si="283">COUNTIF(CV17:CV22,"&gt;150000")</f>
        <v>6</v>
      </c>
      <c r="CW23" s="6">
        <f t="shared" ref="CW23" si="284">COUNTIF(CW17:CW22,"&gt;150000")</f>
        <v>6</v>
      </c>
      <c r="CX23" s="6">
        <f t="shared" ref="CX23" si="285">COUNTIF(CX17:CX22,"&gt;150000")</f>
        <v>3</v>
      </c>
      <c r="CY23" s="6">
        <f t="shared" ref="CY23" si="286">COUNTIF(CY17:CY22,"&gt;150000")</f>
        <v>6</v>
      </c>
      <c r="CZ23" s="6">
        <f t="shared" ref="CZ23" si="287">COUNTIF(CZ17:CZ22,"&gt;150000")</f>
        <v>3</v>
      </c>
      <c r="DA23" s="6">
        <f t="shared" ref="DA23" si="288">COUNTIF(DA17:DA22,"&gt;150000")</f>
        <v>4</v>
      </c>
      <c r="DB23" s="6">
        <f t="shared" ref="DB23" si="289">COUNTIF(DB17:DB22,"&gt;150000")</f>
        <v>0</v>
      </c>
      <c r="DC23" s="6">
        <f t="shared" ref="DC23" si="290">COUNTIF(DC17:DC22,"&gt;150000")</f>
        <v>6</v>
      </c>
      <c r="DD23" s="6">
        <f t="shared" ref="DD23" si="291">COUNTIF(DD17:DD22,"&gt;150000")</f>
        <v>0</v>
      </c>
      <c r="DE23" s="6">
        <f t="shared" ref="DE23" si="292">COUNTIF(DE17:DE22,"&gt;150000")</f>
        <v>6</v>
      </c>
      <c r="DF23" s="6">
        <f t="shared" ref="DF23" si="293">COUNTIF(DF17:DF22,"&gt;150000")</f>
        <v>6</v>
      </c>
      <c r="DG23" s="6">
        <f t="shared" ref="DG23" si="294">COUNTIF(DG17:DG22,"&gt;150000")</f>
        <v>3</v>
      </c>
      <c r="DH23" s="6">
        <f t="shared" ref="DH23" si="295">COUNTIF(DH17:DH22,"&gt;150000")</f>
        <v>6</v>
      </c>
      <c r="DI23" s="6">
        <f t="shared" ref="DI23" si="296">COUNTIF(DI17:DI22,"&gt;150000")</f>
        <v>4</v>
      </c>
      <c r="DJ23" s="6">
        <f t="shared" ref="DJ23" si="297">COUNTIF(DJ17:DJ22,"&gt;150000")</f>
        <v>0</v>
      </c>
      <c r="DK23" s="6">
        <f t="shared" ref="DK23" si="298">COUNTIF(DK17:DK22,"&gt;150000")</f>
        <v>0</v>
      </c>
      <c r="DL23" s="6">
        <f t="shared" ref="DL23" si="299">COUNTIF(DL17:DL22,"&gt;150000")</f>
        <v>0</v>
      </c>
      <c r="DM23" s="6">
        <f t="shared" ref="DM23" si="300">COUNTIF(DM17:DM22,"&gt;150000")</f>
        <v>0</v>
      </c>
      <c r="DN23" s="6">
        <f t="shared" ref="DN23" si="301">COUNTIF(DN17:DN22,"&gt;150000")</f>
        <v>1</v>
      </c>
      <c r="DO23" s="6">
        <f t="shared" ref="DO23" si="302">COUNTIF(DO17:DO22,"&gt;150000")</f>
        <v>2</v>
      </c>
      <c r="DP23" s="6">
        <f t="shared" ref="DP23" si="303">COUNTIF(DP17:DP22,"&gt;150000")</f>
        <v>0</v>
      </c>
      <c r="DQ23" s="6">
        <f t="shared" ref="DQ23" si="304">COUNTIF(DQ17:DQ22,"&gt;150000")</f>
        <v>4</v>
      </c>
      <c r="DR23" s="6">
        <f t="shared" ref="DR23" si="305">COUNTIF(DR17:DR22,"&gt;150000")</f>
        <v>6</v>
      </c>
      <c r="DS23" s="6">
        <f t="shared" ref="DS23" si="306">COUNTIF(DS17:DS22,"&gt;150000")</f>
        <v>4</v>
      </c>
      <c r="DT23" s="6">
        <f t="shared" ref="DT23" si="307">COUNTIF(DT17:DT22,"&gt;150000")</f>
        <v>6</v>
      </c>
      <c r="DU23" s="6">
        <f t="shared" ref="DU23" si="308">COUNTIF(DU17:DU22,"&gt;150000")</f>
        <v>3</v>
      </c>
      <c r="DV23" s="6">
        <f t="shared" ref="DV23" si="309">COUNTIF(DV17:DV22,"&gt;150000")</f>
        <v>1</v>
      </c>
      <c r="DW23" s="6">
        <f t="shared" ref="DW23" si="310">COUNTIF(DW17:DW22,"&gt;150000")</f>
        <v>2</v>
      </c>
      <c r="DX23" s="6">
        <f t="shared" ref="DX23" si="311">COUNTIF(DX17:DX22,"&gt;150000")</f>
        <v>0</v>
      </c>
      <c r="DY23" s="6">
        <f t="shared" ref="DY23" si="312">COUNTIF(DY17:DY22,"&gt;150000")</f>
        <v>0</v>
      </c>
      <c r="DZ23" s="6">
        <f t="shared" ref="DZ23" si="313">COUNTIF(DZ17:DZ22,"&gt;150000")</f>
        <v>5</v>
      </c>
      <c r="EA23" s="6">
        <f t="shared" ref="EA23" si="314">COUNTIF(EA17:EA22,"&gt;150000")</f>
        <v>0</v>
      </c>
      <c r="EB23" s="6">
        <f t="shared" ref="EB23" si="315">COUNTIF(EB17:EB22,"&gt;150000")</f>
        <v>0</v>
      </c>
      <c r="EC23" s="6">
        <f t="shared" ref="EC23" si="316">COUNTIF(EC17:EC22,"&gt;150000")</f>
        <v>4</v>
      </c>
      <c r="ED23" s="6">
        <f t="shared" ref="ED23" si="317">COUNTIF(ED17:ED22,"&gt;150000")</f>
        <v>0</v>
      </c>
      <c r="EE23" s="6">
        <f t="shared" ref="EE23" si="318">COUNTIF(EE17:EE22,"&gt;150000")</f>
        <v>0</v>
      </c>
      <c r="EF23" s="6">
        <f t="shared" ref="EF23" si="319">COUNTIF(EF17:EF22,"&gt;150000")</f>
        <v>0</v>
      </c>
      <c r="EG23" s="6">
        <f t="shared" ref="EG23" si="320">COUNTIF(EG17:EG22,"&gt;150000")</f>
        <v>3</v>
      </c>
      <c r="EH23" s="6">
        <f t="shared" ref="EH23" si="321">COUNTIF(EH17:EH22,"&gt;150000")</f>
        <v>0</v>
      </c>
      <c r="EI23" s="6">
        <f t="shared" ref="EI23" si="322">COUNTIF(EI17:EI22,"&gt;150000")</f>
        <v>0</v>
      </c>
      <c r="EJ23" s="6">
        <f t="shared" ref="EJ23" si="323">COUNTIF(EJ17:EJ22,"&gt;150000")</f>
        <v>0</v>
      </c>
      <c r="EK23" s="6">
        <f t="shared" ref="EK23" si="324">COUNTIF(EK17:EK22,"&gt;150000")</f>
        <v>0</v>
      </c>
      <c r="EL23" s="6">
        <f t="shared" ref="EL23" si="325">COUNTIF(EL17:EL22,"&gt;150000")</f>
        <v>0</v>
      </c>
      <c r="EM23" s="6">
        <f t="shared" ref="EM23" si="326">COUNTIF(EM17:EM22,"&gt;150000")</f>
        <v>0</v>
      </c>
      <c r="EN23" s="6">
        <f t="shared" ref="EN23" si="327">COUNTIF(EN17:EN22,"&gt;150000")</f>
        <v>0</v>
      </c>
      <c r="EO23" s="6">
        <f t="shared" ref="EO23" si="328">COUNTIF(EO17:EO22,"&gt;150000")</f>
        <v>0</v>
      </c>
      <c r="EP23" s="28"/>
      <c r="EQ23" s="28"/>
      <c r="ER23" s="22"/>
      <c r="ES23" s="22"/>
      <c r="ET23" s="22"/>
      <c r="EU23" s="22"/>
      <c r="EV23" s="22"/>
      <c r="EW23" s="22"/>
      <c r="EX23" s="22"/>
      <c r="EY23" s="30"/>
      <c r="EZ23" s="35" t="s">
        <v>16</v>
      </c>
      <c r="FA23" s="36" t="s">
        <v>14</v>
      </c>
      <c r="FB23" s="36" t="s">
        <v>15</v>
      </c>
      <c r="FC23" s="37" t="s">
        <v>11</v>
      </c>
      <c r="FD23" s="28">
        <v>70</v>
      </c>
      <c r="FE23" s="28">
        <v>66</v>
      </c>
      <c r="FF23" s="28">
        <v>66</v>
      </c>
      <c r="FG23" s="28">
        <v>66</v>
      </c>
      <c r="FH23" s="28">
        <v>66</v>
      </c>
      <c r="FI23" s="28">
        <v>66</v>
      </c>
      <c r="FJ23" s="28">
        <v>66</v>
      </c>
      <c r="FK23" s="28">
        <v>66</v>
      </c>
      <c r="FL23" s="28">
        <v>66</v>
      </c>
      <c r="FM23" s="28">
        <v>66</v>
      </c>
      <c r="FN23" s="28">
        <v>66</v>
      </c>
      <c r="FO23" s="28">
        <v>65</v>
      </c>
    </row>
    <row r="24" spans="1:171" x14ac:dyDescent="0.25">
      <c r="A24" s="5" t="s">
        <v>7</v>
      </c>
      <c r="B24">
        <v>1908894.4</v>
      </c>
      <c r="C24">
        <v>4730464.5</v>
      </c>
      <c r="D24">
        <v>-6215913.5999999996</v>
      </c>
      <c r="E24">
        <v>-2913269.4</v>
      </c>
      <c r="F24">
        <v>10068531.800000001</v>
      </c>
      <c r="G24">
        <v>5440681.5999999996</v>
      </c>
      <c r="H24">
        <v>-5460449.2999999998</v>
      </c>
      <c r="I24">
        <v>-4637660.5</v>
      </c>
      <c r="J24">
        <v>-9084207.8000000007</v>
      </c>
      <c r="K24">
        <v>-4452957.5</v>
      </c>
      <c r="L24">
        <v>1309683.5</v>
      </c>
      <c r="M24">
        <v>-6967037.2000000002</v>
      </c>
      <c r="N24">
        <v>4915428.5999999996</v>
      </c>
      <c r="O24">
        <v>-1498624.2</v>
      </c>
      <c r="P24">
        <v>-2374322.6</v>
      </c>
      <c r="Q24">
        <v>-5778981.9000000004</v>
      </c>
      <c r="R24">
        <v>-2810032.6</v>
      </c>
      <c r="S24">
        <v>316444.79999999999</v>
      </c>
      <c r="T24">
        <v>71670</v>
      </c>
      <c r="U24">
        <v>148959.79999999999</v>
      </c>
      <c r="V24">
        <v>1683196.3</v>
      </c>
      <c r="W24">
        <v>-1167718.8</v>
      </c>
      <c r="X24">
        <v>-2247160.6</v>
      </c>
      <c r="Y24">
        <v>2535254.6</v>
      </c>
      <c r="Z24">
        <v>-1051206.6000000001</v>
      </c>
      <c r="AA24">
        <v>-2841117.4</v>
      </c>
      <c r="AB24">
        <v>-1284150.3999999999</v>
      </c>
      <c r="AC24">
        <v>8450490.9000000004</v>
      </c>
      <c r="AD24">
        <v>-3732620.1</v>
      </c>
      <c r="AE24">
        <v>1519714.3</v>
      </c>
      <c r="AF24">
        <v>2024167.9</v>
      </c>
      <c r="AG24">
        <v>-4188801.7</v>
      </c>
      <c r="AH24">
        <v>-1987150.7</v>
      </c>
      <c r="AI24">
        <v>-2275078.7000000002</v>
      </c>
      <c r="AJ24">
        <v>4143112.1</v>
      </c>
      <c r="AK24">
        <v>-5418117.0999999996</v>
      </c>
      <c r="AL24">
        <v>135277.6</v>
      </c>
      <c r="AM24">
        <v>2108966.1</v>
      </c>
      <c r="AN24">
        <v>-934131.8</v>
      </c>
      <c r="AO24">
        <v>-2687940.5</v>
      </c>
      <c r="AP24">
        <v>599370.1</v>
      </c>
      <c r="AQ24">
        <v>-2655052</v>
      </c>
      <c r="AR24">
        <v>1203519.6000000001</v>
      </c>
      <c r="AS24">
        <v>2184957.6</v>
      </c>
      <c r="AT24">
        <v>-3053896.9</v>
      </c>
      <c r="AU24">
        <v>-327153.8</v>
      </c>
      <c r="AV24">
        <v>5595094.7000000002</v>
      </c>
      <c r="AW24">
        <v>925773.8</v>
      </c>
      <c r="AX24">
        <v>1670216.7</v>
      </c>
      <c r="AY24">
        <v>-923119.3</v>
      </c>
      <c r="AZ24">
        <v>-4928952.5999999996</v>
      </c>
      <c r="BA24">
        <v>227241.2</v>
      </c>
      <c r="BB24">
        <v>1012800.7</v>
      </c>
      <c r="BC24">
        <v>-723640.7</v>
      </c>
      <c r="BD24">
        <v>-239841</v>
      </c>
      <c r="BE24">
        <v>-4863610.8</v>
      </c>
      <c r="BF24">
        <v>-2088787.5</v>
      </c>
      <c r="BG24">
        <v>-636983.80000000005</v>
      </c>
      <c r="BH24">
        <v>-3192154.6</v>
      </c>
      <c r="BI24">
        <v>3201552.8</v>
      </c>
      <c r="BJ24">
        <v>2677151.9</v>
      </c>
      <c r="BK24">
        <v>807760</v>
      </c>
      <c r="BL24">
        <v>-1873798.3</v>
      </c>
      <c r="BM24">
        <v>2087017.7</v>
      </c>
      <c r="BN24">
        <v>1134114.1000000001</v>
      </c>
      <c r="BO24">
        <v>-1110538.6000000001</v>
      </c>
      <c r="BP24">
        <v>-1257051</v>
      </c>
      <c r="BQ24">
        <v>-3294357.4</v>
      </c>
      <c r="BR24">
        <v>-719785</v>
      </c>
      <c r="BS24">
        <v>-799784.7</v>
      </c>
      <c r="BT24">
        <v>-391322</v>
      </c>
      <c r="BU24">
        <v>2550149.4</v>
      </c>
      <c r="BV24">
        <v>2135934.7000000002</v>
      </c>
      <c r="BW24">
        <v>-21579.1</v>
      </c>
      <c r="BX24">
        <v>4044158.2</v>
      </c>
      <c r="BY24">
        <v>9525759.3000000007</v>
      </c>
      <c r="BZ24">
        <v>-1741038.8</v>
      </c>
      <c r="CA24">
        <v>-2191701.9</v>
      </c>
      <c r="CB24">
        <v>-4196810.5</v>
      </c>
      <c r="CC24">
        <v>5893168.7999999998</v>
      </c>
      <c r="CD24">
        <v>-2512439.1</v>
      </c>
      <c r="CE24">
        <v>-897437.2</v>
      </c>
      <c r="CF24">
        <v>1262468.8</v>
      </c>
      <c r="CG24">
        <v>-877841.6</v>
      </c>
      <c r="CH24">
        <v>3490049.4</v>
      </c>
      <c r="CI24">
        <v>-2666.5</v>
      </c>
      <c r="CJ24">
        <v>-6379917.4000000004</v>
      </c>
      <c r="CK24">
        <v>2861892.5</v>
      </c>
      <c r="CL24">
        <v>7558446.0999999996</v>
      </c>
      <c r="CM24">
        <v>-4554624.8</v>
      </c>
      <c r="CN24">
        <v>-4481542.4000000004</v>
      </c>
      <c r="CO24">
        <v>1680019.1</v>
      </c>
      <c r="CP24">
        <v>-4782019.7</v>
      </c>
      <c r="CQ24">
        <v>46722.8</v>
      </c>
      <c r="CR24">
        <v>2029939</v>
      </c>
      <c r="CS24">
        <v>523727</v>
      </c>
      <c r="CT24">
        <v>290074</v>
      </c>
      <c r="CU24">
        <v>2735953</v>
      </c>
      <c r="CV24">
        <v>508606</v>
      </c>
      <c r="CW24">
        <v>3325205.4</v>
      </c>
      <c r="CX24">
        <v>1700254</v>
      </c>
      <c r="CY24">
        <v>-5403686.9000000004</v>
      </c>
      <c r="CZ24">
        <v>1524909</v>
      </c>
      <c r="DA24">
        <v>1913880.8</v>
      </c>
      <c r="DB24">
        <v>4144801</v>
      </c>
      <c r="DC24">
        <v>-658404.69999999995</v>
      </c>
      <c r="DD24">
        <v>-1226828.8</v>
      </c>
      <c r="DE24">
        <v>5027484.5999999996</v>
      </c>
      <c r="DF24">
        <v>1107112.5</v>
      </c>
      <c r="DG24">
        <v>-4139729.5</v>
      </c>
      <c r="DH24">
        <v>-3528641.9</v>
      </c>
      <c r="DI24">
        <v>954774</v>
      </c>
      <c r="DJ24">
        <v>-1231145</v>
      </c>
      <c r="DK24">
        <v>-3004219.6</v>
      </c>
      <c r="DL24">
        <v>-1086717</v>
      </c>
      <c r="DM24">
        <v>-3343254.9</v>
      </c>
      <c r="DN24">
        <v>1548031</v>
      </c>
      <c r="DO24">
        <v>-2132545.5</v>
      </c>
      <c r="DP24">
        <v>-938931</v>
      </c>
      <c r="DQ24">
        <v>6349512.7999999998</v>
      </c>
      <c r="DR24">
        <v>4115938.8</v>
      </c>
      <c r="DS24">
        <v>-82433.899999999994</v>
      </c>
      <c r="DT24">
        <v>610340.6</v>
      </c>
      <c r="DU24">
        <v>-3871791.4</v>
      </c>
      <c r="DV24">
        <v>-4862162.2</v>
      </c>
      <c r="DW24">
        <v>2263222</v>
      </c>
      <c r="DX24">
        <v>-796067.8</v>
      </c>
      <c r="DY24">
        <v>-1805431.6</v>
      </c>
      <c r="DZ24">
        <v>-1683900</v>
      </c>
      <c r="EA24">
        <v>-1970219.8</v>
      </c>
      <c r="EB24">
        <v>-2792100</v>
      </c>
      <c r="EC24">
        <v>3776150</v>
      </c>
      <c r="ED24">
        <v>3920002.4</v>
      </c>
      <c r="EP24" s="28">
        <f t="shared" si="6"/>
        <v>133</v>
      </c>
      <c r="EQ24" s="28">
        <f t="shared" si="7"/>
        <v>19950000</v>
      </c>
      <c r="ER24" s="22">
        <f t="shared" ref="ER24:ER29" si="329">SUM(B24:EO24)</f>
        <v>-28030114.79999999</v>
      </c>
      <c r="ES24" s="22">
        <f t="shared" si="8"/>
        <v>-47980114.79999999</v>
      </c>
      <c r="ET24" s="22">
        <f>ROUNDUP(EP24/1,0)</f>
        <v>133</v>
      </c>
      <c r="EU24" s="22">
        <f>$EQ$2*ET24</f>
        <v>19950000</v>
      </c>
      <c r="EV24" s="22">
        <f>SUM(B24:EO24)</f>
        <v>-28030114.79999999</v>
      </c>
      <c r="EW24" s="22">
        <f t="shared" ref="EW24:EW28" si="330">EV24-EU24</f>
        <v>-47980114.79999999</v>
      </c>
      <c r="EX24" s="22">
        <v>1</v>
      </c>
      <c r="EY24" s="30">
        <f t="shared" si="9"/>
        <v>-8.6580658285714263E-2</v>
      </c>
      <c r="EZ24" s="34">
        <v>1</v>
      </c>
      <c r="FA24" s="28">
        <f>COUNTIF(B24:EO24,"&gt;150000")</f>
        <v>57</v>
      </c>
      <c r="FB24" s="28">
        <f>COUNTIF(B24:EO24,"&lt;150000")</f>
        <v>76</v>
      </c>
      <c r="FC24" s="29">
        <f t="shared" si="12"/>
        <v>0.42857142857142855</v>
      </c>
      <c r="FD24" s="24">
        <f>SUM(B24,N24,Z24,AL24,AX24,BJ24,BV24,CH24,CT24,DF24,DR24,ED24)</f>
        <v>25314874.400000002</v>
      </c>
      <c r="FE24" s="24">
        <f t="shared" ref="FE24:FO29" si="331">SUM(C24,O24,AA24,AM24,AY24,BK24,BW24,CI24,CU24,DG24,DS24,EE24)</f>
        <v>873873.6999999996</v>
      </c>
      <c r="FF24" s="24">
        <f t="shared" si="331"/>
        <v>-22356723.799999997</v>
      </c>
      <c r="FG24" s="24">
        <f t="shared" si="331"/>
        <v>12180397.800000001</v>
      </c>
      <c r="FH24" s="24">
        <f t="shared" si="331"/>
        <v>7696518.1000000006</v>
      </c>
      <c r="FI24" s="24">
        <f t="shared" si="331"/>
        <v>-10103401.800000001</v>
      </c>
      <c r="FJ24" s="24">
        <f t="shared" si="331"/>
        <v>-12694212.5</v>
      </c>
      <c r="FK24" s="24">
        <f t="shared" si="331"/>
        <v>-10312130.800000003</v>
      </c>
      <c r="FL24" s="24">
        <f t="shared" si="331"/>
        <v>-18536158.400000002</v>
      </c>
      <c r="FM24" s="24">
        <f t="shared" si="331"/>
        <v>-15271561.699999997</v>
      </c>
      <c r="FN24" s="24">
        <f t="shared" si="331"/>
        <v>3551801.0999999987</v>
      </c>
      <c r="FO24" s="24">
        <f t="shared" si="331"/>
        <v>11626609.100000001</v>
      </c>
    </row>
    <row r="25" spans="1:171" x14ac:dyDescent="0.25">
      <c r="A25" s="5" t="s">
        <v>2</v>
      </c>
      <c r="B25">
        <v>9176253.5999999996</v>
      </c>
      <c r="C25">
        <v>521050</v>
      </c>
      <c r="D25">
        <v>-2677367.6</v>
      </c>
      <c r="E25">
        <v>-4550121.2</v>
      </c>
      <c r="F25">
        <v>17444794.199999999</v>
      </c>
      <c r="G25">
        <v>-3293221.9</v>
      </c>
      <c r="H25">
        <v>-8978371.1999999993</v>
      </c>
      <c r="I25">
        <v>-14274112.300000001</v>
      </c>
      <c r="J25">
        <v>-10170965</v>
      </c>
      <c r="K25">
        <v>-1743296.8</v>
      </c>
      <c r="L25">
        <v>-3894788.6</v>
      </c>
      <c r="M25">
        <v>-6232999.7000000002</v>
      </c>
      <c r="N25">
        <v>2484052.6</v>
      </c>
      <c r="O25">
        <v>1175805.7</v>
      </c>
      <c r="P25">
        <v>-4656636.0999999996</v>
      </c>
      <c r="Q25">
        <v>-6452278.2999999998</v>
      </c>
      <c r="R25">
        <v>-1355378.6</v>
      </c>
      <c r="S25">
        <v>-4460800.7</v>
      </c>
      <c r="T25">
        <v>-2885453.7</v>
      </c>
      <c r="U25">
        <v>-715482.4</v>
      </c>
      <c r="V25">
        <v>-570368.30000000005</v>
      </c>
      <c r="W25">
        <v>-2355702.9</v>
      </c>
      <c r="X25">
        <v>172027.8</v>
      </c>
      <c r="Y25">
        <v>-816986.1</v>
      </c>
      <c r="Z25">
        <v>-6203449.9000000004</v>
      </c>
      <c r="AA25">
        <v>-8181109.2999999998</v>
      </c>
      <c r="AB25">
        <v>6811226.4000000004</v>
      </c>
      <c r="AC25">
        <v>10537292</v>
      </c>
      <c r="AD25">
        <v>-740138.7</v>
      </c>
      <c r="AE25">
        <v>-2100390.2000000002</v>
      </c>
      <c r="AF25">
        <v>-2091879.7</v>
      </c>
      <c r="AG25">
        <v>-5384437.2999999998</v>
      </c>
      <c r="AH25">
        <v>-1563846.9</v>
      </c>
      <c r="AI25">
        <v>-3423440.8</v>
      </c>
      <c r="AJ25">
        <v>-3060120.8</v>
      </c>
      <c r="AK25">
        <v>-4129511.4</v>
      </c>
      <c r="AL25">
        <v>5498911.5999999996</v>
      </c>
      <c r="AM25">
        <v>4594889.4000000004</v>
      </c>
      <c r="AN25">
        <v>-200215.2</v>
      </c>
      <c r="AO25">
        <v>-2443002.4</v>
      </c>
      <c r="AP25">
        <v>445751.4</v>
      </c>
      <c r="AQ25">
        <v>-2875959.3</v>
      </c>
      <c r="AR25">
        <v>1201405.8</v>
      </c>
      <c r="AS25">
        <v>3164594.7</v>
      </c>
      <c r="AT25">
        <v>-4580192.3</v>
      </c>
      <c r="AU25">
        <v>2587768.2999999998</v>
      </c>
      <c r="AV25">
        <v>1763452.6</v>
      </c>
      <c r="AW25">
        <v>4818075.0999999996</v>
      </c>
      <c r="AX25">
        <v>1631807</v>
      </c>
      <c r="AY25">
        <v>-4571106.2</v>
      </c>
      <c r="AZ25">
        <v>-4588928.5</v>
      </c>
      <c r="BA25">
        <v>1768364.8</v>
      </c>
      <c r="BB25">
        <v>4876709.5999999996</v>
      </c>
      <c r="BC25">
        <v>-3717401.6</v>
      </c>
      <c r="BD25">
        <v>-6356056</v>
      </c>
      <c r="BE25">
        <v>-5633934.9000000004</v>
      </c>
      <c r="BF25">
        <v>-3110501.5</v>
      </c>
      <c r="BG25">
        <v>-2088975</v>
      </c>
      <c r="BH25">
        <v>668157.6</v>
      </c>
      <c r="BI25">
        <v>4723623</v>
      </c>
      <c r="BJ25">
        <v>8114008.0999999996</v>
      </c>
      <c r="BK25">
        <v>-4566549.9000000004</v>
      </c>
      <c r="BL25">
        <v>-576238.69999999995</v>
      </c>
      <c r="BM25">
        <v>1884224.5</v>
      </c>
      <c r="BN25">
        <v>682709.7</v>
      </c>
      <c r="BO25">
        <v>-2291863.7999999998</v>
      </c>
      <c r="BP25">
        <v>1202719.2</v>
      </c>
      <c r="BQ25">
        <v>-3310601.7</v>
      </c>
      <c r="BR25">
        <v>-1353476.4</v>
      </c>
      <c r="BS25">
        <v>-1490633.1</v>
      </c>
      <c r="BT25">
        <v>2821778.5</v>
      </c>
      <c r="BU25">
        <v>7853755.5999999996</v>
      </c>
      <c r="BV25">
        <v>677565.8</v>
      </c>
      <c r="BW25">
        <v>-5935252.5</v>
      </c>
      <c r="BX25">
        <v>14111744.300000001</v>
      </c>
      <c r="BY25">
        <v>9981704.0999999996</v>
      </c>
      <c r="BZ25">
        <v>-5415822.4000000004</v>
      </c>
      <c r="CA25">
        <v>-1275935.5</v>
      </c>
      <c r="CB25">
        <v>-8595423.0999999996</v>
      </c>
      <c r="CC25">
        <v>3041478</v>
      </c>
      <c r="CD25">
        <v>-4122126.9</v>
      </c>
      <c r="CE25">
        <v>-1333060</v>
      </c>
      <c r="CF25">
        <v>-3122342.3</v>
      </c>
      <c r="CG25">
        <v>5405676.0999999996</v>
      </c>
      <c r="CH25">
        <v>2742406.6</v>
      </c>
      <c r="CI25">
        <v>-3902762</v>
      </c>
      <c r="CJ25">
        <v>-4923465.2</v>
      </c>
      <c r="CK25">
        <v>3364678.1</v>
      </c>
      <c r="CL25">
        <v>2494016.6</v>
      </c>
      <c r="CM25">
        <v>-8099298.7000000002</v>
      </c>
      <c r="CN25">
        <v>834598.2</v>
      </c>
      <c r="CO25">
        <v>-4194773.0999999996</v>
      </c>
      <c r="CP25">
        <v>-6279124.7999999998</v>
      </c>
      <c r="CQ25">
        <v>1812126.8</v>
      </c>
      <c r="CR25">
        <v>-995038.2</v>
      </c>
      <c r="CS25">
        <v>-1784964.2</v>
      </c>
      <c r="CT25">
        <v>12478412.699999999</v>
      </c>
      <c r="CU25">
        <v>-1719361.4</v>
      </c>
      <c r="CV25">
        <v>4973138</v>
      </c>
      <c r="CW25">
        <v>5328631</v>
      </c>
      <c r="CX25">
        <v>-5286282.3</v>
      </c>
      <c r="CY25">
        <v>-5124405.7</v>
      </c>
      <c r="CZ25">
        <v>9415371.9000000004</v>
      </c>
      <c r="DA25">
        <v>-1624262.8</v>
      </c>
      <c r="DB25">
        <v>7806897.5</v>
      </c>
      <c r="DC25">
        <v>-2384133.2000000002</v>
      </c>
      <c r="DD25">
        <v>4572083.5999999996</v>
      </c>
      <c r="DE25">
        <v>7247889.9000000004</v>
      </c>
      <c r="DF25">
        <v>-184623.4</v>
      </c>
      <c r="DG25">
        <v>-6948412.7999999998</v>
      </c>
      <c r="DH25">
        <v>-2286688.9</v>
      </c>
      <c r="DI25">
        <v>-2954279.1</v>
      </c>
      <c r="DJ25">
        <v>-704245.1</v>
      </c>
      <c r="DK25">
        <v>-2520482.9</v>
      </c>
      <c r="DL25">
        <v>-2195352.2999999998</v>
      </c>
      <c r="DM25">
        <v>-7577209.5999999996</v>
      </c>
      <c r="DN25">
        <v>-1414545.7</v>
      </c>
      <c r="DO25">
        <v>265109.09999999998</v>
      </c>
      <c r="DP25">
        <v>-1421494.1</v>
      </c>
      <c r="DQ25">
        <v>11732244.699999999</v>
      </c>
      <c r="DR25">
        <v>2653505.7999999998</v>
      </c>
      <c r="DS25">
        <v>-4206920.9000000004</v>
      </c>
      <c r="DT25">
        <v>-3968739.8</v>
      </c>
      <c r="DU25">
        <v>-5750130.7000000002</v>
      </c>
      <c r="DV25">
        <v>-7228323</v>
      </c>
      <c r="DW25">
        <v>6115560</v>
      </c>
      <c r="DX25">
        <v>-1868611.6</v>
      </c>
      <c r="DY25">
        <v>487824.8</v>
      </c>
      <c r="DZ25">
        <v>-5195700</v>
      </c>
      <c r="EA25">
        <v>-4096250</v>
      </c>
      <c r="EB25">
        <v>-4161800</v>
      </c>
      <c r="EC25">
        <v>947200</v>
      </c>
      <c r="ED25">
        <v>4894905.8</v>
      </c>
      <c r="EP25" s="28">
        <f t="shared" si="6"/>
        <v>133</v>
      </c>
      <c r="EQ25" s="28">
        <f t="shared" si="7"/>
        <v>19950000</v>
      </c>
      <c r="ER25" s="22">
        <f t="shared" si="329"/>
        <v>-79509958.899999991</v>
      </c>
      <c r="ES25" s="22">
        <f t="shared" si="8"/>
        <v>-99459958.899999991</v>
      </c>
      <c r="ET25" s="22">
        <f>ROUNDUP(EP25/2,0)</f>
        <v>67</v>
      </c>
      <c r="EU25" s="22">
        <f>$EQ$2*ET25</f>
        <v>10050000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-6333710.2999999998</v>
      </c>
      <c r="EW25" s="22">
        <f t="shared" si="330"/>
        <v>-16383710.300000001</v>
      </c>
      <c r="EX25" s="22">
        <v>2</v>
      </c>
      <c r="EY25" s="30">
        <f t="shared" si="9"/>
        <v>-2.9343958746268654E-2</v>
      </c>
      <c r="EZ25" s="34">
        <v>2</v>
      </c>
      <c r="FA25" s="28">
        <f t="shared" ref="FA25:FA29" si="332">COUNTIF(B25:EO25,"&gt;150000")</f>
        <v>51</v>
      </c>
      <c r="FB25" s="28">
        <f t="shared" ref="FB25:FB29" si="333">COUNTIF(B25:EO25,"&lt;150000")</f>
        <v>82</v>
      </c>
      <c r="FC25" s="29">
        <f t="shared" si="12"/>
        <v>0.38345864661654133</v>
      </c>
      <c r="FD25" s="24">
        <f t="shared" ref="FD25:FD29" si="334">SUM(B25,N25,Z25,AL25,AX25,BJ25,BV25,CH25,CT25,DF25,DR25,ED25)</f>
        <v>43963756.299999997</v>
      </c>
      <c r="FE25" s="24">
        <f t="shared" si="331"/>
        <v>-33739729.899999999</v>
      </c>
      <c r="FF25" s="24">
        <f t="shared" si="331"/>
        <v>2017828.700000002</v>
      </c>
      <c r="FG25" s="24">
        <f t="shared" si="331"/>
        <v>10715082.800000001</v>
      </c>
      <c r="FH25" s="24">
        <f t="shared" si="331"/>
        <v>5213791.3999999966</v>
      </c>
      <c r="FI25" s="24">
        <f t="shared" si="331"/>
        <v>-29644200.299999997</v>
      </c>
      <c r="FJ25" s="24">
        <f t="shared" si="331"/>
        <v>-20317052.499999996</v>
      </c>
      <c r="FK25" s="24">
        <f t="shared" si="331"/>
        <v>-36020916.600000001</v>
      </c>
      <c r="FL25" s="24">
        <f t="shared" si="331"/>
        <v>-30553950.299999997</v>
      </c>
      <c r="FM25" s="24">
        <f t="shared" si="331"/>
        <v>-14250487.600000001</v>
      </c>
      <c r="FN25" s="24">
        <f t="shared" si="331"/>
        <v>-6658083.9000000004</v>
      </c>
      <c r="FO25" s="24">
        <f t="shared" si="331"/>
        <v>29764003</v>
      </c>
    </row>
    <row r="26" spans="1:171" x14ac:dyDescent="0.25">
      <c r="A26" s="5" t="s">
        <v>1</v>
      </c>
      <c r="B26">
        <v>4572790.7</v>
      </c>
      <c r="C26">
        <v>997434.2</v>
      </c>
      <c r="D26">
        <v>-3891702.8</v>
      </c>
      <c r="E26">
        <v>-340412.1</v>
      </c>
      <c r="F26">
        <v>11256625</v>
      </c>
      <c r="G26">
        <v>-1779677.7</v>
      </c>
      <c r="H26">
        <v>-17042397</v>
      </c>
      <c r="I26">
        <v>-16655077.800000001</v>
      </c>
      <c r="J26">
        <v>-11335686.300000001</v>
      </c>
      <c r="K26">
        <v>-8234147.7999999998</v>
      </c>
      <c r="L26">
        <v>-3877626.7</v>
      </c>
      <c r="M26">
        <v>-5271698.5</v>
      </c>
      <c r="N26">
        <v>4145477.4</v>
      </c>
      <c r="O26">
        <v>-4479255.7</v>
      </c>
      <c r="P26">
        <v>-7928774.2000000002</v>
      </c>
      <c r="Q26">
        <v>-4341670.0999999996</v>
      </c>
      <c r="R26">
        <v>-4737286</v>
      </c>
      <c r="S26">
        <v>-10236259.800000001</v>
      </c>
      <c r="T26">
        <v>1197544</v>
      </c>
      <c r="U26">
        <v>2195310.6</v>
      </c>
      <c r="V26">
        <v>84588.9</v>
      </c>
      <c r="W26">
        <v>-469238.5</v>
      </c>
      <c r="X26">
        <v>-3212819.8</v>
      </c>
      <c r="Y26">
        <v>-2378351.7000000002</v>
      </c>
      <c r="Z26">
        <v>-12751280.199999999</v>
      </c>
      <c r="AA26">
        <v>-4889098</v>
      </c>
      <c r="AB26">
        <v>5403138.9000000004</v>
      </c>
      <c r="AC26">
        <v>19570204.399999999</v>
      </c>
      <c r="AD26">
        <v>15384.7</v>
      </c>
      <c r="AE26">
        <v>-1258035.6000000001</v>
      </c>
      <c r="AF26">
        <v>-2873503.5</v>
      </c>
      <c r="AG26">
        <v>-5867757</v>
      </c>
      <c r="AH26">
        <v>-2489281.7000000002</v>
      </c>
      <c r="AI26">
        <v>-1877511.9</v>
      </c>
      <c r="AJ26">
        <v>452494</v>
      </c>
      <c r="AK26">
        <v>-1684695.5</v>
      </c>
      <c r="AL26">
        <v>6369577.0999999996</v>
      </c>
      <c r="AM26">
        <v>674936</v>
      </c>
      <c r="AN26">
        <v>3777916.3</v>
      </c>
      <c r="AO26">
        <v>-4650497.5999999996</v>
      </c>
      <c r="AP26">
        <v>201168.7</v>
      </c>
      <c r="AQ26">
        <v>-2432508.4</v>
      </c>
      <c r="AR26">
        <v>-129833.1</v>
      </c>
      <c r="AS26">
        <v>1908260.1</v>
      </c>
      <c r="AT26">
        <v>-3830085.1</v>
      </c>
      <c r="AU26">
        <v>-116926.39999999999</v>
      </c>
      <c r="AV26">
        <v>5158438.5999999996</v>
      </c>
      <c r="AW26">
        <v>6817125</v>
      </c>
      <c r="AX26">
        <v>-5630277.5</v>
      </c>
      <c r="AY26">
        <v>-4594054.0999999996</v>
      </c>
      <c r="AZ26">
        <v>-5052413.7</v>
      </c>
      <c r="BA26">
        <v>7021022.9000000004</v>
      </c>
      <c r="BB26">
        <v>-3022504.1</v>
      </c>
      <c r="BC26">
        <v>-8925466.4000000004</v>
      </c>
      <c r="BD26">
        <v>-6263803.7999999998</v>
      </c>
      <c r="BE26">
        <v>-7919919.5</v>
      </c>
      <c r="BF26">
        <v>-4089624.9</v>
      </c>
      <c r="BG26">
        <v>793189.2</v>
      </c>
      <c r="BH26">
        <v>-55203.8</v>
      </c>
      <c r="BI26">
        <v>5846517.9000000004</v>
      </c>
      <c r="BJ26">
        <v>4225985.9000000004</v>
      </c>
      <c r="BK26">
        <v>-387365.5</v>
      </c>
      <c r="BL26">
        <v>-748181.6</v>
      </c>
      <c r="BM26">
        <v>4230553</v>
      </c>
      <c r="BN26">
        <v>1465206.5</v>
      </c>
      <c r="BO26">
        <v>-2228534.6</v>
      </c>
      <c r="BP26">
        <v>1978993.7</v>
      </c>
      <c r="BQ26">
        <v>-4466700.5</v>
      </c>
      <c r="BR26">
        <v>-2465523.6</v>
      </c>
      <c r="BS26">
        <v>378488.1</v>
      </c>
      <c r="BT26">
        <v>5947062.7000000002</v>
      </c>
      <c r="BU26">
        <v>13630416.6</v>
      </c>
      <c r="BV26">
        <v>-132407.79999999999</v>
      </c>
      <c r="BW26">
        <v>-4861500.7</v>
      </c>
      <c r="BX26">
        <v>11692641.300000001</v>
      </c>
      <c r="BY26">
        <v>10945095.4</v>
      </c>
      <c r="BZ26">
        <v>-4905087.5</v>
      </c>
      <c r="CA26">
        <v>-1294099.6000000001</v>
      </c>
      <c r="CB26">
        <v>-7905410.7000000002</v>
      </c>
      <c r="CC26">
        <v>2761429</v>
      </c>
      <c r="CD26">
        <v>-3682297.5</v>
      </c>
      <c r="CE26">
        <v>-2367875.6</v>
      </c>
      <c r="CF26">
        <v>-899529.5</v>
      </c>
      <c r="CG26">
        <v>7515961.2000000002</v>
      </c>
      <c r="CH26">
        <v>92282.7</v>
      </c>
      <c r="CI26">
        <v>563408.19999999995</v>
      </c>
      <c r="CJ26">
        <v>-4849949.5</v>
      </c>
      <c r="CK26">
        <v>-531142.30000000005</v>
      </c>
      <c r="CL26">
        <v>-1568376.4</v>
      </c>
      <c r="CM26">
        <v>352751.7</v>
      </c>
      <c r="CN26">
        <v>-5357276.5999999996</v>
      </c>
      <c r="CO26">
        <v>-3011631.6</v>
      </c>
      <c r="CP26">
        <v>-3728823.1</v>
      </c>
      <c r="CQ26">
        <v>2580000</v>
      </c>
      <c r="CR26">
        <v>-2546402.2000000002</v>
      </c>
      <c r="CS26">
        <v>-177117.4</v>
      </c>
      <c r="CT26">
        <v>10008172.800000001</v>
      </c>
      <c r="CU26">
        <v>-680374.4</v>
      </c>
      <c r="CV26">
        <v>9297991.1999999993</v>
      </c>
      <c r="CW26">
        <v>1151992.3999999999</v>
      </c>
      <c r="CX26">
        <v>-3710986.1</v>
      </c>
      <c r="CY26">
        <v>5343185.2</v>
      </c>
      <c r="CZ26">
        <v>7155997.7000000002</v>
      </c>
      <c r="DA26">
        <v>-2385101.7000000002</v>
      </c>
      <c r="DB26">
        <v>6371901.2999999998</v>
      </c>
      <c r="DC26">
        <v>1985475.8</v>
      </c>
      <c r="DD26">
        <v>2891984.8</v>
      </c>
      <c r="DE26">
        <v>12635417.1</v>
      </c>
      <c r="DF26">
        <v>-3214017.9</v>
      </c>
      <c r="DG26">
        <v>-7780914.7000000002</v>
      </c>
      <c r="DH26">
        <v>-4890798.0999999996</v>
      </c>
      <c r="DI26">
        <v>-6506962.7000000002</v>
      </c>
      <c r="DJ26">
        <v>-3148046.5</v>
      </c>
      <c r="DK26">
        <v>-5926964.2999999998</v>
      </c>
      <c r="DL26">
        <v>-4673778.0999999996</v>
      </c>
      <c r="DM26">
        <v>-8721820</v>
      </c>
      <c r="DN26">
        <v>-222332.9</v>
      </c>
      <c r="DO26">
        <v>379290.6</v>
      </c>
      <c r="DP26">
        <v>1461003.6</v>
      </c>
      <c r="DQ26">
        <v>9081431.1999999993</v>
      </c>
      <c r="DR26">
        <v>90140.3</v>
      </c>
      <c r="DS26">
        <v>-5552647.5</v>
      </c>
      <c r="DT26">
        <v>-4143133.5</v>
      </c>
      <c r="DU26">
        <v>-3047119.2</v>
      </c>
      <c r="DV26">
        <v>-5792430.7999999998</v>
      </c>
      <c r="DW26">
        <v>8528160</v>
      </c>
      <c r="DX26">
        <v>-1256574</v>
      </c>
      <c r="DY26">
        <v>-1224105.6000000001</v>
      </c>
      <c r="DZ26">
        <v>-7948600</v>
      </c>
      <c r="EA26">
        <v>-3227873</v>
      </c>
      <c r="EB26">
        <v>-6538550</v>
      </c>
      <c r="EC26">
        <v>3766300</v>
      </c>
      <c r="ED26">
        <v>354588.4</v>
      </c>
      <c r="EP26" s="28">
        <f t="shared" si="6"/>
        <v>133</v>
      </c>
      <c r="EQ26" s="28">
        <f t="shared" si="7"/>
        <v>19950000</v>
      </c>
      <c r="ER26" s="22">
        <f t="shared" si="329"/>
        <v>-108002276.09999993</v>
      </c>
      <c r="ES26" s="22">
        <f t="shared" si="8"/>
        <v>-127952276.09999993</v>
      </c>
      <c r="ET26" s="22">
        <f>ROUNDUP(EP26/3,0)</f>
        <v>45</v>
      </c>
      <c r="EU26" s="22">
        <f t="shared" ref="EU26:EU29" si="335">$EQ$2*ET26</f>
        <v>6750000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-13715074.900000002</v>
      </c>
      <c r="EW26" s="22">
        <f t="shared" si="330"/>
        <v>-20465074.900000002</v>
      </c>
      <c r="EX26" s="22">
        <v>3</v>
      </c>
      <c r="EY26" s="30">
        <f t="shared" si="9"/>
        <v>-3.6382355377777779E-2</v>
      </c>
      <c r="EZ26" s="34">
        <v>3</v>
      </c>
      <c r="FA26" s="28">
        <f t="shared" si="332"/>
        <v>48</v>
      </c>
      <c r="FB26" s="28">
        <f t="shared" si="333"/>
        <v>85</v>
      </c>
      <c r="FC26" s="29">
        <f t="shared" si="12"/>
        <v>0.36090225563909772</v>
      </c>
      <c r="FD26" s="24">
        <f t="shared" si="334"/>
        <v>8131031.9000000013</v>
      </c>
      <c r="FE26" s="24">
        <f t="shared" si="331"/>
        <v>-30989432.199999999</v>
      </c>
      <c r="FF26" s="24">
        <f t="shared" si="331"/>
        <v>-1333265.6999999993</v>
      </c>
      <c r="FG26" s="24">
        <f t="shared" si="331"/>
        <v>23501064.099999998</v>
      </c>
      <c r="FH26" s="24">
        <f t="shared" si="331"/>
        <v>-13946332.5</v>
      </c>
      <c r="FI26" s="24">
        <f t="shared" si="331"/>
        <v>-19857449.500000004</v>
      </c>
      <c r="FJ26" s="24">
        <f t="shared" si="331"/>
        <v>-35170041.399999999</v>
      </c>
      <c r="FK26" s="24">
        <f t="shared" si="331"/>
        <v>-43387114.000000007</v>
      </c>
      <c r="FL26" s="24">
        <f t="shared" si="331"/>
        <v>-33335764.900000002</v>
      </c>
      <c r="FM26" s="24">
        <f t="shared" si="331"/>
        <v>-10177129.500000004</v>
      </c>
      <c r="FN26" s="24">
        <f t="shared" si="331"/>
        <v>-1219148.3000000007</v>
      </c>
      <c r="FO26" s="24">
        <f t="shared" si="331"/>
        <v>49781305.900000006</v>
      </c>
    </row>
    <row r="27" spans="1:171" x14ac:dyDescent="0.25">
      <c r="A27" s="5" t="s">
        <v>3</v>
      </c>
      <c r="B27">
        <v>5429683.2999999998</v>
      </c>
      <c r="C27">
        <v>3919302.2</v>
      </c>
      <c r="D27">
        <v>14556529.699999999</v>
      </c>
      <c r="E27">
        <v>-2643780.1</v>
      </c>
      <c r="F27">
        <v>8803078</v>
      </c>
      <c r="G27">
        <v>-13312213.5</v>
      </c>
      <c r="H27">
        <v>-19319041.699999999</v>
      </c>
      <c r="I27">
        <v>-16391510</v>
      </c>
      <c r="J27">
        <v>-15147268.699999999</v>
      </c>
      <c r="K27">
        <v>-7834995.5999999996</v>
      </c>
      <c r="L27">
        <v>-3066290.9</v>
      </c>
      <c r="M27">
        <v>-2503538.1</v>
      </c>
      <c r="N27">
        <v>1531207.6</v>
      </c>
      <c r="O27">
        <v>-7570995.0999999996</v>
      </c>
      <c r="P27">
        <v>-8262685.4000000004</v>
      </c>
      <c r="Q27">
        <v>-4459888.5999999996</v>
      </c>
      <c r="R27">
        <v>-8072057.2999999998</v>
      </c>
      <c r="S27">
        <v>-8593415.4000000004</v>
      </c>
      <c r="T27">
        <v>2161442.9</v>
      </c>
      <c r="U27">
        <v>4313000.4000000004</v>
      </c>
      <c r="V27">
        <v>4424826.4000000004</v>
      </c>
      <c r="W27">
        <v>-4044180.9</v>
      </c>
      <c r="X27">
        <v>-5745789.7000000002</v>
      </c>
      <c r="Y27">
        <v>-7650714</v>
      </c>
      <c r="Z27">
        <v>-14251484.9</v>
      </c>
      <c r="AA27">
        <v>2687653.7</v>
      </c>
      <c r="AB27">
        <v>17430499.100000001</v>
      </c>
      <c r="AC27">
        <v>15547203.1</v>
      </c>
      <c r="AD27">
        <v>-4820269.8</v>
      </c>
      <c r="AE27">
        <v>-2161977.2000000002</v>
      </c>
      <c r="AF27">
        <v>-4319099.0999999996</v>
      </c>
      <c r="AG27">
        <v>-5469547.5</v>
      </c>
      <c r="AH27">
        <v>-6044944.4000000004</v>
      </c>
      <c r="AI27">
        <v>-2639387.1</v>
      </c>
      <c r="AJ27">
        <v>2054902.3</v>
      </c>
      <c r="AK27">
        <v>-489258.3</v>
      </c>
      <c r="AL27">
        <v>4154306.9</v>
      </c>
      <c r="AM27">
        <v>-533662.80000000005</v>
      </c>
      <c r="AN27">
        <v>690235.5</v>
      </c>
      <c r="AO27">
        <v>-7733698.7000000002</v>
      </c>
      <c r="AP27">
        <v>1823312.5</v>
      </c>
      <c r="AQ27">
        <v>-5440465</v>
      </c>
      <c r="AR27">
        <v>-3992624.3</v>
      </c>
      <c r="AS27">
        <v>11090757.1</v>
      </c>
      <c r="AT27">
        <v>-3121813.7</v>
      </c>
      <c r="AU27">
        <v>3103593.3</v>
      </c>
      <c r="AV27">
        <v>4152175.7</v>
      </c>
      <c r="AW27">
        <v>410391.8</v>
      </c>
      <c r="AX27">
        <v>-7646421.2000000002</v>
      </c>
      <c r="AY27">
        <v>-7130233.7000000002</v>
      </c>
      <c r="AZ27">
        <v>-2323736</v>
      </c>
      <c r="BA27">
        <v>5605078.7000000002</v>
      </c>
      <c r="BB27">
        <v>-7703892.2000000002</v>
      </c>
      <c r="BC27">
        <v>-7434274.2999999998</v>
      </c>
      <c r="BD27">
        <v>-8841608.8000000007</v>
      </c>
      <c r="BE27">
        <v>-6838471.4000000004</v>
      </c>
      <c r="BF27">
        <v>255636.1</v>
      </c>
      <c r="BG27">
        <v>2933401</v>
      </c>
      <c r="BH27">
        <v>2661690.5</v>
      </c>
      <c r="BI27">
        <v>609383.69999999995</v>
      </c>
      <c r="BJ27">
        <v>8129909.9000000004</v>
      </c>
      <c r="BK27">
        <v>1065595</v>
      </c>
      <c r="BL27">
        <v>1660437.5</v>
      </c>
      <c r="BM27">
        <v>7696946.5</v>
      </c>
      <c r="BN27">
        <v>-1455696.8</v>
      </c>
      <c r="BO27">
        <v>-2581838.5</v>
      </c>
      <c r="BP27">
        <v>2563387.2000000002</v>
      </c>
      <c r="BQ27">
        <v>-5507172</v>
      </c>
      <c r="BR27">
        <v>-503794.7</v>
      </c>
      <c r="BS27">
        <v>2196318.1</v>
      </c>
      <c r="BT27">
        <v>6936943.2999999998</v>
      </c>
      <c r="BU27">
        <v>10611100.1</v>
      </c>
      <c r="BV27">
        <v>-661871.69999999995</v>
      </c>
      <c r="BW27">
        <v>-8737605.9000000004</v>
      </c>
      <c r="BX27">
        <v>16950557.199999999</v>
      </c>
      <c r="BY27">
        <v>8766019.5999999996</v>
      </c>
      <c r="BZ27">
        <v>-9278426.3000000007</v>
      </c>
      <c r="CA27">
        <v>-4157104.6</v>
      </c>
      <c r="CB27">
        <v>-5429848.5</v>
      </c>
      <c r="CC27">
        <v>3912197.4</v>
      </c>
      <c r="CD27">
        <v>-4725291.0999999996</v>
      </c>
      <c r="CE27">
        <v>3866643.8</v>
      </c>
      <c r="CF27">
        <v>-6587314.4000000004</v>
      </c>
      <c r="CG27">
        <v>1089456.2</v>
      </c>
      <c r="CH27">
        <v>-641946.5</v>
      </c>
      <c r="CI27">
        <v>520402.8</v>
      </c>
      <c r="CJ27">
        <v>-10481175</v>
      </c>
      <c r="CK27">
        <v>-3030337.9</v>
      </c>
      <c r="CL27">
        <v>5397535.0999999996</v>
      </c>
      <c r="CM27">
        <v>-4698391.5999999996</v>
      </c>
      <c r="CN27">
        <v>-6830518.2000000002</v>
      </c>
      <c r="CO27">
        <v>-1750352.6</v>
      </c>
      <c r="CP27">
        <v>-4903925.3</v>
      </c>
      <c r="CQ27">
        <v>912137</v>
      </c>
      <c r="CR27">
        <v>-5114339.8</v>
      </c>
      <c r="CS27">
        <v>-3963198.2</v>
      </c>
      <c r="CT27">
        <v>12957184.6</v>
      </c>
      <c r="CU27">
        <v>396092</v>
      </c>
      <c r="CV27">
        <v>-605860.5</v>
      </c>
      <c r="CW27">
        <v>3173442.1</v>
      </c>
      <c r="CX27">
        <v>4060995.7</v>
      </c>
      <c r="CY27">
        <v>2896497.2</v>
      </c>
      <c r="CZ27">
        <v>12303113.699999999</v>
      </c>
      <c r="DA27">
        <v>-4558578.7</v>
      </c>
      <c r="DB27">
        <v>15347022.5</v>
      </c>
      <c r="DC27">
        <v>6811357.2000000002</v>
      </c>
      <c r="DD27">
        <v>6045411.0999999996</v>
      </c>
      <c r="DE27">
        <v>8589822.5999999996</v>
      </c>
      <c r="DF27">
        <v>-2602477.7000000002</v>
      </c>
      <c r="DG27">
        <v>-7992461.7999999998</v>
      </c>
      <c r="DH27">
        <v>-6188434.9000000004</v>
      </c>
      <c r="DI27">
        <v>-5757942.4000000004</v>
      </c>
      <c r="DJ27">
        <v>-4637348.4000000004</v>
      </c>
      <c r="DK27">
        <v>-9265122.0999999996</v>
      </c>
      <c r="DL27">
        <v>-7325134.4000000004</v>
      </c>
      <c r="DM27">
        <v>-5969994.4000000004</v>
      </c>
      <c r="DN27">
        <v>1803784.7</v>
      </c>
      <c r="DO27">
        <v>1218395.3999999999</v>
      </c>
      <c r="DP27">
        <v>1932579.2</v>
      </c>
      <c r="DQ27">
        <v>9237120.5999999996</v>
      </c>
      <c r="DR27">
        <v>-1658761.5</v>
      </c>
      <c r="DS27">
        <v>-9543008.5999999996</v>
      </c>
      <c r="DT27">
        <v>-3158269.5</v>
      </c>
      <c r="DU27">
        <v>-2915361.7</v>
      </c>
      <c r="DV27">
        <v>-3752628</v>
      </c>
      <c r="DW27">
        <v>7912120</v>
      </c>
      <c r="DX27">
        <v>-5136500</v>
      </c>
      <c r="DY27">
        <v>-3033700</v>
      </c>
      <c r="DZ27">
        <v>-5267200</v>
      </c>
      <c r="EA27">
        <v>-3377382.8</v>
      </c>
      <c r="EB27">
        <v>-5612600</v>
      </c>
      <c r="EC27">
        <v>4866450</v>
      </c>
      <c r="EP27" s="28">
        <f t="shared" si="6"/>
        <v>132</v>
      </c>
      <c r="EQ27" s="28">
        <f t="shared" si="7"/>
        <v>19800000</v>
      </c>
      <c r="ER27" s="22">
        <f t="shared" si="329"/>
        <v>-130777885.60000002</v>
      </c>
      <c r="ES27" s="22">
        <f t="shared" si="8"/>
        <v>-150577885.60000002</v>
      </c>
      <c r="ET27" s="22">
        <f>ROUNDUP(EP27/4,0)</f>
        <v>33</v>
      </c>
      <c r="EU27" s="22">
        <f t="shared" si="335"/>
        <v>4950000</v>
      </c>
      <c r="EV27" s="22">
        <f>SUM(B27,F27,J27,N27,R27,V27,Z27,AD27,AH27,AL27,AP27,AT27,AX27,BB27,BF27,BJ27,BN27,BR27,BV27,BZ27,CD27,CH27,CL27,CP27,CT27,CX27,DB27,DF27,DJ27,DN27,DR27,DV27,DZ27,ED27,EH27,EL27)</f>
        <v>-32779036.899999995</v>
      </c>
      <c r="EW27" s="22">
        <f t="shared" si="330"/>
        <v>-37729036.899999991</v>
      </c>
      <c r="EX27" s="22">
        <v>4</v>
      </c>
      <c r="EY27" s="30">
        <f t="shared" si="9"/>
        <v>-6.8598248909090886E-2</v>
      </c>
      <c r="EZ27" s="34">
        <v>4</v>
      </c>
      <c r="FA27" s="28">
        <f t="shared" si="332"/>
        <v>56</v>
      </c>
      <c r="FB27" s="28">
        <f t="shared" si="333"/>
        <v>76</v>
      </c>
      <c r="FC27" s="29">
        <f t="shared" si="12"/>
        <v>0.42424242424242425</v>
      </c>
      <c r="FD27" s="24">
        <f t="shared" si="334"/>
        <v>4739328.8</v>
      </c>
      <c r="FE27" s="24">
        <f t="shared" si="331"/>
        <v>-32918922.199999996</v>
      </c>
      <c r="FF27" s="24">
        <f t="shared" si="331"/>
        <v>20268097.699999996</v>
      </c>
      <c r="FG27" s="24">
        <f t="shared" si="331"/>
        <v>14247680.600000005</v>
      </c>
      <c r="FH27" s="24">
        <f t="shared" si="331"/>
        <v>-19635397.5</v>
      </c>
      <c r="FI27" s="24">
        <f t="shared" si="331"/>
        <v>-46836185</v>
      </c>
      <c r="FJ27" s="24">
        <f t="shared" si="331"/>
        <v>-44166431.200000003</v>
      </c>
      <c r="FK27" s="24">
        <f t="shared" si="331"/>
        <v>-30203371.700000003</v>
      </c>
      <c r="FL27" s="24">
        <f t="shared" si="331"/>
        <v>-17882968.199999996</v>
      </c>
      <c r="FM27" s="24">
        <f t="shared" si="331"/>
        <v>3145899.3999999994</v>
      </c>
      <c r="FN27" s="24">
        <f t="shared" si="331"/>
        <v>-2342632.7000000002</v>
      </c>
      <c r="FO27" s="24">
        <f t="shared" si="331"/>
        <v>20807016.399999999</v>
      </c>
    </row>
    <row r="28" spans="1:171" x14ac:dyDescent="0.25">
      <c r="A28" s="5" t="s">
        <v>4</v>
      </c>
      <c r="B28">
        <v>3348909.1</v>
      </c>
      <c r="C28">
        <v>10378072.800000001</v>
      </c>
      <c r="D28">
        <v>9215466.8000000007</v>
      </c>
      <c r="E28">
        <v>-3898355.8</v>
      </c>
      <c r="F28">
        <v>-4366660.4000000004</v>
      </c>
      <c r="G28">
        <v>-13825711.9</v>
      </c>
      <c r="H28">
        <v>-17674809.899999999</v>
      </c>
      <c r="I28">
        <v>-20566338.5</v>
      </c>
      <c r="J28">
        <v>-13484524.6</v>
      </c>
      <c r="K28">
        <v>-7548047.5999999996</v>
      </c>
      <c r="L28">
        <v>-2113262.9</v>
      </c>
      <c r="M28">
        <v>-7426982.7999999998</v>
      </c>
      <c r="N28">
        <v>-2050991.2</v>
      </c>
      <c r="O28">
        <v>-6283697.9000000004</v>
      </c>
      <c r="P28">
        <v>-7528440.4000000004</v>
      </c>
      <c r="Q28">
        <v>-7342706.2000000002</v>
      </c>
      <c r="R28">
        <v>-9505699.5999999996</v>
      </c>
      <c r="S28">
        <v>-3741231.8</v>
      </c>
      <c r="T28">
        <v>4356444.3</v>
      </c>
      <c r="U28">
        <v>6317525.5999999996</v>
      </c>
      <c r="V28">
        <v>2514151</v>
      </c>
      <c r="W28">
        <v>-7549731.2999999998</v>
      </c>
      <c r="X28">
        <v>-15482731.5</v>
      </c>
      <c r="Y28">
        <v>-9287022.3000000007</v>
      </c>
      <c r="Z28">
        <v>-8248861.5999999996</v>
      </c>
      <c r="AA28">
        <v>4051874.4</v>
      </c>
      <c r="AB28">
        <v>23091707.899999999</v>
      </c>
      <c r="AC28">
        <v>15697991.5</v>
      </c>
      <c r="AD28">
        <v>-6481332.2000000002</v>
      </c>
      <c r="AE28">
        <v>-2307466.7999999998</v>
      </c>
      <c r="AF28">
        <v>-2931845</v>
      </c>
      <c r="AG28">
        <v>-5820941.2999999998</v>
      </c>
      <c r="AH28">
        <v>-5098462.7</v>
      </c>
      <c r="AI28">
        <v>1764813.9</v>
      </c>
      <c r="AJ28">
        <v>8020100</v>
      </c>
      <c r="AK28">
        <v>-3126708.1</v>
      </c>
      <c r="AL28">
        <v>4545673.7</v>
      </c>
      <c r="AM28">
        <v>-1058001.2</v>
      </c>
      <c r="AN28">
        <v>-1171863.8</v>
      </c>
      <c r="AO28">
        <v>-6012244.5999999996</v>
      </c>
      <c r="AP28">
        <v>1653756</v>
      </c>
      <c r="AQ28">
        <v>-8199672.7999999998</v>
      </c>
      <c r="AR28">
        <v>-1219259.3</v>
      </c>
      <c r="AS28">
        <v>11379480.699999999</v>
      </c>
      <c r="AT28">
        <v>1335074.8</v>
      </c>
      <c r="AU28">
        <v>1140461.3</v>
      </c>
      <c r="AV28">
        <v>614754</v>
      </c>
      <c r="AW28">
        <v>119829.4</v>
      </c>
      <c r="AX28">
        <v>-7560995.9000000004</v>
      </c>
      <c r="AY28">
        <v>-6304462.9000000004</v>
      </c>
      <c r="AZ28">
        <v>-2428913.7000000002</v>
      </c>
      <c r="BA28">
        <v>1122740.5</v>
      </c>
      <c r="BB28">
        <v>-5525113.5</v>
      </c>
      <c r="BC28">
        <v>-7455124.9000000004</v>
      </c>
      <c r="BD28">
        <v>-8917983</v>
      </c>
      <c r="BE28">
        <v>-6591882.5</v>
      </c>
      <c r="BF28">
        <v>2760327.6</v>
      </c>
      <c r="BG28">
        <v>6363038.7000000002</v>
      </c>
      <c r="BH28">
        <v>-355253.6</v>
      </c>
      <c r="BI28">
        <v>7521434.5999999996</v>
      </c>
      <c r="BJ28">
        <v>7383176.7999999998</v>
      </c>
      <c r="BK28">
        <v>-1816089.3</v>
      </c>
      <c r="BL28">
        <v>494105.59999999998</v>
      </c>
      <c r="BM28">
        <v>10752519.4</v>
      </c>
      <c r="BN28">
        <v>-1854657.9</v>
      </c>
      <c r="BO28">
        <v>-5086088.4000000004</v>
      </c>
      <c r="BP28">
        <v>2020190.5</v>
      </c>
      <c r="BQ28">
        <v>-6333383.7000000002</v>
      </c>
      <c r="BR28">
        <v>966326.9</v>
      </c>
      <c r="BS28">
        <v>4842658.0999999996</v>
      </c>
      <c r="BT28">
        <v>6133178.9000000004</v>
      </c>
      <c r="BU28">
        <v>14760856.699999999</v>
      </c>
      <c r="BV28">
        <v>-3635270.1</v>
      </c>
      <c r="BW28">
        <v>-7223597.9000000004</v>
      </c>
      <c r="BX28">
        <v>11732276.5</v>
      </c>
      <c r="BY28">
        <v>5186811.5</v>
      </c>
      <c r="BZ28">
        <v>-10725354.1</v>
      </c>
      <c r="CA28">
        <v>-3452446.1</v>
      </c>
      <c r="CB28">
        <v>-4264086.4000000004</v>
      </c>
      <c r="CC28">
        <v>5527635.7000000002</v>
      </c>
      <c r="CD28">
        <v>-314207</v>
      </c>
      <c r="CE28">
        <v>2370594.7000000002</v>
      </c>
      <c r="CF28">
        <v>-10801196.5</v>
      </c>
      <c r="CG28">
        <v>3876892.3</v>
      </c>
      <c r="CH28">
        <v>-379549.2</v>
      </c>
      <c r="CI28">
        <v>-5364299.4000000004</v>
      </c>
      <c r="CJ28">
        <v>-13220219.300000001</v>
      </c>
      <c r="CK28">
        <v>684418.3</v>
      </c>
      <c r="CL28">
        <v>629198.1</v>
      </c>
      <c r="CM28">
        <v>-4045673.8</v>
      </c>
      <c r="CN28">
        <v>-4530779</v>
      </c>
      <c r="CO28">
        <v>-3156665.1</v>
      </c>
      <c r="CP28">
        <v>-5834105.5</v>
      </c>
      <c r="CQ28">
        <v>-236101.5</v>
      </c>
      <c r="CR28">
        <v>-10801402.300000001</v>
      </c>
      <c r="CS28">
        <v>520637.6</v>
      </c>
      <c r="CT28">
        <v>14461452.5</v>
      </c>
      <c r="CU28">
        <v>-4672304.8</v>
      </c>
      <c r="CV28">
        <v>2337443.7000000002</v>
      </c>
      <c r="CW28">
        <v>8487047.6999999993</v>
      </c>
      <c r="CX28">
        <v>6480993.4000000004</v>
      </c>
      <c r="CY28">
        <v>8463552</v>
      </c>
      <c r="CZ28">
        <v>10806438.800000001</v>
      </c>
      <c r="DA28">
        <v>-1239271.3</v>
      </c>
      <c r="DB28">
        <v>18180810.399999999</v>
      </c>
      <c r="DC28">
        <v>11572537.199999999</v>
      </c>
      <c r="DD28">
        <v>6067805.2999999998</v>
      </c>
      <c r="DE28">
        <v>8170874.7999999998</v>
      </c>
      <c r="DF28">
        <v>-2412761</v>
      </c>
      <c r="DG28">
        <v>-9621029.4000000004</v>
      </c>
      <c r="DH28">
        <v>-8890806.6999999993</v>
      </c>
      <c r="DI28">
        <v>-6806489.4000000004</v>
      </c>
      <c r="DJ28">
        <v>-8289158.2000000002</v>
      </c>
      <c r="DK28">
        <v>-12594867.6</v>
      </c>
      <c r="DL28">
        <v>-4319438</v>
      </c>
      <c r="DM28">
        <v>-5985857.5999999996</v>
      </c>
      <c r="DN28">
        <v>2702791.6</v>
      </c>
      <c r="DO28">
        <v>571919.4</v>
      </c>
      <c r="DP28">
        <v>3247515.1</v>
      </c>
      <c r="DQ28">
        <v>8338973.7999999998</v>
      </c>
      <c r="DR28">
        <v>-1185958.7</v>
      </c>
      <c r="DS28">
        <v>-8276301.9000000004</v>
      </c>
      <c r="DT28">
        <v>-885913.3</v>
      </c>
      <c r="DU28">
        <v>-5417200.5</v>
      </c>
      <c r="DV28">
        <v>-3277300</v>
      </c>
      <c r="DW28">
        <v>4869080</v>
      </c>
      <c r="DX28">
        <v>-8938800</v>
      </c>
      <c r="DY28">
        <v>-4746276</v>
      </c>
      <c r="DZ28">
        <v>-2586000</v>
      </c>
      <c r="EA28">
        <v>-3096400.1</v>
      </c>
      <c r="EB28">
        <v>-4836800</v>
      </c>
      <c r="EP28" s="28">
        <f t="shared" si="6"/>
        <v>131</v>
      </c>
      <c r="EQ28" s="28">
        <f t="shared" si="7"/>
        <v>19650000</v>
      </c>
      <c r="ER28" s="22">
        <f t="shared" si="329"/>
        <v>-147693101.10000005</v>
      </c>
      <c r="ES28" s="22">
        <f t="shared" si="8"/>
        <v>-167343101.10000005</v>
      </c>
      <c r="ET28" s="22">
        <f>ROUNDUP(EP28/5,0)</f>
        <v>27</v>
      </c>
      <c r="EU28" s="22">
        <f t="shared" si="335"/>
        <v>4050000</v>
      </c>
      <c r="EV28" s="22">
        <f>SUM(B28,G28,L28,Q28,V28,AA28,AF28,AK28,AP28,AU28,AZ28,BE28,BJ28,BO28,BT28,BY28,CD28,CI28,CN28,CS28,CX28,DC28,DH28,DM28,DR28,DW28,EB28,EG28,EL28)</f>
        <v>-19700259.899999999</v>
      </c>
      <c r="EW28" s="22">
        <f t="shared" si="330"/>
        <v>-23750259.899999999</v>
      </c>
      <c r="EX28" s="22">
        <v>5</v>
      </c>
      <c r="EY28" s="30">
        <f t="shared" si="9"/>
        <v>-4.2222684266666664E-2</v>
      </c>
      <c r="EZ28" s="34">
        <v>5</v>
      </c>
      <c r="FA28" s="28">
        <f t="shared" si="332"/>
        <v>52</v>
      </c>
      <c r="FB28" s="28">
        <f t="shared" si="333"/>
        <v>79</v>
      </c>
      <c r="FC28" s="29">
        <f>FA28/(FA28+FB28)</f>
        <v>0.39694656488549618</v>
      </c>
      <c r="FD28" s="24">
        <f t="shared" si="334"/>
        <v>4264824.4000000004</v>
      </c>
      <c r="FE28" s="24">
        <f t="shared" si="331"/>
        <v>-36189837.5</v>
      </c>
      <c r="FF28" s="24">
        <f t="shared" si="331"/>
        <v>12744843.299999997</v>
      </c>
      <c r="FG28" s="24">
        <f t="shared" si="331"/>
        <v>12454532.399999999</v>
      </c>
      <c r="FH28" s="24">
        <f t="shared" si="331"/>
        <v>-41261328.399999999</v>
      </c>
      <c r="FI28" s="24">
        <f t="shared" si="331"/>
        <v>-47375652.100000001</v>
      </c>
      <c r="FJ28" s="24">
        <f t="shared" si="331"/>
        <v>-35613927</v>
      </c>
      <c r="FK28" s="24">
        <f t="shared" si="331"/>
        <v>-31215974</v>
      </c>
      <c r="FL28" s="24">
        <f t="shared" si="331"/>
        <v>1142182.4999999986</v>
      </c>
      <c r="FM28" s="24">
        <f t="shared" si="331"/>
        <v>10195742.800000003</v>
      </c>
      <c r="FN28" s="24">
        <f t="shared" si="331"/>
        <v>-20307293.5</v>
      </c>
      <c r="FO28" s="24">
        <f t="shared" si="331"/>
        <v>23468785.999999993</v>
      </c>
    </row>
    <row r="29" spans="1:171" x14ac:dyDescent="0.25">
      <c r="A29" s="5" t="s">
        <v>5</v>
      </c>
      <c r="B29">
        <v>7122839.2000000002</v>
      </c>
      <c r="C29">
        <v>2726130.7</v>
      </c>
      <c r="D29">
        <v>93738.8</v>
      </c>
      <c r="E29">
        <v>-7448812.2999999998</v>
      </c>
      <c r="F29">
        <v>-5816941.7999999998</v>
      </c>
      <c r="G29">
        <v>-16662498.1</v>
      </c>
      <c r="H29">
        <v>-20872394.699999999</v>
      </c>
      <c r="I29">
        <v>-20041236.600000001</v>
      </c>
      <c r="J29">
        <v>-14169479.6</v>
      </c>
      <c r="K29">
        <v>-6819623.9000000004</v>
      </c>
      <c r="L29">
        <v>-8401382.3000000007</v>
      </c>
      <c r="M29">
        <v>-9322722.8000000007</v>
      </c>
      <c r="N29">
        <v>359988.5</v>
      </c>
      <c r="O29">
        <v>-8020336.9000000004</v>
      </c>
      <c r="P29">
        <v>-8610525.8000000007</v>
      </c>
      <c r="Q29">
        <v>-4359886.0999999996</v>
      </c>
      <c r="R29">
        <v>-6998192.2000000002</v>
      </c>
      <c r="S29">
        <v>-2622111.2000000002</v>
      </c>
      <c r="T29">
        <v>7906774.9000000004</v>
      </c>
      <c r="U29">
        <v>5405055.7000000002</v>
      </c>
      <c r="V29">
        <v>196147.4</v>
      </c>
      <c r="W29">
        <v>-18472281.600000001</v>
      </c>
      <c r="X29">
        <v>-21773081.5</v>
      </c>
      <c r="Y29">
        <v>-6008337.9000000004</v>
      </c>
      <c r="Z29">
        <v>-10790014.9</v>
      </c>
      <c r="AA29">
        <v>-589103.69999999995</v>
      </c>
      <c r="AB29">
        <v>19772000</v>
      </c>
      <c r="AC29">
        <v>10228512.6</v>
      </c>
      <c r="AD29">
        <v>-6635435.2999999998</v>
      </c>
      <c r="AE29">
        <v>-2708426.3</v>
      </c>
      <c r="AF29">
        <v>-3164429</v>
      </c>
      <c r="AG29">
        <v>-5725701.5999999996</v>
      </c>
      <c r="AH29">
        <v>1560640</v>
      </c>
      <c r="AI29">
        <v>2417235.9</v>
      </c>
      <c r="AJ29">
        <v>6185913.0999999996</v>
      </c>
      <c r="AK29">
        <v>-5024524.7</v>
      </c>
      <c r="AL29">
        <v>2856251.3</v>
      </c>
      <c r="AM29">
        <v>-7964257</v>
      </c>
      <c r="AN29">
        <v>-1484021.7</v>
      </c>
      <c r="AO29">
        <v>-9792054.9000000004</v>
      </c>
      <c r="AP29">
        <v>1861420.1</v>
      </c>
      <c r="AQ29">
        <v>-5427169</v>
      </c>
      <c r="AR29">
        <v>595927.30000000005</v>
      </c>
      <c r="AS29">
        <v>13001481.699999999</v>
      </c>
      <c r="AT29">
        <v>10913.2</v>
      </c>
      <c r="AU29">
        <v>-4080607.2</v>
      </c>
      <c r="AV29">
        <v>5078301.8</v>
      </c>
      <c r="AW29">
        <v>49011.4</v>
      </c>
      <c r="AX29">
        <v>-7295184.5</v>
      </c>
      <c r="AY29">
        <v>-7625828.5999999996</v>
      </c>
      <c r="AZ29">
        <v>-6492466.9000000004</v>
      </c>
      <c r="BA29">
        <v>2884513.5</v>
      </c>
      <c r="BB29">
        <v>-6268565.7000000002</v>
      </c>
      <c r="BC29">
        <v>-9166929.6999999993</v>
      </c>
      <c r="BD29">
        <v>-4590722.5</v>
      </c>
      <c r="BE29">
        <v>-1440627.6</v>
      </c>
      <c r="BF29">
        <v>2576606.4</v>
      </c>
      <c r="BG29">
        <v>1007261.7</v>
      </c>
      <c r="BH29">
        <v>6664791.0999999996</v>
      </c>
      <c r="BI29">
        <v>4723012.5</v>
      </c>
      <c r="BJ29">
        <v>5402617.7999999998</v>
      </c>
      <c r="BK29">
        <v>-1631631.8</v>
      </c>
      <c r="BL29">
        <v>-1456154.6</v>
      </c>
      <c r="BM29">
        <v>9456632.1999999993</v>
      </c>
      <c r="BN29">
        <v>-3745175.6</v>
      </c>
      <c r="BO29">
        <v>-5853655.7000000002</v>
      </c>
      <c r="BP29">
        <v>5000229.5</v>
      </c>
      <c r="BQ29">
        <v>-6245542.4000000004</v>
      </c>
      <c r="BR29">
        <v>4477914.2</v>
      </c>
      <c r="BS29">
        <v>4938590.3</v>
      </c>
      <c r="BT29">
        <v>15322566.5</v>
      </c>
      <c r="BU29">
        <v>13261569.199999999</v>
      </c>
      <c r="BV29">
        <v>-5926012</v>
      </c>
      <c r="BW29">
        <v>-9938714.5999999996</v>
      </c>
      <c r="BX29">
        <v>5158841.0999999996</v>
      </c>
      <c r="BY29">
        <v>4488768.3</v>
      </c>
      <c r="BZ29">
        <v>-8901913</v>
      </c>
      <c r="CA29">
        <v>-4536246.8</v>
      </c>
      <c r="CB29">
        <v>-8018178.7999999998</v>
      </c>
      <c r="CC29">
        <v>10927638.699999999</v>
      </c>
      <c r="CD29">
        <v>-2243947.2000000002</v>
      </c>
      <c r="CE29">
        <v>-3791103.1</v>
      </c>
      <c r="CF29">
        <v>-9308035.6999999993</v>
      </c>
      <c r="CG29">
        <v>1042164.2</v>
      </c>
      <c r="CH29">
        <v>-300842.3</v>
      </c>
      <c r="CI29">
        <v>-7106798</v>
      </c>
      <c r="CJ29">
        <v>-8929110.9000000004</v>
      </c>
      <c r="CK29">
        <v>-4864346.5999999996</v>
      </c>
      <c r="CL29">
        <v>1400550.9</v>
      </c>
      <c r="CM29">
        <v>-1516812.1</v>
      </c>
      <c r="CN29">
        <v>-4869132.7</v>
      </c>
      <c r="CO29">
        <v>-3291320.6</v>
      </c>
      <c r="CP29">
        <v>-4805682.8</v>
      </c>
      <c r="CQ29">
        <v>-3598452.8</v>
      </c>
      <c r="CR29">
        <v>-12829269.1</v>
      </c>
      <c r="CS29">
        <v>-749523.9</v>
      </c>
      <c r="CT29">
        <v>13756627.1</v>
      </c>
      <c r="CU29">
        <v>-3263318.8</v>
      </c>
      <c r="CV29">
        <v>10278744.199999999</v>
      </c>
      <c r="CW29">
        <v>9733747.5999999996</v>
      </c>
      <c r="CX29">
        <v>9832685.8000000007</v>
      </c>
      <c r="CY29">
        <v>6178837.4000000004</v>
      </c>
      <c r="CZ29">
        <v>13731796.9</v>
      </c>
      <c r="DA29">
        <v>-1387288.6</v>
      </c>
      <c r="DB29">
        <v>23330603</v>
      </c>
      <c r="DC29">
        <v>7900035</v>
      </c>
      <c r="DD29">
        <v>3735447.7</v>
      </c>
      <c r="DE29">
        <v>6997473.0999999996</v>
      </c>
      <c r="DF29">
        <v>-4470482.7</v>
      </c>
      <c r="DG29">
        <v>-10168595.6</v>
      </c>
      <c r="DH29">
        <v>-12918834.199999999</v>
      </c>
      <c r="DI29">
        <v>-11547193.9</v>
      </c>
      <c r="DJ29">
        <v>-9099847.0999999996</v>
      </c>
      <c r="DK29">
        <v>-10580166.1</v>
      </c>
      <c r="DL29">
        <v>-4628858.0999999996</v>
      </c>
      <c r="DM29">
        <v>-3498770.5</v>
      </c>
      <c r="DN29">
        <v>499878</v>
      </c>
      <c r="DO29">
        <v>2839890.9</v>
      </c>
      <c r="DP29">
        <v>3758854.9</v>
      </c>
      <c r="DQ29">
        <v>8784831.4000000004</v>
      </c>
      <c r="DR29">
        <v>-3001997</v>
      </c>
      <c r="DS29">
        <v>-7038490.2000000002</v>
      </c>
      <c r="DT29">
        <v>-52950</v>
      </c>
      <c r="DU29">
        <v>-2578400</v>
      </c>
      <c r="DV29">
        <v>-3121550</v>
      </c>
      <c r="DW29">
        <v>-1916590</v>
      </c>
      <c r="DX29">
        <v>-7720850</v>
      </c>
      <c r="DY29">
        <v>-6300881.5999999996</v>
      </c>
      <c r="DZ29">
        <v>-2514300</v>
      </c>
      <c r="EA29">
        <v>-1954599.8</v>
      </c>
      <c r="EP29" s="28">
        <f t="shared" si="6"/>
        <v>130</v>
      </c>
      <c r="EQ29" s="28">
        <f t="shared" si="7"/>
        <v>19500000</v>
      </c>
      <c r="ER29" s="22">
        <f t="shared" si="329"/>
        <v>-217385478.69999993</v>
      </c>
      <c r="ES29" s="22">
        <f t="shared" si="8"/>
        <v>-236885478.69999993</v>
      </c>
      <c r="ET29" s="22">
        <f>ROUNDUP(EP29/6,0)</f>
        <v>22</v>
      </c>
      <c r="EU29" s="22">
        <f t="shared" si="335"/>
        <v>3300000</v>
      </c>
      <c r="EV29" s="22">
        <f>SUM(B29,H29,N29,T29,Z29,AF29,AL29,AR29,AX29,BD29,BJ29,BP29,BV29,CB29,CH29,CN29,CT29,CZ29,DF29,DL29,DR29,DX29,ED29,EJ29)</f>
        <v>-28916046.699999996</v>
      </c>
      <c r="EW29" s="22">
        <f>EV29-EU29</f>
        <v>-32216046.699999996</v>
      </c>
      <c r="EX29" s="22">
        <v>6</v>
      </c>
      <c r="EY29" s="30">
        <f t="shared" si="9"/>
        <v>-5.8574630363636353E-2</v>
      </c>
      <c r="EZ29" s="34">
        <v>6</v>
      </c>
      <c r="FA29" s="28">
        <f t="shared" si="332"/>
        <v>47</v>
      </c>
      <c r="FB29" s="28">
        <f t="shared" si="333"/>
        <v>83</v>
      </c>
      <c r="FC29" s="29">
        <f>FA29/(FA29+FB29)</f>
        <v>0.36153846153846153</v>
      </c>
      <c r="FD29" s="24">
        <f t="shared" si="334"/>
        <v>-2286209.5000000009</v>
      </c>
      <c r="FE29" s="24">
        <f t="shared" si="331"/>
        <v>-60620944.5</v>
      </c>
      <c r="FF29" s="24">
        <f t="shared" si="331"/>
        <v>-4640740</v>
      </c>
      <c r="FG29" s="24">
        <f t="shared" si="331"/>
        <v>-3798519.5999999996</v>
      </c>
      <c r="FH29" s="24">
        <f t="shared" si="331"/>
        <v>-37492963.899999999</v>
      </c>
      <c r="FI29" s="24">
        <f t="shared" si="331"/>
        <v>-54811767.600000001</v>
      </c>
      <c r="FJ29" s="24">
        <f t="shared" si="331"/>
        <v>-26629837.199999999</v>
      </c>
      <c r="FK29" s="24">
        <f t="shared" si="331"/>
        <v>-18597193.399999999</v>
      </c>
      <c r="FL29" s="24">
        <f t="shared" si="331"/>
        <v>8919292.6000000015</v>
      </c>
      <c r="FM29" s="24">
        <f t="shared" si="331"/>
        <v>-19613654.600000005</v>
      </c>
      <c r="FN29" s="24">
        <f t="shared" si="331"/>
        <v>-11565893.500000002</v>
      </c>
      <c r="FO29" s="24">
        <f t="shared" si="331"/>
        <v>13752952.499999996</v>
      </c>
    </row>
    <row r="30" spans="1:171" x14ac:dyDescent="0.25">
      <c r="A30" s="5"/>
      <c r="B30" s="6">
        <f>COUNTIF(B24:B29,"&gt;150000")</f>
        <v>6</v>
      </c>
      <c r="C30" s="6">
        <f t="shared" ref="C30" si="336">COUNTIF(C24:C29,"&gt;150000")</f>
        <v>6</v>
      </c>
      <c r="D30" s="6">
        <f t="shared" ref="D30" si="337">COUNTIF(D24:D29,"&gt;150000")</f>
        <v>2</v>
      </c>
      <c r="E30" s="6">
        <f t="shared" ref="E30" si="338">COUNTIF(E24:E29,"&gt;150000")</f>
        <v>0</v>
      </c>
      <c r="F30" s="6">
        <f t="shared" ref="F30" si="339">COUNTIF(F24:F29,"&gt;150000")</f>
        <v>4</v>
      </c>
      <c r="G30" s="6">
        <f t="shared" ref="G30" si="340">COUNTIF(G24:G29,"&gt;150000")</f>
        <v>1</v>
      </c>
      <c r="H30" s="6">
        <f t="shared" ref="H30" si="341">COUNTIF(H24:H29,"&gt;150000")</f>
        <v>0</v>
      </c>
      <c r="I30" s="6">
        <f t="shared" ref="I30" si="342">COUNTIF(I24:I29,"&gt;150000")</f>
        <v>0</v>
      </c>
      <c r="J30" s="6">
        <f t="shared" ref="J30" si="343">COUNTIF(J24:J29,"&gt;150000")</f>
        <v>0</v>
      </c>
      <c r="K30" s="6">
        <f t="shared" ref="K30" si="344">COUNTIF(K24:K29,"&gt;150000")</f>
        <v>0</v>
      </c>
      <c r="L30" s="6">
        <f t="shared" ref="L30" si="345">COUNTIF(L24:L29,"&gt;150000")</f>
        <v>1</v>
      </c>
      <c r="M30" s="6">
        <f t="shared" ref="M30" si="346">COUNTIF(M24:M29,"&gt;150000")</f>
        <v>0</v>
      </c>
      <c r="N30" s="6">
        <f t="shared" ref="N30" si="347">COUNTIF(N24:N29,"&gt;150000")</f>
        <v>5</v>
      </c>
      <c r="O30" s="6">
        <f t="shared" ref="O30" si="348">COUNTIF(O24:O29,"&gt;150000")</f>
        <v>1</v>
      </c>
      <c r="P30" s="6">
        <f t="shared" ref="P30" si="349">COUNTIF(P24:P29,"&gt;150000")</f>
        <v>0</v>
      </c>
      <c r="Q30" s="6">
        <f t="shared" ref="Q30" si="350">COUNTIF(Q24:Q29,"&gt;150000")</f>
        <v>0</v>
      </c>
      <c r="R30" s="6">
        <f t="shared" ref="R30" si="351">COUNTIF(R24:R29,"&gt;150000")</f>
        <v>0</v>
      </c>
      <c r="S30" s="6">
        <f t="shared" ref="S30" si="352">COUNTIF(S24:S29,"&gt;150000")</f>
        <v>1</v>
      </c>
      <c r="T30" s="6">
        <f t="shared" ref="T30" si="353">COUNTIF(T24:T29,"&gt;150000")</f>
        <v>4</v>
      </c>
      <c r="U30" s="6">
        <f t="shared" ref="U30" si="354">COUNTIF(U24:U29,"&gt;150000")</f>
        <v>4</v>
      </c>
      <c r="V30" s="6">
        <f t="shared" ref="V30" si="355">COUNTIF(V24:V29,"&gt;150000")</f>
        <v>4</v>
      </c>
      <c r="W30" s="6">
        <f t="shared" ref="W30" si="356">COUNTIF(W24:W29,"&gt;150000")</f>
        <v>0</v>
      </c>
      <c r="X30" s="6">
        <f t="shared" ref="X30" si="357">COUNTIF(X24:X29,"&gt;150000")</f>
        <v>1</v>
      </c>
      <c r="Y30" s="6">
        <f t="shared" ref="Y30" si="358">COUNTIF(Y24:Y29,"&gt;150000")</f>
        <v>1</v>
      </c>
      <c r="Z30" s="6">
        <f t="shared" ref="Z30" si="359">COUNTIF(Z24:Z29,"&gt;150000")</f>
        <v>0</v>
      </c>
      <c r="AA30" s="6">
        <f t="shared" ref="AA30" si="360">COUNTIF(AA24:AA29,"&gt;150000")</f>
        <v>2</v>
      </c>
      <c r="AB30" s="6">
        <f t="shared" ref="AB30" si="361">COUNTIF(AB24:AB29,"&gt;150000")</f>
        <v>5</v>
      </c>
      <c r="AC30" s="6">
        <f t="shared" ref="AC30" si="362">COUNTIF(AC24:AC29,"&gt;150000")</f>
        <v>6</v>
      </c>
      <c r="AD30" s="6">
        <f t="shared" ref="AD30" si="363">COUNTIF(AD24:AD29,"&gt;150000")</f>
        <v>0</v>
      </c>
      <c r="AE30" s="6">
        <f t="shared" ref="AE30" si="364">COUNTIF(AE24:AE29,"&gt;150000")</f>
        <v>1</v>
      </c>
      <c r="AF30" s="6">
        <f t="shared" ref="AF30" si="365">COUNTIF(AF24:AF29,"&gt;150000")</f>
        <v>1</v>
      </c>
      <c r="AG30" s="6">
        <f t="shared" ref="AG30" si="366">COUNTIF(AG24:AG29,"&gt;150000")</f>
        <v>0</v>
      </c>
      <c r="AH30" s="6">
        <f t="shared" ref="AH30" si="367">COUNTIF(AH24:AH29,"&gt;150000")</f>
        <v>1</v>
      </c>
      <c r="AI30" s="6">
        <f t="shared" ref="AI30" si="368">COUNTIF(AI24:AI29,"&gt;150000")</f>
        <v>2</v>
      </c>
      <c r="AJ30" s="6">
        <f t="shared" ref="AJ30" si="369">COUNTIF(AJ24:AJ29,"&gt;150000")</f>
        <v>5</v>
      </c>
      <c r="AK30" s="6">
        <f t="shared" ref="AK30" si="370">COUNTIF(AK24:AK29,"&gt;150000")</f>
        <v>0</v>
      </c>
      <c r="AL30" s="6">
        <f t="shared" ref="AL30" si="371">COUNTIF(AL24:AL29,"&gt;150000")</f>
        <v>5</v>
      </c>
      <c r="AM30" s="6">
        <f t="shared" ref="AM30" si="372">COUNTIF(AM24:AM29,"&gt;150000")</f>
        <v>3</v>
      </c>
      <c r="AN30" s="6">
        <f t="shared" ref="AN30" si="373">COUNTIF(AN24:AN29,"&gt;150000")</f>
        <v>2</v>
      </c>
      <c r="AO30" s="6">
        <f t="shared" ref="AO30" si="374">COUNTIF(AO24:AO29,"&gt;150000")</f>
        <v>0</v>
      </c>
      <c r="AP30" s="6">
        <f t="shared" ref="AP30" si="375">COUNTIF(AP24:AP29,"&gt;150000")</f>
        <v>6</v>
      </c>
      <c r="AQ30" s="6">
        <f t="shared" ref="AQ30" si="376">COUNTIF(AQ24:AQ29,"&gt;150000")</f>
        <v>0</v>
      </c>
      <c r="AR30" s="6">
        <f t="shared" ref="AR30" si="377">COUNTIF(AR24:AR29,"&gt;150000")</f>
        <v>3</v>
      </c>
      <c r="AS30" s="6">
        <f t="shared" ref="AS30" si="378">COUNTIF(AS24:AS29,"&gt;150000")</f>
        <v>6</v>
      </c>
      <c r="AT30" s="6">
        <f t="shared" ref="AT30" si="379">COUNTIF(AT24:AT29,"&gt;150000")</f>
        <v>1</v>
      </c>
      <c r="AU30" s="6">
        <f t="shared" ref="AU30" si="380">COUNTIF(AU24:AU29,"&gt;150000")</f>
        <v>3</v>
      </c>
      <c r="AV30" s="6">
        <f t="shared" ref="AV30" si="381">COUNTIF(AV24:AV29,"&gt;150000")</f>
        <v>6</v>
      </c>
      <c r="AW30" s="6">
        <f t="shared" ref="AW30" si="382">COUNTIF(AW24:AW29,"&gt;150000")</f>
        <v>4</v>
      </c>
      <c r="AX30" s="6">
        <f t="shared" ref="AX30" si="383">COUNTIF(AX24:AX29,"&gt;150000")</f>
        <v>2</v>
      </c>
      <c r="AY30" s="6">
        <f t="shared" ref="AY30" si="384">COUNTIF(AY24:AY29,"&gt;150000")</f>
        <v>0</v>
      </c>
      <c r="AZ30" s="6">
        <f t="shared" ref="AZ30" si="385">COUNTIF(AZ24:AZ29,"&gt;150000")</f>
        <v>0</v>
      </c>
      <c r="BA30" s="6">
        <f t="shared" ref="BA30" si="386">COUNTIF(BA24:BA29,"&gt;150000")</f>
        <v>6</v>
      </c>
      <c r="BB30" s="6">
        <f t="shared" ref="BB30" si="387">COUNTIF(BB24:BB29,"&gt;150000")</f>
        <v>2</v>
      </c>
      <c r="BC30" s="6">
        <f t="shared" ref="BC30" si="388">COUNTIF(BC24:BC29,"&gt;150000")</f>
        <v>0</v>
      </c>
      <c r="BD30" s="6">
        <f t="shared" ref="BD30" si="389">COUNTIF(BD24:BD29,"&gt;150000")</f>
        <v>0</v>
      </c>
      <c r="BE30" s="6">
        <f t="shared" ref="BE30" si="390">COUNTIF(BE24:BE29,"&gt;150000")</f>
        <v>0</v>
      </c>
      <c r="BF30" s="6">
        <f t="shared" ref="BF30" si="391">COUNTIF(BF24:BF29,"&gt;150000")</f>
        <v>3</v>
      </c>
      <c r="BG30" s="6">
        <f t="shared" ref="BG30" si="392">COUNTIF(BG24:BG29,"&gt;150000")</f>
        <v>4</v>
      </c>
      <c r="BH30" s="6">
        <f t="shared" ref="BH30" si="393">COUNTIF(BH24:BH29,"&gt;150000")</f>
        <v>3</v>
      </c>
      <c r="BI30" s="6">
        <f t="shared" ref="BI30" si="394">COUNTIF(BI24:BI29,"&gt;150000")</f>
        <v>6</v>
      </c>
      <c r="BJ30" s="6">
        <f t="shared" ref="BJ30" si="395">COUNTIF(BJ24:BJ29,"&gt;150000")</f>
        <v>6</v>
      </c>
      <c r="BK30" s="6">
        <f t="shared" ref="BK30" si="396">COUNTIF(BK24:BK29,"&gt;150000")</f>
        <v>2</v>
      </c>
      <c r="BL30" s="6">
        <f t="shared" ref="BL30" si="397">COUNTIF(BL24:BL29,"&gt;150000")</f>
        <v>2</v>
      </c>
      <c r="BM30" s="6">
        <f t="shared" ref="BM30" si="398">COUNTIF(BM24:BM29,"&gt;150000")</f>
        <v>6</v>
      </c>
      <c r="BN30" s="6">
        <f t="shared" ref="BN30" si="399">COUNTIF(BN24:BN29,"&gt;150000")</f>
        <v>3</v>
      </c>
      <c r="BO30" s="6">
        <f t="shared" ref="BO30" si="400">COUNTIF(BO24:BO29,"&gt;150000")</f>
        <v>0</v>
      </c>
      <c r="BP30" s="6">
        <f t="shared" ref="BP30" si="401">COUNTIF(BP24:BP29,"&gt;150000")</f>
        <v>5</v>
      </c>
      <c r="BQ30" s="6">
        <f t="shared" ref="BQ30" si="402">COUNTIF(BQ24:BQ29,"&gt;150000")</f>
        <v>0</v>
      </c>
      <c r="BR30" s="6">
        <f t="shared" ref="BR30" si="403">COUNTIF(BR24:BR29,"&gt;150000")</f>
        <v>2</v>
      </c>
      <c r="BS30" s="6">
        <f t="shared" ref="BS30" si="404">COUNTIF(BS24:BS29,"&gt;150000")</f>
        <v>4</v>
      </c>
      <c r="BT30" s="6">
        <f t="shared" ref="BT30" si="405">COUNTIF(BT24:BT29,"&gt;150000")</f>
        <v>5</v>
      </c>
      <c r="BU30" s="6">
        <f t="shared" ref="BU30" si="406">COUNTIF(BU24:BU29,"&gt;150000")</f>
        <v>6</v>
      </c>
      <c r="BV30" s="6">
        <f t="shared" ref="BV30" si="407">COUNTIF(BV24:BV29,"&gt;150000")</f>
        <v>2</v>
      </c>
      <c r="BW30" s="6">
        <f t="shared" ref="BW30" si="408">COUNTIF(BW24:BW29,"&gt;150000")</f>
        <v>0</v>
      </c>
      <c r="BX30" s="6">
        <f t="shared" ref="BX30" si="409">COUNTIF(BX24:BX29,"&gt;150000")</f>
        <v>6</v>
      </c>
      <c r="BY30" s="6">
        <f t="shared" ref="BY30" si="410">COUNTIF(BY24:BY29,"&gt;150000")</f>
        <v>6</v>
      </c>
      <c r="BZ30" s="6">
        <f t="shared" ref="BZ30" si="411">COUNTIF(BZ24:BZ29,"&gt;150000")</f>
        <v>0</v>
      </c>
      <c r="CA30" s="6">
        <f t="shared" ref="CA30" si="412">COUNTIF(CA24:CA29,"&gt;150000")</f>
        <v>0</v>
      </c>
      <c r="CB30" s="6">
        <f t="shared" ref="CB30" si="413">COUNTIF(CB24:CB29,"&gt;150000")</f>
        <v>0</v>
      </c>
      <c r="CC30" s="6">
        <f t="shared" ref="CC30" si="414">COUNTIF(CC24:CC29,"&gt;150000")</f>
        <v>6</v>
      </c>
      <c r="CD30" s="6">
        <f t="shared" ref="CD30" si="415">COUNTIF(CD24:CD29,"&gt;150000")</f>
        <v>0</v>
      </c>
      <c r="CE30" s="6">
        <f t="shared" ref="CE30" si="416">COUNTIF(CE24:CE29,"&gt;150000")</f>
        <v>2</v>
      </c>
      <c r="CF30" s="6">
        <f t="shared" ref="CF30" si="417">COUNTIF(CF24:CF29,"&gt;150000")</f>
        <v>1</v>
      </c>
      <c r="CG30" s="6">
        <f t="shared" ref="CG30" si="418">COUNTIF(CG24:CG29,"&gt;150000")</f>
        <v>5</v>
      </c>
      <c r="CH30" s="6">
        <f t="shared" ref="CH30" si="419">COUNTIF(CH24:CH29,"&gt;150000")</f>
        <v>2</v>
      </c>
      <c r="CI30" s="6">
        <f t="shared" ref="CI30" si="420">COUNTIF(CI24:CI29,"&gt;150000")</f>
        <v>2</v>
      </c>
      <c r="CJ30" s="6">
        <f t="shared" ref="CJ30" si="421">COUNTIF(CJ24:CJ29,"&gt;150000")</f>
        <v>0</v>
      </c>
      <c r="CK30" s="6">
        <f t="shared" ref="CK30" si="422">COUNTIF(CK24:CK29,"&gt;150000")</f>
        <v>3</v>
      </c>
      <c r="CL30" s="6">
        <f t="shared" ref="CL30" si="423">COUNTIF(CL24:CL29,"&gt;150000")</f>
        <v>5</v>
      </c>
      <c r="CM30" s="6">
        <f t="shared" ref="CM30" si="424">COUNTIF(CM24:CM29,"&gt;150000")</f>
        <v>1</v>
      </c>
      <c r="CN30" s="6">
        <f t="shared" ref="CN30" si="425">COUNTIF(CN24:CN29,"&gt;150000")</f>
        <v>1</v>
      </c>
      <c r="CO30" s="6">
        <f t="shared" ref="CO30" si="426">COUNTIF(CO24:CO29,"&gt;150000")</f>
        <v>1</v>
      </c>
      <c r="CP30" s="6">
        <f t="shared" ref="CP30" si="427">COUNTIF(CP24:CP29,"&gt;150000")</f>
        <v>0</v>
      </c>
      <c r="CQ30" s="6">
        <f t="shared" ref="CQ30" si="428">COUNTIF(CQ24:CQ29,"&gt;150000")</f>
        <v>3</v>
      </c>
      <c r="CR30" s="6">
        <f t="shared" ref="CR30" si="429">COUNTIF(CR24:CR29,"&gt;150000")</f>
        <v>1</v>
      </c>
      <c r="CS30" s="6">
        <f t="shared" ref="CS30" si="430">COUNTIF(CS24:CS29,"&gt;150000")</f>
        <v>2</v>
      </c>
      <c r="CT30" s="6">
        <f t="shared" ref="CT30" si="431">COUNTIF(CT24:CT29,"&gt;150000")</f>
        <v>6</v>
      </c>
      <c r="CU30" s="6">
        <f t="shared" ref="CU30" si="432">COUNTIF(CU24:CU29,"&gt;150000")</f>
        <v>2</v>
      </c>
      <c r="CV30" s="6">
        <f t="shared" ref="CV30" si="433">COUNTIF(CV24:CV29,"&gt;150000")</f>
        <v>5</v>
      </c>
      <c r="CW30" s="6">
        <f t="shared" ref="CW30" si="434">COUNTIF(CW24:CW29,"&gt;150000")</f>
        <v>6</v>
      </c>
      <c r="CX30" s="6">
        <f t="shared" ref="CX30" si="435">COUNTIF(CX24:CX29,"&gt;150000")</f>
        <v>4</v>
      </c>
      <c r="CY30" s="6">
        <f t="shared" ref="CY30" si="436">COUNTIF(CY24:CY29,"&gt;150000")</f>
        <v>4</v>
      </c>
      <c r="CZ30" s="6">
        <f t="shared" ref="CZ30" si="437">COUNTIF(CZ24:CZ29,"&gt;150000")</f>
        <v>6</v>
      </c>
      <c r="DA30" s="6">
        <f t="shared" ref="DA30" si="438">COUNTIF(DA24:DA29,"&gt;150000")</f>
        <v>1</v>
      </c>
      <c r="DB30" s="6">
        <f t="shared" ref="DB30" si="439">COUNTIF(DB24:DB29,"&gt;150000")</f>
        <v>6</v>
      </c>
      <c r="DC30" s="6">
        <f t="shared" ref="DC30" si="440">COUNTIF(DC24:DC29,"&gt;150000")</f>
        <v>4</v>
      </c>
      <c r="DD30" s="6">
        <f t="shared" ref="DD30" si="441">COUNTIF(DD24:DD29,"&gt;150000")</f>
        <v>5</v>
      </c>
      <c r="DE30" s="6">
        <f t="shared" ref="DE30" si="442">COUNTIF(DE24:DE29,"&gt;150000")</f>
        <v>6</v>
      </c>
      <c r="DF30" s="6">
        <f t="shared" ref="DF30" si="443">COUNTIF(DF24:DF29,"&gt;150000")</f>
        <v>1</v>
      </c>
      <c r="DG30" s="6">
        <f t="shared" ref="DG30" si="444">COUNTIF(DG24:DG29,"&gt;150000")</f>
        <v>0</v>
      </c>
      <c r="DH30" s="6">
        <f t="shared" ref="DH30" si="445">COUNTIF(DH24:DH29,"&gt;150000")</f>
        <v>0</v>
      </c>
      <c r="DI30" s="6">
        <f t="shared" ref="DI30" si="446">COUNTIF(DI24:DI29,"&gt;150000")</f>
        <v>1</v>
      </c>
      <c r="DJ30" s="6">
        <f t="shared" ref="DJ30" si="447">COUNTIF(DJ24:DJ29,"&gt;150000")</f>
        <v>0</v>
      </c>
      <c r="DK30" s="6">
        <f t="shared" ref="DK30" si="448">COUNTIF(DK24:DK29,"&gt;150000")</f>
        <v>0</v>
      </c>
      <c r="DL30" s="6">
        <f t="shared" ref="DL30" si="449">COUNTIF(DL24:DL29,"&gt;150000")</f>
        <v>0</v>
      </c>
      <c r="DM30" s="6">
        <f t="shared" ref="DM30" si="450">COUNTIF(DM24:DM29,"&gt;150000")</f>
        <v>0</v>
      </c>
      <c r="DN30" s="6">
        <f t="shared" ref="DN30" si="451">COUNTIF(DN24:DN29,"&gt;150000")</f>
        <v>4</v>
      </c>
      <c r="DO30" s="6">
        <f t="shared" ref="DO30" si="452">COUNTIF(DO24:DO29,"&gt;150000")</f>
        <v>5</v>
      </c>
      <c r="DP30" s="6">
        <f t="shared" ref="DP30" si="453">COUNTIF(DP24:DP29,"&gt;150000")</f>
        <v>4</v>
      </c>
      <c r="DQ30" s="6">
        <f t="shared" ref="DQ30" si="454">COUNTIF(DQ24:DQ29,"&gt;150000")</f>
        <v>6</v>
      </c>
      <c r="DR30" s="6">
        <f t="shared" ref="DR30" si="455">COUNTIF(DR24:DR29,"&gt;150000")</f>
        <v>2</v>
      </c>
      <c r="DS30" s="6">
        <f t="shared" ref="DS30" si="456">COUNTIF(DS24:DS29,"&gt;150000")</f>
        <v>0</v>
      </c>
      <c r="DT30" s="6">
        <f t="shared" ref="DT30" si="457">COUNTIF(DT24:DT29,"&gt;150000")</f>
        <v>1</v>
      </c>
      <c r="DU30" s="6">
        <f t="shared" ref="DU30" si="458">COUNTIF(DU24:DU29,"&gt;150000")</f>
        <v>0</v>
      </c>
      <c r="DV30" s="6">
        <f t="shared" ref="DV30" si="459">COUNTIF(DV24:DV29,"&gt;150000")</f>
        <v>0</v>
      </c>
      <c r="DW30" s="6">
        <f t="shared" ref="DW30" si="460">COUNTIF(DW24:DW29,"&gt;150000")</f>
        <v>5</v>
      </c>
      <c r="DX30" s="6">
        <f t="shared" ref="DX30" si="461">COUNTIF(DX24:DX29,"&gt;150000")</f>
        <v>0</v>
      </c>
      <c r="DY30" s="6">
        <f t="shared" ref="DY30" si="462">COUNTIF(DY24:DY29,"&gt;150000")</f>
        <v>1</v>
      </c>
      <c r="DZ30" s="6">
        <f t="shared" ref="DZ30" si="463">COUNTIF(DZ24:DZ29,"&gt;150000")</f>
        <v>0</v>
      </c>
      <c r="EA30" s="6">
        <f t="shared" ref="EA30" si="464">COUNTIF(EA24:EA29,"&gt;150000")</f>
        <v>0</v>
      </c>
      <c r="EB30" s="6">
        <f t="shared" ref="EB30" si="465">COUNTIF(EB24:EB29,"&gt;150000")</f>
        <v>0</v>
      </c>
      <c r="EC30" s="6">
        <f t="shared" ref="EC30" si="466">COUNTIF(EC24:EC29,"&gt;150000")</f>
        <v>4</v>
      </c>
      <c r="ED30" s="6">
        <f t="shared" ref="ED30" si="467">COUNTIF(ED24:ED29,"&gt;150000")</f>
        <v>3</v>
      </c>
      <c r="EE30" s="6">
        <f t="shared" ref="EE30" si="468">COUNTIF(EE24:EE29,"&gt;150000")</f>
        <v>0</v>
      </c>
      <c r="EF30" s="6">
        <f t="shared" ref="EF30" si="469">COUNTIF(EF24:EF29,"&gt;150000")</f>
        <v>0</v>
      </c>
      <c r="EG30" s="6">
        <f t="shared" ref="EG30" si="470">COUNTIF(EG24:EG29,"&gt;150000")</f>
        <v>0</v>
      </c>
      <c r="EH30" s="6">
        <f t="shared" ref="EH30" si="471">COUNTIF(EH24:EH29,"&gt;150000")</f>
        <v>0</v>
      </c>
      <c r="EI30" s="6">
        <f t="shared" ref="EI30" si="472">COUNTIF(EI24:EI29,"&gt;150000")</f>
        <v>0</v>
      </c>
      <c r="EJ30" s="6">
        <f t="shared" ref="EJ30" si="473">COUNTIF(EJ24:EJ29,"&gt;150000")</f>
        <v>0</v>
      </c>
      <c r="EK30" s="6">
        <f t="shared" ref="EK30" si="474">COUNTIF(EK24:EK29,"&gt;150000")</f>
        <v>0</v>
      </c>
      <c r="EL30" s="6">
        <f t="shared" ref="EL30" si="475">COUNTIF(EL24:EL29,"&gt;150000")</f>
        <v>0</v>
      </c>
      <c r="EM30" s="6">
        <f t="shared" ref="EM30" si="476">COUNTIF(EM24:EM29,"&gt;150000")</f>
        <v>0</v>
      </c>
      <c r="EN30" s="6">
        <f t="shared" ref="EN30" si="477">COUNTIF(EN24:EN29,"&gt;150000")</f>
        <v>0</v>
      </c>
      <c r="EO30" s="6">
        <f t="shared" ref="EO30" si="478">COUNTIF(EO24:EO29,"&gt;150000")</f>
        <v>0</v>
      </c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</row>
    <row r="31" spans="1:171" x14ac:dyDescent="0.25">
      <c r="FD31" s="22">
        <f>SUM(FD3:FD8)+SUM(FD10:FD15)+SUM(FD17:FD22)+SUM(FD24:FD29)</f>
        <v>926981360.80000019</v>
      </c>
      <c r="FE31" s="22">
        <f t="shared" ref="FE31:FO31" si="479">SUM(FE3:FE8)+SUM(FE10:FE15)+SUM(FE17:FE22)+SUM(FE24:FE29)</f>
        <v>-325377201.69999999</v>
      </c>
      <c r="FF31" s="22">
        <f t="shared" si="479"/>
        <v>113239405.90000002</v>
      </c>
      <c r="FG31" s="22">
        <f t="shared" si="479"/>
        <v>194946925.30000001</v>
      </c>
      <c r="FH31" s="22">
        <f t="shared" si="479"/>
        <v>-365048254.59999996</v>
      </c>
      <c r="FI31" s="22">
        <f t="shared" si="479"/>
        <v>-454767075.89999998</v>
      </c>
      <c r="FJ31" s="22">
        <f t="shared" si="479"/>
        <v>-387016675.39999998</v>
      </c>
      <c r="FK31" s="22">
        <f t="shared" si="479"/>
        <v>-470331784</v>
      </c>
      <c r="FL31" s="22">
        <f t="shared" si="479"/>
        <v>356772987.39999998</v>
      </c>
      <c r="FM31" s="22">
        <f t="shared" si="479"/>
        <v>269607383.89999998</v>
      </c>
      <c r="FN31" s="22">
        <f t="shared" si="479"/>
        <v>80103346.099999994</v>
      </c>
      <c r="FO31" s="22">
        <f t="shared" si="479"/>
        <v>750281850.80000007</v>
      </c>
    </row>
    <row r="32" spans="1:171" x14ac:dyDescent="0.25"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</row>
    <row r="33" spans="1:171" x14ac:dyDescent="0.25">
      <c r="FD33" s="22">
        <f>$EU$2*(FD1+FD9+FD16+FD23)</f>
        <v>41400000</v>
      </c>
      <c r="FE33" s="22">
        <f t="shared" ref="FE33:FO33" si="480">$EU$2*(FE1+FE9+FE16+FE23)</f>
        <v>40500000</v>
      </c>
      <c r="FF33" s="22">
        <f t="shared" si="480"/>
        <v>39900000</v>
      </c>
      <c r="FG33" s="22">
        <f t="shared" si="480"/>
        <v>40500000</v>
      </c>
      <c r="FH33" s="22">
        <f t="shared" si="480"/>
        <v>40500000</v>
      </c>
      <c r="FI33" s="22">
        <f t="shared" si="480"/>
        <v>40500000</v>
      </c>
      <c r="FJ33" s="22">
        <f t="shared" si="480"/>
        <v>41400000</v>
      </c>
      <c r="FK33" s="22">
        <f t="shared" si="480"/>
        <v>41400000</v>
      </c>
      <c r="FL33" s="22">
        <f t="shared" si="480"/>
        <v>42300000</v>
      </c>
      <c r="FM33" s="22">
        <f t="shared" si="480"/>
        <v>42300000</v>
      </c>
      <c r="FN33" s="22">
        <f t="shared" si="480"/>
        <v>42300000</v>
      </c>
      <c r="FO33" s="22">
        <f t="shared" si="480"/>
        <v>41700000</v>
      </c>
    </row>
    <row r="34" spans="1:171" x14ac:dyDescent="0.25">
      <c r="B34" s="5">
        <v>200601</v>
      </c>
      <c r="C34" s="5">
        <v>200603</v>
      </c>
      <c r="D34" s="5">
        <v>200605</v>
      </c>
      <c r="E34" s="5">
        <v>200607</v>
      </c>
      <c r="F34" s="5">
        <v>200609</v>
      </c>
      <c r="G34" s="5">
        <v>200611</v>
      </c>
      <c r="H34" s="5">
        <v>200701</v>
      </c>
      <c r="I34" s="5">
        <v>200703</v>
      </c>
      <c r="J34" s="5">
        <v>200705</v>
      </c>
      <c r="K34" s="5">
        <v>200707</v>
      </c>
      <c r="L34" s="5">
        <v>200709</v>
      </c>
      <c r="M34" s="5">
        <v>200711</v>
      </c>
      <c r="N34" s="5">
        <v>200801</v>
      </c>
      <c r="O34" s="5">
        <v>200803</v>
      </c>
      <c r="P34" s="5">
        <v>200805</v>
      </c>
      <c r="Q34" s="5">
        <v>200807</v>
      </c>
      <c r="R34" s="5">
        <v>200809</v>
      </c>
      <c r="S34" s="5">
        <v>200811</v>
      </c>
      <c r="T34" s="5">
        <v>200901</v>
      </c>
      <c r="U34" s="5">
        <v>200903</v>
      </c>
      <c r="V34" s="5">
        <v>200905</v>
      </c>
      <c r="W34" s="5">
        <v>200907</v>
      </c>
      <c r="X34" s="5">
        <v>200909</v>
      </c>
      <c r="Y34" s="5">
        <v>200911</v>
      </c>
      <c r="Z34" s="5">
        <v>201001</v>
      </c>
      <c r="AA34" s="5">
        <v>201003</v>
      </c>
      <c r="AB34" s="5">
        <v>201005</v>
      </c>
      <c r="AC34" s="5">
        <v>201007</v>
      </c>
      <c r="AD34" s="5">
        <v>201009</v>
      </c>
      <c r="AE34" s="5">
        <v>201011</v>
      </c>
      <c r="AF34" s="5">
        <v>201101</v>
      </c>
      <c r="AG34" s="5">
        <v>201103</v>
      </c>
      <c r="AH34" s="5">
        <v>201105</v>
      </c>
      <c r="AI34" s="5">
        <v>201107</v>
      </c>
      <c r="AJ34" s="5">
        <v>201109</v>
      </c>
      <c r="AK34" s="5">
        <v>201111</v>
      </c>
      <c r="AL34" s="5">
        <v>201201</v>
      </c>
      <c r="AM34" s="5">
        <v>201203</v>
      </c>
      <c r="AN34" s="5">
        <v>201205</v>
      </c>
      <c r="AO34" s="5">
        <v>201207</v>
      </c>
      <c r="AP34" s="5">
        <v>201209</v>
      </c>
      <c r="AQ34" s="5">
        <v>201211</v>
      </c>
      <c r="AR34" s="5">
        <v>201301</v>
      </c>
      <c r="AS34" s="5">
        <v>201303</v>
      </c>
      <c r="AT34" s="5">
        <v>201305</v>
      </c>
      <c r="AU34" s="5">
        <v>201307</v>
      </c>
      <c r="AV34" s="5">
        <v>201309</v>
      </c>
      <c r="AW34" s="5">
        <v>201311</v>
      </c>
      <c r="AX34" s="5">
        <v>201401</v>
      </c>
      <c r="AY34" s="5">
        <v>201403</v>
      </c>
      <c r="AZ34" s="5">
        <v>201405</v>
      </c>
      <c r="BA34" s="5">
        <v>201407</v>
      </c>
      <c r="BB34" s="5">
        <v>201409</v>
      </c>
      <c r="BC34" s="5">
        <v>201411</v>
      </c>
      <c r="BD34" s="5">
        <v>201501</v>
      </c>
      <c r="BE34" s="5">
        <v>201503</v>
      </c>
      <c r="BF34" s="5">
        <v>201505</v>
      </c>
      <c r="BG34" s="5">
        <v>201507</v>
      </c>
      <c r="BH34" s="5">
        <v>201509</v>
      </c>
      <c r="BI34" s="5">
        <v>201511</v>
      </c>
      <c r="BJ34" s="5">
        <v>201601</v>
      </c>
      <c r="BK34" s="5">
        <v>201603</v>
      </c>
      <c r="BL34" s="5">
        <v>201605</v>
      </c>
      <c r="BM34" s="5">
        <v>201607</v>
      </c>
      <c r="BN34" s="5">
        <v>201609</v>
      </c>
      <c r="BO34" s="5">
        <v>201611</v>
      </c>
      <c r="BP34" s="5">
        <v>201701</v>
      </c>
      <c r="BQ34" s="5">
        <v>201703</v>
      </c>
      <c r="BR34" s="5">
        <v>201705</v>
      </c>
      <c r="BS34" s="5"/>
      <c r="BT34" s="5"/>
      <c r="BU34" s="5"/>
      <c r="BV34" s="5"/>
      <c r="BW34" s="5"/>
      <c r="BX34" s="5"/>
      <c r="FD34" s="26">
        <f t="shared" ref="FD34:FO34" si="481">(FD31-FD33)/(FD1+FD9+FD16+FD23)</f>
        <v>3208628.1188405803</v>
      </c>
      <c r="FE34" s="26">
        <f t="shared" si="481"/>
        <v>-1355100.747037037</v>
      </c>
      <c r="FF34" s="26">
        <f t="shared" si="481"/>
        <v>275712.05225563917</v>
      </c>
      <c r="FG34" s="26">
        <f t="shared" si="481"/>
        <v>572025.64925925934</v>
      </c>
      <c r="FH34" s="26">
        <f t="shared" si="481"/>
        <v>-1502030.5725925926</v>
      </c>
      <c r="FI34" s="26">
        <f t="shared" si="481"/>
        <v>-1834322.5033333332</v>
      </c>
      <c r="FJ34" s="26">
        <f t="shared" si="481"/>
        <v>-1552234.3311594203</v>
      </c>
      <c r="FK34" s="26">
        <f t="shared" si="481"/>
        <v>-1854100.6666666667</v>
      </c>
      <c r="FL34" s="26">
        <f t="shared" si="481"/>
        <v>1115152.4375886524</v>
      </c>
      <c r="FM34" s="26">
        <f t="shared" si="481"/>
        <v>806054.55283687939</v>
      </c>
      <c r="FN34" s="26">
        <f t="shared" si="481"/>
        <v>134054.41879432622</v>
      </c>
      <c r="FO34" s="26">
        <f t="shared" si="481"/>
        <v>2548855.5784172663</v>
      </c>
    </row>
    <row r="35" spans="1:171" x14ac:dyDescent="0.25">
      <c r="A35" s="5" t="s">
        <v>2</v>
      </c>
      <c r="B35" s="28">
        <v>2651085.7999999998</v>
      </c>
      <c r="C35" s="28">
        <v>22084836.5</v>
      </c>
      <c r="D35" s="28">
        <v>-5984311.2000000002</v>
      </c>
      <c r="E35" s="28">
        <v>3891722.3</v>
      </c>
      <c r="F35" s="28">
        <v>-6069033.5999999996</v>
      </c>
      <c r="G35" s="28">
        <v>21260246.100000001</v>
      </c>
      <c r="H35" s="28">
        <v>-10996921.300000001</v>
      </c>
      <c r="I35" s="28">
        <v>-10455324.300000001</v>
      </c>
      <c r="J35" s="28">
        <v>-4292151.2</v>
      </c>
      <c r="K35" s="28">
        <v>6238300.9000000004</v>
      </c>
      <c r="L35" s="28">
        <v>-510166.1</v>
      </c>
      <c r="M35" s="28">
        <v>-3001468.7</v>
      </c>
      <c r="N35" s="28">
        <v>-943973.8</v>
      </c>
      <c r="O35" s="28">
        <v>7109998.7999999998</v>
      </c>
      <c r="P35" s="28">
        <v>1551348.6</v>
      </c>
      <c r="Q35" s="28">
        <v>421862.7</v>
      </c>
      <c r="R35" s="28">
        <v>22152988.399999999</v>
      </c>
      <c r="S35" s="28">
        <v>-5451174.5999999996</v>
      </c>
      <c r="T35" s="28">
        <v>-2280565.5</v>
      </c>
      <c r="U35" s="28">
        <v>444193.6</v>
      </c>
      <c r="V35" s="28">
        <v>-2677868</v>
      </c>
      <c r="W35" s="28">
        <v>3574131.3</v>
      </c>
      <c r="X35" s="28">
        <v>-1170006.8999999999</v>
      </c>
      <c r="Y35" s="28">
        <v>-4423264.4000000004</v>
      </c>
      <c r="Z35" s="28">
        <v>3404523.7</v>
      </c>
      <c r="AA35" s="28">
        <v>4422028</v>
      </c>
      <c r="AB35" s="28">
        <v>47591.1</v>
      </c>
      <c r="AC35" s="28">
        <v>130692.1</v>
      </c>
      <c r="AD35" s="28">
        <v>-5460400.5999999996</v>
      </c>
      <c r="AE35" s="28">
        <v>4142859</v>
      </c>
      <c r="AF35" s="28">
        <v>2078154.7</v>
      </c>
      <c r="AG35" s="28">
        <v>1175200.5</v>
      </c>
      <c r="AH35" s="28">
        <v>1560007.4</v>
      </c>
      <c r="AI35" s="28">
        <v>2648293.7000000002</v>
      </c>
      <c r="AJ35" s="28">
        <v>-2014312.4</v>
      </c>
      <c r="AK35" s="28">
        <v>128305</v>
      </c>
      <c r="AL35" s="28">
        <v>318225.3</v>
      </c>
      <c r="AM35" s="28">
        <v>-1450523.5</v>
      </c>
      <c r="AN35" s="28">
        <v>11632768.800000001</v>
      </c>
      <c r="AO35" s="28">
        <v>2264562.6</v>
      </c>
      <c r="AP35" s="28">
        <v>-2283652.9</v>
      </c>
      <c r="AQ35" s="28">
        <v>-1326904.6000000001</v>
      </c>
      <c r="AR35" s="28">
        <v>-5006790.5</v>
      </c>
      <c r="AS35" s="28">
        <v>-2047340.1</v>
      </c>
      <c r="AT35" s="28">
        <v>702497.7</v>
      </c>
      <c r="AU35" s="28">
        <v>10709306.4</v>
      </c>
      <c r="AV35" s="28">
        <v>-2758926.7</v>
      </c>
      <c r="AW35" s="28">
        <v>6566863.2999999998</v>
      </c>
      <c r="AX35" s="28">
        <v>3386036.2</v>
      </c>
      <c r="AY35" s="28">
        <v>-5204486</v>
      </c>
      <c r="AZ35" s="28">
        <v>1708420.8</v>
      </c>
      <c r="BA35" s="28">
        <v>13356210</v>
      </c>
      <c r="BB35" s="28">
        <v>16736614.1</v>
      </c>
      <c r="BC35" s="28">
        <v>-5126979.5999999996</v>
      </c>
      <c r="BD35" s="28">
        <v>5958653.2999999998</v>
      </c>
      <c r="BE35" s="28">
        <v>8290040.7000000002</v>
      </c>
      <c r="BF35" s="28">
        <v>-716023.2</v>
      </c>
      <c r="BG35" s="28">
        <v>4586932.2</v>
      </c>
      <c r="BH35" s="28">
        <v>-2065404.7</v>
      </c>
      <c r="BI35" s="28">
        <v>-3337028.7</v>
      </c>
      <c r="BJ35" s="28">
        <v>1373272.4</v>
      </c>
      <c r="BK35" s="28">
        <v>-2145989.4</v>
      </c>
      <c r="BL35" s="28">
        <v>-2719419.1</v>
      </c>
      <c r="BM35" s="28">
        <v>9986138.4000000004</v>
      </c>
      <c r="BN35" s="28">
        <v>-2544799</v>
      </c>
      <c r="BO35" s="28">
        <v>-1874910.2</v>
      </c>
      <c r="BP35" s="28">
        <v>-1626933.6</v>
      </c>
      <c r="BQ35" s="28">
        <v>541459.1</v>
      </c>
      <c r="BR35" s="28">
        <v>-5038445.2</v>
      </c>
      <c r="FD35" s="30">
        <f t="shared" ref="FD35:FO35" si="482">FD34*12/(100000000*3.5)</f>
        <v>0.11001010693167704</v>
      </c>
      <c r="FE35" s="30">
        <f t="shared" si="482"/>
        <v>-4.6460597041269841E-2</v>
      </c>
      <c r="FF35" s="30">
        <f t="shared" si="482"/>
        <v>9.4529846487647722E-3</v>
      </c>
      <c r="FG35" s="30">
        <f t="shared" si="482"/>
        <v>1.9612307974603175E-2</v>
      </c>
      <c r="FH35" s="30">
        <f t="shared" si="482"/>
        <v>-5.1498191060317458E-2</v>
      </c>
      <c r="FI35" s="30">
        <f t="shared" si="482"/>
        <v>-6.2891057257142849E-2</v>
      </c>
      <c r="FJ35" s="30">
        <f t="shared" si="482"/>
        <v>-5.3219462782608695E-2</v>
      </c>
      <c r="FK35" s="30">
        <f t="shared" si="482"/>
        <v>-6.3569165714285711E-2</v>
      </c>
      <c r="FL35" s="30">
        <f t="shared" si="482"/>
        <v>3.8233797860182363E-2</v>
      </c>
      <c r="FM35" s="30">
        <f t="shared" si="482"/>
        <v>2.7636156097264438E-2</v>
      </c>
      <c r="FN35" s="30">
        <f t="shared" si="482"/>
        <v>4.596151501519756E-3</v>
      </c>
      <c r="FO35" s="30">
        <f t="shared" si="482"/>
        <v>8.7389334117163417E-2</v>
      </c>
    </row>
    <row r="36" spans="1:171" x14ac:dyDescent="0.25">
      <c r="B36" s="28">
        <f>B35-150000</f>
        <v>2501085.7999999998</v>
      </c>
      <c r="C36" s="28">
        <f>B36+C35-150000</f>
        <v>24435922.300000001</v>
      </c>
      <c r="D36" s="28">
        <f t="shared" ref="D36:BO36" si="483">C36+D35-150000</f>
        <v>18301611.100000001</v>
      </c>
      <c r="E36" s="28">
        <f t="shared" si="483"/>
        <v>22043333.400000002</v>
      </c>
      <c r="F36" s="28">
        <f t="shared" si="483"/>
        <v>15824299.800000003</v>
      </c>
      <c r="G36" s="28">
        <f t="shared" si="483"/>
        <v>36934545.900000006</v>
      </c>
      <c r="H36" s="28">
        <f t="shared" si="483"/>
        <v>25787624.600000005</v>
      </c>
      <c r="I36" s="28">
        <f t="shared" si="483"/>
        <v>15182300.300000004</v>
      </c>
      <c r="J36" s="28">
        <f t="shared" si="483"/>
        <v>10740149.100000005</v>
      </c>
      <c r="K36" s="28">
        <f t="shared" si="483"/>
        <v>16828450.000000007</v>
      </c>
      <c r="L36" s="28">
        <f t="shared" si="483"/>
        <v>16168283.900000008</v>
      </c>
      <c r="M36" s="28">
        <f t="shared" si="483"/>
        <v>13016815.200000007</v>
      </c>
      <c r="N36" s="28">
        <f t="shared" si="483"/>
        <v>11922841.400000006</v>
      </c>
      <c r="O36" s="28">
        <f t="shared" si="483"/>
        <v>18882840.200000007</v>
      </c>
      <c r="P36" s="28">
        <f t="shared" si="483"/>
        <v>20284188.800000008</v>
      </c>
      <c r="Q36" s="28">
        <f t="shared" si="483"/>
        <v>20556051.500000007</v>
      </c>
      <c r="R36" s="28">
        <f t="shared" si="483"/>
        <v>42559039.900000006</v>
      </c>
      <c r="S36" s="28">
        <f t="shared" si="483"/>
        <v>36957865.300000004</v>
      </c>
      <c r="T36" s="28">
        <f t="shared" si="483"/>
        <v>34527299.800000004</v>
      </c>
      <c r="U36" s="28">
        <f t="shared" si="483"/>
        <v>34821493.400000006</v>
      </c>
      <c r="V36" s="28">
        <f t="shared" si="483"/>
        <v>31993625.400000006</v>
      </c>
      <c r="W36" s="28">
        <f t="shared" si="483"/>
        <v>35417756.700000003</v>
      </c>
      <c r="X36" s="28">
        <f t="shared" si="483"/>
        <v>34097749.800000004</v>
      </c>
      <c r="Y36" s="28">
        <f t="shared" si="483"/>
        <v>29524485.400000006</v>
      </c>
      <c r="Z36" s="28">
        <f t="shared" si="483"/>
        <v>32779009.100000005</v>
      </c>
      <c r="AA36" s="28">
        <f t="shared" si="483"/>
        <v>37051037.100000009</v>
      </c>
      <c r="AB36" s="28">
        <f t="shared" si="483"/>
        <v>36948628.20000001</v>
      </c>
      <c r="AC36" s="28">
        <f t="shared" si="483"/>
        <v>36929320.300000012</v>
      </c>
      <c r="AD36" s="28">
        <f t="shared" si="483"/>
        <v>31318919.70000001</v>
      </c>
      <c r="AE36" s="28">
        <f t="shared" si="483"/>
        <v>35311778.70000001</v>
      </c>
      <c r="AF36" s="28">
        <f t="shared" si="483"/>
        <v>37239933.400000013</v>
      </c>
      <c r="AG36" s="28">
        <f t="shared" si="483"/>
        <v>38265133.900000013</v>
      </c>
      <c r="AH36" s="28">
        <f t="shared" si="483"/>
        <v>39675141.300000012</v>
      </c>
      <c r="AI36" s="28">
        <f t="shared" si="483"/>
        <v>42173435.000000015</v>
      </c>
      <c r="AJ36" s="28">
        <f t="shared" si="483"/>
        <v>40009122.600000016</v>
      </c>
      <c r="AK36" s="28">
        <f t="shared" si="483"/>
        <v>39987427.600000016</v>
      </c>
      <c r="AL36" s="28">
        <f t="shared" si="483"/>
        <v>40155652.900000013</v>
      </c>
      <c r="AM36" s="28">
        <f t="shared" si="483"/>
        <v>38555129.400000013</v>
      </c>
      <c r="AN36" s="28">
        <f t="shared" si="483"/>
        <v>50037898.200000018</v>
      </c>
      <c r="AO36" s="28">
        <f t="shared" si="483"/>
        <v>52152460.800000019</v>
      </c>
      <c r="AP36" s="28">
        <f t="shared" si="483"/>
        <v>49718807.900000021</v>
      </c>
      <c r="AQ36" s="28">
        <f t="shared" si="483"/>
        <v>48241903.300000019</v>
      </c>
      <c r="AR36" s="28">
        <f t="shared" si="483"/>
        <v>43085112.800000019</v>
      </c>
      <c r="AS36" s="28">
        <f t="shared" si="483"/>
        <v>40887772.700000018</v>
      </c>
      <c r="AT36" s="28">
        <f t="shared" si="483"/>
        <v>41440270.400000021</v>
      </c>
      <c r="AU36" s="28">
        <f t="shared" si="483"/>
        <v>51999576.800000019</v>
      </c>
      <c r="AV36" s="28">
        <f t="shared" si="483"/>
        <v>49090650.100000016</v>
      </c>
      <c r="AW36" s="28">
        <f t="shared" si="483"/>
        <v>55507513.400000013</v>
      </c>
      <c r="AX36" s="28">
        <f t="shared" si="483"/>
        <v>58743549.600000016</v>
      </c>
      <c r="AY36" s="28">
        <f t="shared" si="483"/>
        <v>53389063.600000016</v>
      </c>
      <c r="AZ36" s="28">
        <f t="shared" si="483"/>
        <v>54947484.400000013</v>
      </c>
      <c r="BA36" s="28">
        <f t="shared" si="483"/>
        <v>68153694.400000006</v>
      </c>
      <c r="BB36" s="28">
        <f t="shared" si="483"/>
        <v>84740308.5</v>
      </c>
      <c r="BC36" s="28">
        <f t="shared" si="483"/>
        <v>79463328.900000006</v>
      </c>
      <c r="BD36" s="28">
        <f t="shared" si="483"/>
        <v>85271982.200000003</v>
      </c>
      <c r="BE36" s="28">
        <f t="shared" si="483"/>
        <v>93412022.900000006</v>
      </c>
      <c r="BF36" s="28">
        <f t="shared" si="483"/>
        <v>92545999.700000003</v>
      </c>
      <c r="BG36" s="28">
        <f t="shared" si="483"/>
        <v>96982931.900000006</v>
      </c>
      <c r="BH36" s="28">
        <f t="shared" si="483"/>
        <v>94767527.200000003</v>
      </c>
      <c r="BI36" s="28">
        <f t="shared" si="483"/>
        <v>91280498.5</v>
      </c>
      <c r="BJ36" s="28">
        <f t="shared" si="483"/>
        <v>92503770.900000006</v>
      </c>
      <c r="BK36" s="28">
        <f t="shared" si="483"/>
        <v>90207781.5</v>
      </c>
      <c r="BL36" s="28">
        <f t="shared" si="483"/>
        <v>87338362.400000006</v>
      </c>
      <c r="BM36" s="28">
        <f t="shared" si="483"/>
        <v>97174500.800000012</v>
      </c>
      <c r="BN36" s="28">
        <f t="shared" si="483"/>
        <v>94479701.800000012</v>
      </c>
      <c r="BO36" s="28">
        <f t="shared" si="483"/>
        <v>92454791.600000009</v>
      </c>
      <c r="BP36" s="28">
        <f t="shared" ref="BP36:BR36" si="484">BO36+BP35-150000</f>
        <v>90677858.000000015</v>
      </c>
      <c r="BQ36" s="28">
        <f t="shared" si="484"/>
        <v>91069317.100000009</v>
      </c>
      <c r="BR36" s="28">
        <f t="shared" si="484"/>
        <v>85880871.900000006</v>
      </c>
    </row>
    <row r="52" spans="159:163" x14ac:dyDescent="0.25">
      <c r="FC52" s="39" t="s">
        <v>23</v>
      </c>
    </row>
    <row r="53" spans="159:163" x14ac:dyDescent="0.25">
      <c r="FC53" s="38" t="s">
        <v>17</v>
      </c>
      <c r="FD53" s="24">
        <f>SUM(FD3:FD8)</f>
        <v>416299976.50000006</v>
      </c>
      <c r="FE53" s="28">
        <f>$EU$2*FD1</f>
        <v>10500000</v>
      </c>
      <c r="FF53" s="28">
        <f>(FD53-FE53)/FD1</f>
        <v>5797142.521428572</v>
      </c>
      <c r="FG53" s="30">
        <f>FF53/100000000*12/3.5</f>
        <v>0.19875917216326533</v>
      </c>
    </row>
    <row r="54" spans="159:163" x14ac:dyDescent="0.25">
      <c r="FC54" s="38" t="s">
        <v>18</v>
      </c>
      <c r="FD54" s="24">
        <f>SUM(FD10:FD15)</f>
        <v>257520437.50000003</v>
      </c>
      <c r="FE54" s="28">
        <f>$EU$2*FD9</f>
        <v>9900000</v>
      </c>
      <c r="FF54" s="28">
        <f>(FD54-FE54)/FD9</f>
        <v>3751824.810606061</v>
      </c>
      <c r="FG54" s="30">
        <f t="shared" ref="FG54:FG56" si="485">FF54/100000000*12/3.5</f>
        <v>0.12863399350649352</v>
      </c>
    </row>
    <row r="55" spans="159:163" x14ac:dyDescent="0.25">
      <c r="FC55" s="38" t="s">
        <v>19</v>
      </c>
      <c r="FD55" s="24">
        <f>SUM(FD17:FD22)</f>
        <v>169033340.5</v>
      </c>
      <c r="FE55" s="28">
        <f>$EU$2*FD16</f>
        <v>10500000</v>
      </c>
      <c r="FF55" s="28">
        <f>(FD55-FE55)/FD16</f>
        <v>2264762.0071428572</v>
      </c>
      <c r="FG55" s="30">
        <f t="shared" si="485"/>
        <v>7.7648983102040825E-2</v>
      </c>
    </row>
    <row r="56" spans="159:163" x14ac:dyDescent="0.25">
      <c r="FC56" s="38" t="s">
        <v>20</v>
      </c>
      <c r="FD56" s="24">
        <f>SUM(FD24:FD29)</f>
        <v>84127606.300000012</v>
      </c>
      <c r="FE56" s="28">
        <f>$EU$2*FD23</f>
        <v>10500000</v>
      </c>
      <c r="FF56" s="28">
        <f>(FD56-FE56)/FD23</f>
        <v>1051822.9471428574</v>
      </c>
      <c r="FG56" s="30">
        <f t="shared" si="485"/>
        <v>3.6062501044897964E-2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25檔</vt:lpstr>
      <vt:lpstr>10檔</vt:lpstr>
      <vt:lpstr>25-new</vt:lpstr>
      <vt:lpstr>10-new</vt:lpstr>
      <vt:lpstr>台指-25</vt:lpstr>
      <vt:lpstr>台指-10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林佳莉</dc:creator>
  <cp:lastModifiedBy>Windows 使用者</cp:lastModifiedBy>
  <dcterms:created xsi:type="dcterms:W3CDTF">2018-06-12T07:05:22Z</dcterms:created>
  <dcterms:modified xsi:type="dcterms:W3CDTF">2018-07-08T10:43:41Z</dcterms:modified>
</cp:coreProperties>
</file>