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nik.haydosyan\Desktop\Levelup_presentations\"/>
    </mc:Choice>
  </mc:AlternateContent>
  <xr:revisionPtr revIDLastSave="0" documentId="13_ncr:1_{51507BBC-06FF-4D03-A896-8DA503E174D3}" xr6:coauthVersionLast="46" xr6:coauthVersionMax="47" xr10:uidLastSave="{00000000-0000-0000-0000-000000000000}"/>
  <bookViews>
    <workbookView xWindow="5910" yWindow="1770" windowWidth="19590" windowHeight="11805" xr2:uid="{00000000-000D-0000-FFFF-FFFF00000000}"/>
  </bookViews>
  <sheets>
    <sheet name="Framework" sheetId="1" r:id="rId1"/>
    <sheet name="Java" sheetId="2" r:id="rId2"/>
    <sheet name="JVM" sheetId="3" r:id="rId3"/>
    <sheet name="Library" sheetId="4" r:id="rId4"/>
    <sheet name="JSP &amp; Servlet" sheetId="5" r:id="rId5"/>
    <sheet name="Spring" sheetId="6" r:id="rId6"/>
    <sheet name="Markup languages" sheetId="7" r:id="rId7"/>
    <sheet name="Testing" sheetId="8" r:id="rId8"/>
    <sheet name="Operations" sheetId="9" r:id="rId9"/>
    <sheet name="Version Control" sheetId="10" r:id="rId10"/>
    <sheet name="HTTP &amp; REST API" sheetId="11" r:id="rId11"/>
    <sheet name="Network" sheetId="12" r:id="rId12"/>
    <sheet name="DBMS" sheetId="13" r:id="rId13"/>
    <sheet name="Data Structure &amp; Algorithms" sheetId="14" r:id="rId14"/>
    <sheet name="Software Architecture &amp; Design" sheetId="15" r:id="rId15"/>
    <sheet name="Design Patterns" sheetId="16" r:id="rId16"/>
    <sheet name="Caching" sheetId="17" r:id="rId17"/>
    <sheet name="Messaging" sheetId="18" r:id="rId18"/>
    <sheet name="Persistence" sheetId="19" r:id="rId19"/>
    <sheet name="Scripting" sheetId="20" r:id="rId20"/>
    <sheet name="Cloud" sheetId="21" r:id="rId21"/>
  </sheets>
  <calcPr calcId="191028"/>
</workbook>
</file>

<file path=xl/calcChain.xml><?xml version="1.0" encoding="utf-8"?>
<calcChain xmlns="http://schemas.openxmlformats.org/spreadsheetml/2006/main">
  <c r="E15" i="20" l="1"/>
  <c r="E11" i="20"/>
  <c r="E10" i="20"/>
  <c r="E9" i="20"/>
  <c r="E8" i="20"/>
  <c r="E7" i="20"/>
  <c r="E6" i="20"/>
  <c r="E5" i="20"/>
  <c r="E4" i="20"/>
  <c r="D48" i="19"/>
  <c r="F47" i="19"/>
  <c r="D47" i="19"/>
  <c r="D44" i="19"/>
  <c r="D41" i="19"/>
  <c r="D37" i="19"/>
  <c r="D36" i="19"/>
  <c r="D35" i="19"/>
  <c r="D34" i="19"/>
  <c r="D33" i="19"/>
  <c r="D32" i="19"/>
  <c r="F31" i="19"/>
  <c r="D31" i="19"/>
  <c r="D28" i="19"/>
  <c r="D27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11" i="18"/>
  <c r="D10" i="18"/>
  <c r="D8" i="18"/>
  <c r="D7" i="18"/>
  <c r="D5" i="18"/>
  <c r="D4" i="18"/>
  <c r="D12" i="17"/>
  <c r="D10" i="17"/>
  <c r="D9" i="17"/>
  <c r="D7" i="17"/>
  <c r="D6" i="17"/>
  <c r="D4" i="17"/>
  <c r="D3" i="17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17" i="15"/>
  <c r="D16" i="15"/>
  <c r="D13" i="15"/>
  <c r="D12" i="15"/>
  <c r="D11" i="15"/>
  <c r="D9" i="15"/>
  <c r="D8" i="15"/>
  <c r="D7" i="15"/>
  <c r="D5" i="15"/>
  <c r="D4" i="15"/>
  <c r="D3" i="15"/>
  <c r="D43" i="12"/>
  <c r="D42" i="12"/>
  <c r="D41" i="12"/>
  <c r="D48" i="11"/>
  <c r="D16" i="11"/>
  <c r="D15" i="11"/>
  <c r="D14" i="11"/>
  <c r="D13" i="11"/>
  <c r="D9" i="11"/>
  <c r="D8" i="11"/>
  <c r="D20" i="10"/>
  <c r="D19" i="10"/>
  <c r="D18" i="10"/>
  <c r="D17" i="10"/>
  <c r="D16" i="10"/>
  <c r="D15" i="10"/>
  <c r="D11" i="10"/>
  <c r="D10" i="10"/>
  <c r="D9" i="10"/>
  <c r="D8" i="10"/>
  <c r="D7" i="10"/>
  <c r="D6" i="10"/>
  <c r="D5" i="10"/>
  <c r="D4" i="10"/>
  <c r="J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D10" i="9"/>
  <c r="D9" i="9"/>
  <c r="H8" i="9"/>
  <c r="D8" i="9"/>
  <c r="J7" i="9"/>
  <c r="H7" i="9"/>
  <c r="D7" i="9"/>
  <c r="J6" i="9"/>
  <c r="H6" i="9"/>
  <c r="H5" i="9"/>
  <c r="H4" i="9"/>
  <c r="D4" i="9"/>
  <c r="L3" i="9"/>
  <c r="H3" i="9"/>
  <c r="D3" i="9"/>
  <c r="N22" i="8"/>
  <c r="N21" i="8"/>
  <c r="N20" i="8"/>
  <c r="N19" i="8"/>
  <c r="N18" i="8"/>
  <c r="N17" i="8"/>
  <c r="N16" i="8"/>
  <c r="N15" i="8"/>
  <c r="N14" i="8"/>
  <c r="N13" i="8"/>
  <c r="D13" i="8"/>
  <c r="N12" i="8"/>
  <c r="D12" i="8"/>
  <c r="N11" i="8"/>
  <c r="D11" i="8"/>
  <c r="N10" i="8"/>
  <c r="D10" i="8"/>
  <c r="N9" i="8"/>
  <c r="D9" i="8"/>
  <c r="N8" i="8"/>
  <c r="F8" i="8"/>
  <c r="D8" i="8"/>
  <c r="N7" i="8"/>
  <c r="F7" i="8"/>
  <c r="D7" i="8"/>
  <c r="N6" i="8"/>
  <c r="F6" i="8"/>
  <c r="D6" i="8"/>
  <c r="B6" i="8"/>
  <c r="N5" i="8"/>
  <c r="F5" i="8"/>
  <c r="D5" i="8"/>
  <c r="B5" i="8"/>
  <c r="N4" i="8"/>
  <c r="J4" i="8"/>
  <c r="H4" i="8"/>
  <c r="F4" i="8"/>
  <c r="D4" i="8"/>
  <c r="B4" i="8"/>
  <c r="C11" i="7"/>
  <c r="C10" i="7"/>
  <c r="C9" i="7"/>
  <c r="C8" i="7"/>
  <c r="C7" i="7"/>
  <c r="C6" i="7"/>
  <c r="C49" i="6"/>
  <c r="C48" i="6"/>
  <c r="C47" i="6"/>
  <c r="C44" i="6"/>
  <c r="C43" i="6"/>
  <c r="C42" i="6"/>
  <c r="C41" i="6"/>
  <c r="C40" i="6"/>
  <c r="C39" i="6"/>
  <c r="C38" i="6"/>
  <c r="C37" i="6"/>
  <c r="C34" i="6"/>
  <c r="C33" i="6"/>
  <c r="C32" i="6"/>
  <c r="C31" i="6"/>
  <c r="C28" i="6"/>
  <c r="C27" i="6"/>
  <c r="C26" i="6"/>
  <c r="C25" i="6"/>
  <c r="C22" i="6"/>
  <c r="C21" i="6"/>
  <c r="C20" i="6"/>
  <c r="C19" i="6"/>
  <c r="C18" i="6"/>
  <c r="E17" i="6"/>
  <c r="C15" i="6"/>
  <c r="C14" i="6"/>
  <c r="C11" i="6"/>
  <c r="C10" i="6"/>
  <c r="C9" i="6"/>
  <c r="C8" i="6"/>
  <c r="C7" i="6"/>
  <c r="C6" i="6"/>
  <c r="C5" i="6"/>
  <c r="C4" i="6"/>
  <c r="C11" i="5"/>
  <c r="C10" i="5"/>
  <c r="C9" i="5"/>
  <c r="C8" i="5"/>
  <c r="C7" i="5"/>
  <c r="C6" i="5"/>
  <c r="C5" i="5"/>
  <c r="C4" i="5"/>
  <c r="C22" i="4"/>
  <c r="G21" i="4"/>
  <c r="C21" i="4"/>
  <c r="C16" i="4"/>
  <c r="C15" i="4"/>
  <c r="C13" i="4"/>
  <c r="E12" i="4"/>
  <c r="C12" i="4"/>
  <c r="E11" i="4"/>
  <c r="C11" i="4"/>
  <c r="G10" i="4"/>
  <c r="E10" i="4"/>
  <c r="C10" i="4"/>
  <c r="K9" i="4"/>
  <c r="I9" i="4"/>
  <c r="G9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K5" i="4"/>
  <c r="I5" i="4"/>
  <c r="G5" i="4"/>
  <c r="E5" i="4"/>
  <c r="C5" i="4"/>
  <c r="K4" i="4"/>
  <c r="I4" i="4"/>
  <c r="G4" i="4"/>
  <c r="E4" i="4"/>
  <c r="C4" i="4"/>
  <c r="C51" i="3"/>
  <c r="C50" i="3"/>
  <c r="C49" i="3"/>
  <c r="C49" i="2"/>
  <c r="C48" i="2"/>
  <c r="C47" i="2"/>
  <c r="C46" i="2"/>
  <c r="C45" i="2"/>
  <c r="C33" i="2"/>
  <c r="E29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G62" i="1"/>
  <c r="J61" i="1"/>
  <c r="H61" i="1"/>
  <c r="G61" i="1"/>
  <c r="F61" i="1"/>
  <c r="J60" i="1"/>
  <c r="I60" i="1"/>
  <c r="H60" i="1"/>
  <c r="G60" i="1"/>
  <c r="F60" i="1"/>
  <c r="E60" i="1"/>
  <c r="H47" i="1"/>
  <c r="E35" i="1"/>
  <c r="D35" i="1"/>
  <c r="I33" i="1"/>
  <c r="G33" i="1"/>
  <c r="F33" i="1"/>
  <c r="I32" i="1"/>
  <c r="G32" i="1"/>
  <c r="F32" i="1"/>
  <c r="G30" i="1"/>
  <c r="F30" i="1"/>
  <c r="E30" i="1"/>
  <c r="H29" i="1"/>
  <c r="G29" i="1"/>
  <c r="F29" i="1"/>
  <c r="E29" i="1"/>
  <c r="A1" i="1"/>
</calcChain>
</file>

<file path=xl/sharedStrings.xml><?xml version="1.0" encoding="utf-8"?>
<sst xmlns="http://schemas.openxmlformats.org/spreadsheetml/2006/main" count="696" uniqueCount="596">
  <si>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</si>
  <si>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</si>
  <si>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</si>
  <si>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</si>
  <si>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</si>
  <si>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</si>
  <si>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</si>
  <si>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</si>
  <si>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</si>
  <si>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JAVA</t>
  </si>
  <si>
    <t>Basics</t>
  </si>
  <si>
    <t>Collections</t>
  </si>
  <si>
    <t>Logging</t>
  </si>
  <si>
    <t>Concurrency and Multithreading</t>
  </si>
  <si>
    <t>Concurrency and Multithreading Advanced</t>
  </si>
  <si>
    <t>Java Date Time API</t>
  </si>
  <si>
    <t>JVM</t>
  </si>
  <si>
    <t>Specification</t>
  </si>
  <si>
    <t>Memory Management</t>
  </si>
  <si>
    <t>Profiling and Performance Tuning</t>
  </si>
  <si>
    <t>Tuning</t>
  </si>
  <si>
    <t>Tuning Advanced</t>
  </si>
  <si>
    <t>Languages</t>
  </si>
  <si>
    <t>Threads and Locks</t>
  </si>
  <si>
    <t>Library</t>
  </si>
  <si>
    <t>Guava</t>
  </si>
  <si>
    <t>Jackson</t>
  </si>
  <si>
    <t>Guava Collections</t>
  </si>
  <si>
    <t>Guava Caches</t>
  </si>
  <si>
    <t>Guava Graphs</t>
  </si>
  <si>
    <t>Neo4j</t>
  </si>
  <si>
    <t>GSON</t>
  </si>
  <si>
    <t>RxJava</t>
  </si>
  <si>
    <t>Resilience4j</t>
  </si>
  <si>
    <t>Apache POI</t>
  </si>
  <si>
    <t>Vavr</t>
  </si>
  <si>
    <t>Web</t>
  </si>
  <si>
    <t>Servlets and JSP</t>
  </si>
  <si>
    <t>Markup Languages</t>
  </si>
  <si>
    <t>Exploring XML</t>
  </si>
  <si>
    <t>Exploring JSON</t>
  </si>
  <si>
    <t>Spring Framework</t>
  </si>
  <si>
    <t>Core</t>
  </si>
  <si>
    <t>Testing</t>
  </si>
  <si>
    <t>Web Reactive</t>
  </si>
  <si>
    <t>Integration</t>
  </si>
  <si>
    <t>Data Access</t>
  </si>
  <si>
    <t>Web Servlet</t>
  </si>
  <si>
    <t>Spring Security</t>
  </si>
  <si>
    <t>Java Configuration</t>
  </si>
  <si>
    <t>Architecture and Implementation</t>
  </si>
  <si>
    <t>Authorization</t>
  </si>
  <si>
    <t>Reactive Application Security</t>
  </si>
  <si>
    <t>Security Namespace Configuration</t>
  </si>
  <si>
    <t>Web Application Security</t>
  </si>
  <si>
    <t>Junit</t>
  </si>
  <si>
    <t>Mockito</t>
  </si>
  <si>
    <t>Hamcrest</t>
  </si>
  <si>
    <t>Gatling</t>
  </si>
  <si>
    <t>AssertJ</t>
  </si>
  <si>
    <t>WireMock</t>
  </si>
  <si>
    <t>Locust</t>
  </si>
  <si>
    <t>Caching</t>
  </si>
  <si>
    <t>Messaging</t>
  </si>
  <si>
    <t>Persistence</t>
  </si>
  <si>
    <t>JDBC</t>
  </si>
  <si>
    <t>Hibernate</t>
  </si>
  <si>
    <t>EclipseLink</t>
  </si>
  <si>
    <t>Apache OpenJPA</t>
  </si>
  <si>
    <t>ObjectDB</t>
  </si>
  <si>
    <t>ElasticSearch</t>
  </si>
  <si>
    <t>Datanucleus</t>
  </si>
  <si>
    <t>Version Control</t>
  </si>
  <si>
    <t>Git Basics</t>
  </si>
  <si>
    <t>Git Advanced</t>
  </si>
  <si>
    <t>Operations</t>
  </si>
  <si>
    <t>Maven Basics</t>
  </si>
  <si>
    <t>Maven Advanced</t>
  </si>
  <si>
    <t>Docker</t>
  </si>
  <si>
    <t>Docker Advanced</t>
  </si>
  <si>
    <t>Kubernetes Advanced</t>
  </si>
  <si>
    <t>Gradle Basics</t>
  </si>
  <si>
    <t>Gradle Advanced</t>
  </si>
  <si>
    <t>Jenkins Pipelines</t>
  </si>
  <si>
    <t>Kubernetes</t>
  </si>
  <si>
    <t>Cloud</t>
  </si>
  <si>
    <t>Google Cloud Platform</t>
  </si>
  <si>
    <t>Amazon Web Services</t>
  </si>
  <si>
    <t>Azure</t>
  </si>
  <si>
    <t>Scripting</t>
  </si>
  <si>
    <t>Command Line Basics</t>
  </si>
  <si>
    <t>Command Line Advanced</t>
  </si>
  <si>
    <t>Bash Scripting</t>
  </si>
  <si>
    <t>HTTP &amp; REST API</t>
  </si>
  <si>
    <t>HTTP Basics</t>
  </si>
  <si>
    <t>HTTP Advanced</t>
  </si>
  <si>
    <t>REST API Basics</t>
  </si>
  <si>
    <t>REST API Advanced</t>
  </si>
  <si>
    <t>Design RESTful API</t>
  </si>
  <si>
    <t>Network</t>
  </si>
  <si>
    <t>OSI Model</t>
  </si>
  <si>
    <t>IP Addressing</t>
  </si>
  <si>
    <t>IP Subnetting</t>
  </si>
  <si>
    <t>DBMS</t>
  </si>
  <si>
    <t>Relational Model</t>
  </si>
  <si>
    <t>Storage and File Structure</t>
  </si>
  <si>
    <t>Transaction And Concurrency</t>
  </si>
  <si>
    <t>Entity Relationship Model</t>
  </si>
  <si>
    <t>Relational Database Design</t>
  </si>
  <si>
    <t>Indexing and Hashing</t>
  </si>
  <si>
    <t>Backup and Recovery</t>
  </si>
  <si>
    <t>Data Structure &amp; Algorithms</t>
  </si>
  <si>
    <t>Algorithms Basics</t>
  </si>
  <si>
    <t>Data Structure Advanced</t>
  </si>
  <si>
    <t>Graph</t>
  </si>
  <si>
    <t>Data Structure Basics</t>
  </si>
  <si>
    <t>Search Algorithms</t>
  </si>
  <si>
    <t>Tree</t>
  </si>
  <si>
    <t>Sorting Algorithms</t>
  </si>
  <si>
    <t>Algorithms Advanced</t>
  </si>
  <si>
    <t>Software Architecture &amp; Design</t>
  </si>
  <si>
    <t>Design Patterns</t>
  </si>
  <si>
    <t>Interfaces</t>
  </si>
  <si>
    <t>Aggregate Operations</t>
  </si>
  <si>
    <t>Implementations</t>
  </si>
  <si>
    <t>Algorithms</t>
  </si>
  <si>
    <t>Interoperability</t>
  </si>
  <si>
    <t>The Collection Interface</t>
  </si>
  <si>
    <t>Reduction</t>
  </si>
  <si>
    <t>Set Implementations</t>
  </si>
  <si>
    <t>Sorting</t>
  </si>
  <si>
    <t>Compatibility</t>
  </si>
  <si>
    <t>The Set Interface</t>
  </si>
  <si>
    <t>Parallelism</t>
  </si>
  <si>
    <t>List Implementations</t>
  </si>
  <si>
    <t>Shuffling</t>
  </si>
  <si>
    <t>API Design</t>
  </si>
  <si>
    <t>The List Interface</t>
  </si>
  <si>
    <t>Map Implementations</t>
  </si>
  <si>
    <t>Routine Data Manipulation</t>
  </si>
  <si>
    <t>The Queue Interface</t>
  </si>
  <si>
    <t>Queue Implementations</t>
  </si>
  <si>
    <t>Searching</t>
  </si>
  <si>
    <t>The Deque Interface</t>
  </si>
  <si>
    <t>Deque Implementations</t>
  </si>
  <si>
    <t>Composition</t>
  </si>
  <si>
    <t>The Map Interface</t>
  </si>
  <si>
    <t>Wrapper Implementations</t>
  </si>
  <si>
    <t>Finding Extreme Values</t>
  </si>
  <si>
    <t>Object Ordering</t>
  </si>
  <si>
    <t>Convenience Implementations</t>
  </si>
  <si>
    <t>The SortedSet Interface</t>
  </si>
  <si>
    <t>Custom Collection Implementations</t>
  </si>
  <si>
    <t>The SortedMap Interface</t>
  </si>
  <si>
    <t>Java Logging</t>
  </si>
  <si>
    <t>Java Date and Time API</t>
  </si>
  <si>
    <t>Java Logging: Overview</t>
  </si>
  <si>
    <t>Java Logging: Basic Usage</t>
  </si>
  <si>
    <t>Java Logging: Logger</t>
  </si>
  <si>
    <t>Java Logging: Log Levels</t>
  </si>
  <si>
    <t>Java Logging: Formatters</t>
  </si>
  <si>
    <t>Java Logging: Filters</t>
  </si>
  <si>
    <t>Java Logging: Handlers</t>
  </si>
  <si>
    <t>Java Logging: LogRecord</t>
  </si>
  <si>
    <t>Java Logging: Configuration</t>
  </si>
  <si>
    <t>Java Logging: LogManager</t>
  </si>
  <si>
    <t>General concurrency and multithreading theory</t>
  </si>
  <si>
    <t>The basics of Java concurrency</t>
  </si>
  <si>
    <t>Creating and Starting Java Threads</t>
  </si>
  <si>
    <t>Race Conditions and Critical Sections</t>
  </si>
  <si>
    <t>Thread Safety and Shared Resources</t>
  </si>
  <si>
    <t>Thread Safety and Immutability</t>
  </si>
  <si>
    <t>Java Memory Model</t>
  </si>
  <si>
    <t>Java Synchronized Blocks</t>
  </si>
  <si>
    <t>Java Volatile Keyword</t>
  </si>
  <si>
    <t>Java ThreadLocal</t>
  </si>
  <si>
    <t>Java Thread Signaling</t>
  </si>
  <si>
    <t>Typical problems in Java concurrency</t>
  </si>
  <si>
    <t>Java concurrency constructs</t>
  </si>
  <si>
    <t>Deadlock</t>
  </si>
  <si>
    <t>Locks in Java</t>
  </si>
  <si>
    <t>Deadlock Prevention</t>
  </si>
  <si>
    <t>Read / Write Locks in Java</t>
  </si>
  <si>
    <t>Starvation and Fairness</t>
  </si>
  <si>
    <t>Reentrance Lockout</t>
  </si>
  <si>
    <t>Nested Monitor Lockout</t>
  </si>
  <si>
    <t>Semaphores</t>
  </si>
  <si>
    <t>Slipped Conditions</t>
  </si>
  <si>
    <t>Blocking Queues</t>
  </si>
  <si>
    <t>Thread Pools</t>
  </si>
  <si>
    <t>Compare and Swap</t>
  </si>
  <si>
    <t>Introduction</t>
  </si>
  <si>
    <t>The Structure of the Java Virtual Machine</t>
  </si>
  <si>
    <t>Compiling for the Java Virtual Machine</t>
  </si>
  <si>
    <t>The class File Format</t>
  </si>
  <si>
    <t>Loading, Linking, and Initializing</t>
  </si>
  <si>
    <t>The Java Virtual Machine Instruction Set</t>
  </si>
  <si>
    <t>The Heap and the Nursery</t>
  </si>
  <si>
    <t>Understanding Threads</t>
  </si>
  <si>
    <t>Object Allocation</t>
  </si>
  <si>
    <t>Understanding Locks</t>
  </si>
  <si>
    <t>Garbage Collection</t>
  </si>
  <si>
    <t>The Mark and Sweep Model</t>
  </si>
  <si>
    <t>Generational Garbage Collection</t>
  </si>
  <si>
    <t>Dynamic and Static Garbage Collection Modes</t>
  </si>
  <si>
    <t>Compaction</t>
  </si>
  <si>
    <t>Pause Times vs. Throughput</t>
  </si>
  <si>
    <t>Concurrent vs. “Stop-the-World”</t>
  </si>
  <si>
    <t>Compaction Pauses vs. Throughput</t>
  </si>
  <si>
    <t>Performance vs. Memory Footprint</t>
  </si>
  <si>
    <t>Heap Size vs. Throughput</t>
  </si>
  <si>
    <t>Book Keeping vs. Pause Times</t>
  </si>
  <si>
    <t>Step 1: Basic Tuning</t>
  </si>
  <si>
    <t>Step 2: Performance Tuning</t>
  </si>
  <si>
    <t>Step 3: Advanced Tuning</t>
  </si>
  <si>
    <t>Tuning the Heap Size</t>
  </si>
  <si>
    <t>Lazy Unlocking</t>
  </si>
  <si>
    <t>Tuning Compaction</t>
  </si>
  <si>
    <t>Tuning the Garbage Collection</t>
  </si>
  <si>
    <t>Call Profiling</t>
  </si>
  <si>
    <t>Tuning the TLA size</t>
  </si>
  <si>
    <t>Tuning the Nursery Size</t>
  </si>
  <si>
    <t>Large Pages</t>
  </si>
  <si>
    <t>Tuning the Pause Target</t>
  </si>
  <si>
    <t>Tuning the Memory Management System</t>
  </si>
  <si>
    <t>Tuning Locks</t>
  </si>
  <si>
    <t>Tuning For Low Latencies</t>
  </si>
  <si>
    <t>Tuning For Better Application Throughput</t>
  </si>
  <si>
    <t>Tuning For Stable Performance</t>
  </si>
  <si>
    <t>Tuning For a Small Memory Footprint</t>
  </si>
  <si>
    <t>Tuning For Faster JVM Startup</t>
  </si>
  <si>
    <t>JVM Languages</t>
  </si>
  <si>
    <t>JSON</t>
  </si>
  <si>
    <t>Introduction to Neo4j</t>
  </si>
  <si>
    <t>Setting up your Development Environment</t>
  </si>
  <si>
    <t>Introduction to Cypher</t>
  </si>
  <si>
    <t>Getting More out of Queries</t>
  </si>
  <si>
    <t>Creating Nodes and Relationships</t>
  </si>
  <si>
    <t>Getting More out of Neo4j</t>
  </si>
  <si>
    <t>Hello Web Security Java Configuration</t>
  </si>
  <si>
    <t>HttpSecurity</t>
  </si>
  <si>
    <t>Java Configuration and Form Login</t>
  </si>
  <si>
    <t>Authorize Requests</t>
  </si>
  <si>
    <t>OAuth 2.0 Client</t>
  </si>
  <si>
    <t>OAuth 2.0 Login</t>
  </si>
  <si>
    <t>OAuth 2.0 Resource Server</t>
  </si>
  <si>
    <t>Authentication</t>
  </si>
  <si>
    <t>Multiple HttpSecurity</t>
  </si>
  <si>
    <t>Method Security</t>
  </si>
  <si>
    <t>Design of the Namespace</t>
  </si>
  <si>
    <t>Advanced Web Features</t>
  </si>
  <si>
    <t>The Default AccessDecisionManager</t>
  </si>
  <si>
    <t>The Authentication Manager and the Namespace</t>
  </si>
  <si>
    <t>Technical Overview</t>
  </si>
  <si>
    <t>Core Services</t>
  </si>
  <si>
    <t>Testing Method Security</t>
  </si>
  <si>
    <t>Spring MVC Test Integration</t>
  </si>
  <si>
    <t>The Security Filter Chain</t>
  </si>
  <si>
    <t>Core Security Filters</t>
  </si>
  <si>
    <t>Servlet API integration</t>
  </si>
  <si>
    <t>Basic and Digest Authentication</t>
  </si>
  <si>
    <t>Remember-Me Authentication</t>
  </si>
  <si>
    <t>Cross Site Request Forgery (CSRF)</t>
  </si>
  <si>
    <t>CORS</t>
  </si>
  <si>
    <t>Security HTTP Response Headers</t>
  </si>
  <si>
    <t>Session Management</t>
  </si>
  <si>
    <t>Anonymous Authentication</t>
  </si>
  <si>
    <t>WebSocket Security</t>
  </si>
  <si>
    <t>Authorization Architecture</t>
  </si>
  <si>
    <t>Secure Object Implementations</t>
  </si>
  <si>
    <t>Expression-Based Access Control</t>
  </si>
  <si>
    <t>WebFlux Security</t>
  </si>
  <si>
    <t>Default Security Headers</t>
  </si>
  <si>
    <t>Redirect to HTTPS</t>
  </si>
  <si>
    <t>OAuth2 WebFlux</t>
  </si>
  <si>
    <t>WebClient</t>
  </si>
  <si>
    <t>EnableReactiveMethodSecurity</t>
  </si>
  <si>
    <t>Reactive Test Support</t>
  </si>
  <si>
    <t>Introducing JSON</t>
  </si>
  <si>
    <t>Parsing and Creating JSON Objects with mJson</t>
  </si>
  <si>
    <t>Parsing and Creating JSON Objects with Gson</t>
  </si>
  <si>
    <t>Extracting JSON Values with JsonPath</t>
  </si>
  <si>
    <t>Processing JSON with Jackson</t>
  </si>
  <si>
    <t>Processing JSON with JSON-P</t>
  </si>
  <si>
    <t>Core assertions guide</t>
  </si>
  <si>
    <t>Extending assertions</t>
  </si>
  <si>
    <t>Migrating assertions</t>
  </si>
  <si>
    <t>Creating a New Gradle Build</t>
  </si>
  <si>
    <t>What is Kubernetes?</t>
  </si>
  <si>
    <t>Building Java Libraries</t>
  </si>
  <si>
    <t>Kubernetes Components</t>
  </si>
  <si>
    <t>The Kubernetes API</t>
  </si>
  <si>
    <t>Creating Multi-project Builds</t>
  </si>
  <si>
    <t>Building Java Applications</t>
  </si>
  <si>
    <t>Building Java Web Applications</t>
  </si>
  <si>
    <t>Building Spring Boot 2 Applications with Gradle</t>
  </si>
  <si>
    <t>Optimizing Gradle Build Performance</t>
  </si>
  <si>
    <t>Using the Build Cache</t>
  </si>
  <si>
    <t>HTTP - Overview</t>
  </si>
  <si>
    <t>HTTP - Parameters</t>
  </si>
  <si>
    <t>HTTP - Messages</t>
  </si>
  <si>
    <t>HTTP - Requests</t>
  </si>
  <si>
    <t>HTTP - Responses</t>
  </si>
  <si>
    <t>Concepts</t>
  </si>
  <si>
    <t>Request &amp; Response</t>
  </si>
  <si>
    <t>Creating RESTful Services</t>
  </si>
  <si>
    <t>REST API - Introducing</t>
  </si>
  <si>
    <t>REST API - Understanding HTTP Request</t>
  </si>
  <si>
    <t>REST API - Controllers and Actions</t>
  </si>
  <si>
    <t>REST API - The Need for REST</t>
  </si>
  <si>
    <t>REST API - HTTP Request Methods</t>
  </si>
  <si>
    <t>REST API - Creating Routing Templates</t>
  </si>
  <si>
    <t>REST API - Restful Web API</t>
  </si>
  <si>
    <t>REST API - Analyze HTTP Response?</t>
  </si>
  <si>
    <t>REST API - Understanding Routing Attributes</t>
  </si>
  <si>
    <t>REST API - Comparison of APIs</t>
  </si>
  <si>
    <t>REST API - Designing REST URLs</t>
  </si>
  <si>
    <t>REST API - Using Parameters in Requests</t>
  </si>
  <si>
    <t>REST API - An Intuitive understanding of REST</t>
  </si>
  <si>
    <t>REST API - Model Validation</t>
  </si>
  <si>
    <t>REST API - REST Constraints</t>
  </si>
  <si>
    <t>REST API - Concept of Serialization</t>
  </si>
  <si>
    <t>REST API - The Concept of Deserialization</t>
  </si>
  <si>
    <t>REST API - Richardson Maturity Model</t>
  </si>
  <si>
    <t>Working with Database</t>
  </si>
  <si>
    <t>Advanced Concepts</t>
  </si>
  <si>
    <t>REST API - Creating Domain Models</t>
  </si>
  <si>
    <t>REST API - Introduction to Caching</t>
  </si>
  <si>
    <t>REST API - Understanding HATEOAS</t>
  </si>
  <si>
    <t>REST API - Scaffolding Controllers</t>
  </si>
  <si>
    <t>REST API - Expiration Model</t>
  </si>
  <si>
    <t>REST API - Approaches to Returning Hypermedia Data</t>
  </si>
  <si>
    <t>REST API - Database Seeding</t>
  </si>
  <si>
    <t>REST API - Validation Model</t>
  </si>
  <si>
    <t>REST API - HAL and Collection + Json</t>
  </si>
  <si>
    <t>REST API - Migrations</t>
  </si>
  <si>
    <t>REST API - Cache Control Directives</t>
  </si>
  <si>
    <t>REST API - Versioning REST APIs</t>
  </si>
  <si>
    <t>REST API - Using DTOs</t>
  </si>
  <si>
    <t>REST API - Concurrency in REST</t>
  </si>
  <si>
    <t>REST API - Versioning Demo</t>
  </si>
  <si>
    <t>REST API - Implementing Paging</t>
  </si>
  <si>
    <t>REST API - JSON Serialization</t>
  </si>
  <si>
    <t>REST API - CORS and Enabling CORS</t>
  </si>
  <si>
    <t>REST API - Deferred Execution</t>
  </si>
  <si>
    <t>REST API - Caching Demo</t>
  </si>
  <si>
    <t>Identifying Resources</t>
  </si>
  <si>
    <t>Designing Representations</t>
  </si>
  <si>
    <t>Designing URIs</t>
  </si>
  <si>
    <t>Web Linking</t>
  </si>
  <si>
    <t>Atom and AtomPub</t>
  </si>
  <si>
    <t>Content Negotiation</t>
  </si>
  <si>
    <t>Queries</t>
  </si>
  <si>
    <t>Web Caching</t>
  </si>
  <si>
    <t>Conditional Requests</t>
  </si>
  <si>
    <t>Miscellaneous Writes</t>
  </si>
  <si>
    <t>Security</t>
  </si>
  <si>
    <t>Extensibility and Versioning</t>
  </si>
  <si>
    <t>Enabling Discovery</t>
  </si>
  <si>
    <t>DCN - Overview</t>
  </si>
  <si>
    <t>DCN - Computer Network Types</t>
  </si>
  <si>
    <t>DCN - Network LAN Technologies</t>
  </si>
  <si>
    <t>DCN - Computer Network Topologies</t>
  </si>
  <si>
    <t>DCN - Computer Network Models</t>
  </si>
  <si>
    <t>DCN - Computer Network Security</t>
  </si>
  <si>
    <t>Application Layer</t>
  </si>
  <si>
    <t>Network Layer</t>
  </si>
  <si>
    <t>Transport Layer</t>
  </si>
  <si>
    <t>Physical Layer</t>
  </si>
  <si>
    <t>Data Link Layer</t>
  </si>
  <si>
    <t>DCN - Application Layer Introduction</t>
  </si>
  <si>
    <t>DCN - Network Layer Introduction</t>
  </si>
  <si>
    <t>DCN - Transport Layer Introduction</t>
  </si>
  <si>
    <t>DCN - Physical Layer Introduction</t>
  </si>
  <si>
    <t>DCN - Data Link Layer Introduction</t>
  </si>
  <si>
    <t>DCN - Client-Server Model</t>
  </si>
  <si>
    <t>DCN - Network Addressing</t>
  </si>
  <si>
    <t>DCN - Transmission Control Protocol</t>
  </si>
  <si>
    <t>DCN - Digital Transmission</t>
  </si>
  <si>
    <t>DCN - Error detection and Correction</t>
  </si>
  <si>
    <t>DCN - Application Protocols</t>
  </si>
  <si>
    <t>DCN - Routing</t>
  </si>
  <si>
    <t>DCN - User Datagram Protocol</t>
  </si>
  <si>
    <t>DCN - Analog Transmission</t>
  </si>
  <si>
    <t>DCN - Data Link Control &amp; Protocols</t>
  </si>
  <si>
    <t>DCN - Network Services</t>
  </si>
  <si>
    <t>DCN - Internetworking</t>
  </si>
  <si>
    <t>DCN - Transmission media</t>
  </si>
  <si>
    <t>DCN - Network Layer Protocols</t>
  </si>
  <si>
    <t>DCN - Wireless Transmission</t>
  </si>
  <si>
    <t>DCN - Multiplexing</t>
  </si>
  <si>
    <t>DCN - Network Switching</t>
  </si>
  <si>
    <t>IPv4</t>
  </si>
  <si>
    <t>IPv6</t>
  </si>
  <si>
    <t>IPv4 - Overview</t>
  </si>
  <si>
    <t>IPv6 - Overview</t>
  </si>
  <si>
    <t>IPv4 - OSI Model</t>
  </si>
  <si>
    <t>IPv6 - Features</t>
  </si>
  <si>
    <t>IPv4 - TCP/IP Model</t>
  </si>
  <si>
    <t>IPv6 - Addressing Modes</t>
  </si>
  <si>
    <t>IPv4 - Packet Structure</t>
  </si>
  <si>
    <t>IPv6 - Address Types</t>
  </si>
  <si>
    <t>IPv4 - Addressing</t>
  </si>
  <si>
    <t>IPv6 - Special Addresses</t>
  </si>
  <si>
    <t>IPv4 - Address Classes</t>
  </si>
  <si>
    <t>IPv6 - Headers</t>
  </si>
  <si>
    <t>IPv4 - Subnetting</t>
  </si>
  <si>
    <t>IPv6 - Communication</t>
  </si>
  <si>
    <t>IPv4 - VLSM</t>
  </si>
  <si>
    <t>IPv6 - Subnetting</t>
  </si>
  <si>
    <t>IPv4 - Reserved Addresses</t>
  </si>
  <si>
    <t>IPv6 - IPv4 to IPv6</t>
  </si>
  <si>
    <t>IPv6 - Mobility</t>
  </si>
  <si>
    <t>IPv6 - Routing</t>
  </si>
  <si>
    <t>Subnetting and the Subnet Mask</t>
  </si>
  <si>
    <t>Public Vs. Private IP Addresses</t>
  </si>
  <si>
    <t>CIDR IP Addressing</t>
  </si>
  <si>
    <t>Variable Length Subnet Masking</t>
  </si>
  <si>
    <t>IPv6 to the Rescue</t>
  </si>
  <si>
    <t>DBMS - Overview</t>
  </si>
  <si>
    <t>DBMS - ER Model Basic Concepts</t>
  </si>
  <si>
    <t>DBMS - Architecture</t>
  </si>
  <si>
    <t>DBMS - ER Diagram Representation</t>
  </si>
  <si>
    <t>DBMS - Data Models</t>
  </si>
  <si>
    <t>DBMS - Generalization, Aggregation</t>
  </si>
  <si>
    <t>DBMS - Data Schemas</t>
  </si>
  <si>
    <t>DBMS - Data Independence</t>
  </si>
  <si>
    <t>DBMS - Codd's Rules</t>
  </si>
  <si>
    <t>DBMS - Database Normalization</t>
  </si>
  <si>
    <t>DBMS - Relational Data Model</t>
  </si>
  <si>
    <t>DBMS - Database Joins</t>
  </si>
  <si>
    <t>DBMS - Relational Algebra</t>
  </si>
  <si>
    <t>DBMS - ER to Relational Model</t>
  </si>
  <si>
    <t>DBMS- SQL Overview</t>
  </si>
  <si>
    <t>DBMS - Storage System</t>
  </si>
  <si>
    <t>DBMS - Indexing</t>
  </si>
  <si>
    <t>DBMS - File Structure</t>
  </si>
  <si>
    <t>DBMS - Hashing</t>
  </si>
  <si>
    <t>DBMS - Transaction</t>
  </si>
  <si>
    <t>DBMS - Concurrency Control</t>
  </si>
  <si>
    <t>DBMS - Deadlock</t>
  </si>
  <si>
    <t>DBMS - Data Backup</t>
  </si>
  <si>
    <t>DBMS - Data Recovery</t>
  </si>
  <si>
    <t>DSA - Algorithms Basics</t>
  </si>
  <si>
    <t>DSA - Data Structure Basics</t>
  </si>
  <si>
    <t>DSA - Asymptotic Analysis</t>
  </si>
  <si>
    <t>DSA - Array Data Structure</t>
  </si>
  <si>
    <t>DSA - Greedy Algorithms</t>
  </si>
  <si>
    <t>DSA - Linked List Basics</t>
  </si>
  <si>
    <t>DSA - Divide and Conquer</t>
  </si>
  <si>
    <t>DSA - Doubly Linked List</t>
  </si>
  <si>
    <t>DSA - Dynamic Programming</t>
  </si>
  <si>
    <t>DSA - Circular Linked List</t>
  </si>
  <si>
    <t>DSA - Linear Search</t>
  </si>
  <si>
    <t>DSA - Sorting Algorithms</t>
  </si>
  <si>
    <t>DSA - Stack</t>
  </si>
  <si>
    <t>DSA - Binary Search</t>
  </si>
  <si>
    <t>DSA - Bubble Sort</t>
  </si>
  <si>
    <t>DSA - Expression Parsing</t>
  </si>
  <si>
    <t>DSA - Interpolation Search</t>
  </si>
  <si>
    <t>DSA - Insertion Sort</t>
  </si>
  <si>
    <t>DSA - Queue</t>
  </si>
  <si>
    <t>DSA - Hash Table</t>
  </si>
  <si>
    <t>DSA - Selection Sort</t>
  </si>
  <si>
    <t>DSA - Quick Sort</t>
  </si>
  <si>
    <t>DSA - Graph Data Structure</t>
  </si>
  <si>
    <t>DSA - Tree Data Structure</t>
  </si>
  <si>
    <t>DSA - Recursion Basics</t>
  </si>
  <si>
    <t>DSA - Depth First Traversal</t>
  </si>
  <si>
    <t>DSA - Tree Traversal</t>
  </si>
  <si>
    <t>DSA - Tower of Hanoi</t>
  </si>
  <si>
    <t>DSA - Breadth First Traversal</t>
  </si>
  <si>
    <t>DSA - Binary Search Tree</t>
  </si>
  <si>
    <t>DSA - Fibonacci Series</t>
  </si>
  <si>
    <t>DSA - AVL Tree</t>
  </si>
  <si>
    <t>DSA - Shell Sort</t>
  </si>
  <si>
    <t>DSA - Spanning Tree</t>
  </si>
  <si>
    <t>DSA - Merge Sort</t>
  </si>
  <si>
    <t>DSA - Heap</t>
  </si>
  <si>
    <t>Basics:</t>
  </si>
  <si>
    <t>calls a batch file from another one</t>
  </si>
  <si>
    <t>change directory</t>
  </si>
  <si>
    <t>clear screen</t>
  </si>
  <si>
    <t>start command prompt</t>
  </si>
  <si>
    <t>change console color</t>
  </si>
  <si>
    <t>show/set date</t>
  </si>
  <si>
    <t>list directory content</t>
  </si>
  <si>
    <t>text output</t>
  </si>
  <si>
    <t>exits the command prompt or a batch file</t>
  </si>
  <si>
    <t>find files</t>
  </si>
  <si>
    <t>Python</t>
  </si>
  <si>
    <t>display host name</t>
  </si>
  <si>
    <t>pauses the execution of a batch file and shows a message</t>
  </si>
  <si>
    <t>start a program as another user</t>
  </si>
  <si>
    <t>shutdown the computer</t>
  </si>
  <si>
    <t>sort the screen output</t>
  </si>
  <si>
    <t>start an own window to execute a program or command</t>
  </si>
  <si>
    <t>terminate a process or a application</t>
  </si>
  <si>
    <t>display applications and related tasks</t>
  </si>
  <si>
    <t>display/edit the system time</t>
  </si>
  <si>
    <t>wait any time</t>
  </si>
  <si>
    <t>set title for prompt</t>
  </si>
  <si>
    <t>display operating system version</t>
  </si>
  <si>
    <t>setting time synchronisation/time server/time zone</t>
  </si>
  <si>
    <t>Network:</t>
  </si>
  <si>
    <t>transfer files to a FTP server</t>
  </si>
  <si>
    <t>display file type and mapping</t>
  </si>
  <si>
    <t>display MAC address</t>
  </si>
  <si>
    <t>display IP network settings</t>
  </si>
  <si>
    <t>configure/control/display network components</t>
  </si>
  <si>
    <t>display TCP/IP connections and status</t>
  </si>
  <si>
    <t>query the DNS</t>
  </si>
  <si>
    <t>test the connection to a specific IP address</t>
  </si>
  <si>
    <t>pings the network</t>
  </si>
  <si>
    <t>display network routing table, add static routes</t>
  </si>
  <si>
    <t>displays computer-specific properties and configurations</t>
  </si>
  <si>
    <t>establish Telnet connection</t>
  </si>
  <si>
    <t>transfer files to a TFTP server</t>
  </si>
  <si>
    <t>trace routes similar to patchping</t>
  </si>
  <si>
    <t>Files:</t>
  </si>
  <si>
    <t>display file attributes</t>
  </si>
  <si>
    <t>compare file contents</t>
  </si>
  <si>
    <t>display/change file compression</t>
  </si>
  <si>
    <t>copy files</t>
  </si>
  <si>
    <t>compare content of two floppy disks</t>
  </si>
  <si>
    <t>copy floppy disc to another one</t>
  </si>
  <si>
    <t>delete one or more files</t>
  </si>
  <si>
    <t>extract files</t>
  </si>
  <si>
    <t>copare files and display the differences</t>
  </si>
  <si>
    <t>create a new directory</t>
  </si>
  <si>
    <t>move/rename files</t>
  </si>
  <si>
    <t>rename files</t>
  </si>
  <si>
    <t>replace files</t>
  </si>
  <si>
    <t>delete directory</t>
  </si>
  <si>
    <t>display folder structure graphically</t>
  </si>
  <si>
    <t>display content of text files</t>
  </si>
  <si>
    <t>Media:</t>
  </si>
  <si>
    <t>check volumes</t>
  </si>
  <si>
    <t>display/change volume check at startup</t>
  </si>
  <si>
    <t>defragment media</t>
  </si>
  <si>
    <t>volume management</t>
  </si>
  <si>
    <t>display installed devices and their properties</t>
  </si>
  <si>
    <t>format volumes</t>
  </si>
  <si>
    <t>change volume name</t>
  </si>
  <si>
    <t>configure interfaces/devices</t>
  </si>
  <si>
    <t>assign/delete drive mountpoints</t>
  </si>
  <si>
    <t>monitoring whether volumes are written correctly</t>
  </si>
  <si>
    <t>show volume description and serial numbers of the HDDs</t>
  </si>
  <si>
    <t>Miscellaneous:</t>
  </si>
  <si>
    <t>for loop</t>
  </si>
  <si>
    <t>display group policies</t>
  </si>
  <si>
    <t>update group policies</t>
  </si>
  <si>
    <t>start performance monitor</t>
  </si>
  <si>
    <t>change command prompt</t>
  </si>
  <si>
    <t>add/read/import/export registry entries</t>
  </si>
  <si>
    <t>Azure Solution Availability and Scalability</t>
  </si>
  <si>
    <t>Security and Monitoring</t>
  </si>
  <si>
    <t>Cross-Subscription Deployments Using ARM Templates</t>
  </si>
  <si>
    <t>ARM Templates - Modular Design and Implementation</t>
  </si>
  <si>
    <t>Designing and Implementing Serverless Solutions</t>
  </si>
  <si>
    <t>Azure Integration Solutions</t>
  </si>
  <si>
    <t>Cost Management</t>
  </si>
  <si>
    <t>Designing Policies, Locks, and Tags</t>
  </si>
  <si>
    <t>Azure Solutions Using Azure Container Services</t>
  </si>
  <si>
    <t>Azure DevOps</t>
  </si>
  <si>
    <t>Azure OLTP Solutions Using Azure SQL Sharding, Pools, and Hybrid</t>
  </si>
  <si>
    <t>Azure Big Data Solutions Using Azure Data Lake Storage and Data Factory</t>
  </si>
  <si>
    <t>Azure Stream Analytics and Event Hubs</t>
  </si>
  <si>
    <t>Amazon Simple Storage Service (Amazon S3) and Amazon Glacier Storage</t>
  </si>
  <si>
    <t>Amazon Elastic Compute Cloud (Amazon EC2) and Amazon Elastic Block Store (Amazon EBS)</t>
  </si>
  <si>
    <t>Amazon Virtual Private Cloud (Amazon VPC)</t>
  </si>
  <si>
    <t>Elastic Load Balancing, Amazon CloudWatch, and Auto Scaling</t>
  </si>
  <si>
    <t>AWS Identity and Access Management (IAM)</t>
  </si>
  <si>
    <t>Databases and AWS</t>
  </si>
  <si>
    <t>SQS, SWF, and SNS</t>
  </si>
  <si>
    <t>Domain Name System (DNS) and Amazon Route 53</t>
  </si>
  <si>
    <t>Amazon ElastiCache</t>
  </si>
  <si>
    <t>Additional Key Services</t>
  </si>
  <si>
    <t>Security on AWS</t>
  </si>
  <si>
    <t>AWS Risk and Compliance</t>
  </si>
  <si>
    <t>Architecture Best Practices</t>
  </si>
  <si>
    <t>Compute Choices – VMs and the Google Compute Engine</t>
  </si>
  <si>
    <t>GKE, App Engine, and Cloud Functions</t>
  </si>
  <si>
    <t>Google Cloud Storage – Fishing in a Bucket</t>
  </si>
  <si>
    <t>Relational Databases</t>
  </si>
  <si>
    <t>NoSQL Databases</t>
  </si>
  <si>
    <t>BigQuery</t>
  </si>
  <si>
    <t>Identity and Access Management</t>
  </si>
  <si>
    <t>Managing Hadoop with Dataproc</t>
  </si>
  <si>
    <t>Load Balancing</t>
  </si>
  <si>
    <t>Networking in GCP</t>
  </si>
  <si>
    <t>Logging and Monitoring</t>
  </si>
  <si>
    <t>Infrastructure Automation</t>
  </si>
  <si>
    <t>Security on the GCP</t>
  </si>
  <si>
    <t>Pricing Considerations</t>
  </si>
  <si>
    <t>Effective Use of the 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</si>
</sst>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u/>
      <sz val="12"/>
      <color rgb="FF000000"/>
      <name val="Roboto"/>
    </font>
    <font>
      <b/>
      <sz val="14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Roboto"/>
    </font>
    <font>
      <b/>
      <sz val="14"/>
      <name val="Arial"/>
    </font>
    <font>
      <b/>
      <sz val="11"/>
      <color rgb="FF696664"/>
      <name val="Roboto"/>
    </font>
    <font>
      <sz val="10"/>
      <color rgb="FF000000"/>
      <name val="Roboto"/>
    </font>
    <font>
      <sz val="10"/>
      <color rgb="FF3A87CF"/>
      <name val="Arial"/>
    </font>
    <font>
      <u/>
      <sz val="10"/>
      <color rgb="FF0366D6"/>
      <name val="-apple-system"/>
    </font>
    <font>
      <sz val="12"/>
      <color rgb="FF000000"/>
      <name val="Karla"/>
    </font>
    <font>
      <sz val="11"/>
      <color rgb="FF3F4042"/>
      <name val="FSMeWeb"/>
    </font>
    <font>
      <u/>
      <sz val="10"/>
      <color rgb="FF152740"/>
      <name val="Roboto"/>
    </font>
    <font>
      <u/>
      <sz val="11"/>
      <color rgb="FF535353"/>
      <name val="Roboto"/>
    </font>
    <font>
      <sz val="11"/>
      <color rgb="FFFFFFFF"/>
      <name val="Roboto"/>
    </font>
    <font>
      <sz val="11"/>
      <color rgb="FF000000"/>
      <name val="Inconsolata"/>
    </font>
    <font>
      <u/>
      <sz val="11"/>
      <color rgb="FF23527C"/>
      <name val="Arial"/>
    </font>
    <font>
      <u/>
      <sz val="11"/>
      <color rgb="FF337AB7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5F2F0"/>
        <bgColor rgb="FFF5F2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10" xfId="0" applyFont="1" applyBorder="1"/>
    <xf numFmtId="0" fontId="3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5" borderId="0" xfId="0" applyFont="1" applyFill="1" applyAlignment="1">
      <alignment horizontal="left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3" fillId="0" borderId="0" xfId="0" applyFont="1"/>
    <xf numFmtId="0" fontId="19" fillId="5" borderId="0" xfId="0" applyFont="1" applyFill="1" applyAlignment="1">
      <alignment horizontal="left"/>
    </xf>
    <xf numFmtId="0" fontId="20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4" fillId="7" borderId="10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8" fillId="4" borderId="0" xfId="0" applyFont="1" applyFill="1"/>
    <xf numFmtId="0" fontId="0" fillId="0" borderId="0" xfId="0"/>
    <xf numFmtId="0" fontId="4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rest_api/rest_api_analyze_http_response.asp" TargetMode="External"/><Relationship Id="rId18" Type="http://schemas.openxmlformats.org/officeDocument/2006/relationships/hyperlink" Target="https://www.tutorialspoint.com/rest_api/rest_api_an_intuitive_understanding_of_rest.asp" TargetMode="External"/><Relationship Id="rId26" Type="http://schemas.openxmlformats.org/officeDocument/2006/relationships/hyperlink" Target="https://www.tutorialspoint.com/rest_api/rest_api_understanding_hateoas.asp" TargetMode="External"/><Relationship Id="rId39" Type="http://schemas.openxmlformats.org/officeDocument/2006/relationships/hyperlink" Target="https://www.tutorialspoint.com/rest_api/rest_api_implementing_paging.asp" TargetMode="External"/><Relationship Id="rId21" Type="http://schemas.openxmlformats.org/officeDocument/2006/relationships/hyperlink" Target="https://www.tutorialspoint.com/rest_api/rest_api_concept_of_serialization.asp" TargetMode="External"/><Relationship Id="rId34" Type="http://schemas.openxmlformats.org/officeDocument/2006/relationships/hyperlink" Target="https://www.tutorialspoint.com/rest_api/rest_api_cache_control_directives.asp" TargetMode="External"/><Relationship Id="rId42" Type="http://schemas.openxmlformats.org/officeDocument/2006/relationships/hyperlink" Target="https://www.tutorialspoint.com/rest_api/rest_api_model_validation-1.asp" TargetMode="External"/><Relationship Id="rId47" Type="http://schemas.openxmlformats.org/officeDocument/2006/relationships/hyperlink" Target="https://learning.oreilly.com/library/view/restful-web-services/9780596809140/ch04.html" TargetMode="External"/><Relationship Id="rId50" Type="http://schemas.openxmlformats.org/officeDocument/2006/relationships/hyperlink" Target="https://learning.oreilly.com/library/view/restful-web-services/9780596809140/ch07.html" TargetMode="External"/><Relationship Id="rId55" Type="http://schemas.openxmlformats.org/officeDocument/2006/relationships/hyperlink" Target="https://learning.oreilly.com/library/view/restful-web-services/9780596809140/ch12.html" TargetMode="External"/><Relationship Id="rId7" Type="http://schemas.openxmlformats.org/officeDocument/2006/relationships/hyperlink" Target="https://www.tutorialspoint.com/rest_api/rest_api_understanding_http_request.asp" TargetMode="External"/><Relationship Id="rId2" Type="http://schemas.openxmlformats.org/officeDocument/2006/relationships/hyperlink" Target="https://www.tutorialspoint.com/http/http_parameters.htm" TargetMode="External"/><Relationship Id="rId16" Type="http://schemas.openxmlformats.org/officeDocument/2006/relationships/hyperlink" Target="https://www.tutorialspoint.com/rest_api/rest_api_designing_rest_urls.asp" TargetMode="External"/><Relationship Id="rId29" Type="http://schemas.openxmlformats.org/officeDocument/2006/relationships/hyperlink" Target="https://www.tutorialspoint.com/rest_api/rest_api_approaches_to_returning_hypermedia_data.asp" TargetMode="External"/><Relationship Id="rId11" Type="http://schemas.openxmlformats.org/officeDocument/2006/relationships/hyperlink" Target="https://www.tutorialspoint.com/rest_api/rest_api_creating_routing_templates.asp" TargetMode="External"/><Relationship Id="rId24" Type="http://schemas.openxmlformats.org/officeDocument/2006/relationships/hyperlink" Target="https://www.tutorialspoint.com/rest_api/rest_api_creating_domain_models.asp" TargetMode="External"/><Relationship Id="rId32" Type="http://schemas.openxmlformats.org/officeDocument/2006/relationships/hyperlink" Target="https://www.tutorialspoint.com/rest_api/rest_api_hal_and_collection_plus_json.asp" TargetMode="External"/><Relationship Id="rId37" Type="http://schemas.openxmlformats.org/officeDocument/2006/relationships/hyperlink" Target="https://www.tutorialspoint.com/rest_api/rest_api_concurrency_in_rest.asp" TargetMode="External"/><Relationship Id="rId40" Type="http://schemas.openxmlformats.org/officeDocument/2006/relationships/hyperlink" Target="https://www.tutorialspoint.com/rest_api/rest_api_json_serialization.asp" TargetMode="External"/><Relationship Id="rId45" Type="http://schemas.openxmlformats.org/officeDocument/2006/relationships/hyperlink" Target="https://learning.oreilly.com/library/view/restful-web-services/9780596809140/ch02.html" TargetMode="External"/><Relationship Id="rId53" Type="http://schemas.openxmlformats.org/officeDocument/2006/relationships/hyperlink" Target="https://learning.oreilly.com/library/view/restful-web-services/9780596809140/ch10.html" TargetMode="External"/><Relationship Id="rId5" Type="http://schemas.openxmlformats.org/officeDocument/2006/relationships/hyperlink" Target="https://www.tutorialspoint.com/http/http_responses.htm" TargetMode="External"/><Relationship Id="rId19" Type="http://schemas.openxmlformats.org/officeDocument/2006/relationships/hyperlink" Target="https://www.tutorialspoint.com/rest_api/rest_api_model_validation.asp" TargetMode="External"/><Relationship Id="rId4" Type="http://schemas.openxmlformats.org/officeDocument/2006/relationships/hyperlink" Target="https://www.tutorialspoint.com/http/http_requests.htm" TargetMode="External"/><Relationship Id="rId9" Type="http://schemas.openxmlformats.org/officeDocument/2006/relationships/hyperlink" Target="https://www.tutorialspoint.com/rest_api/rest_api_the_need_for_rest.asp" TargetMode="External"/><Relationship Id="rId14" Type="http://schemas.openxmlformats.org/officeDocument/2006/relationships/hyperlink" Target="https://www.tutorialspoint.com/rest_api/rest_api_understanding_routing_attributes.asp" TargetMode="External"/><Relationship Id="rId22" Type="http://schemas.openxmlformats.org/officeDocument/2006/relationships/hyperlink" Target="https://www.tutorialspoint.com/rest_api/rest_api_the_concept_of_deserialization.asp" TargetMode="External"/><Relationship Id="rId27" Type="http://schemas.openxmlformats.org/officeDocument/2006/relationships/hyperlink" Target="https://www.tutorialspoint.com/rest_api/rest_api_scaffolding_controllers.asp" TargetMode="External"/><Relationship Id="rId30" Type="http://schemas.openxmlformats.org/officeDocument/2006/relationships/hyperlink" Target="https://www.tutorialspoint.com/rest_api/rest_api_database_seeding.asp" TargetMode="External"/><Relationship Id="rId35" Type="http://schemas.openxmlformats.org/officeDocument/2006/relationships/hyperlink" Target="https://www.tutorialspoint.com/rest_api/rest_api_versioning_rest_apis.asp" TargetMode="External"/><Relationship Id="rId43" Type="http://schemas.openxmlformats.org/officeDocument/2006/relationships/hyperlink" Target="https://www.tutorialspoint.com/rest_api/rest_api_deferred_execution.asp" TargetMode="External"/><Relationship Id="rId48" Type="http://schemas.openxmlformats.org/officeDocument/2006/relationships/hyperlink" Target="https://learning.oreilly.com/library/view/restful-web-services/9780596809140/ch05.html" TargetMode="External"/><Relationship Id="rId56" Type="http://schemas.openxmlformats.org/officeDocument/2006/relationships/hyperlink" Target="https://learning.oreilly.com/library/view/restful-web-services/9780596809140/ch13.html" TargetMode="External"/><Relationship Id="rId8" Type="http://schemas.openxmlformats.org/officeDocument/2006/relationships/hyperlink" Target="https://www.tutorialspoint.com/rest_api/rest_api_controllers_and_actions.asp" TargetMode="External"/><Relationship Id="rId51" Type="http://schemas.openxmlformats.org/officeDocument/2006/relationships/hyperlink" Target="https://learning.oreilly.com/library/view/restful-web-services/9780596809140/ch08.html" TargetMode="External"/><Relationship Id="rId3" Type="http://schemas.openxmlformats.org/officeDocument/2006/relationships/hyperlink" Target="https://www.tutorialspoint.com/http/http_messages.htm" TargetMode="External"/><Relationship Id="rId12" Type="http://schemas.openxmlformats.org/officeDocument/2006/relationships/hyperlink" Target="https://www.tutorialspoint.com/rest_api/rest_api_restful_web_api.asp" TargetMode="External"/><Relationship Id="rId17" Type="http://schemas.openxmlformats.org/officeDocument/2006/relationships/hyperlink" Target="https://www.tutorialspoint.com/rest_api/rest_api_using_parameters_in_requests.asp" TargetMode="External"/><Relationship Id="rId25" Type="http://schemas.openxmlformats.org/officeDocument/2006/relationships/hyperlink" Target="https://www.tutorialspoint.com/rest_api/rest_api_introduction_to_caching.asp" TargetMode="External"/><Relationship Id="rId33" Type="http://schemas.openxmlformats.org/officeDocument/2006/relationships/hyperlink" Target="https://www.tutorialspoint.com/rest_api/rest_api_migrations.asp" TargetMode="External"/><Relationship Id="rId38" Type="http://schemas.openxmlformats.org/officeDocument/2006/relationships/hyperlink" Target="https://www.tutorialspoint.com/rest_api/rest_api_versioning_demo.asp" TargetMode="External"/><Relationship Id="rId46" Type="http://schemas.openxmlformats.org/officeDocument/2006/relationships/hyperlink" Target="https://learning.oreilly.com/library/view/restful-web-services/9780596809140/ch03.html" TargetMode="External"/><Relationship Id="rId20" Type="http://schemas.openxmlformats.org/officeDocument/2006/relationships/hyperlink" Target="https://www.tutorialspoint.com/rest_api/rest_api_rest_constraints.asp" TargetMode="External"/><Relationship Id="rId41" Type="http://schemas.openxmlformats.org/officeDocument/2006/relationships/hyperlink" Target="https://www.tutorialspoint.com/rest_api/rest_api_cors_and_enabling_cors.asp" TargetMode="External"/><Relationship Id="rId54" Type="http://schemas.openxmlformats.org/officeDocument/2006/relationships/hyperlink" Target="https://learning.oreilly.com/library/view/restful-web-services/9780596809140/ch11.html" TargetMode="External"/><Relationship Id="rId1" Type="http://schemas.openxmlformats.org/officeDocument/2006/relationships/hyperlink" Target="https://www.tutorialspoint.com/http/http_overview.htm" TargetMode="External"/><Relationship Id="rId6" Type="http://schemas.openxmlformats.org/officeDocument/2006/relationships/hyperlink" Target="https://www.tutorialspoint.com/rest_api/rest_api_introducing.asp" TargetMode="External"/><Relationship Id="rId15" Type="http://schemas.openxmlformats.org/officeDocument/2006/relationships/hyperlink" Target="https://www.tutorialspoint.com/rest_api/rest_api_comparison_of_apis.asp" TargetMode="External"/><Relationship Id="rId23" Type="http://schemas.openxmlformats.org/officeDocument/2006/relationships/hyperlink" Target="https://www.tutorialspoint.com/rest_api/rest_api_richardson_maturity_model.asp" TargetMode="External"/><Relationship Id="rId28" Type="http://schemas.openxmlformats.org/officeDocument/2006/relationships/hyperlink" Target="https://www.tutorialspoint.com/rest_api/rest_api_expiration_model.asp" TargetMode="External"/><Relationship Id="rId36" Type="http://schemas.openxmlformats.org/officeDocument/2006/relationships/hyperlink" Target="https://www.tutorialspoint.com/rest_api/rest_api_using_dtos.asp" TargetMode="External"/><Relationship Id="rId49" Type="http://schemas.openxmlformats.org/officeDocument/2006/relationships/hyperlink" Target="https://learning.oreilly.com/library/view/restful-web-services/9780596809140/ch06.html" TargetMode="External"/><Relationship Id="rId57" Type="http://schemas.openxmlformats.org/officeDocument/2006/relationships/hyperlink" Target="https://learning.oreilly.com/library/view/restful-web-services/9780596809140/ch14.html" TargetMode="External"/><Relationship Id="rId10" Type="http://schemas.openxmlformats.org/officeDocument/2006/relationships/hyperlink" Target="https://www.tutorialspoint.com/rest_api/rest_api_http_request_methods.asp" TargetMode="External"/><Relationship Id="rId31" Type="http://schemas.openxmlformats.org/officeDocument/2006/relationships/hyperlink" Target="https://www.tutorialspoint.com/rest_api/rest_api_validation_model.asp" TargetMode="External"/><Relationship Id="rId44" Type="http://schemas.openxmlformats.org/officeDocument/2006/relationships/hyperlink" Target="https://www.tutorialspoint.com/rest_api/rest_api_caching_demo.asp" TargetMode="External"/><Relationship Id="rId52" Type="http://schemas.openxmlformats.org/officeDocument/2006/relationships/hyperlink" Target="https://learning.oreilly.com/library/view/restful-web-services/9780596809140/ch09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communication_computer_network/network_addressing.htm" TargetMode="External"/><Relationship Id="rId18" Type="http://schemas.openxmlformats.org/officeDocument/2006/relationships/hyperlink" Target="https://www.tutorialspoint.com/data_communication_computer_network/network_layer_routing.htm" TargetMode="External"/><Relationship Id="rId26" Type="http://schemas.openxmlformats.org/officeDocument/2006/relationships/hyperlink" Target="https://www.tutorialspoint.com/data_communication_computer_network/wireless_transmission.htm" TargetMode="External"/><Relationship Id="rId39" Type="http://schemas.openxmlformats.org/officeDocument/2006/relationships/hyperlink" Target="https://www.tutorialspoint.com/ipv4/ipv4_address_classes.htm" TargetMode="External"/><Relationship Id="rId21" Type="http://schemas.openxmlformats.org/officeDocument/2006/relationships/hyperlink" Target="https://www.tutorialspoint.com/data_communication_computer_network/data_link_control_and_protocols.htm" TargetMode="External"/><Relationship Id="rId34" Type="http://schemas.openxmlformats.org/officeDocument/2006/relationships/hyperlink" Target="https://www.tutorialspoint.com/ipv6/ipv6_addressing_modes.htm" TargetMode="External"/><Relationship Id="rId42" Type="http://schemas.openxmlformats.org/officeDocument/2006/relationships/hyperlink" Target="https://www.tutorialspoint.com/ipv6/ipv6_communication.htm" TargetMode="External"/><Relationship Id="rId47" Type="http://schemas.openxmlformats.org/officeDocument/2006/relationships/hyperlink" Target="https://www.tutorialspoint.com/ipv6/ipv6_mobility.htm" TargetMode="External"/><Relationship Id="rId50" Type="http://schemas.openxmlformats.org/officeDocument/2006/relationships/hyperlink" Target="https://www.techopedia.com/6/28587/internet/8-steps-to-understanding-ip-subnetting/6" TargetMode="External"/><Relationship Id="rId7" Type="http://schemas.openxmlformats.org/officeDocument/2006/relationships/hyperlink" Target="https://www.tutorialspoint.com/data_communication_computer_network/application_layer_introduction.htm" TargetMode="External"/><Relationship Id="rId2" Type="http://schemas.openxmlformats.org/officeDocument/2006/relationships/hyperlink" Target="https://www.tutorialspoint.com/data_communication_computer_network/computer_network_types.htm" TargetMode="External"/><Relationship Id="rId16" Type="http://schemas.openxmlformats.org/officeDocument/2006/relationships/hyperlink" Target="https://www.tutorialspoint.com/data_communication_computer_network/error_detection_and_correction.htm" TargetMode="External"/><Relationship Id="rId29" Type="http://schemas.openxmlformats.org/officeDocument/2006/relationships/hyperlink" Target="https://www.tutorialspoint.com/ipv4/ipv4_overview.htm" TargetMode="External"/><Relationship Id="rId11" Type="http://schemas.openxmlformats.org/officeDocument/2006/relationships/hyperlink" Target="https://www.tutorialspoint.com/data_communication_computer_network/data_link_layer_introduction.htm" TargetMode="External"/><Relationship Id="rId24" Type="http://schemas.openxmlformats.org/officeDocument/2006/relationships/hyperlink" Target="https://www.tutorialspoint.com/data_communication_computer_network/transmission_media.htm" TargetMode="External"/><Relationship Id="rId32" Type="http://schemas.openxmlformats.org/officeDocument/2006/relationships/hyperlink" Target="https://www.tutorialspoint.com/ipv6/ipv6_features.htm" TargetMode="External"/><Relationship Id="rId37" Type="http://schemas.openxmlformats.org/officeDocument/2006/relationships/hyperlink" Target="https://www.tutorialspoint.com/ipv4/ipv4_addressing.htm" TargetMode="External"/><Relationship Id="rId40" Type="http://schemas.openxmlformats.org/officeDocument/2006/relationships/hyperlink" Target="https://www.tutorialspoint.com/ipv6/ipv6_headers.htm" TargetMode="External"/><Relationship Id="rId45" Type="http://schemas.openxmlformats.org/officeDocument/2006/relationships/hyperlink" Target="https://www.tutorialspoint.com/ipv4/ipv4_reserved_addresses.htm" TargetMode="External"/><Relationship Id="rId53" Type="http://schemas.openxmlformats.org/officeDocument/2006/relationships/hyperlink" Target="https://www.techopedia.com/6/28587/internet/8-steps-to-understanding-ip-subnetting/9" TargetMode="External"/><Relationship Id="rId5" Type="http://schemas.openxmlformats.org/officeDocument/2006/relationships/hyperlink" Target="https://www.tutorialspoint.com/data_communication_computer_network/computer_network_models.htm" TargetMode="External"/><Relationship Id="rId10" Type="http://schemas.openxmlformats.org/officeDocument/2006/relationships/hyperlink" Target="https://www.tutorialspoint.com/data_communication_computer_network/physical_layer_introduction.htm" TargetMode="External"/><Relationship Id="rId19" Type="http://schemas.openxmlformats.org/officeDocument/2006/relationships/hyperlink" Target="https://www.tutorialspoint.com/data_communication_computer_network/user_datagram_protocol.htm" TargetMode="External"/><Relationship Id="rId31" Type="http://schemas.openxmlformats.org/officeDocument/2006/relationships/hyperlink" Target="https://www.tutorialspoint.com/ipv4/ipv4_osi_model.htm" TargetMode="External"/><Relationship Id="rId44" Type="http://schemas.openxmlformats.org/officeDocument/2006/relationships/hyperlink" Target="https://www.tutorialspoint.com/ipv6/ipv6_subnetting.htm" TargetMode="External"/><Relationship Id="rId52" Type="http://schemas.openxmlformats.org/officeDocument/2006/relationships/hyperlink" Target="https://www.techopedia.com/6/28587/internet/8-steps-to-understanding-ip-subnetting/8" TargetMode="External"/><Relationship Id="rId4" Type="http://schemas.openxmlformats.org/officeDocument/2006/relationships/hyperlink" Target="https://www.tutorialspoint.com/data_communication_computer_network/computer_network_topologies.htm" TargetMode="External"/><Relationship Id="rId9" Type="http://schemas.openxmlformats.org/officeDocument/2006/relationships/hyperlink" Target="https://www.tutorialspoint.com/data_communication_computer_network/transport_layer_introduction.htm" TargetMode="External"/><Relationship Id="rId14" Type="http://schemas.openxmlformats.org/officeDocument/2006/relationships/hyperlink" Target="https://www.tutorialspoint.com/data_communication_computer_network/transmission_control_protocol.htm" TargetMode="External"/><Relationship Id="rId22" Type="http://schemas.openxmlformats.org/officeDocument/2006/relationships/hyperlink" Target="https://www.tutorialspoint.com/data_communication_computer_network/network_services.htm" TargetMode="External"/><Relationship Id="rId27" Type="http://schemas.openxmlformats.org/officeDocument/2006/relationships/hyperlink" Target="https://www.tutorialspoint.com/data_communication_computer_network/physical_layer_multiplexing.htm" TargetMode="External"/><Relationship Id="rId30" Type="http://schemas.openxmlformats.org/officeDocument/2006/relationships/hyperlink" Target="https://www.tutorialspoint.com/ipv6/ipv6_overview.htm" TargetMode="External"/><Relationship Id="rId35" Type="http://schemas.openxmlformats.org/officeDocument/2006/relationships/hyperlink" Target="https://www.tutorialspoint.com/ipv4/ipv4_packet_structure.htm" TargetMode="External"/><Relationship Id="rId43" Type="http://schemas.openxmlformats.org/officeDocument/2006/relationships/hyperlink" Target="https://www.tutorialspoint.com/ipv4/ipv4_vlsm.htm" TargetMode="External"/><Relationship Id="rId48" Type="http://schemas.openxmlformats.org/officeDocument/2006/relationships/hyperlink" Target="https://www.tutorialspoint.com/ipv6/ipv6_routing.htm" TargetMode="External"/><Relationship Id="rId8" Type="http://schemas.openxmlformats.org/officeDocument/2006/relationships/hyperlink" Target="https://www.tutorialspoint.com/data_communication_computer_network/network_layer_introduction.htm" TargetMode="External"/><Relationship Id="rId51" Type="http://schemas.openxmlformats.org/officeDocument/2006/relationships/hyperlink" Target="https://www.techopedia.com/6/28587/internet/8-steps-to-understanding-ip-subnetting/7" TargetMode="External"/><Relationship Id="rId3" Type="http://schemas.openxmlformats.org/officeDocument/2006/relationships/hyperlink" Target="https://www.tutorialspoint.com/data_communication_computer_network/network_lan_technologies.htm" TargetMode="External"/><Relationship Id="rId12" Type="http://schemas.openxmlformats.org/officeDocument/2006/relationships/hyperlink" Target="https://www.tutorialspoint.com/data_communication_computer_network/client_server_model.htm" TargetMode="External"/><Relationship Id="rId17" Type="http://schemas.openxmlformats.org/officeDocument/2006/relationships/hyperlink" Target="https://www.tutorialspoint.com/data_communication_computer_network/application_protocols.htm" TargetMode="External"/><Relationship Id="rId25" Type="http://schemas.openxmlformats.org/officeDocument/2006/relationships/hyperlink" Target="https://www.tutorialspoint.com/data_communication_computer_network/network_layer_protocols.htm" TargetMode="External"/><Relationship Id="rId33" Type="http://schemas.openxmlformats.org/officeDocument/2006/relationships/hyperlink" Target="https://www.tutorialspoint.com/ipv4/ipv4_tcpip_model.htm" TargetMode="External"/><Relationship Id="rId38" Type="http://schemas.openxmlformats.org/officeDocument/2006/relationships/hyperlink" Target="https://www.tutorialspoint.com/ipv6/ipv6_special_addresses.htm" TargetMode="External"/><Relationship Id="rId46" Type="http://schemas.openxmlformats.org/officeDocument/2006/relationships/hyperlink" Target="https://www.tutorialspoint.com/ipv6/ipv6_ipv4_to_ipv6.htm" TargetMode="External"/><Relationship Id="rId20" Type="http://schemas.openxmlformats.org/officeDocument/2006/relationships/hyperlink" Target="https://www.tutorialspoint.com/data_communication_computer_network/analog_transmission.htm" TargetMode="External"/><Relationship Id="rId41" Type="http://schemas.openxmlformats.org/officeDocument/2006/relationships/hyperlink" Target="https://www.tutorialspoint.com/ipv4/ipv4_subnetting.htm" TargetMode="External"/><Relationship Id="rId1" Type="http://schemas.openxmlformats.org/officeDocument/2006/relationships/hyperlink" Target="https://www.tutorialspoint.com/data_communication_computer_network/data_communication_computer_network_overview.htm" TargetMode="External"/><Relationship Id="rId6" Type="http://schemas.openxmlformats.org/officeDocument/2006/relationships/hyperlink" Target="https://www.tutorialspoint.com/data_communication_computer_network/computer_network_security.htm" TargetMode="External"/><Relationship Id="rId15" Type="http://schemas.openxmlformats.org/officeDocument/2006/relationships/hyperlink" Target="https://www.tutorialspoint.com/data_communication_computer_network/digital_transmission.htm" TargetMode="External"/><Relationship Id="rId23" Type="http://schemas.openxmlformats.org/officeDocument/2006/relationships/hyperlink" Target="https://www.tutorialspoint.com/data_communication_computer_network/internetworking.htm" TargetMode="External"/><Relationship Id="rId28" Type="http://schemas.openxmlformats.org/officeDocument/2006/relationships/hyperlink" Target="https://www.tutorialspoint.com/data_communication_computer_network/physical_layer_switching.htm" TargetMode="External"/><Relationship Id="rId36" Type="http://schemas.openxmlformats.org/officeDocument/2006/relationships/hyperlink" Target="https://www.tutorialspoint.com/ipv6/ipv6_address_types.htm" TargetMode="External"/><Relationship Id="rId49" Type="http://schemas.openxmlformats.org/officeDocument/2006/relationships/hyperlink" Target="https://www.techopedia.com/6/28587/internet/8-steps-to-understanding-ip-subnetting/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torialspoint.com/dbms/dbms_data_independence.htm" TargetMode="External"/><Relationship Id="rId13" Type="http://schemas.openxmlformats.org/officeDocument/2006/relationships/hyperlink" Target="https://www.tutorialspoint.com/dbms/relational_algebra.htm" TargetMode="External"/><Relationship Id="rId18" Type="http://schemas.openxmlformats.org/officeDocument/2006/relationships/hyperlink" Target="https://www.tutorialspoint.com/dbms/dbms_file_structure.htm" TargetMode="External"/><Relationship Id="rId3" Type="http://schemas.openxmlformats.org/officeDocument/2006/relationships/hyperlink" Target="https://www.tutorialspoint.com/dbms/dbms_architecture.htm" TargetMode="External"/><Relationship Id="rId21" Type="http://schemas.openxmlformats.org/officeDocument/2006/relationships/hyperlink" Target="https://www.tutorialspoint.com/dbms/dbms_concurrency_control.htm" TargetMode="External"/><Relationship Id="rId7" Type="http://schemas.openxmlformats.org/officeDocument/2006/relationships/hyperlink" Target="https://www.tutorialspoint.com/dbms/dbms_data_schemas.htm" TargetMode="External"/><Relationship Id="rId12" Type="http://schemas.openxmlformats.org/officeDocument/2006/relationships/hyperlink" Target="https://www.tutorialspoint.com/dbms/database_joins.htm" TargetMode="External"/><Relationship Id="rId17" Type="http://schemas.openxmlformats.org/officeDocument/2006/relationships/hyperlink" Target="https://www.tutorialspoint.com/dbms/dbms_indexing.htm" TargetMode="External"/><Relationship Id="rId2" Type="http://schemas.openxmlformats.org/officeDocument/2006/relationships/hyperlink" Target="https://www.tutorialspoint.com/dbms/er_model_basic_concepts.htm" TargetMode="External"/><Relationship Id="rId16" Type="http://schemas.openxmlformats.org/officeDocument/2006/relationships/hyperlink" Target="https://www.tutorialspoint.com/dbms/dbms_storage_system.htm" TargetMode="External"/><Relationship Id="rId20" Type="http://schemas.openxmlformats.org/officeDocument/2006/relationships/hyperlink" Target="https://www.tutorialspoint.com/dbms/dbms_transaction.htm" TargetMode="External"/><Relationship Id="rId1" Type="http://schemas.openxmlformats.org/officeDocument/2006/relationships/hyperlink" Target="https://www.tutorialspoint.com/dbms/dbms_overview.htm" TargetMode="External"/><Relationship Id="rId6" Type="http://schemas.openxmlformats.org/officeDocument/2006/relationships/hyperlink" Target="https://www.tutorialspoint.com/dbms/dbms_generalization_aggregation.htm" TargetMode="External"/><Relationship Id="rId11" Type="http://schemas.openxmlformats.org/officeDocument/2006/relationships/hyperlink" Target="https://www.tutorialspoint.com/dbms/relational_data_model.htm" TargetMode="External"/><Relationship Id="rId24" Type="http://schemas.openxmlformats.org/officeDocument/2006/relationships/hyperlink" Target="https://www.tutorialspoint.com/dbms/dbms_data_recovery.htm" TargetMode="External"/><Relationship Id="rId5" Type="http://schemas.openxmlformats.org/officeDocument/2006/relationships/hyperlink" Target="https://www.tutorialspoint.com/dbms/dbms_data_models.htm" TargetMode="External"/><Relationship Id="rId15" Type="http://schemas.openxmlformats.org/officeDocument/2006/relationships/hyperlink" Target="https://www.tutorialspoint.com/dbms/sql_overview.htm" TargetMode="External"/><Relationship Id="rId23" Type="http://schemas.openxmlformats.org/officeDocument/2006/relationships/hyperlink" Target="https://www.tutorialspoint.com/dbms/dbms_data_backup.htm" TargetMode="External"/><Relationship Id="rId10" Type="http://schemas.openxmlformats.org/officeDocument/2006/relationships/hyperlink" Target="https://www.tutorialspoint.com/dbms/database_normalization.htm" TargetMode="External"/><Relationship Id="rId19" Type="http://schemas.openxmlformats.org/officeDocument/2006/relationships/hyperlink" Target="https://www.tutorialspoint.com/dbms/dbms_hashing.htm" TargetMode="External"/><Relationship Id="rId4" Type="http://schemas.openxmlformats.org/officeDocument/2006/relationships/hyperlink" Target="https://www.tutorialspoint.com/dbms/er_diagram_representation.htm" TargetMode="External"/><Relationship Id="rId9" Type="http://schemas.openxmlformats.org/officeDocument/2006/relationships/hyperlink" Target="https://www.tutorialspoint.com/dbms/dbms_codds_rules.htm" TargetMode="External"/><Relationship Id="rId14" Type="http://schemas.openxmlformats.org/officeDocument/2006/relationships/hyperlink" Target="https://www.tutorialspoint.com/dbms/er_model_to_relational_model.htm" TargetMode="External"/><Relationship Id="rId22" Type="http://schemas.openxmlformats.org/officeDocument/2006/relationships/hyperlink" Target="https://www.tutorialspoint.com/dbms/dbms_deadlock.ht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structures_algorithms/stack_algorithm.htm" TargetMode="External"/><Relationship Id="rId18" Type="http://schemas.openxmlformats.org/officeDocument/2006/relationships/hyperlink" Target="https://www.tutorialspoint.com/data_structures_algorithms/insertion_sort_algorithm.htm" TargetMode="External"/><Relationship Id="rId26" Type="http://schemas.openxmlformats.org/officeDocument/2006/relationships/hyperlink" Target="https://www.tutorialspoint.com/data_structures_algorithms/depth_first_traversal.htm" TargetMode="External"/><Relationship Id="rId3" Type="http://schemas.openxmlformats.org/officeDocument/2006/relationships/hyperlink" Target="https://www.tutorialspoint.com/data_structures_algorithms/asymptotic_analysis.htm" TargetMode="External"/><Relationship Id="rId21" Type="http://schemas.openxmlformats.org/officeDocument/2006/relationships/hyperlink" Target="https://www.tutorialspoint.com/data_structures_algorithms/selection_sort_algorithm.htm" TargetMode="External"/><Relationship Id="rId34" Type="http://schemas.openxmlformats.org/officeDocument/2006/relationships/hyperlink" Target="https://www.tutorialspoint.com/data_structures_algorithms/spanning_tree.htm" TargetMode="External"/><Relationship Id="rId7" Type="http://schemas.openxmlformats.org/officeDocument/2006/relationships/hyperlink" Target="https://www.tutorialspoint.com/data_structures_algorithms/divide_and_conquer.htm" TargetMode="External"/><Relationship Id="rId12" Type="http://schemas.openxmlformats.org/officeDocument/2006/relationships/hyperlink" Target="https://www.tutorialspoint.com/data_structures_algorithms/sorting_algorithms.htm" TargetMode="External"/><Relationship Id="rId17" Type="http://schemas.openxmlformats.org/officeDocument/2006/relationships/hyperlink" Target="https://www.tutorialspoint.com/data_structures_algorithms/interpolation_search_algorithm.htm" TargetMode="External"/><Relationship Id="rId25" Type="http://schemas.openxmlformats.org/officeDocument/2006/relationships/hyperlink" Target="https://www.tutorialspoint.com/data_structures_algorithms/recursion_basics.htm" TargetMode="External"/><Relationship Id="rId33" Type="http://schemas.openxmlformats.org/officeDocument/2006/relationships/hyperlink" Target="https://www.tutorialspoint.com/data_structures_algorithms/shell_sort_algorithm.htm" TargetMode="External"/><Relationship Id="rId2" Type="http://schemas.openxmlformats.org/officeDocument/2006/relationships/hyperlink" Target="https://www.tutorialspoint.com/data_structures_algorithms/data_structures_basics.htm" TargetMode="External"/><Relationship Id="rId16" Type="http://schemas.openxmlformats.org/officeDocument/2006/relationships/hyperlink" Target="https://www.tutorialspoint.com/data_structures_algorithms/expression_parsing.htm" TargetMode="External"/><Relationship Id="rId20" Type="http://schemas.openxmlformats.org/officeDocument/2006/relationships/hyperlink" Target="https://www.tutorialspoint.com/data_structures_algorithms/hash_data_structure.htm" TargetMode="External"/><Relationship Id="rId29" Type="http://schemas.openxmlformats.org/officeDocument/2006/relationships/hyperlink" Target="https://www.tutorialspoint.com/data_structures_algorithms/breadth_first_traversal.htm" TargetMode="External"/><Relationship Id="rId1" Type="http://schemas.openxmlformats.org/officeDocument/2006/relationships/hyperlink" Target="https://www.tutorialspoint.com/data_structures_algorithms/algorithms_basics.htm" TargetMode="External"/><Relationship Id="rId6" Type="http://schemas.openxmlformats.org/officeDocument/2006/relationships/hyperlink" Target="https://www.tutorialspoint.com/data_structures_algorithms/linked_list_algorithms.htm" TargetMode="External"/><Relationship Id="rId11" Type="http://schemas.openxmlformats.org/officeDocument/2006/relationships/hyperlink" Target="https://www.tutorialspoint.com/data_structures_algorithms/linear_search_algorithm.htm" TargetMode="External"/><Relationship Id="rId24" Type="http://schemas.openxmlformats.org/officeDocument/2006/relationships/hyperlink" Target="https://www.tutorialspoint.com/data_structures_algorithms/tree_data_structure.htm" TargetMode="External"/><Relationship Id="rId32" Type="http://schemas.openxmlformats.org/officeDocument/2006/relationships/hyperlink" Target="https://www.tutorialspoint.com/data_structures_algorithms/avl_tree_algorithm.htm" TargetMode="External"/><Relationship Id="rId5" Type="http://schemas.openxmlformats.org/officeDocument/2006/relationships/hyperlink" Target="https://www.tutorialspoint.com/data_structures_algorithms/greedy_algorithms.htm" TargetMode="External"/><Relationship Id="rId15" Type="http://schemas.openxmlformats.org/officeDocument/2006/relationships/hyperlink" Target="https://www.tutorialspoint.com/data_structures_algorithms/bubble_sort_algorithm.htm" TargetMode="External"/><Relationship Id="rId23" Type="http://schemas.openxmlformats.org/officeDocument/2006/relationships/hyperlink" Target="https://www.tutorialspoint.com/data_structures_algorithms/graph_data_structure.htm" TargetMode="External"/><Relationship Id="rId28" Type="http://schemas.openxmlformats.org/officeDocument/2006/relationships/hyperlink" Target="https://www.tutorialspoint.com/data_structures_algorithms/tower_of_hanoi.htm" TargetMode="External"/><Relationship Id="rId36" Type="http://schemas.openxmlformats.org/officeDocument/2006/relationships/hyperlink" Target="https://www.tutorialspoint.com/data_structures_algorithms/heap_data_structure.htm" TargetMode="External"/><Relationship Id="rId10" Type="http://schemas.openxmlformats.org/officeDocument/2006/relationships/hyperlink" Target="https://www.tutorialspoint.com/data_structures_algorithms/circular_linked_list_algorithm.htm" TargetMode="External"/><Relationship Id="rId19" Type="http://schemas.openxmlformats.org/officeDocument/2006/relationships/hyperlink" Target="https://www.tutorialspoint.com/data_structures_algorithms/dsa_queue.htm" TargetMode="External"/><Relationship Id="rId31" Type="http://schemas.openxmlformats.org/officeDocument/2006/relationships/hyperlink" Target="https://www.tutorialspoint.com/data_structures_algorithms/fibonacci_series.htm" TargetMode="External"/><Relationship Id="rId4" Type="http://schemas.openxmlformats.org/officeDocument/2006/relationships/hyperlink" Target="https://www.tutorialspoint.com/data_structures_algorithms/array_data_structure.htm" TargetMode="External"/><Relationship Id="rId9" Type="http://schemas.openxmlformats.org/officeDocument/2006/relationships/hyperlink" Target="https://www.tutorialspoint.com/data_structures_algorithms/dynamic_programming.htm" TargetMode="External"/><Relationship Id="rId14" Type="http://schemas.openxmlformats.org/officeDocument/2006/relationships/hyperlink" Target="https://www.tutorialspoint.com/data_structures_algorithms/binary_search_algorithm.htm" TargetMode="External"/><Relationship Id="rId22" Type="http://schemas.openxmlformats.org/officeDocument/2006/relationships/hyperlink" Target="https://www.tutorialspoint.com/data_structures_algorithms/quick_sort_algorithm.htm" TargetMode="External"/><Relationship Id="rId27" Type="http://schemas.openxmlformats.org/officeDocument/2006/relationships/hyperlink" Target="https://www.tutorialspoint.com/data_structures_algorithms/tree_traversal.htm" TargetMode="External"/><Relationship Id="rId30" Type="http://schemas.openxmlformats.org/officeDocument/2006/relationships/hyperlink" Target="https://www.tutorialspoint.com/data_structures_algorithms/binary_search_tree.htm" TargetMode="External"/><Relationship Id="rId35" Type="http://schemas.openxmlformats.org/officeDocument/2006/relationships/hyperlink" Target="https://www.tutorialspoint.com/data_structures_algorithms/merge_sort_algorithm.htm" TargetMode="External"/><Relationship Id="rId8" Type="http://schemas.openxmlformats.org/officeDocument/2006/relationships/hyperlink" Target="https://www.tutorialspoint.com/data_structures_algorithms/doubly_linked_list_algorithm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javase/tutorial/collections/algorithms/index.html" TargetMode="External"/><Relationship Id="rId18" Type="http://schemas.openxmlformats.org/officeDocument/2006/relationships/hyperlink" Target="https://docs.oracle.com/javase/tutorial/collections/implementations/deque.html" TargetMode="External"/><Relationship Id="rId26" Type="http://schemas.openxmlformats.org/officeDocument/2006/relationships/hyperlink" Target="https://docs.oracle.com/javase/tutorial/collections/custom-implementations/index.html" TargetMode="External"/><Relationship Id="rId39" Type="http://schemas.openxmlformats.org/officeDocument/2006/relationships/hyperlink" Target="http://tutorials.jenkov.com/java-concurrency/creating-and-starting-threads.html" TargetMode="External"/><Relationship Id="rId21" Type="http://schemas.openxmlformats.org/officeDocument/2006/relationships/hyperlink" Target="https://docs.oracle.com/javase/tutorial/collections/implementations/wrapper.html" TargetMode="External"/><Relationship Id="rId34" Type="http://schemas.openxmlformats.org/officeDocument/2006/relationships/hyperlink" Target="http://tutorials.jenkov.com/java-logging/filters.html" TargetMode="External"/><Relationship Id="rId42" Type="http://schemas.openxmlformats.org/officeDocument/2006/relationships/hyperlink" Target="http://tutorials.jenkov.com/java-concurrency/thread-safety-and-immutability.html" TargetMode="External"/><Relationship Id="rId47" Type="http://schemas.openxmlformats.org/officeDocument/2006/relationships/hyperlink" Target="http://tutorials.jenkov.com/java-concurrency/thread-signaling.html" TargetMode="External"/><Relationship Id="rId50" Type="http://schemas.openxmlformats.org/officeDocument/2006/relationships/hyperlink" Target="http://tutorials.jenkov.com/java-concurrency/deadlock-prevention.html" TargetMode="External"/><Relationship Id="rId55" Type="http://schemas.openxmlformats.org/officeDocument/2006/relationships/hyperlink" Target="http://tutorials.jenkov.com/java-concurrency/semaphores.html" TargetMode="External"/><Relationship Id="rId7" Type="http://schemas.openxmlformats.org/officeDocument/2006/relationships/hyperlink" Target="https://docs.oracle.com/javase/tutorial/collections/streams/parallelism.html" TargetMode="External"/><Relationship Id="rId2" Type="http://schemas.openxmlformats.org/officeDocument/2006/relationships/hyperlink" Target="https://docs.oracle.com/javase/tutorial/collections/streams/reduction.html" TargetMode="External"/><Relationship Id="rId16" Type="http://schemas.openxmlformats.org/officeDocument/2006/relationships/hyperlink" Target="https://docs.oracle.com/javase/tutorial/collections/algorithms/index.html" TargetMode="External"/><Relationship Id="rId29" Type="http://schemas.openxmlformats.org/officeDocument/2006/relationships/hyperlink" Target="http://tutorials.jenkov.com/java-logging/overview.html" TargetMode="External"/><Relationship Id="rId11" Type="http://schemas.openxmlformats.org/officeDocument/2006/relationships/hyperlink" Target="https://docs.oracle.com/javase/tutorial/collections/interfaces/list.html" TargetMode="External"/><Relationship Id="rId24" Type="http://schemas.openxmlformats.org/officeDocument/2006/relationships/hyperlink" Target="https://docs.oracle.com/javase/tutorial/collections/implementations/convenience.html" TargetMode="External"/><Relationship Id="rId32" Type="http://schemas.openxmlformats.org/officeDocument/2006/relationships/hyperlink" Target="http://tutorials.jenkov.com/java-logging/levels.html" TargetMode="External"/><Relationship Id="rId37" Type="http://schemas.openxmlformats.org/officeDocument/2006/relationships/hyperlink" Target="http://tutorials.jenkov.com/java-logging/configuration.html" TargetMode="External"/><Relationship Id="rId40" Type="http://schemas.openxmlformats.org/officeDocument/2006/relationships/hyperlink" Target="http://tutorials.jenkov.com/java-concurrency/race-conditions-and-critical-sections.html" TargetMode="External"/><Relationship Id="rId45" Type="http://schemas.openxmlformats.org/officeDocument/2006/relationships/hyperlink" Target="http://tutorials.jenkov.com/java-concurrency/volatile.html" TargetMode="External"/><Relationship Id="rId53" Type="http://schemas.openxmlformats.org/officeDocument/2006/relationships/hyperlink" Target="http://tutorials.jenkov.com/java-concurrency/reentrance-lockout.html" TargetMode="External"/><Relationship Id="rId58" Type="http://schemas.openxmlformats.org/officeDocument/2006/relationships/hyperlink" Target="http://tutorials.jenkov.com/java-concurrency/thread-pools.html" TargetMode="External"/><Relationship Id="rId5" Type="http://schemas.openxmlformats.org/officeDocument/2006/relationships/hyperlink" Target="https://docs.oracle.com/javase/tutorial/collections/interoperability/compatibility.html" TargetMode="External"/><Relationship Id="rId19" Type="http://schemas.openxmlformats.org/officeDocument/2006/relationships/hyperlink" Target="https://docs.oracle.com/javase/tutorial/collections/algorithms/index.html" TargetMode="External"/><Relationship Id="rId4" Type="http://schemas.openxmlformats.org/officeDocument/2006/relationships/hyperlink" Target="https://docs.oracle.com/javase/tutorial/collections/algorithms/index.html" TargetMode="External"/><Relationship Id="rId9" Type="http://schemas.openxmlformats.org/officeDocument/2006/relationships/hyperlink" Target="https://docs.oracle.com/javase/tutorial/collections/algorithms/index.html" TargetMode="External"/><Relationship Id="rId14" Type="http://schemas.openxmlformats.org/officeDocument/2006/relationships/hyperlink" Target="https://docs.oracle.com/javase/tutorial/collections/interfaces/queue.html" TargetMode="External"/><Relationship Id="rId22" Type="http://schemas.openxmlformats.org/officeDocument/2006/relationships/hyperlink" Target="https://docs.oracle.com/javase/tutorial/collections/algorithms/index.html" TargetMode="External"/><Relationship Id="rId27" Type="http://schemas.openxmlformats.org/officeDocument/2006/relationships/hyperlink" Target="https://docs.oracle.com/javase/tutorial/collections/interfaces/sorted-map.html" TargetMode="External"/><Relationship Id="rId30" Type="http://schemas.openxmlformats.org/officeDocument/2006/relationships/hyperlink" Target="http://tutorials.jenkov.com/java-logging/basic-usage.html" TargetMode="External"/><Relationship Id="rId35" Type="http://schemas.openxmlformats.org/officeDocument/2006/relationships/hyperlink" Target="http://tutorials.jenkov.com/java-logging/handlers.html" TargetMode="External"/><Relationship Id="rId43" Type="http://schemas.openxmlformats.org/officeDocument/2006/relationships/hyperlink" Target="http://tutorials.jenkov.com/java-concurrency/java-memory-model.html" TargetMode="External"/><Relationship Id="rId48" Type="http://schemas.openxmlformats.org/officeDocument/2006/relationships/hyperlink" Target="http://tutorials.jenkov.com/java-concurrency/deadlock.html" TargetMode="External"/><Relationship Id="rId56" Type="http://schemas.openxmlformats.org/officeDocument/2006/relationships/hyperlink" Target="http://tutorials.jenkov.com/java-concurrency/slipped-conditions.html" TargetMode="External"/><Relationship Id="rId8" Type="http://schemas.openxmlformats.org/officeDocument/2006/relationships/hyperlink" Target="https://docs.oracle.com/javase/tutorial/collections/implementations/list.html" TargetMode="External"/><Relationship Id="rId51" Type="http://schemas.openxmlformats.org/officeDocument/2006/relationships/hyperlink" Target="http://tutorials.jenkov.com/java-concurrency/read-write-locks.html" TargetMode="External"/><Relationship Id="rId3" Type="http://schemas.openxmlformats.org/officeDocument/2006/relationships/hyperlink" Target="https://docs.oracle.com/javase/tutorial/collections/implementations/set.html" TargetMode="External"/><Relationship Id="rId12" Type="http://schemas.openxmlformats.org/officeDocument/2006/relationships/hyperlink" Target="https://docs.oracle.com/javase/tutorial/collections/implementations/map.html" TargetMode="External"/><Relationship Id="rId17" Type="http://schemas.openxmlformats.org/officeDocument/2006/relationships/hyperlink" Target="https://docs.oracle.com/javase/tutorial/collections/interfaces/deque.html" TargetMode="External"/><Relationship Id="rId25" Type="http://schemas.openxmlformats.org/officeDocument/2006/relationships/hyperlink" Target="https://docs.oracle.com/javase/tutorial/collections/interfaces/sorted-set.html" TargetMode="External"/><Relationship Id="rId33" Type="http://schemas.openxmlformats.org/officeDocument/2006/relationships/hyperlink" Target="http://tutorials.jenkov.com/java-logging/formatters.html" TargetMode="External"/><Relationship Id="rId38" Type="http://schemas.openxmlformats.org/officeDocument/2006/relationships/hyperlink" Target="http://tutorials.jenkov.com/java-logging/logmanager.html" TargetMode="External"/><Relationship Id="rId46" Type="http://schemas.openxmlformats.org/officeDocument/2006/relationships/hyperlink" Target="http://tutorials.jenkov.com/java-concurrency/threadlocal.html" TargetMode="External"/><Relationship Id="rId59" Type="http://schemas.openxmlformats.org/officeDocument/2006/relationships/hyperlink" Target="http://tutorials.jenkov.com/java-concurrency/compare-and-swap.html" TargetMode="External"/><Relationship Id="rId20" Type="http://schemas.openxmlformats.org/officeDocument/2006/relationships/hyperlink" Target="https://docs.oracle.com/javase/tutorial/collections/interfaces/map.html" TargetMode="External"/><Relationship Id="rId41" Type="http://schemas.openxmlformats.org/officeDocument/2006/relationships/hyperlink" Target="http://tutorials.jenkov.com/java-concurrency/thread-safety.html" TargetMode="External"/><Relationship Id="rId54" Type="http://schemas.openxmlformats.org/officeDocument/2006/relationships/hyperlink" Target="http://tutorials.jenkov.com/java-concurrency/nested-monitor-lockout.html" TargetMode="External"/><Relationship Id="rId1" Type="http://schemas.openxmlformats.org/officeDocument/2006/relationships/hyperlink" Target="https://docs.oracle.com/javase/tutorial/collections/interfaces/collection.html" TargetMode="External"/><Relationship Id="rId6" Type="http://schemas.openxmlformats.org/officeDocument/2006/relationships/hyperlink" Target="https://docs.oracle.com/javase/tutorial/collections/interfaces/set.html" TargetMode="External"/><Relationship Id="rId15" Type="http://schemas.openxmlformats.org/officeDocument/2006/relationships/hyperlink" Target="https://docs.oracle.com/javase/tutorial/collections/implementations/queue.html" TargetMode="External"/><Relationship Id="rId23" Type="http://schemas.openxmlformats.org/officeDocument/2006/relationships/hyperlink" Target="https://docs.oracle.com/javase/tutorial/collections/interfaces/order.html" TargetMode="External"/><Relationship Id="rId28" Type="http://schemas.openxmlformats.org/officeDocument/2006/relationships/hyperlink" Target="http://tutorials.jenkov.com/java-logging/index.html" TargetMode="External"/><Relationship Id="rId36" Type="http://schemas.openxmlformats.org/officeDocument/2006/relationships/hyperlink" Target="http://tutorials.jenkov.com/java-logging/logrecord.html" TargetMode="External"/><Relationship Id="rId49" Type="http://schemas.openxmlformats.org/officeDocument/2006/relationships/hyperlink" Target="http://tutorials.jenkov.com/java-concurrency/locks.html" TargetMode="External"/><Relationship Id="rId57" Type="http://schemas.openxmlformats.org/officeDocument/2006/relationships/hyperlink" Target="http://tutorials.jenkov.com/java-concurrency/blocking-queues.html" TargetMode="External"/><Relationship Id="rId10" Type="http://schemas.openxmlformats.org/officeDocument/2006/relationships/hyperlink" Target="https://docs.oracle.com/javase/tutorial/collections/interoperability/api-design.html" TargetMode="External"/><Relationship Id="rId31" Type="http://schemas.openxmlformats.org/officeDocument/2006/relationships/hyperlink" Target="http://tutorials.jenkov.com/java-logging/logger.html" TargetMode="External"/><Relationship Id="rId44" Type="http://schemas.openxmlformats.org/officeDocument/2006/relationships/hyperlink" Target="http://tutorials.jenkov.com/java-concurrency/synchronized.html" TargetMode="External"/><Relationship Id="rId52" Type="http://schemas.openxmlformats.org/officeDocument/2006/relationships/hyperlink" Target="http://tutorials.jenkov.com/java-concurrency/starvation-and-fairness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ing.oreilly.com/library/view/azure-for-architects/9781789614503/4860dac9-cabf-41db-a9bc-dc853dd03887.xhtml" TargetMode="External"/><Relationship Id="rId18" Type="http://schemas.openxmlformats.org/officeDocument/2006/relationships/hyperlink" Target="https://learning.oreilly.com/library/view/aws-certified-solutions/9781119138556/c06.xhtml" TargetMode="External"/><Relationship Id="rId26" Type="http://schemas.openxmlformats.org/officeDocument/2006/relationships/hyperlink" Target="https://learning.oreilly.com/library/view/aws-certified-solutions/9781119138556/c14.xhtml" TargetMode="External"/><Relationship Id="rId39" Type="http://schemas.openxmlformats.org/officeDocument/2006/relationships/hyperlink" Target="https://learning.oreilly.com/library/view/google-cloud-platform/9781788834308/241e2a84-8ce6-48eb-8453-5dcb32923129.xhtml" TargetMode="External"/><Relationship Id="rId21" Type="http://schemas.openxmlformats.org/officeDocument/2006/relationships/hyperlink" Target="https://learning.oreilly.com/library/view/aws-certified-solutions/9781119138556/c09.xhtml" TargetMode="External"/><Relationship Id="rId34" Type="http://schemas.openxmlformats.org/officeDocument/2006/relationships/hyperlink" Target="https://learning.oreilly.com/library/view/google-cloud-platform/9781788834308/ab177bea-87bd-4fc3-8538-6b1a5d580190.xhtml" TargetMode="External"/><Relationship Id="rId7" Type="http://schemas.openxmlformats.org/officeDocument/2006/relationships/hyperlink" Target="https://learning.oreilly.com/library/view/azure-for-architects/9781789614503/4f2bb958-f79c-449e-9988-1c8ac667b306.xhtml" TargetMode="External"/><Relationship Id="rId2" Type="http://schemas.openxmlformats.org/officeDocument/2006/relationships/hyperlink" Target="https://learning.oreilly.com/library/view/azure-for-architects/9781789614503/5ea48559-fb27-4644-b199-d16a652ef45d.xhtml" TargetMode="External"/><Relationship Id="rId16" Type="http://schemas.openxmlformats.org/officeDocument/2006/relationships/hyperlink" Target="https://learning.oreilly.com/library/view/aws-certified-solutions/9781119138556/c04.xhtml" TargetMode="External"/><Relationship Id="rId20" Type="http://schemas.openxmlformats.org/officeDocument/2006/relationships/hyperlink" Target="https://learning.oreilly.com/library/view/aws-certified-solutions/9781119138556/c08.xhtml" TargetMode="External"/><Relationship Id="rId29" Type="http://schemas.openxmlformats.org/officeDocument/2006/relationships/hyperlink" Target="https://learning.oreilly.com/library/view/google-cloud-platform/9781788834308/3dd5d3bf-5385-458d-9e0e-fda558ee75d2.xhtml" TargetMode="External"/><Relationship Id="rId41" Type="http://schemas.openxmlformats.org/officeDocument/2006/relationships/hyperlink" Target="https://learning.oreilly.com/library/view/google-cloud-platform/9781788834308/9cca27d2-e5e7-43e2-9efb-ec25722bc96b.xhtml" TargetMode="External"/><Relationship Id="rId1" Type="http://schemas.openxmlformats.org/officeDocument/2006/relationships/hyperlink" Target="https://learning.oreilly.com/library/view/azure-for-architects/9781789614503/4320b332-4545-46ee-8968-b9e7600b0975.xhtml" TargetMode="External"/><Relationship Id="rId6" Type="http://schemas.openxmlformats.org/officeDocument/2006/relationships/hyperlink" Target="https://learning.oreilly.com/library/view/azure-for-architects/9781789614503/31c39ad7-ab76-4a3f-bdd1-1f5a7426734c.xhtml" TargetMode="External"/><Relationship Id="rId11" Type="http://schemas.openxmlformats.org/officeDocument/2006/relationships/hyperlink" Target="https://learning.oreilly.com/library/view/azure-for-architects/9781789614503/3e756f48-d06c-4dc9-9b62-ea551d8b3a10.xhtml" TargetMode="External"/><Relationship Id="rId24" Type="http://schemas.openxmlformats.org/officeDocument/2006/relationships/hyperlink" Target="https://learning.oreilly.com/library/view/aws-certified-solutions/9781119138556/c12.xhtml" TargetMode="External"/><Relationship Id="rId32" Type="http://schemas.openxmlformats.org/officeDocument/2006/relationships/hyperlink" Target="https://learning.oreilly.com/library/view/google-cloud-platform/9781788834308/3f55dfbc-8d5e-4606-8868-34d8c72bcf06.xhtml" TargetMode="External"/><Relationship Id="rId37" Type="http://schemas.openxmlformats.org/officeDocument/2006/relationships/hyperlink" Target="https://learning.oreilly.com/library/view/google-cloud-platform/9781788834308/0578b9bd-ba2e-4fa3-9f72-29ef7df1049e.xhtml" TargetMode="External"/><Relationship Id="rId40" Type="http://schemas.openxmlformats.org/officeDocument/2006/relationships/hyperlink" Target="https://learning.oreilly.com/library/view/google-cloud-platform/9781788834308/e62fe76c-6790-47eb-ade5-8686d50a7e5d.xhtml" TargetMode="External"/><Relationship Id="rId5" Type="http://schemas.openxmlformats.org/officeDocument/2006/relationships/hyperlink" Target="https://learning.oreilly.com/library/view/azure-for-architects/9781789614503/77ca16c9-cab7-4822-b915-82a89ab9929d.xhtml" TargetMode="External"/><Relationship Id="rId15" Type="http://schemas.openxmlformats.org/officeDocument/2006/relationships/hyperlink" Target="https://learning.oreilly.com/library/view/aws-certified-solutions/9781119138556/c03.xhtml" TargetMode="External"/><Relationship Id="rId23" Type="http://schemas.openxmlformats.org/officeDocument/2006/relationships/hyperlink" Target="https://learning.oreilly.com/library/view/aws-certified-solutions/9781119138556/c11.xhtml" TargetMode="External"/><Relationship Id="rId28" Type="http://schemas.openxmlformats.org/officeDocument/2006/relationships/hyperlink" Target="https://learning.oreilly.com/library/view/google-cloud-platform/9781788834308/68694a27-80df-41d7-8edb-465222c9ab39.xhtml" TargetMode="External"/><Relationship Id="rId36" Type="http://schemas.openxmlformats.org/officeDocument/2006/relationships/hyperlink" Target="https://learning.oreilly.com/library/view/google-cloud-platform/9781788834308/63135a9a-8eee-4997-bd66-96549f3326c1.xhtml" TargetMode="External"/><Relationship Id="rId10" Type="http://schemas.openxmlformats.org/officeDocument/2006/relationships/hyperlink" Target="https://learning.oreilly.com/library/view/azure-for-architects/9781789614503/033c558d-bb54-419c-878f-bb6620cd14f3.xhtml" TargetMode="External"/><Relationship Id="rId19" Type="http://schemas.openxmlformats.org/officeDocument/2006/relationships/hyperlink" Target="https://learning.oreilly.com/library/view/aws-certified-solutions/9781119138556/c07.xhtml" TargetMode="External"/><Relationship Id="rId31" Type="http://schemas.openxmlformats.org/officeDocument/2006/relationships/hyperlink" Target="https://learning.oreilly.com/library/view/google-cloud-platform/9781788834308/0fdc23e1-7786-4e9f-bf07-783718af68af.xhtml" TargetMode="External"/><Relationship Id="rId4" Type="http://schemas.openxmlformats.org/officeDocument/2006/relationships/hyperlink" Target="https://learning.oreilly.com/library/view/azure-for-architects/9781789614503/46820bee-b44e-42d8-90f5-0da2fb5215de.xhtml" TargetMode="External"/><Relationship Id="rId9" Type="http://schemas.openxmlformats.org/officeDocument/2006/relationships/hyperlink" Target="https://learning.oreilly.com/library/view/azure-for-architects/9781789614503/95d23864-6a2d-4075-a542-e2acd71d7440.xhtml" TargetMode="External"/><Relationship Id="rId14" Type="http://schemas.openxmlformats.org/officeDocument/2006/relationships/hyperlink" Target="https://learning.oreilly.com/library/view/aws-certified-solutions/9781119138556/c02.xhtml" TargetMode="External"/><Relationship Id="rId22" Type="http://schemas.openxmlformats.org/officeDocument/2006/relationships/hyperlink" Target="https://learning.oreilly.com/library/view/aws-certified-solutions/9781119138556/c10.xhtml" TargetMode="External"/><Relationship Id="rId27" Type="http://schemas.openxmlformats.org/officeDocument/2006/relationships/hyperlink" Target="https://learning.oreilly.com/library/view/google-cloud-platform/9781788834308/6c59a47a-f51e-4f65-81f7-08e7a09da15e.xhtml" TargetMode="External"/><Relationship Id="rId30" Type="http://schemas.openxmlformats.org/officeDocument/2006/relationships/hyperlink" Target="https://learning.oreilly.com/library/view/google-cloud-platform/9781788834308/a49c95ea-dbfb-4f18-972c-34e359e77b2e.xhtml" TargetMode="External"/><Relationship Id="rId35" Type="http://schemas.openxmlformats.org/officeDocument/2006/relationships/hyperlink" Target="https://learning.oreilly.com/library/view/google-cloud-platform/9781788834308/3108a778-afe6-4760-8f32-632f21b82186.xhtml" TargetMode="External"/><Relationship Id="rId8" Type="http://schemas.openxmlformats.org/officeDocument/2006/relationships/hyperlink" Target="https://learning.oreilly.com/library/view/azure-for-architects/9781789614503/12f6201a-f4ba-46d8-b277-c15bb3964f81.xhtml" TargetMode="External"/><Relationship Id="rId3" Type="http://schemas.openxmlformats.org/officeDocument/2006/relationships/hyperlink" Target="https://learning.oreilly.com/library/view/azure-for-architects/9781789614503/d8eaf824-3bb3-48da-ad77-661a3fd08567.xhtml" TargetMode="External"/><Relationship Id="rId12" Type="http://schemas.openxmlformats.org/officeDocument/2006/relationships/hyperlink" Target="https://learning.oreilly.com/library/view/azure-for-architects/9781789614503/29caa47a-6c57-48f8-97cd-b7cd39cafbb1.xhtml" TargetMode="External"/><Relationship Id="rId17" Type="http://schemas.openxmlformats.org/officeDocument/2006/relationships/hyperlink" Target="https://learning.oreilly.com/library/view/aws-certified-solutions/9781119138556/c05.xhtml" TargetMode="External"/><Relationship Id="rId25" Type="http://schemas.openxmlformats.org/officeDocument/2006/relationships/hyperlink" Target="https://learning.oreilly.com/library/view/aws-certified-solutions/9781119138556/c13.xhtml" TargetMode="External"/><Relationship Id="rId33" Type="http://schemas.openxmlformats.org/officeDocument/2006/relationships/hyperlink" Target="https://learning.oreilly.com/library/view/google-cloud-platform/9781788834308/8500e1ab-b886-41ad-8c78-6f94569a9f9e.xhtml" TargetMode="External"/><Relationship Id="rId38" Type="http://schemas.openxmlformats.org/officeDocument/2006/relationships/hyperlink" Target="https://learning.oreilly.com/library/view/google-cloud-platform/9781788834308/8fb69f01-72e2-4d28-ae49-c5dc7968c701.x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cd/E13150_01/jrockit_jvm/jrockit/geninfo/diagnos/garbage_collect.html" TargetMode="External"/><Relationship Id="rId18" Type="http://schemas.openxmlformats.org/officeDocument/2006/relationships/hyperlink" Target="https://docs.oracle.com/cd/E13150_01/jrockit_jvm/jrockit/geninfo/diagnos/tuning_tradeoffs.html" TargetMode="External"/><Relationship Id="rId26" Type="http://schemas.openxmlformats.org/officeDocument/2006/relationships/hyperlink" Target="https://docs.oracle.com/cd/E13150_01/jrockit_jvm/jrockit/geninfo/diagnos/bestpractices.html" TargetMode="External"/><Relationship Id="rId39" Type="http://schemas.openxmlformats.org/officeDocument/2006/relationships/hyperlink" Target="https://docs.oracle.com/cd/E13150_01/jrockit_jvm/jrockit/geninfo/diagnos/tune_footprint.html" TargetMode="External"/><Relationship Id="rId21" Type="http://schemas.openxmlformats.org/officeDocument/2006/relationships/hyperlink" Target="https://docs.oracle.com/cd/E13150_01/jrockit_jvm/jrockit/geninfo/diagnos/tuning_tradeoffs.html" TargetMode="External"/><Relationship Id="rId34" Type="http://schemas.openxmlformats.org/officeDocument/2006/relationships/hyperlink" Target="https://docs.oracle.com/cd/E13150_01/jrockit_jvm/jrockit/geninfo/diagnos/memman.html" TargetMode="External"/><Relationship Id="rId7" Type="http://schemas.openxmlformats.org/officeDocument/2006/relationships/hyperlink" Target="https://docs.oracle.com/cd/E13150_01/jrockit_jvm/jrockit/geninfo/diagnos/garbage_collect.html" TargetMode="External"/><Relationship Id="rId12" Type="http://schemas.openxmlformats.org/officeDocument/2006/relationships/hyperlink" Target="https://docs.oracle.com/cd/E13150_01/jrockit_jvm/jrockit/geninfo/diagnos/garbage_collect.html" TargetMode="External"/><Relationship Id="rId17" Type="http://schemas.openxmlformats.org/officeDocument/2006/relationships/hyperlink" Target="https://docs.oracle.com/cd/E13150_01/jrockit_jvm/jrockit/geninfo/diagnos/tuning_tradeoffs.html" TargetMode="External"/><Relationship Id="rId25" Type="http://schemas.openxmlformats.org/officeDocument/2006/relationships/hyperlink" Target="https://docs.oracle.com/cd/E13150_01/jrockit_jvm/jrockit/geninfo/diagnos/bestpractices.html" TargetMode="External"/><Relationship Id="rId33" Type="http://schemas.openxmlformats.org/officeDocument/2006/relationships/hyperlink" Target="https://docs.oracle.com/cd/E13150_01/jrockit_jvm/jrockit/geninfo/diagnos/bestpractices.html" TargetMode="External"/><Relationship Id="rId38" Type="http://schemas.openxmlformats.org/officeDocument/2006/relationships/hyperlink" Target="https://docs.oracle.com/cd/E13150_01/jrockit_jvm/jrockit/geninfo/diagnos/tune_stable_perf.html" TargetMode="External"/><Relationship Id="rId2" Type="http://schemas.openxmlformats.org/officeDocument/2006/relationships/hyperlink" Target="https://docs.oracle.com/javase/specs/jvms/se8/html/jvms-2.html" TargetMode="External"/><Relationship Id="rId16" Type="http://schemas.openxmlformats.org/officeDocument/2006/relationships/hyperlink" Target="https://docs.oracle.com/cd/E13150_01/jrockit_jvm/jrockit/geninfo/diagnos/tuning_tradeoffs.html" TargetMode="External"/><Relationship Id="rId20" Type="http://schemas.openxmlformats.org/officeDocument/2006/relationships/hyperlink" Target="https://docs.oracle.com/cd/E13150_01/jrockit_jvm/jrockit/geninfo/diagnos/tuning_tradeoffs.html" TargetMode="External"/><Relationship Id="rId29" Type="http://schemas.openxmlformats.org/officeDocument/2006/relationships/hyperlink" Target="https://docs.oracle.com/cd/E13150_01/jrockit_jvm/jrockit/geninfo/diagnos/bestpractices.html" TargetMode="External"/><Relationship Id="rId1" Type="http://schemas.openxmlformats.org/officeDocument/2006/relationships/hyperlink" Target="https://docs.oracle.com/javase/specs/jvms/se8/html/jvms-1.html" TargetMode="External"/><Relationship Id="rId6" Type="http://schemas.openxmlformats.org/officeDocument/2006/relationships/hyperlink" Target="https://docs.oracle.com/javase/specs/jvms/se8/html/jvms-6.html" TargetMode="External"/><Relationship Id="rId11" Type="http://schemas.openxmlformats.org/officeDocument/2006/relationships/hyperlink" Target="https://docs.oracle.com/cd/E13150_01/jrockit_jvm/jrockit/geninfo/diagnos/garbage_collect.html" TargetMode="External"/><Relationship Id="rId24" Type="http://schemas.openxmlformats.org/officeDocument/2006/relationships/hyperlink" Target="https://docs.oracle.com/cd/E13150_01/jrockit_jvm/jrockit/geninfo/diagnos/bestpractices.html" TargetMode="External"/><Relationship Id="rId32" Type="http://schemas.openxmlformats.org/officeDocument/2006/relationships/hyperlink" Target="https://docs.oracle.com/cd/E13150_01/jrockit_jvm/jrockit/geninfo/diagnos/bestpractices.html" TargetMode="External"/><Relationship Id="rId37" Type="http://schemas.openxmlformats.org/officeDocument/2006/relationships/hyperlink" Target="https://docs.oracle.com/cd/E13150_01/jrockit_jvm/jrockit/geninfo/diagnos/tune_app_thruput.html" TargetMode="External"/><Relationship Id="rId40" Type="http://schemas.openxmlformats.org/officeDocument/2006/relationships/hyperlink" Target="https://docs.oracle.com/cd/E13150_01/jrockit_jvm/jrockit/geninfo/diagnos/tune_startup.html" TargetMode="External"/><Relationship Id="rId5" Type="http://schemas.openxmlformats.org/officeDocument/2006/relationships/hyperlink" Target="https://docs.oracle.com/javase/specs/jvms/se8/html/jvms-5.html" TargetMode="External"/><Relationship Id="rId15" Type="http://schemas.openxmlformats.org/officeDocument/2006/relationships/hyperlink" Target="https://docs.oracle.com/cd/E13150_01/jrockit_jvm/jrockit/geninfo/diagnos/garbage_collect.html" TargetMode="External"/><Relationship Id="rId23" Type="http://schemas.openxmlformats.org/officeDocument/2006/relationships/hyperlink" Target="https://docs.oracle.com/cd/E13150_01/jrockit_jvm/jrockit/geninfo/diagnos/bestpractices.html" TargetMode="External"/><Relationship Id="rId28" Type="http://schemas.openxmlformats.org/officeDocument/2006/relationships/hyperlink" Target="https://docs.oracle.com/cd/E13150_01/jrockit_jvm/jrockit/geninfo/diagnos/bestpractices.html" TargetMode="External"/><Relationship Id="rId36" Type="http://schemas.openxmlformats.org/officeDocument/2006/relationships/hyperlink" Target="https://docs.oracle.com/cd/E13150_01/jrockit_jvm/jrockit/geninfo/diagnos/tune_fast_xaction.html" TargetMode="External"/><Relationship Id="rId10" Type="http://schemas.openxmlformats.org/officeDocument/2006/relationships/hyperlink" Target="https://docs.oracle.com/cd/E13150_01/jrockit_jvm/jrockit/geninfo/diagnos/thread_basics.html" TargetMode="External"/><Relationship Id="rId19" Type="http://schemas.openxmlformats.org/officeDocument/2006/relationships/hyperlink" Target="https://docs.oracle.com/cd/E13150_01/jrockit_jvm/jrockit/geninfo/diagnos/tuning_tradeoffs.html" TargetMode="External"/><Relationship Id="rId31" Type="http://schemas.openxmlformats.org/officeDocument/2006/relationships/hyperlink" Target="https://docs.oracle.com/cd/E13150_01/jrockit_jvm/jrockit/geninfo/diagnos/bestpractices.html" TargetMode="External"/><Relationship Id="rId4" Type="http://schemas.openxmlformats.org/officeDocument/2006/relationships/hyperlink" Target="https://docs.oracle.com/javase/specs/jvms/se8/html/jvms-4.html" TargetMode="External"/><Relationship Id="rId9" Type="http://schemas.openxmlformats.org/officeDocument/2006/relationships/hyperlink" Target="https://docs.oracle.com/cd/E13150_01/jrockit_jvm/jrockit/geninfo/diagnos/garbage_collect.html" TargetMode="External"/><Relationship Id="rId14" Type="http://schemas.openxmlformats.org/officeDocument/2006/relationships/hyperlink" Target="https://docs.oracle.com/cd/E13150_01/jrockit_jvm/jrockit/geninfo/diagnos/garbage_collect.html" TargetMode="External"/><Relationship Id="rId22" Type="http://schemas.openxmlformats.org/officeDocument/2006/relationships/hyperlink" Target="https://docs.oracle.com/cd/E13150_01/jrockit_jvm/jrockit/geninfo/diagnos/bestpractices.html" TargetMode="External"/><Relationship Id="rId27" Type="http://schemas.openxmlformats.org/officeDocument/2006/relationships/hyperlink" Target="https://docs.oracle.com/cd/E13150_01/jrockit_jvm/jrockit/geninfo/diagnos/bestpractices.html" TargetMode="External"/><Relationship Id="rId30" Type="http://schemas.openxmlformats.org/officeDocument/2006/relationships/hyperlink" Target="https://docs.oracle.com/cd/E13150_01/jrockit_jvm/jrockit/geninfo/diagnos/bestpractices.html" TargetMode="External"/><Relationship Id="rId35" Type="http://schemas.openxmlformats.org/officeDocument/2006/relationships/hyperlink" Target="https://docs.oracle.com/cd/E13150_01/jrockit_jvm/jrockit/geninfo/diagnos/locktuning.html" TargetMode="External"/><Relationship Id="rId8" Type="http://schemas.openxmlformats.org/officeDocument/2006/relationships/hyperlink" Target="https://docs.oracle.com/cd/E13150_01/jrockit_jvm/jrockit/geninfo/diagnos/thread_basics.html" TargetMode="External"/><Relationship Id="rId3" Type="http://schemas.openxmlformats.org/officeDocument/2006/relationships/hyperlink" Target="https://docs.oracle.com/javase/specs/jvms/se8/html/jvms-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pring.io/spring-security/site/docs/5.2.0.BUILD-SNAPSHOT/reference/htmlsingle/" TargetMode="External"/><Relationship Id="rId18" Type="http://schemas.openxmlformats.org/officeDocument/2006/relationships/hyperlink" Target="https://docs.spring.io/spring-security/site/docs/5.2.0.BUILD-SNAPSHOT/reference/htmlsingle/" TargetMode="External"/><Relationship Id="rId26" Type="http://schemas.openxmlformats.org/officeDocument/2006/relationships/hyperlink" Target="https://docs.spring.io/spring-security/site/docs/5.2.0.BUILD-SNAPSHOT/reference/htmlsingle/" TargetMode="External"/><Relationship Id="rId39" Type="http://schemas.openxmlformats.org/officeDocument/2006/relationships/hyperlink" Target="https://docs.spring.io/spring-security/site/docs/5.2.0.BUILD-SNAPSHOT/reference/htmlsingle/" TargetMode="External"/><Relationship Id="rId21" Type="http://schemas.openxmlformats.org/officeDocument/2006/relationships/hyperlink" Target="https://docs.spring.io/spring-security/site/docs/5.2.0.BUILD-SNAPSHOT/reference/htmlsingle/" TargetMode="External"/><Relationship Id="rId34" Type="http://schemas.openxmlformats.org/officeDocument/2006/relationships/hyperlink" Target="https://docs.spring.io/spring-security/site/docs/5.2.0.BUILD-SNAPSHOT/reference/htmlsingle/" TargetMode="External"/><Relationship Id="rId7" Type="http://schemas.openxmlformats.org/officeDocument/2006/relationships/hyperlink" Target="https://docs.spring.io/spring-security/site/docs/5.2.0.BUILD-SNAPSHOT/reference/htmlsingle/" TargetMode="External"/><Relationship Id="rId12" Type="http://schemas.openxmlformats.org/officeDocument/2006/relationships/hyperlink" Target="https://docs.spring.io/spring-security/site/docs/5.2.0.BUILD-SNAPSHOT/reference/htmlsingle/" TargetMode="External"/><Relationship Id="rId17" Type="http://schemas.openxmlformats.org/officeDocument/2006/relationships/hyperlink" Target="https://docs.spring.io/spring-security/site/docs/5.2.0.BUILD-SNAPSHOT/reference/htmlsingle/" TargetMode="External"/><Relationship Id="rId25" Type="http://schemas.openxmlformats.org/officeDocument/2006/relationships/hyperlink" Target="https://docs.spring.io/spring-security/site/docs/5.2.0.BUILD-SNAPSHOT/reference/htmlsingle/" TargetMode="External"/><Relationship Id="rId33" Type="http://schemas.openxmlformats.org/officeDocument/2006/relationships/hyperlink" Target="https://docs.spring.io/spring-security/site/docs/5.2.0.BUILD-SNAPSHOT/reference/htmlsingle/" TargetMode="External"/><Relationship Id="rId38" Type="http://schemas.openxmlformats.org/officeDocument/2006/relationships/hyperlink" Target="https://docs.spring.io/spring-security/site/docs/5.2.0.BUILD-SNAPSHOT/reference/htmlsingle/" TargetMode="External"/><Relationship Id="rId2" Type="http://schemas.openxmlformats.org/officeDocument/2006/relationships/hyperlink" Target="https://docs.spring.io/spring-security/site/docs/5.2.0.BUILD-SNAPSHOT/reference/htmlsingle/" TargetMode="External"/><Relationship Id="rId16" Type="http://schemas.openxmlformats.org/officeDocument/2006/relationships/hyperlink" Target="https://docs.spring.io/spring-security/site/docs/5.2.0.BUILD-SNAPSHOT/reference/htmlsingle/" TargetMode="External"/><Relationship Id="rId20" Type="http://schemas.openxmlformats.org/officeDocument/2006/relationships/hyperlink" Target="https://docs.spring.io/spring-security/site/docs/5.2.0.BUILD-SNAPSHOT/reference/htmlsingle/" TargetMode="External"/><Relationship Id="rId29" Type="http://schemas.openxmlformats.org/officeDocument/2006/relationships/hyperlink" Target="https://docs.spring.io/spring-security/site/docs/5.2.0.BUILD-SNAPSHOT/reference/htmlsingle/" TargetMode="External"/><Relationship Id="rId1" Type="http://schemas.openxmlformats.org/officeDocument/2006/relationships/hyperlink" Target="https://docs.spring.io/spring-security/site/docs/5.2.0.BUILD-SNAPSHOT/reference/htmlsingle/" TargetMode="External"/><Relationship Id="rId6" Type="http://schemas.openxmlformats.org/officeDocument/2006/relationships/hyperlink" Target="https://docs.spring.io/spring-security/site/docs/5.2.0.BUILD-SNAPSHOT/reference/htmlsingle/" TargetMode="External"/><Relationship Id="rId11" Type="http://schemas.openxmlformats.org/officeDocument/2006/relationships/hyperlink" Target="https://docs.spring.io/spring-security/site/docs/5.2.0.BUILD-SNAPSHOT/reference/htmlsingle/" TargetMode="External"/><Relationship Id="rId24" Type="http://schemas.openxmlformats.org/officeDocument/2006/relationships/hyperlink" Target="https://docs.spring.io/spring-security/site/docs/5.2.0.BUILD-SNAPSHOT/reference/htmlsingle/" TargetMode="External"/><Relationship Id="rId32" Type="http://schemas.openxmlformats.org/officeDocument/2006/relationships/hyperlink" Target="https://docs.spring.io/spring-security/site/docs/5.2.0.BUILD-SNAPSHOT/reference/htmlsingle/" TargetMode="External"/><Relationship Id="rId37" Type="http://schemas.openxmlformats.org/officeDocument/2006/relationships/hyperlink" Target="https://docs.spring.io/spring-security/site/docs/5.2.0.BUILD-SNAPSHOT/reference/htmlsingle/" TargetMode="External"/><Relationship Id="rId40" Type="http://schemas.openxmlformats.org/officeDocument/2006/relationships/hyperlink" Target="https://docs.spring.io/spring-security/site/docs/5.2.0.BUILD-SNAPSHOT/reference/htmlsingle/" TargetMode="External"/><Relationship Id="rId5" Type="http://schemas.openxmlformats.org/officeDocument/2006/relationships/hyperlink" Target="https://docs.spring.io/spring-security/site/docs/5.2.0.BUILD-SNAPSHOT/reference/htmlsingle/" TargetMode="External"/><Relationship Id="rId15" Type="http://schemas.openxmlformats.org/officeDocument/2006/relationships/hyperlink" Target="https://docs.spring.io/spring-security/site/docs/5.2.0.BUILD-SNAPSHOT/reference/htmlsingle/" TargetMode="External"/><Relationship Id="rId23" Type="http://schemas.openxmlformats.org/officeDocument/2006/relationships/hyperlink" Target="https://docs.spring.io/spring-security/site/docs/5.2.0.BUILD-SNAPSHOT/reference/htmlsingle/" TargetMode="External"/><Relationship Id="rId28" Type="http://schemas.openxmlformats.org/officeDocument/2006/relationships/hyperlink" Target="https://docs.spring.io/spring-security/site/docs/5.2.0.BUILD-SNAPSHOT/reference/htmlsingle/" TargetMode="External"/><Relationship Id="rId36" Type="http://schemas.openxmlformats.org/officeDocument/2006/relationships/hyperlink" Target="https://docs.spring.io/spring-security/site/docs/5.2.0.BUILD-SNAPSHOT/reference/htmlsingle/" TargetMode="External"/><Relationship Id="rId10" Type="http://schemas.openxmlformats.org/officeDocument/2006/relationships/hyperlink" Target="https://docs.spring.io/spring-security/site/docs/5.2.0.BUILD-SNAPSHOT/reference/htmlsingle/" TargetMode="External"/><Relationship Id="rId19" Type="http://schemas.openxmlformats.org/officeDocument/2006/relationships/hyperlink" Target="https://docs.spring.io/spring-security/site/docs/5.2.0.BUILD-SNAPSHOT/reference/htmlsingle/" TargetMode="External"/><Relationship Id="rId31" Type="http://schemas.openxmlformats.org/officeDocument/2006/relationships/hyperlink" Target="https://docs.spring.io/spring-security/site/docs/5.2.0.BUILD-SNAPSHOT/reference/htmlsingle/" TargetMode="External"/><Relationship Id="rId4" Type="http://schemas.openxmlformats.org/officeDocument/2006/relationships/hyperlink" Target="https://docs.spring.io/spring-security/site/docs/5.2.0.BUILD-SNAPSHOT/reference/htmlsingle/" TargetMode="External"/><Relationship Id="rId9" Type="http://schemas.openxmlformats.org/officeDocument/2006/relationships/hyperlink" Target="https://docs.spring.io/spring-security/site/docs/5.2.0.BUILD-SNAPSHOT/reference/htmlsingle/" TargetMode="External"/><Relationship Id="rId14" Type="http://schemas.openxmlformats.org/officeDocument/2006/relationships/hyperlink" Target="https://docs.spring.io/spring-security/site/docs/5.2.0.BUILD-SNAPSHOT/reference/htmlsingle/" TargetMode="External"/><Relationship Id="rId22" Type="http://schemas.openxmlformats.org/officeDocument/2006/relationships/hyperlink" Target="https://docs.spring.io/spring-security/site/docs/5.2.0.BUILD-SNAPSHOT/reference/htmlsingle/" TargetMode="External"/><Relationship Id="rId27" Type="http://schemas.openxmlformats.org/officeDocument/2006/relationships/hyperlink" Target="https://docs.spring.io/spring-security/site/docs/5.2.0.BUILD-SNAPSHOT/reference/htmlsingle/" TargetMode="External"/><Relationship Id="rId30" Type="http://schemas.openxmlformats.org/officeDocument/2006/relationships/hyperlink" Target="https://docs.spring.io/spring-security/site/docs/5.2.0.BUILD-SNAPSHOT/reference/htmlsingle/" TargetMode="External"/><Relationship Id="rId35" Type="http://schemas.openxmlformats.org/officeDocument/2006/relationships/hyperlink" Target="https://docs.spring.io/spring-security/site/docs/5.2.0.BUILD-SNAPSHOT/reference/htmlsingle/" TargetMode="External"/><Relationship Id="rId8" Type="http://schemas.openxmlformats.org/officeDocument/2006/relationships/hyperlink" Target="https://docs.spring.io/spring-security/site/docs/5.2.0.BUILD-SNAPSHOT/reference/htmlsingle/" TargetMode="External"/><Relationship Id="rId3" Type="http://schemas.openxmlformats.org/officeDocument/2006/relationships/hyperlink" Target="https://docs.spring.io/spring-security/site/docs/5.2.0.BUILD-SNAPSHOT/reference/htmlsing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.oreilly.com/library/view/java-xml-and/9781484243305/html/394211_2_En_9_Chapter.xhtml" TargetMode="External"/><Relationship Id="rId2" Type="http://schemas.openxmlformats.org/officeDocument/2006/relationships/hyperlink" Target="https://learning.oreilly.com/library/view/java-xml-and/9781484243305/html/394211_2_En_8_Chapter.xhtml" TargetMode="External"/><Relationship Id="rId1" Type="http://schemas.openxmlformats.org/officeDocument/2006/relationships/hyperlink" Target="https://learning.oreilly.com/library/view/java-xml-and/9781484243305/html/394211_2_En_7_Chapter.xhtml" TargetMode="External"/><Relationship Id="rId6" Type="http://schemas.openxmlformats.org/officeDocument/2006/relationships/hyperlink" Target="https://learning.oreilly.com/library/view/java-xml-and/9781484243305/html/394211_2_En_12_Chapter.xhtml" TargetMode="External"/><Relationship Id="rId5" Type="http://schemas.openxmlformats.org/officeDocument/2006/relationships/hyperlink" Target="https://learning.oreilly.com/library/view/java-xml-and/9781484243305/html/394211_2_En_11_Chapter.xhtml" TargetMode="External"/><Relationship Id="rId4" Type="http://schemas.openxmlformats.org/officeDocument/2006/relationships/hyperlink" Target="https://learning.oreilly.com/library/view/java-xml-and/9781484243305/html/394211_2_En_10_Chapter.x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rtj.github.io/doc/" TargetMode="External"/><Relationship Id="rId2" Type="http://schemas.openxmlformats.org/officeDocument/2006/relationships/hyperlink" Target="https://assertj.github.io/doc/" TargetMode="External"/><Relationship Id="rId1" Type="http://schemas.openxmlformats.org/officeDocument/2006/relationships/hyperlink" Target="https://assertj.github.io/doc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es.gradle.org/building-java-web-applications/" TargetMode="External"/><Relationship Id="rId3" Type="http://schemas.openxmlformats.org/officeDocument/2006/relationships/hyperlink" Target="https://guides.gradle.org/building-java-libraries/" TargetMode="External"/><Relationship Id="rId7" Type="http://schemas.openxmlformats.org/officeDocument/2006/relationships/hyperlink" Target="https://guides.gradle.org/building-java-applications/" TargetMode="External"/><Relationship Id="rId2" Type="http://schemas.openxmlformats.org/officeDocument/2006/relationships/hyperlink" Target="https://kubernetes.io/docs/concepts/overview/what-is-kubernetes/" TargetMode="External"/><Relationship Id="rId1" Type="http://schemas.openxmlformats.org/officeDocument/2006/relationships/hyperlink" Target="https://guides.gradle.org/creating-new-gradle-builds/" TargetMode="External"/><Relationship Id="rId6" Type="http://schemas.openxmlformats.org/officeDocument/2006/relationships/hyperlink" Target="https://guides.gradle.org/creating-multi-project-builds/" TargetMode="External"/><Relationship Id="rId11" Type="http://schemas.openxmlformats.org/officeDocument/2006/relationships/hyperlink" Target="https://guides.gradle.org/using-build-cache/" TargetMode="External"/><Relationship Id="rId5" Type="http://schemas.openxmlformats.org/officeDocument/2006/relationships/hyperlink" Target="https://kubernetes.io/docs/concepts/overview/kubernetes-api/" TargetMode="External"/><Relationship Id="rId10" Type="http://schemas.openxmlformats.org/officeDocument/2006/relationships/hyperlink" Target="https://guides.gradle.org/performance/" TargetMode="External"/><Relationship Id="rId4" Type="http://schemas.openxmlformats.org/officeDocument/2006/relationships/hyperlink" Target="https://kubernetes.io/docs/concepts/overview/components/" TargetMode="External"/><Relationship Id="rId9" Type="http://schemas.openxmlformats.org/officeDocument/2006/relationships/hyperlink" Target="https://guides.gradle.org/building-spring-boot-2-projects-with-gra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tabSelected="1" workbookViewId="0">
      <pane xSplit="1" ySplit="1" topLeftCell="D3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ColWidth="14.42578125" defaultRowHeight="15.75" customHeight="1"/>
  <cols>
    <col min="1" max="5" width="28.7109375" customWidth="1"/>
    <col min="6" max="6" width="33.7109375" customWidth="1"/>
    <col min="7" max="7" width="39.42578125" customWidth="1"/>
    <col min="8" max="10" width="28.7109375" customWidth="1"/>
  </cols>
  <sheetData>
    <row r="1" spans="1:10" ht="37.5" customHeight="1">
      <c r="A1" s="1" t="str">
        <f>HYPERLINK("http://k8s-master-dev.synisys.com:31474","Synergy LMS")</f>
        <v>Synergy LMS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7.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.75" customHeight="1">
      <c r="A3" s="70" t="s">
        <v>9</v>
      </c>
      <c r="B3" s="68" t="s">
        <v>10</v>
      </c>
      <c r="C3" s="8"/>
      <c r="D3" s="7" t="s">
        <v>11</v>
      </c>
      <c r="E3" s="7" t="s">
        <v>12</v>
      </c>
      <c r="F3" s="7" t="s">
        <v>13</v>
      </c>
      <c r="G3" s="7" t="s">
        <v>14</v>
      </c>
      <c r="H3" s="8"/>
      <c r="I3" s="8"/>
      <c r="J3" s="9"/>
    </row>
    <row r="4" spans="1:10" ht="18.75" customHeight="1">
      <c r="A4" s="72"/>
      <c r="B4" s="10"/>
      <c r="C4" s="10"/>
      <c r="D4" s="10"/>
      <c r="E4" s="48" t="s">
        <v>15</v>
      </c>
      <c r="F4" s="10"/>
      <c r="G4" s="10"/>
      <c r="H4" s="10"/>
      <c r="I4" s="10"/>
      <c r="J4" s="11"/>
    </row>
    <row r="5" spans="1:10" ht="7.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t="18.75" customHeight="1">
      <c r="A6" s="70" t="s">
        <v>16</v>
      </c>
      <c r="B6" s="8"/>
      <c r="C6" s="8"/>
      <c r="D6" s="8"/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49" t="s">
        <v>22</v>
      </c>
    </row>
    <row r="7" spans="1:10" ht="18.75" customHeight="1">
      <c r="A7" s="72"/>
      <c r="B7" s="10"/>
      <c r="C7" s="10"/>
      <c r="D7" s="10"/>
      <c r="E7" s="10"/>
      <c r="F7" s="48" t="s">
        <v>23</v>
      </c>
      <c r="G7" s="10"/>
      <c r="H7" s="10"/>
      <c r="I7" s="10"/>
      <c r="J7" s="11"/>
    </row>
    <row r="8" spans="1:10" ht="7.5" customHeight="1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18.75" customHeight="1">
      <c r="A9" s="70" t="s">
        <v>24</v>
      </c>
      <c r="B9" s="8"/>
      <c r="C9" s="68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0" t="s">
        <v>30</v>
      </c>
      <c r="I9" s="8"/>
      <c r="J9" s="9"/>
    </row>
    <row r="10" spans="1:10" ht="18.75" customHeight="1">
      <c r="A10" s="71"/>
      <c r="B10" s="12"/>
      <c r="C10" s="12"/>
      <c r="D10" s="51" t="s">
        <v>31</v>
      </c>
      <c r="E10" s="12"/>
      <c r="F10" s="51" t="s">
        <v>32</v>
      </c>
      <c r="G10" s="51" t="s">
        <v>33</v>
      </c>
      <c r="H10" s="12"/>
      <c r="I10" s="12"/>
      <c r="J10" s="13"/>
    </row>
    <row r="11" spans="1:10" ht="18.75" customHeight="1">
      <c r="A11" s="72"/>
      <c r="B11" s="10"/>
      <c r="C11" s="10"/>
      <c r="D11" s="10"/>
      <c r="E11" s="10"/>
      <c r="F11" s="52" t="s">
        <v>34</v>
      </c>
      <c r="G11" s="52" t="s">
        <v>35</v>
      </c>
      <c r="H11" s="10"/>
      <c r="I11" s="10"/>
      <c r="J11" s="11"/>
    </row>
    <row r="12" spans="1:10" ht="7.5" customHeight="1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ht="18.75" customHeight="1">
      <c r="A13" s="14" t="s">
        <v>36</v>
      </c>
      <c r="B13" s="15"/>
      <c r="C13" s="67" t="s">
        <v>37</v>
      </c>
      <c r="D13" s="15"/>
      <c r="E13" s="15"/>
      <c r="F13" s="15"/>
      <c r="G13" s="15"/>
      <c r="H13" s="15"/>
      <c r="I13" s="15"/>
      <c r="J13" s="16"/>
    </row>
    <row r="14" spans="1:10" ht="7.5" customHeight="1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0" ht="18.75" customHeight="1">
      <c r="A15" s="70" t="s">
        <v>38</v>
      </c>
      <c r="B15" s="8"/>
      <c r="C15" s="8"/>
      <c r="D15" s="7" t="s">
        <v>39</v>
      </c>
      <c r="E15" s="8"/>
      <c r="F15" s="8"/>
      <c r="G15" s="8"/>
      <c r="H15" s="8"/>
      <c r="I15" s="8"/>
      <c r="J15" s="9"/>
    </row>
    <row r="16" spans="1:10" ht="18.75" customHeight="1">
      <c r="A16" s="72"/>
      <c r="B16" s="10"/>
      <c r="C16" s="10"/>
      <c r="D16" s="48" t="s">
        <v>40</v>
      </c>
      <c r="E16" s="10"/>
      <c r="F16" s="10"/>
      <c r="G16" s="10"/>
      <c r="H16" s="10"/>
      <c r="I16" s="10"/>
      <c r="J16" s="11"/>
    </row>
    <row r="17" spans="1:10" ht="7.5" customHeight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t="18.75" customHeight="1">
      <c r="A18" s="70" t="s">
        <v>41</v>
      </c>
      <c r="B18" s="8"/>
      <c r="C18" s="8"/>
      <c r="D18" s="69" t="s">
        <v>42</v>
      </c>
      <c r="E18" s="7" t="s">
        <v>43</v>
      </c>
      <c r="F18" s="7" t="s">
        <v>44</v>
      </c>
      <c r="G18" s="7" t="s">
        <v>45</v>
      </c>
      <c r="H18" s="8"/>
      <c r="I18" s="7" t="s">
        <v>22</v>
      </c>
      <c r="J18" s="9"/>
    </row>
    <row r="19" spans="1:10" ht="18.75" customHeight="1">
      <c r="A19" s="71"/>
      <c r="B19" s="12"/>
      <c r="C19" s="12"/>
      <c r="D19" s="12"/>
      <c r="E19" s="51" t="s">
        <v>46</v>
      </c>
      <c r="F19" s="12"/>
      <c r="G19" s="12"/>
      <c r="H19" s="12"/>
      <c r="I19" s="12"/>
      <c r="J19" s="13"/>
    </row>
    <row r="20" spans="1:10" ht="18.75" customHeight="1">
      <c r="A20" s="72"/>
      <c r="B20" s="10"/>
      <c r="C20" s="10"/>
      <c r="D20" s="10"/>
      <c r="E20" s="69" t="s">
        <v>47</v>
      </c>
      <c r="F20" s="10"/>
      <c r="G20" s="10"/>
      <c r="H20" s="10"/>
      <c r="I20" s="10"/>
      <c r="J20" s="11"/>
    </row>
    <row r="21" spans="1:10" ht="7.5" customHeight="1">
      <c r="A21" s="17"/>
      <c r="B21" s="5"/>
      <c r="C21" s="5"/>
      <c r="D21" s="5"/>
      <c r="E21" s="5"/>
      <c r="F21" s="5"/>
      <c r="G21" s="5"/>
      <c r="H21" s="5"/>
      <c r="I21" s="5"/>
      <c r="J21" s="6"/>
    </row>
    <row r="22" spans="1:10" ht="18.75" customHeight="1">
      <c r="A22" s="70" t="s">
        <v>48</v>
      </c>
      <c r="B22" s="8"/>
      <c r="C22" s="8"/>
      <c r="D22" s="8"/>
      <c r="E22" s="8"/>
      <c r="F22" s="69" t="s">
        <v>49</v>
      </c>
      <c r="G22" s="69" t="s">
        <v>50</v>
      </c>
      <c r="H22" s="7" t="s">
        <v>51</v>
      </c>
      <c r="I22" s="7" t="s">
        <v>52</v>
      </c>
      <c r="J22" s="9"/>
    </row>
    <row r="23" spans="1:10" ht="18.75" customHeight="1">
      <c r="A23" s="71"/>
      <c r="B23" s="12"/>
      <c r="C23" s="12"/>
      <c r="D23" s="12"/>
      <c r="E23" s="12"/>
      <c r="F23" s="69" t="s">
        <v>53</v>
      </c>
      <c r="G23" s="51" t="s">
        <v>43</v>
      </c>
      <c r="H23" s="12"/>
      <c r="I23" s="12"/>
      <c r="J23" s="13"/>
    </row>
    <row r="24" spans="1:10" ht="18.75" customHeight="1">
      <c r="A24" s="72"/>
      <c r="B24" s="10"/>
      <c r="C24" s="10"/>
      <c r="D24" s="10"/>
      <c r="E24" s="10"/>
      <c r="F24" s="10"/>
      <c r="G24" s="69" t="s">
        <v>54</v>
      </c>
      <c r="H24" s="10"/>
      <c r="I24" s="10"/>
      <c r="J24" s="11"/>
    </row>
    <row r="25" spans="1:10" ht="7.5" customHeight="1">
      <c r="A25" s="4"/>
      <c r="B25" s="5"/>
      <c r="C25" s="5"/>
      <c r="D25" s="18"/>
      <c r="E25" s="18"/>
      <c r="F25" s="18"/>
      <c r="G25" s="18"/>
      <c r="H25" s="5"/>
      <c r="I25" s="5"/>
      <c r="J25" s="6"/>
    </row>
    <row r="26" spans="1:10" ht="18.75" customHeight="1">
      <c r="A26" s="70" t="s">
        <v>43</v>
      </c>
      <c r="B26" s="8"/>
      <c r="C26" s="8"/>
      <c r="D26" s="69" t="s">
        <v>55</v>
      </c>
      <c r="E26" s="7" t="s">
        <v>56</v>
      </c>
      <c r="F26" s="7" t="s">
        <v>57</v>
      </c>
      <c r="G26" s="7" t="s">
        <v>58</v>
      </c>
      <c r="H26" s="8"/>
      <c r="I26" s="8"/>
      <c r="J26" s="9"/>
    </row>
    <row r="27" spans="1:10" ht="18.75" customHeight="1">
      <c r="A27" s="72"/>
      <c r="B27" s="10"/>
      <c r="C27" s="10"/>
      <c r="D27" s="10"/>
      <c r="E27" s="48" t="s">
        <v>59</v>
      </c>
      <c r="F27" s="48" t="s">
        <v>60</v>
      </c>
      <c r="G27" s="48" t="s">
        <v>61</v>
      </c>
      <c r="H27" s="10"/>
      <c r="I27" s="10"/>
      <c r="J27" s="11"/>
    </row>
    <row r="28" spans="1:10" ht="7.5" customHeight="1">
      <c r="A28" s="4"/>
      <c r="B28" s="5"/>
      <c r="C28" s="5"/>
      <c r="D28" s="18"/>
      <c r="E28" s="18"/>
      <c r="F28" s="18"/>
      <c r="G28" s="18"/>
      <c r="H28" s="5"/>
      <c r="I28" s="5"/>
      <c r="J28" s="6"/>
    </row>
    <row r="29" spans="1:10" ht="18.75" customHeight="1">
      <c r="A29" s="70" t="s">
        <v>62</v>
      </c>
      <c r="B29" s="8"/>
      <c r="C29" s="8"/>
      <c r="D29" s="8"/>
      <c r="E29" s="7" t="str">
        <f>HYPERLINK("https://static.javadoc.io/javax.cache/cache-api/1.0.0/javax/cache/package-summary.html","Java Cache API")</f>
        <v>Java Cache API</v>
      </c>
      <c r="F29" s="50" t="str">
        <f>HYPERLINK("https://commons.apache.org/proper/commons-jcs/getting_started/intro.html","Apache Commons JCS")</f>
        <v>Apache Commons JCS</v>
      </c>
      <c r="G29" s="19" t="str">
        <f>HYPERLINK("https://github.com/google/guava/wiki/CachesExplained","Guava Caches")</f>
        <v>Guava Caches</v>
      </c>
      <c r="H29" s="7" t="str">
        <f>HYPERLINK("https://redis.io/topics/introduction","Redis Cache")</f>
        <v>Redis Cache</v>
      </c>
      <c r="I29" s="8"/>
      <c r="J29" s="9"/>
    </row>
    <row r="30" spans="1:10" ht="18.75" customHeight="1">
      <c r="A30" s="72"/>
      <c r="B30" s="10"/>
      <c r="C30" s="10"/>
      <c r="D30" s="10"/>
      <c r="E30" s="52" t="str">
        <f>HYPERLINK("http://www.ehcache.org/documentation/3.7/","EhCache")</f>
        <v>EhCache</v>
      </c>
      <c r="F30" s="52" t="str">
        <f>HYPERLINK("https://cache2k.org/","Cache2k")</f>
        <v>Cache2k</v>
      </c>
      <c r="G30" s="54" t="str">
        <f>HYPERLINK("https://docs.spring.io/spring/docs/5.2.0.BUILD-SNAPSHOT/spring-framework-reference/integration.html#cache","Spring Cache")</f>
        <v>Spring Cache</v>
      </c>
      <c r="H30" s="10"/>
      <c r="I30" s="10"/>
      <c r="J30" s="11"/>
    </row>
    <row r="31" spans="1:10" ht="7.5" customHeight="1">
      <c r="A31" s="4"/>
      <c r="B31" s="5"/>
      <c r="C31" s="5"/>
      <c r="D31" s="18"/>
      <c r="E31" s="18"/>
      <c r="F31" s="18"/>
      <c r="G31" s="18"/>
      <c r="H31" s="5"/>
      <c r="I31" s="5"/>
      <c r="J31" s="6"/>
    </row>
    <row r="32" spans="1:10" ht="18.75" customHeight="1">
      <c r="A32" s="70" t="s">
        <v>63</v>
      </c>
      <c r="B32" s="8"/>
      <c r="C32" s="8"/>
      <c r="D32" s="8"/>
      <c r="E32" s="20"/>
      <c r="F32" s="7" t="str">
        <f>HYPERLINK("https://docs.oracle.com/javaee/6/tutorial/doc/bncdq.html","Java Message Service API")</f>
        <v>Java Message Service API</v>
      </c>
      <c r="G32" s="50" t="str">
        <f>HYPERLINK("http://activemq.apache.org/getting-started","ActiveMQ")</f>
        <v>ActiveMQ</v>
      </c>
      <c r="H32" s="21"/>
      <c r="I32" s="7" t="str">
        <f>HYPERLINK("https://kafka.apache.org/intro","Kafka")</f>
        <v>Kafka</v>
      </c>
      <c r="J32" s="9"/>
    </row>
    <row r="33" spans="1:10" ht="18.75" customHeight="1">
      <c r="A33" s="72"/>
      <c r="B33" s="10"/>
      <c r="C33" s="10"/>
      <c r="D33" s="10"/>
      <c r="E33" s="10"/>
      <c r="F33" s="48" t="str">
        <f>HYPERLINK("https://www.rabbitmq.com/getstarted.html","RabbitMQ")</f>
        <v>RabbitMQ</v>
      </c>
      <c r="G33" s="48" t="str">
        <f>HYPERLINK("https://redis.io/documentation","Redis")</f>
        <v>Redis</v>
      </c>
      <c r="H33" s="22"/>
      <c r="I33" s="48" t="str">
        <f>HYPERLINK("http://rocketmq.apache.org/docs/quick-start/","RocketMQ")</f>
        <v>RocketMQ</v>
      </c>
      <c r="J33" s="11"/>
    </row>
    <row r="34" spans="1:10" ht="7.5" customHeight="1">
      <c r="A34" s="4"/>
      <c r="B34" s="5"/>
      <c r="C34" s="5"/>
      <c r="D34" s="18"/>
      <c r="E34" s="18"/>
      <c r="F34" s="18"/>
      <c r="G34" s="18"/>
      <c r="H34" s="5"/>
      <c r="I34" s="5"/>
      <c r="J34" s="6"/>
    </row>
    <row r="35" spans="1:10" ht="18.75" customHeight="1">
      <c r="A35" s="70" t="s">
        <v>64</v>
      </c>
      <c r="B35" s="8"/>
      <c r="C35" s="67" t="s">
        <v>65</v>
      </c>
      <c r="D35" s="69" t="str">
        <f>HYPERLINK("https://docs.oracle.com/javaee/6/tutorial/doc/bnbpz.html","Java Persistence API")</f>
        <v>Java Persistence API</v>
      </c>
      <c r="E35" s="7" t="str">
        <f>HYPERLINK("http://db.apache.org/jdo/index.html","Java Data Objects API")</f>
        <v>Java Data Objects API</v>
      </c>
      <c r="F35" s="21"/>
      <c r="G35" s="75" t="s">
        <v>66</v>
      </c>
      <c r="H35" s="50" t="s">
        <v>67</v>
      </c>
      <c r="I35" s="50" t="s">
        <v>68</v>
      </c>
      <c r="J35" s="55" t="s">
        <v>69</v>
      </c>
    </row>
    <row r="36" spans="1:10" ht="18.75" customHeight="1">
      <c r="A36" s="72"/>
      <c r="B36" s="10"/>
      <c r="C36" s="10"/>
      <c r="D36" s="22"/>
      <c r="E36" s="10"/>
      <c r="F36" s="22"/>
      <c r="G36" s="69" t="s">
        <v>70</v>
      </c>
      <c r="H36" s="22"/>
      <c r="I36" s="22"/>
      <c r="J36" s="56" t="s">
        <v>71</v>
      </c>
    </row>
    <row r="37" spans="1:10" ht="7.5" customHeight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t="18.75" customHeight="1">
      <c r="A38" s="14" t="s">
        <v>72</v>
      </c>
      <c r="B38" s="15"/>
      <c r="C38" s="68" t="s">
        <v>73</v>
      </c>
      <c r="D38" s="23"/>
      <c r="E38" s="53" t="s">
        <v>74</v>
      </c>
      <c r="F38" s="15"/>
      <c r="G38" s="15"/>
      <c r="H38" s="15"/>
      <c r="I38" s="15"/>
      <c r="J38" s="16"/>
    </row>
    <row r="39" spans="1:10" ht="7.5" customHeight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t="18.75" customHeight="1">
      <c r="A40" s="70" t="s">
        <v>75</v>
      </c>
      <c r="B40" s="24"/>
      <c r="C40" s="8"/>
      <c r="D40" s="57" t="s">
        <v>76</v>
      </c>
      <c r="E40" s="7" t="s">
        <v>77</v>
      </c>
      <c r="F40" s="7" t="s">
        <v>78</v>
      </c>
      <c r="G40" s="21"/>
      <c r="H40" s="21"/>
      <c r="I40" s="7" t="s">
        <v>79</v>
      </c>
      <c r="J40" s="49" t="s">
        <v>80</v>
      </c>
    </row>
    <row r="41" spans="1:10" ht="18.75" customHeight="1">
      <c r="A41" s="72"/>
      <c r="B41" s="10"/>
      <c r="C41" s="10"/>
      <c r="D41" s="48" t="s">
        <v>81</v>
      </c>
      <c r="E41" s="48" t="s">
        <v>82</v>
      </c>
      <c r="F41" s="48" t="s">
        <v>83</v>
      </c>
      <c r="G41" s="48" t="s">
        <v>84</v>
      </c>
      <c r="H41" s="10"/>
      <c r="I41" s="10"/>
      <c r="J41" s="11"/>
    </row>
    <row r="42" spans="1:10" ht="7.5" customHeight="1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ht="18.75" customHeight="1">
      <c r="A43" s="70" t="s">
        <v>85</v>
      </c>
      <c r="B43" s="8"/>
      <c r="C43" s="8"/>
      <c r="D43" s="8"/>
      <c r="E43" s="8"/>
      <c r="F43" s="8"/>
      <c r="G43" s="8"/>
      <c r="H43" s="21"/>
      <c r="I43" s="21"/>
      <c r="J43" s="55" t="s">
        <v>86</v>
      </c>
    </row>
    <row r="44" spans="1:10" ht="18.75" customHeight="1">
      <c r="A44" s="71"/>
      <c r="B44" s="12"/>
      <c r="C44" s="12"/>
      <c r="D44" s="12"/>
      <c r="E44" s="12"/>
      <c r="F44" s="12"/>
      <c r="G44" s="12"/>
      <c r="H44" s="12"/>
      <c r="I44" s="12"/>
      <c r="J44" s="58" t="s">
        <v>87</v>
      </c>
    </row>
    <row r="45" spans="1:10" ht="18.75" customHeight="1">
      <c r="A45" s="72"/>
      <c r="B45" s="10"/>
      <c r="C45" s="10"/>
      <c r="D45" s="10"/>
      <c r="E45" s="10"/>
      <c r="F45" s="10"/>
      <c r="G45" s="10"/>
      <c r="H45" s="10"/>
      <c r="I45" s="10"/>
      <c r="J45" s="56" t="s">
        <v>88</v>
      </c>
    </row>
    <row r="46" spans="1:10" ht="7.5" customHeight="1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ht="18.75" customHeight="1">
      <c r="A47" s="14" t="s">
        <v>89</v>
      </c>
      <c r="B47" s="15"/>
      <c r="C47" s="15"/>
      <c r="D47" s="53" t="s">
        <v>90</v>
      </c>
      <c r="E47" s="23"/>
      <c r="F47" s="53" t="s">
        <v>91</v>
      </c>
      <c r="G47" s="23"/>
      <c r="H47" s="53" t="str">
        <f>HYPERLINK("https://docs.python.org/2.7/tutorial/","Python")</f>
        <v>Python</v>
      </c>
      <c r="I47" s="53" t="s">
        <v>92</v>
      </c>
      <c r="J47" s="16"/>
    </row>
    <row r="48" spans="1:10" ht="7.5" customHeight="1">
      <c r="A48" s="4"/>
      <c r="B48" s="5"/>
      <c r="C48" s="5"/>
      <c r="D48" s="5"/>
      <c r="E48" s="5"/>
      <c r="F48" s="5"/>
      <c r="G48" s="5"/>
      <c r="H48" s="5"/>
      <c r="I48" s="5"/>
      <c r="J48" s="6"/>
    </row>
    <row r="49" spans="1:10" ht="18.75" customHeight="1">
      <c r="A49" s="14" t="s">
        <v>93</v>
      </c>
      <c r="B49" s="15"/>
      <c r="C49" s="67" t="s">
        <v>94</v>
      </c>
      <c r="D49" s="67" t="s">
        <v>95</v>
      </c>
      <c r="E49" s="53" t="s">
        <v>96</v>
      </c>
      <c r="F49" s="53" t="s">
        <v>97</v>
      </c>
      <c r="G49" s="53" t="s">
        <v>98</v>
      </c>
      <c r="H49" s="15"/>
      <c r="I49" s="15"/>
      <c r="J49" s="16"/>
    </row>
    <row r="50" spans="1:10" ht="7.5" customHeight="1">
      <c r="A50" s="4"/>
      <c r="B50" s="5"/>
      <c r="C50" s="5"/>
      <c r="D50" s="5"/>
      <c r="E50" s="5"/>
      <c r="F50" s="5"/>
      <c r="G50" s="5"/>
      <c r="H50" s="5"/>
      <c r="I50" s="5"/>
      <c r="J50" s="6"/>
    </row>
    <row r="51" spans="1:10" ht="18.75" customHeight="1">
      <c r="A51" s="25" t="s">
        <v>99</v>
      </c>
      <c r="B51" s="15"/>
      <c r="C51" s="15"/>
      <c r="D51" s="15"/>
      <c r="E51" s="53" t="s">
        <v>10</v>
      </c>
      <c r="F51" s="53" t="s">
        <v>100</v>
      </c>
      <c r="G51" s="53" t="s">
        <v>101</v>
      </c>
      <c r="H51" s="59" t="s">
        <v>102</v>
      </c>
      <c r="I51" s="15"/>
      <c r="J51" s="16"/>
    </row>
    <row r="52" spans="1:10" ht="7.5" customHeight="1">
      <c r="A52" s="4"/>
      <c r="B52" s="5"/>
      <c r="C52" s="5"/>
      <c r="D52" s="5"/>
      <c r="E52" s="5"/>
      <c r="F52" s="5"/>
      <c r="G52" s="5"/>
      <c r="H52" s="5"/>
      <c r="I52" s="5"/>
      <c r="J52" s="6"/>
    </row>
    <row r="53" spans="1:10" ht="18.75" customHeight="1">
      <c r="A53" s="70" t="s">
        <v>103</v>
      </c>
      <c r="B53" s="8"/>
      <c r="C53" s="8"/>
      <c r="D53" s="8"/>
      <c r="E53" s="8"/>
      <c r="F53" s="7" t="s">
        <v>10</v>
      </c>
      <c r="G53" s="7" t="s">
        <v>104</v>
      </c>
      <c r="H53" s="57" t="s">
        <v>105</v>
      </c>
      <c r="I53" s="57" t="s">
        <v>106</v>
      </c>
      <c r="J53" s="26"/>
    </row>
    <row r="54" spans="1:10" ht="18.75" customHeight="1">
      <c r="A54" s="72"/>
      <c r="B54" s="10"/>
      <c r="C54" s="10"/>
      <c r="D54" s="10"/>
      <c r="E54" s="10"/>
      <c r="F54" s="48" t="s">
        <v>107</v>
      </c>
      <c r="G54" s="48" t="s">
        <v>108</v>
      </c>
      <c r="H54" s="48" t="s">
        <v>109</v>
      </c>
      <c r="I54" s="22"/>
      <c r="J54" s="60" t="s">
        <v>110</v>
      </c>
    </row>
    <row r="55" spans="1:10" ht="7.5" customHeight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t="18.75" customHeight="1">
      <c r="A56" s="70" t="s">
        <v>111</v>
      </c>
      <c r="B56" s="8"/>
      <c r="C56" s="8"/>
      <c r="D56" s="8"/>
      <c r="E56" s="7" t="s">
        <v>112</v>
      </c>
      <c r="F56" s="7" t="s">
        <v>113</v>
      </c>
      <c r="G56" s="7" t="s">
        <v>114</v>
      </c>
      <c r="H56" s="8"/>
      <c r="I56" s="8"/>
      <c r="J56" s="9"/>
    </row>
    <row r="57" spans="1:10" ht="18.75" customHeight="1">
      <c r="A57" s="71"/>
      <c r="B57" s="12"/>
      <c r="C57" s="12"/>
      <c r="D57" s="12"/>
      <c r="E57" s="51" t="s">
        <v>115</v>
      </c>
      <c r="F57" s="51" t="s">
        <v>116</v>
      </c>
      <c r="G57" s="51" t="s">
        <v>117</v>
      </c>
      <c r="H57" s="12"/>
      <c r="I57" s="12"/>
      <c r="J57" s="13"/>
    </row>
    <row r="58" spans="1:10" ht="18.75" customHeight="1">
      <c r="A58" s="72"/>
      <c r="B58" s="10"/>
      <c r="C58" s="10"/>
      <c r="D58" s="10"/>
      <c r="E58" s="10"/>
      <c r="F58" s="48" t="s">
        <v>118</v>
      </c>
      <c r="G58" s="48" t="s">
        <v>119</v>
      </c>
      <c r="H58" s="10"/>
      <c r="I58" s="10"/>
      <c r="J58" s="11"/>
    </row>
    <row r="59" spans="1:10" ht="7.5" customHeight="1">
      <c r="A59" s="4"/>
      <c r="B59" s="5"/>
      <c r="C59" s="5"/>
      <c r="D59" s="5"/>
      <c r="E59" s="18"/>
      <c r="F59" s="18"/>
      <c r="G59" s="18"/>
      <c r="H59" s="5"/>
      <c r="I59" s="5"/>
      <c r="J59" s="6"/>
    </row>
    <row r="60" spans="1:10" ht="18.75" customHeight="1">
      <c r="A60" s="70" t="s">
        <v>120</v>
      </c>
      <c r="B60" s="8"/>
      <c r="C60" s="8"/>
      <c r="D60" s="8"/>
      <c r="E60" s="7" t="str">
        <f>HYPERLINK("https://www.tutorialspoint.com/software_architecture_design/object_oriented_paradigm.htm","Object-Oriented Paradigm")</f>
        <v>Object-Oriented Paradigm</v>
      </c>
      <c r="F60" s="7" t="str">
        <f>HYPERLINK("https://www.tutorialspoint.com/software_architecture_design/key_principles.htm","Key Principles")</f>
        <v>Key Principles</v>
      </c>
      <c r="G60" s="7" t="str">
        <f>HYPERLINK("https://www.tutorialspoint.com/software_architecture_design/data_flow_architecture.htm","Data Flow Architecture")</f>
        <v>Data Flow Architecture</v>
      </c>
      <c r="H60" s="7" t="str">
        <f>HYPERLINK("https://www.tutorialspoint.com/software_architecture_design/interaction_oriented_architecture.htm","Interaction-Oriented Architecture")</f>
        <v>Interaction-Oriented Architecture</v>
      </c>
      <c r="I60" s="7" t="str">
        <f>HYPERLINK("https://www.tutorialspoint.com/software_architecture_design/distributed_architecture.htm","Distributed Architecture")</f>
        <v>Distributed Architecture</v>
      </c>
      <c r="J60" s="49" t="str">
        <f>HYPERLINK("https://www.tutorialspoint.com/software_architecture_design/user_interface.htm","User Interface")</f>
        <v>User Interface</v>
      </c>
    </row>
    <row r="61" spans="1:10" ht="18.75" customHeight="1">
      <c r="A61" s="71"/>
      <c r="B61" s="12"/>
      <c r="C61" s="12"/>
      <c r="D61" s="12"/>
      <c r="E61" s="12"/>
      <c r="F61" s="51" t="str">
        <f>HYPERLINK("https://www.tutorialspoint.com/software_architecture_design/architecture_models.htm","Architecture Models")</f>
        <v>Architecture Models</v>
      </c>
      <c r="G61" s="51" t="str">
        <f>HYPERLINK("https://www.tutorialspoint.com/software_architecture_design/data_centered_architecture.htm","Data-Centered Architecture")</f>
        <v>Data-Centered Architecture</v>
      </c>
      <c r="H61" s="51" t="str">
        <f>HYPERLINK("https://www.tutorialspoint.com/software_architecture_design/component_based_architecture.htm","Component-Based Architecture")</f>
        <v>Component-Based Architecture</v>
      </c>
      <c r="I61" s="12"/>
      <c r="J61" s="61" t="str">
        <f>HYPERLINK("https://www.tutorialspoint.com/software_architecture_design/architecture_techniques.htm","Architecture Techniques")</f>
        <v>Architecture Techniques</v>
      </c>
    </row>
    <row r="62" spans="1:10" ht="18.75" customHeight="1">
      <c r="A62" s="72"/>
      <c r="B62" s="10"/>
      <c r="C62" s="10"/>
      <c r="D62" s="10"/>
      <c r="E62" s="22"/>
      <c r="F62" s="10"/>
      <c r="G62" s="48" t="str">
        <f>HYPERLINK("https://www.tutorialspoint.com/software_architecture_design/hierarchical_architecture.htm","Hierarchical Architecture")</f>
        <v>Hierarchical Architecture</v>
      </c>
      <c r="H62" s="22"/>
      <c r="I62" s="10"/>
      <c r="J62" s="11"/>
    </row>
    <row r="63" spans="1:10" ht="7.5" customHeight="1">
      <c r="A63" s="4"/>
      <c r="B63" s="5"/>
      <c r="C63" s="5"/>
      <c r="D63" s="5"/>
      <c r="E63" s="18"/>
      <c r="F63" s="18"/>
      <c r="G63" s="18"/>
      <c r="H63" s="5"/>
      <c r="I63" s="5"/>
      <c r="J63" s="6"/>
    </row>
    <row r="64" spans="1:10" ht="18.75" customHeight="1">
      <c r="A64" s="70" t="s">
        <v>121</v>
      </c>
      <c r="B64" s="8"/>
      <c r="C64" s="8"/>
      <c r="D64" s="19" t="str">
        <f>HYPERLINK("https://learning.oreilly.com/library/view/head-first-design/0596007124/ch01.html","Intro to Design Patterns")</f>
        <v>Intro to Design Patterns</v>
      </c>
      <c r="E64" s="19" t="str">
        <f>HYPERLINK("https://learning.oreilly.com/library/view/head-first-design/0596007124/ch04.html","The Factory Pattern")</f>
        <v>The Factory Pattern</v>
      </c>
      <c r="F64" s="19" t="str">
        <f>HYPERLINK("https://learning.oreilly.com/library/view/head-first-design/0596007124/apa.html#builder","The Builder Pattern")</f>
        <v>The Builder Pattern</v>
      </c>
      <c r="G64" s="19" t="str">
        <f>HYPERLINK("https://learning.oreilly.com/library/view/head-first-design/0596007124/apa.html#mediator","The Mediator Pattern")</f>
        <v>The Mediator Pattern</v>
      </c>
      <c r="H64" s="19" t="str">
        <f>HYPERLINK("https://learning.oreilly.com/library/view/head-first-design/0596007124/apa.html#visitor","The Visitor Pattern")</f>
        <v>The Visitor Pattern</v>
      </c>
      <c r="I64" s="19" t="str">
        <f>HYPERLINK("https://learning.oreilly.com/library/view/head-first-design/0596007124/ch08.html","The Template Method Pattern")</f>
        <v>The Template Method Pattern</v>
      </c>
      <c r="J64" s="62" t="str">
        <f>HYPERLINK("https://learning.oreilly.com/library/view/head-first-design/0596007124/ch11.html","The Proxy Pattern")</f>
        <v>The Proxy Pattern</v>
      </c>
    </row>
    <row r="65" spans="1:10" ht="18.75" customHeight="1">
      <c r="A65" s="71"/>
      <c r="B65" s="12"/>
      <c r="C65" s="12"/>
      <c r="D65" s="63" t="str">
        <f>HYPERLINK("https://learning.oreilly.com/library/view/head-first-design/0596007124/ch02.html","The Observer Pattern")</f>
        <v>The Observer Pattern</v>
      </c>
      <c r="E65" s="63" t="str">
        <f>HYPERLINK("https://learning.oreilly.com/library/view/head-first-design/0596007124/ch05.html","The Singleton Pattern")</f>
        <v>The Singleton Pattern</v>
      </c>
      <c r="F65" s="63" t="str">
        <f>HYPERLINK("https://learning.oreilly.com/library/view/head-first-design/0596007124/apa.html#flyweight","The Flyweight Pattern")</f>
        <v>The Flyweight Pattern</v>
      </c>
      <c r="G65" s="63" t="str">
        <f>HYPERLINK("https://learning.oreilly.com/library/view/head-first-design/0596007124/apa.html#memento","The Memento Pattern")</f>
        <v>The Memento Pattern</v>
      </c>
      <c r="H65" s="63" t="str">
        <f>HYPERLINK("https://learning.oreilly.com/library/view/head-first-design/0596007124/ch06.html","The Command Pattern")</f>
        <v>The Command Pattern</v>
      </c>
      <c r="I65" s="63" t="str">
        <f>HYPERLINK("https://learning.oreilly.com/library/view/head-first-design/0596007124/ch09.html","The Iterator and Composite Patterns")</f>
        <v>The Iterator and Composite Patterns</v>
      </c>
      <c r="J65" s="64" t="str">
        <f>HYPERLINK("https://learning.oreilly.com/library/view/head-first-design/0596007124/ch12.html","Compound Patterns")</f>
        <v>Compound Patterns</v>
      </c>
    </row>
    <row r="66" spans="1:10" ht="18.75" customHeight="1">
      <c r="A66" s="72"/>
      <c r="B66" s="10"/>
      <c r="C66" s="10"/>
      <c r="D66" s="54" t="str">
        <f>HYPERLINK("https://learning.oreilly.com/library/view/head-first-design/0596007124/ch03.html","The Decorator Pattern")</f>
        <v>The Decorator Pattern</v>
      </c>
      <c r="E66" s="54" t="str">
        <f>HYPERLINK("https://learning.oreilly.com/library/view/head-first-design/0596007124/apa.html#bridge","The Bridge Pattern")</f>
        <v>The Bridge Pattern</v>
      </c>
      <c r="F66" s="54" t="str">
        <f>HYPERLINK("https://learning.oreilly.com/library/view/head-first-design/0596007124/apa.html#interpreter","The Interpreter Pattern")</f>
        <v>The Interpreter Pattern</v>
      </c>
      <c r="G66" s="54" t="str">
        <f>HYPERLINK("https://learning.oreilly.com/library/view/head-first-design/0596007124/apa.html#prototype","The Prototype Pattern")</f>
        <v>The Prototype Pattern</v>
      </c>
      <c r="H66" s="54" t="str">
        <f>HYPERLINK("https://learning.oreilly.com/library/view/head-first-design/0596007124/ch07.html","The Adapter and Facade Patterns")</f>
        <v>The Adapter and Facade Patterns</v>
      </c>
      <c r="I66" s="54" t="str">
        <f>HYPERLINK("https://learning.oreilly.com/library/view/head-first-design/0596007124/ch10.html","The State Pattern")</f>
        <v>The State Pattern</v>
      </c>
      <c r="J66" s="65" t="str">
        <f>HYPERLINK("https://learning.oreilly.com/library/view/head-first-design/0596007124/ch13.html","Patterns in the Real World")</f>
        <v>Patterns in the Real World</v>
      </c>
    </row>
    <row r="67" spans="1:10" ht="7.5" customHeight="1">
      <c r="A67" s="27"/>
      <c r="B67" s="28"/>
      <c r="C67" s="28"/>
      <c r="D67" s="28"/>
      <c r="E67" s="29"/>
      <c r="F67" s="29"/>
      <c r="G67" s="29"/>
      <c r="H67" s="28"/>
      <c r="I67" s="28"/>
      <c r="J67" s="30"/>
    </row>
  </sheetData>
  <mergeCells count="16">
    <mergeCell ref="A6:A7"/>
    <mergeCell ref="A3:A4"/>
    <mergeCell ref="A18:A20"/>
    <mergeCell ref="A9:A11"/>
    <mergeCell ref="A15:A16"/>
    <mergeCell ref="A32:A33"/>
    <mergeCell ref="A26:A27"/>
    <mergeCell ref="A22:A24"/>
    <mergeCell ref="A29:A30"/>
    <mergeCell ref="A56:A58"/>
    <mergeCell ref="A60:A62"/>
    <mergeCell ref="A64:A66"/>
    <mergeCell ref="A53:A54"/>
    <mergeCell ref="A35:A36"/>
    <mergeCell ref="A40:A41"/>
    <mergeCell ref="A43:A45"/>
  </mergeCells>
  <hyperlinks>
    <hyperlink ref="B3" location="Java!C5:D5" display="Basics" xr:uid="{00000000-0004-0000-0000-000000000000}"/>
    <hyperlink ref="D3" location="Java!C16:G16" display="Collections" xr:uid="{00000000-0004-0000-0000-000001000000}"/>
    <hyperlink ref="E3" location="Java!C28" display="Logging" xr:uid="{00000000-0004-0000-0000-000002000000}"/>
    <hyperlink ref="F3" location="Java!C43" display="Concurrency and Multithreading" xr:uid="{00000000-0004-0000-0000-000003000000}"/>
    <hyperlink ref="G3" location="Java!C55" display="Concurrency and Multithreading Advanced" xr:uid="{00000000-0004-0000-0000-000004000000}"/>
    <hyperlink ref="E4" location="Java!E28" display="Java Date Time API" xr:uid="{00000000-0004-0000-0000-000005000000}"/>
    <hyperlink ref="E6" location="JVM!C2" display="Specification" xr:uid="{00000000-0004-0000-0000-000006000000}"/>
    <hyperlink ref="F6" location="JVM!C11" display="Memory Management" xr:uid="{00000000-0004-0000-0000-000007000000}"/>
    <hyperlink ref="G6" location="JVM!C21" display="Profiling and Performance Tuning" xr:uid="{00000000-0004-0000-0000-000008000000}"/>
    <hyperlink ref="H6" location="JVM!C30:E30" display="Tuning" xr:uid="{00000000-0004-0000-0000-000009000000}"/>
    <hyperlink ref="I6" location="JVM!C38" display="Tuning Advanced" xr:uid="{00000000-0004-0000-0000-00000A000000}"/>
    <hyperlink ref="J6" location="JVM!C48" display="Languages" xr:uid="{00000000-0004-0000-0000-00000B000000}"/>
    <hyperlink ref="F7" location="JVM!D11" display="Threads and Locks" xr:uid="{00000000-0004-0000-0000-00000C000000}"/>
    <hyperlink ref="C9" location="Library!C3" display="Guava" xr:uid="{00000000-0004-0000-0000-00000D000000}"/>
    <hyperlink ref="D9" location="Library!E3" display="Jackson" xr:uid="{00000000-0004-0000-0000-00000E000000}"/>
    <hyperlink ref="E9" location="Library!C10" display="Guava Collections" xr:uid="{00000000-0004-0000-0000-00000F000000}"/>
    <hyperlink ref="F9" location="Library!C15" display="Guava Caches" xr:uid="{00000000-0004-0000-0000-000010000000}"/>
    <hyperlink ref="G9" location="Library!C16" display="Guava Graphs" xr:uid="{00000000-0004-0000-0000-000011000000}"/>
    <hyperlink ref="H9" location="Library!G20" display="Neo4j" xr:uid="{00000000-0004-0000-0000-000012000000}"/>
    <hyperlink ref="D10" location="Library!E10" display="GSON" xr:uid="{00000000-0004-0000-0000-000013000000}"/>
    <hyperlink ref="F10" location="Library!G3" display="RxJava" xr:uid="{00000000-0004-0000-0000-000014000000}"/>
    <hyperlink ref="G10" location="Library!I3" display="Resilience4j" xr:uid="{00000000-0004-0000-0000-000015000000}"/>
    <hyperlink ref="F11" location="Library!C20" display="Apache POI" xr:uid="{00000000-0004-0000-0000-000016000000}"/>
    <hyperlink ref="G11" location="Library!K3" display="Vavr" xr:uid="{00000000-0004-0000-0000-000017000000}"/>
    <hyperlink ref="C13" location="JSP &amp; Servlet!C3" display="Servlets and JSP" xr:uid="{00000000-0004-0000-0000-000018000000}"/>
    <hyperlink ref="D15" location="Markup languages!C5" display="Exploring XML" xr:uid="{00000000-0004-0000-0000-000019000000}"/>
    <hyperlink ref="D16" location="Markup languages!E5" display="Exploring JSON" xr:uid="{00000000-0004-0000-0000-00001A000000}"/>
    <hyperlink ref="D18" location="Spring!C3" display="Core" xr:uid="{00000000-0004-0000-0000-00001B000000}"/>
    <hyperlink ref="E18" location="Spring!C13" display="Testing" xr:uid="{00000000-0004-0000-0000-00001C000000}"/>
    <hyperlink ref="F18" location="Spring!C30" display="Web Reactive" xr:uid="{00000000-0004-0000-0000-00001D000000}"/>
    <hyperlink ref="G18" location="Spring!C36" display="Integration" xr:uid="{00000000-0004-0000-0000-00001E000000}"/>
    <hyperlink ref="I18" location="Spring!C46" display="Languages" xr:uid="{00000000-0004-0000-0000-00001F000000}"/>
    <hyperlink ref="E19" location="Spring!C17" display="Data Access" xr:uid="{00000000-0004-0000-0000-000020000000}"/>
    <hyperlink ref="E20" location="Spring!C24" display="Web Servlet" xr:uid="{00000000-0004-0000-0000-000021000000}"/>
    <hyperlink ref="F22" location="Spring!E3" display="Java Configuration" xr:uid="{00000000-0004-0000-0000-000022000000}"/>
    <hyperlink ref="G22" location="Spring!E23" display="Architecture and Implementation" xr:uid="{00000000-0004-0000-0000-000023000000}"/>
    <hyperlink ref="H22" location="Spring!E44" display="Authorization" xr:uid="{00000000-0004-0000-0000-000024000000}"/>
    <hyperlink ref="I22" location="Spring!E49" display="Reactive Application Security" xr:uid="{00000000-0004-0000-0000-000025000000}"/>
    <hyperlink ref="F23" location="Spring!E15" display="Security Namespace Configuration" xr:uid="{00000000-0004-0000-0000-000026000000}"/>
    <hyperlink ref="G23" location="Spring!E27" display="Testing" xr:uid="{00000000-0004-0000-0000-000027000000}"/>
    <hyperlink ref="G24" location="Spring!E31" display="Web Application Security" xr:uid="{00000000-0004-0000-0000-000028000000}"/>
    <hyperlink ref="D26" location="Testing!B3" display="Junit" xr:uid="{00000000-0004-0000-0000-000029000000}"/>
    <hyperlink ref="E26" location="Testing!H3" display="Mockito" xr:uid="{00000000-0004-0000-0000-00002A000000}"/>
    <hyperlink ref="F26" location="Testing!J3" display="Hamcrest" xr:uid="{00000000-0004-0000-0000-00002B000000}"/>
    <hyperlink ref="G26" location="Testing!D3" display="Gatling" xr:uid="{00000000-0004-0000-0000-00002C000000}"/>
    <hyperlink ref="E27" location="Testing!L3" display="AssertJ" xr:uid="{00000000-0004-0000-0000-00002D000000}"/>
    <hyperlink ref="F27" location="Testing!N3" display="WireMock" xr:uid="{00000000-0004-0000-0000-00002E000000}"/>
    <hyperlink ref="G27" location="Testing!F3" display="Locust" xr:uid="{00000000-0004-0000-0000-00002F000000}"/>
    <hyperlink ref="C35" location="Persistence!D3" display="JDBC" xr:uid="{00000000-0004-0000-0000-000030000000}"/>
    <hyperlink ref="G35" location="Persistence!D30" display="Hibernate" xr:uid="{00000000-0004-0000-0000-000031000000}"/>
    <hyperlink ref="H35" location="Persistence!D43" display="EclipseLink" xr:uid="{00000000-0004-0000-0000-000032000000}"/>
    <hyperlink ref="I35" location="Persistence!D40" display="Apache OpenJPA" xr:uid="{00000000-0004-0000-0000-000033000000}"/>
    <hyperlink ref="J35" location="Persistence!D46" display="ObjectDB" xr:uid="{00000000-0004-0000-0000-000034000000}"/>
    <hyperlink ref="G36" location="Persistence!F30" display="ElasticSearch" xr:uid="{00000000-0004-0000-0000-000035000000}"/>
    <hyperlink ref="J36" location="Persistence!F46" display="Datanucleus" xr:uid="{00000000-0004-0000-0000-000036000000}"/>
    <hyperlink ref="C38" location="Version Control!D3" display="Git Basics" xr:uid="{00000000-0004-0000-0000-000037000000}"/>
    <hyperlink ref="E38" location="Version Control!D14" display="Git Advanced" xr:uid="{00000000-0004-0000-0000-000038000000}"/>
    <hyperlink ref="D40" location="Operations!B2" display="Maven Basics" xr:uid="{00000000-0004-0000-0000-000039000000}"/>
    <hyperlink ref="E40" location="Operations!B6" display="Maven Advanced" xr:uid="{00000000-0004-0000-0000-00003A000000}"/>
    <hyperlink ref="F40" location="Operations!F2" display="Docker" xr:uid="{00000000-0004-0000-0000-00003B000000}"/>
    <hyperlink ref="I40" location="Operations!F11" display="Docker Advanced" xr:uid="{00000000-0004-0000-0000-00003C000000}"/>
    <hyperlink ref="J40" location="Operations!H10" display="Kubernetes Advanced" xr:uid="{00000000-0004-0000-0000-00003D000000}"/>
    <hyperlink ref="D41" location="Operations!D2" display="Gradle Basics" xr:uid="{00000000-0004-0000-0000-00003E000000}"/>
    <hyperlink ref="E41" location="Operations!D6" display="Gradle Advanced" xr:uid="{00000000-0004-0000-0000-00003F000000}"/>
    <hyperlink ref="F41" location="Operations!J2" display="Jenkins Pipelines" xr:uid="{00000000-0004-0000-0000-000040000000}"/>
    <hyperlink ref="G41" location="Operations!H2" display="Kubernetes" xr:uid="{00000000-0004-0000-0000-000041000000}"/>
    <hyperlink ref="J43" location="Cloud!D39" display="Google Cloud Platform" xr:uid="{00000000-0004-0000-0000-000042000000}"/>
    <hyperlink ref="J44" location="Cloud!D22" display="Amazon Web Services" xr:uid="{00000000-0004-0000-0000-000043000000}"/>
    <hyperlink ref="J45" location="Cloud!D5" display="Azure" xr:uid="{00000000-0004-0000-0000-000044000000}"/>
    <hyperlink ref="D47" location="Scripting!B3" display="Command Line Basics" xr:uid="{00000000-0004-0000-0000-000045000000}"/>
    <hyperlink ref="F47" location="Scripting!B29" display="Command Line Advanced" xr:uid="{00000000-0004-0000-0000-000046000000}"/>
    <hyperlink ref="I47" location="Scripting!D3" display="Bash Scripting" xr:uid="{00000000-0004-0000-0000-000047000000}"/>
    <hyperlink ref="C49" location="HTTP &amp; REST API!D2" display="HTTP Basics" xr:uid="{00000000-0004-0000-0000-000048000000}"/>
    <hyperlink ref="D49" location="HTTP &amp; REST API!D12" display="HTTP Advanced" xr:uid="{00000000-0004-0000-0000-000049000000}"/>
    <hyperlink ref="E49" location="HTTP &amp; REST API!D19" display="REST API Basics" xr:uid="{00000000-0004-0000-0000-00004A000000}"/>
    <hyperlink ref="F49" location="HTTP &amp; REST API!D32" display="REST API Advanced" xr:uid="{00000000-0004-0000-0000-00004B000000}"/>
    <hyperlink ref="G49" location="HTTP &amp; REST API!D47" display="Design RESTful API" xr:uid="{00000000-0004-0000-0000-00004C000000}"/>
    <hyperlink ref="E51" location="Network!D2" display="Basics" xr:uid="{00000000-0004-0000-0000-00004D000000}"/>
    <hyperlink ref="F51" location="Network!D11" display="OSI Model" xr:uid="{00000000-0004-0000-0000-00004E000000}"/>
    <hyperlink ref="G51" location="Network!D22" display="IP Addressing" xr:uid="{00000000-0004-0000-0000-00004F000000}"/>
    <hyperlink ref="H51" location="Network!D40" display="IP Subnetting" xr:uid="{00000000-0004-0000-0000-000050000000}"/>
    <hyperlink ref="F53" location="DBMS!D3" display="Basics" xr:uid="{00000000-0004-0000-0000-000051000000}"/>
    <hyperlink ref="G53" location="DBMS!D11" display="Relational Model" xr:uid="{00000000-0004-0000-0000-000052000000}"/>
    <hyperlink ref="H53" location="DBMS!D19" display="Storage and File Structure" xr:uid="{00000000-0004-0000-0000-000053000000}"/>
    <hyperlink ref="I53" location="DBMS!D24" display="Transaction And Concurrency" xr:uid="{00000000-0004-0000-0000-000054000000}"/>
    <hyperlink ref="F54" location="DBMS!F3" display="Entity Relationship Model" xr:uid="{00000000-0004-0000-0000-000055000000}"/>
    <hyperlink ref="G54" location="DBMS!F11" display="Relational Database Design" xr:uid="{00000000-0004-0000-0000-000056000000}"/>
    <hyperlink ref="H54" location="DBMS!F19" display="Indexing and Hashing" xr:uid="{00000000-0004-0000-0000-000057000000}"/>
    <hyperlink ref="J54" location="DBMS!D30" display="Backup and Recovery" xr:uid="{00000000-0004-0000-0000-000058000000}"/>
    <hyperlink ref="E56" location="Data Structure &amp; Algorithms!D2" display="Algorithms Basics" xr:uid="{00000000-0004-0000-0000-000059000000}"/>
    <hyperlink ref="F56" location="Data Structure &amp; Algorithms!D10" display="Data Structure Advanced" xr:uid="{00000000-0004-0000-0000-00005A000000}"/>
    <hyperlink ref="G56" location="Data Structure &amp; Algorithms!D20" display="Graph" xr:uid="{00000000-0004-0000-0000-00005B000000}"/>
    <hyperlink ref="E57" location="Data Structure &amp; Algorithms!F2" display="Data Structure Basics" xr:uid="{00000000-0004-0000-0000-00005C000000}"/>
    <hyperlink ref="F57" location="Data Structure &amp; Algorithms!F10" display="Search Algorithms" xr:uid="{00000000-0004-0000-0000-00005D000000}"/>
    <hyperlink ref="G57" location="Data Structure &amp; Algorithms!F20" display="Tree" xr:uid="{00000000-0004-0000-0000-00005E000000}"/>
    <hyperlink ref="F58" location="Data Structure &amp; Algorithms!H10" display="Sorting Algorithms" xr:uid="{00000000-0004-0000-0000-00005F000000}"/>
    <hyperlink ref="G58" location="Data Structure &amp; Algorithms!H20" display="Algorithms Advanced" xr:uid="{00000000-0004-0000-0000-000060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20"/>
  <sheetViews>
    <sheetView workbookViewId="0"/>
  </sheetViews>
  <sheetFormatPr defaultColWidth="14.42578125" defaultRowHeight="15.75" customHeight="1"/>
  <cols>
    <col min="4" max="4" width="31.5703125" customWidth="1"/>
    <col min="6" max="6" width="25.28515625" customWidth="1"/>
  </cols>
  <sheetData>
    <row r="3" spans="2:4" ht="15">
      <c r="B3" s="31">
        <v>2</v>
      </c>
      <c r="D3" s="32" t="s">
        <v>73</v>
      </c>
    </row>
    <row r="4" spans="2:4" ht="15.75" customHeight="1">
      <c r="D4" s="66" t="str">
        <f>HYPERLINK("https://git-scm.com/book/en/v2/Getting-Started-What-is-Git%3F","What is Git")</f>
        <v>What is Git</v>
      </c>
    </row>
    <row r="5" spans="2:4" ht="15.75" customHeight="1">
      <c r="D5" s="66" t="str">
        <f>HYPERLINK("https://git-scm.com/book/en/v2/Git-Basics-Getting-a-Git-Repository","Getting a Git Repository")</f>
        <v>Getting a Git Repository</v>
      </c>
    </row>
    <row r="6" spans="2:4" ht="15.75" customHeight="1">
      <c r="D6" s="66" t="str">
        <f>HYPERLINK("https://git-scm.com/book/en/v2/Git-Basics-Recording-Changes-to-the-Repository","Recording Changes to the Repository")</f>
        <v>Recording Changes to the Repository</v>
      </c>
    </row>
    <row r="7" spans="2:4" ht="15.75" customHeight="1">
      <c r="D7" s="66" t="str">
        <f>HYPERLINK("https://git-scm.com/book/en/v2/Git-Basics-Viewing-the-Commit-History","Viewing the Commit History")</f>
        <v>Viewing the Commit History</v>
      </c>
    </row>
    <row r="8" spans="2:4" ht="15.75" customHeight="1">
      <c r="D8" s="66" t="str">
        <f>HYPERLINK("https://git-scm.com/book/en/v2/Git-Basics-Undoing-Things","Undoing Things")</f>
        <v>Undoing Things</v>
      </c>
    </row>
    <row r="9" spans="2:4" ht="15.75" customHeight="1">
      <c r="D9" s="66" t="str">
        <f>HYPERLINK("https://git-scm.com/book/en/v2/Git-Basics-Working-with-Remotes","Working with Remotes")</f>
        <v>Working with Remotes</v>
      </c>
    </row>
    <row r="10" spans="2:4" ht="15.75" customHeight="1">
      <c r="D10" s="66" t="str">
        <f>HYPERLINK("https://git-scm.com/book/en/v2/Git-Basics-Tagging","Tagging")</f>
        <v>Tagging</v>
      </c>
    </row>
    <row r="11" spans="2:4" ht="15.75" customHeight="1">
      <c r="D11" s="66" t="str">
        <f>HYPERLINK("https://git-scm.com/book/en/v2/Git-Basics-Git-Aliases","Git Aliases")</f>
        <v>Git Aliases</v>
      </c>
    </row>
    <row r="14" spans="2:4" ht="15">
      <c r="B14" s="31">
        <v>4</v>
      </c>
      <c r="D14" s="32" t="s">
        <v>74</v>
      </c>
    </row>
    <row r="15" spans="2:4" ht="15.75" customHeight="1">
      <c r="D15" s="66" t="str">
        <f>HYPERLINK("https://git-scm.com/book/en/v2/Git-Branching-Branches-in-a-Nutshell","Branches in a Nutshell")</f>
        <v>Branches in a Nutshell</v>
      </c>
    </row>
    <row r="16" spans="2:4" ht="15.75" customHeight="1">
      <c r="D16" s="66" t="str">
        <f>HYPERLINK("https://git-scm.com/book/en/v2/Git-Branching-Basic-Branching-and-Merging","Basic Branching and Merging")</f>
        <v>Basic Branching and Merging</v>
      </c>
    </row>
    <row r="17" spans="4:4" ht="15.75" customHeight="1">
      <c r="D17" s="66" t="str">
        <f>HYPERLINK("https://git-scm.com/book/en/v2/Git-Branching-Branch-Management","Branch Management")</f>
        <v>Branch Management</v>
      </c>
    </row>
    <row r="18" spans="4:4" ht="15.75" customHeight="1">
      <c r="D18" s="66" t="str">
        <f>HYPERLINK("https://git-scm.com/book/en/v2/Git-Branching-Branching-Workflows","Branching Workflows")</f>
        <v>Branching Workflows</v>
      </c>
    </row>
    <row r="19" spans="4:4" ht="15.75" customHeight="1">
      <c r="D19" s="66" t="str">
        <f>HYPERLINK("https://git-scm.com/book/en/v2/Git-Branching-Remote-Branches","Remote Branches")</f>
        <v>Remote Branches</v>
      </c>
    </row>
    <row r="20" spans="4:4" ht="15.75" customHeight="1">
      <c r="D20" s="66" t="str">
        <f>HYPERLINK("https://git-scm.com/book/en/v2/Git-Branching-Rebasing","Rebasing")</f>
        <v>Rebasing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M61"/>
  <sheetViews>
    <sheetView workbookViewId="0"/>
  </sheetViews>
  <sheetFormatPr defaultColWidth="14.42578125" defaultRowHeight="15.75" customHeight="1"/>
  <cols>
    <col min="4" max="4" width="45.5703125" customWidth="1"/>
    <col min="5" max="5" width="38.140625" customWidth="1"/>
    <col min="6" max="6" width="49.85546875" customWidth="1"/>
    <col min="7" max="7" width="41.42578125" customWidth="1"/>
  </cols>
  <sheetData>
    <row r="2" spans="2:13" ht="15">
      <c r="D2" s="32" t="s">
        <v>94</v>
      </c>
    </row>
    <row r="3" spans="2:13" ht="15.75" customHeight="1">
      <c r="B3" s="31">
        <v>2</v>
      </c>
      <c r="D3" s="40" t="s">
        <v>298</v>
      </c>
    </row>
    <row r="4" spans="2:13" ht="15.75" customHeight="1">
      <c r="D4" s="40" t="s">
        <v>299</v>
      </c>
    </row>
    <row r="5" spans="2:13" ht="15.75" customHeight="1">
      <c r="D5" s="40" t="s">
        <v>300</v>
      </c>
    </row>
    <row r="6" spans="2:13" ht="15.75" customHeight="1">
      <c r="D6" s="40" t="s">
        <v>301</v>
      </c>
    </row>
    <row r="7" spans="2:13" ht="15.75" customHeight="1">
      <c r="D7" s="40" t="s">
        <v>302</v>
      </c>
      <c r="E7" s="40"/>
      <c r="F7" s="40"/>
      <c r="G7" s="31"/>
      <c r="I7" s="40"/>
      <c r="J7" s="40"/>
      <c r="K7" s="40"/>
      <c r="L7" s="40"/>
      <c r="M7" s="40"/>
    </row>
    <row r="8" spans="2:13" ht="15.75" customHeight="1">
      <c r="D8" s="40" t="str">
        <f>HYPERLINK("https://www.tutorialspoint.com/http/http_methods.htm","HTTP - Methods")</f>
        <v>HTTP - Methods</v>
      </c>
      <c r="E8" s="40"/>
      <c r="F8" s="40"/>
      <c r="G8" s="31"/>
      <c r="I8" s="40"/>
      <c r="J8" s="40"/>
      <c r="K8" s="40"/>
      <c r="L8" s="40"/>
      <c r="M8" s="40"/>
    </row>
    <row r="9" spans="2:13" ht="15.75" customHeight="1">
      <c r="D9" s="40" t="str">
        <f>HYPERLINK("https://www.tutorialspoint.com/http/http_status_codes.htm","HTTP - Status Codes")</f>
        <v>HTTP - Status Codes</v>
      </c>
      <c r="E9" s="40"/>
      <c r="F9" s="40"/>
      <c r="G9" s="31"/>
      <c r="I9" s="40"/>
      <c r="J9" s="40"/>
      <c r="K9" s="40"/>
      <c r="L9" s="40"/>
      <c r="M9" s="40"/>
    </row>
    <row r="10" spans="2:13" ht="15.75" customHeight="1">
      <c r="E10" s="40"/>
      <c r="F10" s="40"/>
      <c r="G10" s="31"/>
      <c r="I10" s="40"/>
      <c r="J10" s="40"/>
      <c r="K10" s="40"/>
      <c r="L10" s="40"/>
      <c r="M10" s="40"/>
    </row>
    <row r="11" spans="2:13" ht="15.75" customHeight="1">
      <c r="E11" s="40"/>
      <c r="F11" s="40"/>
      <c r="G11" s="31"/>
    </row>
    <row r="12" spans="2:13" ht="15">
      <c r="D12" s="32" t="s">
        <v>95</v>
      </c>
      <c r="E12" s="40"/>
      <c r="F12" s="40"/>
      <c r="G12" s="31"/>
    </row>
    <row r="13" spans="2:13" ht="15.75" customHeight="1">
      <c r="B13" s="31">
        <v>3</v>
      </c>
      <c r="D13" s="40" t="str">
        <f>HYPERLINK("https://www.tutorialspoint.com/http/http_header_fields.htm","HTTP - Header Fields")</f>
        <v>HTTP - Header Fields</v>
      </c>
      <c r="E13" s="40"/>
      <c r="F13" s="40"/>
      <c r="G13" s="31"/>
    </row>
    <row r="14" spans="2:13" ht="15.75" customHeight="1">
      <c r="D14" s="40" t="str">
        <f>HYPERLINK("https://www.tutorialspoint.com/http/http_caching.htm","HTTP - Caching")</f>
        <v>HTTP - Caching</v>
      </c>
    </row>
    <row r="15" spans="2:13" ht="15.75" customHeight="1">
      <c r="D15" s="40" t="str">
        <f>HYPERLINK("https://www.tutorialspoint.com/http/http_url_encoding.htm","HTTP - URL Encoding")</f>
        <v>HTTP - URL Encoding</v>
      </c>
    </row>
    <row r="16" spans="2:13" ht="15.75" customHeight="1">
      <c r="D16" s="40" t="str">
        <f>HYPERLINK("https://www.tutorialspoint.com/http/http_security.htm","HTTP - Security")</f>
        <v>HTTP - Security</v>
      </c>
    </row>
    <row r="19" spans="2:9" ht="15">
      <c r="D19" s="32" t="s">
        <v>96</v>
      </c>
    </row>
    <row r="20" spans="2:9" ht="15">
      <c r="B20" s="31">
        <v>4</v>
      </c>
      <c r="D20" s="32" t="s">
        <v>303</v>
      </c>
      <c r="E20" s="32" t="s">
        <v>304</v>
      </c>
      <c r="F20" s="32" t="s">
        <v>305</v>
      </c>
    </row>
    <row r="21" spans="2:9" ht="15.75" customHeight="1">
      <c r="D21" s="41" t="s">
        <v>306</v>
      </c>
      <c r="E21" s="41" t="s">
        <v>307</v>
      </c>
      <c r="F21" s="41" t="s">
        <v>308</v>
      </c>
      <c r="I21" s="31"/>
    </row>
    <row r="22" spans="2:9" ht="15.75" customHeight="1">
      <c r="D22" s="41" t="s">
        <v>309</v>
      </c>
      <c r="E22" s="41" t="s">
        <v>310</v>
      </c>
      <c r="F22" s="41" t="s">
        <v>311</v>
      </c>
      <c r="H22" s="41"/>
      <c r="I22" s="31"/>
    </row>
    <row r="23" spans="2:9" ht="15.75" customHeight="1">
      <c r="D23" s="41" t="s">
        <v>312</v>
      </c>
      <c r="E23" s="41" t="s">
        <v>313</v>
      </c>
      <c r="F23" s="41" t="s">
        <v>314</v>
      </c>
      <c r="H23" s="41"/>
      <c r="I23" s="31"/>
    </row>
    <row r="24" spans="2:9" ht="15.75" customHeight="1">
      <c r="D24" s="41" t="s">
        <v>315</v>
      </c>
      <c r="E24" s="41" t="s">
        <v>316</v>
      </c>
      <c r="F24" s="41" t="s">
        <v>317</v>
      </c>
      <c r="H24" s="41"/>
      <c r="I24" s="31"/>
    </row>
    <row r="25" spans="2:9" ht="15.75" customHeight="1">
      <c r="D25" s="41" t="s">
        <v>318</v>
      </c>
      <c r="F25" s="41" t="s">
        <v>319</v>
      </c>
      <c r="H25" s="41"/>
      <c r="I25" s="31"/>
    </row>
    <row r="26" spans="2:9" ht="15.75" customHeight="1">
      <c r="D26" s="41" t="s">
        <v>320</v>
      </c>
      <c r="H26" s="41"/>
      <c r="I26" s="31"/>
    </row>
    <row r="27" spans="2:9" ht="15.75" customHeight="1">
      <c r="D27" s="41" t="s">
        <v>321</v>
      </c>
      <c r="I27" s="31"/>
    </row>
    <row r="28" spans="2:9" ht="15.75" customHeight="1">
      <c r="D28" s="41" t="s">
        <v>322</v>
      </c>
      <c r="I28" s="31"/>
    </row>
    <row r="29" spans="2:9" ht="15.75" customHeight="1">
      <c r="D29" s="41" t="s">
        <v>323</v>
      </c>
      <c r="I29" s="31"/>
    </row>
    <row r="30" spans="2:9" ht="15.75" customHeight="1">
      <c r="I30" s="31"/>
    </row>
    <row r="32" spans="2:9" ht="15">
      <c r="D32" s="32" t="s">
        <v>97</v>
      </c>
    </row>
    <row r="33" spans="2:7" ht="15">
      <c r="B33" s="31">
        <v>5</v>
      </c>
      <c r="D33" s="32" t="s">
        <v>324</v>
      </c>
      <c r="E33" s="32" t="s">
        <v>62</v>
      </c>
      <c r="F33" s="32" t="s">
        <v>325</v>
      </c>
    </row>
    <row r="34" spans="2:7" ht="15.75" customHeight="1">
      <c r="D34" s="41" t="s">
        <v>326</v>
      </c>
      <c r="E34" s="41" t="s">
        <v>327</v>
      </c>
      <c r="F34" s="41" t="s">
        <v>328</v>
      </c>
      <c r="G34" s="41"/>
    </row>
    <row r="35" spans="2:7" ht="15.75" customHeight="1">
      <c r="D35" s="41" t="s">
        <v>329</v>
      </c>
      <c r="E35" s="41" t="s">
        <v>330</v>
      </c>
      <c r="F35" s="41" t="s">
        <v>331</v>
      </c>
      <c r="G35" s="41"/>
    </row>
    <row r="36" spans="2:7" ht="15.75" customHeight="1">
      <c r="D36" s="41" t="s">
        <v>332</v>
      </c>
      <c r="E36" s="41" t="s">
        <v>333</v>
      </c>
      <c r="F36" s="41" t="s">
        <v>334</v>
      </c>
      <c r="G36" s="41"/>
    </row>
    <row r="37" spans="2:7" ht="15.75" customHeight="1">
      <c r="D37" s="41" t="s">
        <v>335</v>
      </c>
      <c r="E37" s="41" t="s">
        <v>336</v>
      </c>
      <c r="F37" s="41" t="s">
        <v>337</v>
      </c>
      <c r="G37" s="41"/>
    </row>
    <row r="38" spans="2:7" ht="15.75" customHeight="1">
      <c r="D38" s="41" t="s">
        <v>338</v>
      </c>
      <c r="E38" s="41" t="s">
        <v>339</v>
      </c>
      <c r="F38" s="41" t="s">
        <v>340</v>
      </c>
      <c r="G38" s="41"/>
    </row>
    <row r="39" spans="2:7" ht="15.75" customHeight="1">
      <c r="D39" s="41" t="s">
        <v>341</v>
      </c>
      <c r="E39" s="41" t="s">
        <v>342</v>
      </c>
    </row>
    <row r="40" spans="2:7" ht="15.75" customHeight="1">
      <c r="D40" s="41" t="s">
        <v>343</v>
      </c>
      <c r="E40" s="41" t="s">
        <v>319</v>
      </c>
    </row>
    <row r="41" spans="2:7" ht="15.75" customHeight="1">
      <c r="D41" s="41" t="s">
        <v>344</v>
      </c>
      <c r="E41" s="41" t="s">
        <v>345</v>
      </c>
    </row>
    <row r="42" spans="2:7" ht="15.75" customHeight="1">
      <c r="D42" s="31"/>
      <c r="E42" s="31"/>
      <c r="F42" s="74"/>
      <c r="G42" s="74"/>
    </row>
    <row r="47" spans="2:7" ht="15">
      <c r="B47" s="31">
        <v>6</v>
      </c>
      <c r="D47" s="32" t="s">
        <v>98</v>
      </c>
    </row>
    <row r="48" spans="2:7" ht="15.75" customHeight="1">
      <c r="D48" s="41" t="str">
        <f>HYPERLINK("https://learning.oreilly.com/library/view/restful-web-services/9780596809140/ch01.html","Using the Uniform Interface")</f>
        <v>Using the Uniform Interface</v>
      </c>
    </row>
    <row r="49" spans="4:4" ht="15.75" customHeight="1">
      <c r="D49" s="41" t="s">
        <v>346</v>
      </c>
    </row>
    <row r="50" spans="4:4" ht="15.75" customHeight="1">
      <c r="D50" s="41" t="s">
        <v>347</v>
      </c>
    </row>
    <row r="51" spans="4:4" ht="15.75" customHeight="1">
      <c r="D51" s="41" t="s">
        <v>348</v>
      </c>
    </row>
    <row r="52" spans="4:4" ht="15.75" customHeight="1">
      <c r="D52" s="41" t="s">
        <v>349</v>
      </c>
    </row>
    <row r="53" spans="4:4" ht="15.75" customHeight="1">
      <c r="D53" s="41" t="s">
        <v>350</v>
      </c>
    </row>
    <row r="54" spans="4:4" ht="15.75" customHeight="1">
      <c r="D54" s="41" t="s">
        <v>351</v>
      </c>
    </row>
    <row r="55" spans="4:4" ht="15.75" customHeight="1">
      <c r="D55" s="41" t="s">
        <v>352</v>
      </c>
    </row>
    <row r="56" spans="4:4" ht="15.75" customHeight="1">
      <c r="D56" s="41" t="s">
        <v>353</v>
      </c>
    </row>
    <row r="57" spans="4:4" ht="15.75" customHeight="1">
      <c r="D57" s="41" t="s">
        <v>354</v>
      </c>
    </row>
    <row r="58" spans="4:4" ht="15.75" customHeight="1">
      <c r="D58" s="41" t="s">
        <v>355</v>
      </c>
    </row>
    <row r="59" spans="4:4" ht="15.75" customHeight="1">
      <c r="D59" s="41" t="s">
        <v>356</v>
      </c>
    </row>
    <row r="60" spans="4:4" ht="15.75" customHeight="1">
      <c r="D60" s="41" t="s">
        <v>357</v>
      </c>
    </row>
    <row r="61" spans="4:4" ht="15.75" customHeight="1">
      <c r="D61" s="41" t="s">
        <v>358</v>
      </c>
    </row>
  </sheetData>
  <mergeCells count="1">
    <mergeCell ref="F42:G42"/>
  </mergeCells>
  <hyperlinks>
    <hyperlink ref="D3" r:id="rId1" xr:uid="{00000000-0004-0000-0A00-000000000000}"/>
    <hyperlink ref="D4" r:id="rId2" xr:uid="{00000000-0004-0000-0A00-000001000000}"/>
    <hyperlink ref="D5" r:id="rId3" xr:uid="{00000000-0004-0000-0A00-000002000000}"/>
    <hyperlink ref="D6" r:id="rId4" xr:uid="{00000000-0004-0000-0A00-000003000000}"/>
    <hyperlink ref="D7" r:id="rId5" xr:uid="{00000000-0004-0000-0A00-000004000000}"/>
    <hyperlink ref="D21" r:id="rId6" xr:uid="{00000000-0004-0000-0A00-000005000000}"/>
    <hyperlink ref="E21" r:id="rId7" xr:uid="{00000000-0004-0000-0A00-000006000000}"/>
    <hyperlink ref="F21" r:id="rId8" xr:uid="{00000000-0004-0000-0A00-000007000000}"/>
    <hyperlink ref="D22" r:id="rId9" xr:uid="{00000000-0004-0000-0A00-000008000000}"/>
    <hyperlink ref="E22" r:id="rId10" xr:uid="{00000000-0004-0000-0A00-000009000000}"/>
    <hyperlink ref="F22" r:id="rId11" xr:uid="{00000000-0004-0000-0A00-00000A000000}"/>
    <hyperlink ref="D23" r:id="rId12" xr:uid="{00000000-0004-0000-0A00-00000B000000}"/>
    <hyperlink ref="E23" r:id="rId13" xr:uid="{00000000-0004-0000-0A00-00000C000000}"/>
    <hyperlink ref="F23" r:id="rId14" xr:uid="{00000000-0004-0000-0A00-00000D000000}"/>
    <hyperlink ref="D24" r:id="rId15" xr:uid="{00000000-0004-0000-0A00-00000E000000}"/>
    <hyperlink ref="E24" r:id="rId16" xr:uid="{00000000-0004-0000-0A00-00000F000000}"/>
    <hyperlink ref="F24" r:id="rId17" xr:uid="{00000000-0004-0000-0A00-000010000000}"/>
    <hyperlink ref="D25" r:id="rId18" xr:uid="{00000000-0004-0000-0A00-000011000000}"/>
    <hyperlink ref="F25" r:id="rId19" xr:uid="{00000000-0004-0000-0A00-000012000000}"/>
    <hyperlink ref="D26" r:id="rId20" xr:uid="{00000000-0004-0000-0A00-000013000000}"/>
    <hyperlink ref="D27" r:id="rId21" xr:uid="{00000000-0004-0000-0A00-000014000000}"/>
    <hyperlink ref="D28" r:id="rId22" xr:uid="{00000000-0004-0000-0A00-000015000000}"/>
    <hyperlink ref="D29" r:id="rId23" xr:uid="{00000000-0004-0000-0A00-000016000000}"/>
    <hyperlink ref="D34" r:id="rId24" xr:uid="{00000000-0004-0000-0A00-000017000000}"/>
    <hyperlink ref="E34" r:id="rId25" xr:uid="{00000000-0004-0000-0A00-000018000000}"/>
    <hyperlink ref="F34" r:id="rId26" xr:uid="{00000000-0004-0000-0A00-000019000000}"/>
    <hyperlink ref="D35" r:id="rId27" xr:uid="{00000000-0004-0000-0A00-00001A000000}"/>
    <hyperlink ref="E35" r:id="rId28" xr:uid="{00000000-0004-0000-0A00-00001B000000}"/>
    <hyperlink ref="F35" r:id="rId29" xr:uid="{00000000-0004-0000-0A00-00001C000000}"/>
    <hyperlink ref="D36" r:id="rId30" xr:uid="{00000000-0004-0000-0A00-00001D000000}"/>
    <hyperlink ref="E36" r:id="rId31" xr:uid="{00000000-0004-0000-0A00-00001E000000}"/>
    <hyperlink ref="F36" r:id="rId32" xr:uid="{00000000-0004-0000-0A00-00001F000000}"/>
    <hyperlink ref="D37" r:id="rId33" xr:uid="{00000000-0004-0000-0A00-000020000000}"/>
    <hyperlink ref="E37" r:id="rId34" xr:uid="{00000000-0004-0000-0A00-000021000000}"/>
    <hyperlink ref="F37" r:id="rId35" xr:uid="{00000000-0004-0000-0A00-000022000000}"/>
    <hyperlink ref="D38" r:id="rId36" xr:uid="{00000000-0004-0000-0A00-000023000000}"/>
    <hyperlink ref="E38" r:id="rId37" xr:uid="{00000000-0004-0000-0A00-000024000000}"/>
    <hyperlink ref="F38" r:id="rId38" xr:uid="{00000000-0004-0000-0A00-000025000000}"/>
    <hyperlink ref="D39" r:id="rId39" xr:uid="{00000000-0004-0000-0A00-000026000000}"/>
    <hyperlink ref="E39" r:id="rId40" xr:uid="{00000000-0004-0000-0A00-000027000000}"/>
    <hyperlink ref="D40" r:id="rId41" xr:uid="{00000000-0004-0000-0A00-000028000000}"/>
    <hyperlink ref="E40" r:id="rId42" xr:uid="{00000000-0004-0000-0A00-000029000000}"/>
    <hyperlink ref="D41" r:id="rId43" xr:uid="{00000000-0004-0000-0A00-00002A000000}"/>
    <hyperlink ref="E41" r:id="rId44" xr:uid="{00000000-0004-0000-0A00-00002B000000}"/>
    <hyperlink ref="D49" r:id="rId45" xr:uid="{00000000-0004-0000-0A00-00002C000000}"/>
    <hyperlink ref="D50" r:id="rId46" xr:uid="{00000000-0004-0000-0A00-00002D000000}"/>
    <hyperlink ref="D51" r:id="rId47" xr:uid="{00000000-0004-0000-0A00-00002E000000}"/>
    <hyperlink ref="D52" r:id="rId48" xr:uid="{00000000-0004-0000-0A00-00002F000000}"/>
    <hyperlink ref="D53" r:id="rId49" xr:uid="{00000000-0004-0000-0A00-000030000000}"/>
    <hyperlink ref="D54" r:id="rId50" xr:uid="{00000000-0004-0000-0A00-000031000000}"/>
    <hyperlink ref="D55" r:id="rId51" xr:uid="{00000000-0004-0000-0A00-000032000000}"/>
    <hyperlink ref="D56" r:id="rId52" xr:uid="{00000000-0004-0000-0A00-000033000000}"/>
    <hyperlink ref="D57" r:id="rId53" xr:uid="{00000000-0004-0000-0A00-000034000000}"/>
    <hyperlink ref="D58" r:id="rId54" xr:uid="{00000000-0004-0000-0A00-000035000000}"/>
    <hyperlink ref="D59" r:id="rId55" xr:uid="{00000000-0004-0000-0A00-000036000000}"/>
    <hyperlink ref="D60" r:id="rId56" xr:uid="{00000000-0004-0000-0A00-000037000000}"/>
    <hyperlink ref="D61" r:id="rId57" xr:uid="{00000000-0004-0000-0A00-000038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Z48"/>
  <sheetViews>
    <sheetView workbookViewId="0"/>
  </sheetViews>
  <sheetFormatPr defaultColWidth="14.42578125" defaultRowHeight="15.75" customHeight="1"/>
  <cols>
    <col min="4" max="4" width="31.42578125" customWidth="1"/>
    <col min="5" max="5" width="31.140625" customWidth="1"/>
    <col min="6" max="6" width="31.42578125" customWidth="1"/>
    <col min="7" max="7" width="28.5703125" customWidth="1"/>
    <col min="8" max="8" width="31.140625" customWidth="1"/>
  </cols>
  <sheetData>
    <row r="2" spans="2:26" ht="15">
      <c r="B2" s="31">
        <v>4</v>
      </c>
      <c r="D2" s="32" t="s">
        <v>99</v>
      </c>
    </row>
    <row r="3" spans="2:26" ht="15.75" customHeight="1">
      <c r="D3" s="66" t="s">
        <v>359</v>
      </c>
    </row>
    <row r="4" spans="2:26" ht="15.75" customHeight="1">
      <c r="D4" s="66" t="s">
        <v>360</v>
      </c>
    </row>
    <row r="5" spans="2:26" ht="15.75" customHeight="1">
      <c r="D5" s="66" t="s">
        <v>361</v>
      </c>
    </row>
    <row r="6" spans="2:26" ht="15.75" customHeight="1">
      <c r="D6" s="66" t="s">
        <v>362</v>
      </c>
    </row>
    <row r="7" spans="2:26" ht="15.75" customHeight="1">
      <c r="D7" s="66" t="s">
        <v>363</v>
      </c>
    </row>
    <row r="8" spans="2:26" ht="15.75" customHeight="1">
      <c r="D8" s="66" t="s">
        <v>364</v>
      </c>
    </row>
    <row r="11" spans="2:26" ht="15">
      <c r="B11" s="31">
        <v>5</v>
      </c>
      <c r="D11" s="32" t="s">
        <v>100</v>
      </c>
    </row>
    <row r="12" spans="2:26" ht="15">
      <c r="D12" s="32" t="s">
        <v>365</v>
      </c>
      <c r="E12" s="32" t="s">
        <v>366</v>
      </c>
      <c r="F12" s="32" t="s">
        <v>367</v>
      </c>
      <c r="G12" s="32" t="s">
        <v>368</v>
      </c>
      <c r="H12" s="32" t="s">
        <v>369</v>
      </c>
    </row>
    <row r="13" spans="2:26" ht="15.75" customHeight="1">
      <c r="D13" s="66" t="s">
        <v>370</v>
      </c>
      <c r="E13" s="66" t="s">
        <v>371</v>
      </c>
      <c r="F13" s="66" t="s">
        <v>372</v>
      </c>
      <c r="G13" s="66" t="s">
        <v>373</v>
      </c>
      <c r="H13" s="66" t="s">
        <v>374</v>
      </c>
    </row>
    <row r="14" spans="2:26" ht="15.75" customHeight="1">
      <c r="D14" s="66" t="s">
        <v>375</v>
      </c>
      <c r="E14" s="66" t="s">
        <v>376</v>
      </c>
      <c r="F14" s="66" t="s">
        <v>377</v>
      </c>
      <c r="G14" s="66" t="s">
        <v>378</v>
      </c>
      <c r="H14" s="66" t="s">
        <v>379</v>
      </c>
      <c r="O14" s="31"/>
      <c r="U14" s="31"/>
      <c r="Y14" s="31"/>
      <c r="Z14" s="31"/>
    </row>
    <row r="15" spans="2:26" ht="15.75" customHeight="1">
      <c r="D15" s="66" t="s">
        <v>380</v>
      </c>
      <c r="E15" s="66" t="s">
        <v>381</v>
      </c>
      <c r="F15" s="66" t="s">
        <v>382</v>
      </c>
      <c r="G15" s="66" t="s">
        <v>383</v>
      </c>
      <c r="H15" s="66" t="s">
        <v>384</v>
      </c>
      <c r="O15" s="31"/>
      <c r="Q15" s="66"/>
      <c r="R15" s="66"/>
      <c r="S15" s="66"/>
      <c r="T15" s="66"/>
      <c r="U15" s="31"/>
      <c r="Y15" s="31"/>
      <c r="Z15" s="31"/>
    </row>
    <row r="16" spans="2:26" ht="15.75" customHeight="1">
      <c r="D16" s="66" t="s">
        <v>385</v>
      </c>
      <c r="E16" s="66" t="s">
        <v>386</v>
      </c>
      <c r="F16" s="31"/>
      <c r="G16" s="66" t="s">
        <v>387</v>
      </c>
      <c r="H16" s="31"/>
      <c r="O16" s="31"/>
      <c r="Q16" s="66"/>
      <c r="R16" s="66"/>
      <c r="S16" s="66"/>
      <c r="T16" s="66"/>
      <c r="U16" s="31"/>
      <c r="Y16" s="31"/>
      <c r="Z16" s="31"/>
    </row>
    <row r="17" spans="2:26" ht="15">
      <c r="D17" s="31"/>
      <c r="E17" s="66" t="s">
        <v>388</v>
      </c>
      <c r="F17" s="31"/>
      <c r="G17" s="66" t="s">
        <v>389</v>
      </c>
      <c r="H17" s="31"/>
      <c r="J17" s="37"/>
      <c r="O17" s="31"/>
      <c r="Q17" s="66"/>
      <c r="R17" s="66"/>
      <c r="S17" s="66"/>
      <c r="T17" s="66"/>
      <c r="U17" s="31"/>
      <c r="Y17" s="31"/>
      <c r="Z17" s="31"/>
    </row>
    <row r="18" spans="2:26" ht="15">
      <c r="D18" s="31"/>
      <c r="G18" s="66" t="s">
        <v>390</v>
      </c>
      <c r="H18" s="31"/>
      <c r="J18" s="37"/>
      <c r="O18" s="31"/>
      <c r="Q18" s="66"/>
      <c r="R18" s="66"/>
      <c r="S18" s="66"/>
      <c r="T18" s="66"/>
      <c r="U18" s="31"/>
      <c r="Y18" s="31"/>
      <c r="Z18" s="31"/>
    </row>
    <row r="19" spans="2:26" ht="15">
      <c r="D19" s="31"/>
      <c r="G19" s="66" t="s">
        <v>391</v>
      </c>
      <c r="H19" s="31"/>
      <c r="J19" s="37"/>
      <c r="O19" s="31"/>
      <c r="Q19" s="66"/>
      <c r="R19" s="66"/>
      <c r="S19" s="66"/>
      <c r="T19" s="66"/>
      <c r="U19" s="31"/>
      <c r="Y19" s="31"/>
      <c r="Z19" s="31"/>
    </row>
    <row r="20" spans="2:26" ht="15.75" customHeight="1">
      <c r="D20" s="31"/>
      <c r="H20" s="31"/>
      <c r="O20" s="31"/>
      <c r="Q20" s="66"/>
      <c r="R20" s="66"/>
      <c r="S20" s="66"/>
      <c r="T20" s="66"/>
      <c r="U20" s="31"/>
      <c r="V20" s="31"/>
      <c r="W20" s="31"/>
      <c r="X20" s="31"/>
      <c r="Y20" s="31"/>
      <c r="Z20" s="31"/>
    </row>
    <row r="21" spans="2:26" ht="15.75" customHeight="1">
      <c r="D21" s="31"/>
      <c r="H21" s="31"/>
      <c r="O21" s="31"/>
      <c r="Q21" s="66"/>
      <c r="R21" s="66"/>
      <c r="S21" s="66"/>
      <c r="T21" s="66"/>
      <c r="U21" s="31"/>
      <c r="V21" s="31"/>
      <c r="W21" s="31"/>
      <c r="X21" s="31"/>
      <c r="Y21" s="31"/>
      <c r="Z21" s="31"/>
    </row>
    <row r="22" spans="2:26" ht="15">
      <c r="B22" s="31">
        <v>6</v>
      </c>
      <c r="D22" s="32" t="s">
        <v>101</v>
      </c>
      <c r="F22" s="31"/>
      <c r="G22" s="31"/>
      <c r="K22" s="37"/>
      <c r="O22" s="31"/>
      <c r="U22" s="31"/>
      <c r="V22" s="31"/>
      <c r="W22" s="31"/>
      <c r="X22" s="31"/>
      <c r="Y22" s="31"/>
      <c r="Z22" s="31"/>
    </row>
    <row r="23" spans="2:26" ht="15">
      <c r="D23" s="32" t="s">
        <v>392</v>
      </c>
      <c r="E23" s="32" t="s">
        <v>393</v>
      </c>
      <c r="G23" s="31"/>
      <c r="K23" s="66"/>
      <c r="O23" s="31"/>
      <c r="U23" s="31"/>
      <c r="V23" s="31"/>
      <c r="W23" s="31"/>
      <c r="X23" s="31"/>
      <c r="Y23" s="31"/>
      <c r="Z23" s="31"/>
    </row>
    <row r="24" spans="2:26" ht="15.75" customHeight="1">
      <c r="D24" s="66" t="s">
        <v>394</v>
      </c>
      <c r="E24" s="66" t="s">
        <v>395</v>
      </c>
      <c r="G24" s="31"/>
      <c r="K24" s="66"/>
      <c r="O24" s="31"/>
      <c r="U24" s="31"/>
      <c r="V24" s="31"/>
      <c r="W24" s="31"/>
      <c r="X24" s="31"/>
      <c r="Y24" s="31"/>
      <c r="Z24" s="31"/>
    </row>
    <row r="25" spans="2:26" ht="15.75" customHeight="1">
      <c r="D25" s="66" t="s">
        <v>396</v>
      </c>
      <c r="E25" s="66" t="s">
        <v>397</v>
      </c>
      <c r="G25" s="31"/>
      <c r="K25" s="66"/>
      <c r="O25" s="31"/>
      <c r="U25" s="31"/>
      <c r="V25" s="31"/>
      <c r="W25" s="31"/>
      <c r="X25" s="31"/>
      <c r="Y25" s="31"/>
      <c r="Z25" s="31"/>
    </row>
    <row r="26" spans="2:26" ht="15.75" customHeight="1">
      <c r="D26" s="66" t="s">
        <v>398</v>
      </c>
      <c r="E26" s="66" t="s">
        <v>399</v>
      </c>
      <c r="G26" s="31"/>
      <c r="K26" s="66"/>
    </row>
    <row r="27" spans="2:26" ht="15.75" customHeight="1">
      <c r="D27" s="66" t="s">
        <v>400</v>
      </c>
      <c r="E27" s="66" t="s">
        <v>401</v>
      </c>
      <c r="G27" s="31"/>
      <c r="K27" s="66"/>
    </row>
    <row r="28" spans="2:26" ht="15.75" customHeight="1">
      <c r="D28" s="66" t="s">
        <v>402</v>
      </c>
      <c r="E28" s="66" t="s">
        <v>403</v>
      </c>
      <c r="G28" s="31"/>
      <c r="K28" s="66"/>
    </row>
    <row r="29" spans="2:26" ht="15.75" customHeight="1">
      <c r="D29" s="66" t="s">
        <v>404</v>
      </c>
      <c r="E29" s="66" t="s">
        <v>405</v>
      </c>
      <c r="G29" s="31"/>
      <c r="K29" s="66"/>
    </row>
    <row r="30" spans="2:26" ht="15.75" customHeight="1">
      <c r="D30" s="66" t="s">
        <v>406</v>
      </c>
      <c r="E30" s="66" t="s">
        <v>407</v>
      </c>
      <c r="G30" s="31"/>
      <c r="K30" s="66"/>
    </row>
    <row r="31" spans="2:26" ht="15.75" customHeight="1">
      <c r="D31" s="66" t="s">
        <v>408</v>
      </c>
      <c r="E31" s="66" t="s">
        <v>409</v>
      </c>
      <c r="G31" s="31"/>
      <c r="K31" s="66"/>
    </row>
    <row r="32" spans="2:26" ht="15.75" customHeight="1">
      <c r="D32" s="66" t="s">
        <v>410</v>
      </c>
      <c r="E32" s="66" t="s">
        <v>411</v>
      </c>
      <c r="G32" s="31"/>
      <c r="K32" s="66"/>
    </row>
    <row r="33" spans="2:11" ht="15.75" customHeight="1">
      <c r="E33" s="66" t="s">
        <v>412</v>
      </c>
      <c r="G33" s="31"/>
      <c r="K33" s="66"/>
    </row>
    <row r="34" spans="2:11" ht="15.75" customHeight="1">
      <c r="E34" s="66" t="s">
        <v>413</v>
      </c>
    </row>
    <row r="40" spans="2:11" ht="15">
      <c r="B40" s="31">
        <v>7</v>
      </c>
      <c r="D40" s="32" t="s">
        <v>102</v>
      </c>
    </row>
    <row r="41" spans="2:11" ht="15.75" customHeight="1">
      <c r="D41" s="66" t="str">
        <f>HYPERLINK("https://www.techopedia.com/6/28587/internet/8-steps-to-understanding-ip-subnetting/2","Why We Need Subnets")</f>
        <v>Why We Need Subnets</v>
      </c>
    </row>
    <row r="42" spans="2:11" ht="15.75" customHeight="1">
      <c r="D42" s="66" t="str">
        <f>HYPERLINK("https://www.techopedia.com/6/28587/internet/8-steps-to-understanding-ip-subnetting/3","Understanding Binary Numbers")</f>
        <v>Understanding Binary Numbers</v>
      </c>
    </row>
    <row r="43" spans="2:11" ht="15.75" customHeight="1">
      <c r="D43" s="66" t="str">
        <f>HYPERLINK("https://www.techopedia.com/6/28587/internet/8-steps-to-understanding-ip-subnetting/4","IP Addresses")</f>
        <v>IP Addresses</v>
      </c>
    </row>
    <row r="44" spans="2:11" ht="15.75" customHeight="1">
      <c r="D44" s="66" t="s">
        <v>414</v>
      </c>
    </row>
    <row r="45" spans="2:11" ht="15.75" customHeight="1">
      <c r="D45" s="66" t="s">
        <v>415</v>
      </c>
    </row>
    <row r="46" spans="2:11" ht="15.75" customHeight="1">
      <c r="D46" s="66" t="s">
        <v>416</v>
      </c>
    </row>
    <row r="47" spans="2:11" ht="15.75" customHeight="1">
      <c r="D47" s="66" t="s">
        <v>417</v>
      </c>
    </row>
    <row r="48" spans="2:11" ht="15.75" customHeight="1">
      <c r="D48" s="66" t="s">
        <v>418</v>
      </c>
    </row>
  </sheetData>
  <hyperlinks>
    <hyperlink ref="D3" r:id="rId1" xr:uid="{00000000-0004-0000-0B00-000000000000}"/>
    <hyperlink ref="D4" r:id="rId2" xr:uid="{00000000-0004-0000-0B00-000001000000}"/>
    <hyperlink ref="D5" r:id="rId3" xr:uid="{00000000-0004-0000-0B00-000002000000}"/>
    <hyperlink ref="D6" r:id="rId4" xr:uid="{00000000-0004-0000-0B00-000003000000}"/>
    <hyperlink ref="D7" r:id="rId5" xr:uid="{00000000-0004-0000-0B00-000004000000}"/>
    <hyperlink ref="D8" r:id="rId6" xr:uid="{00000000-0004-0000-0B00-000005000000}"/>
    <hyperlink ref="D13" r:id="rId7" xr:uid="{00000000-0004-0000-0B00-000006000000}"/>
    <hyperlink ref="E13" r:id="rId8" xr:uid="{00000000-0004-0000-0B00-000007000000}"/>
    <hyperlink ref="F13" r:id="rId9" xr:uid="{00000000-0004-0000-0B00-000008000000}"/>
    <hyperlink ref="G13" r:id="rId10" xr:uid="{00000000-0004-0000-0B00-000009000000}"/>
    <hyperlink ref="H13" r:id="rId11" xr:uid="{00000000-0004-0000-0B00-00000A000000}"/>
    <hyperlink ref="D14" r:id="rId12" xr:uid="{00000000-0004-0000-0B00-00000B000000}"/>
    <hyperlink ref="E14" r:id="rId13" xr:uid="{00000000-0004-0000-0B00-00000C000000}"/>
    <hyperlink ref="F14" r:id="rId14" xr:uid="{00000000-0004-0000-0B00-00000D000000}"/>
    <hyperlink ref="G14" r:id="rId15" xr:uid="{00000000-0004-0000-0B00-00000E000000}"/>
    <hyperlink ref="H14" r:id="rId16" xr:uid="{00000000-0004-0000-0B00-00000F000000}"/>
    <hyperlink ref="D15" r:id="rId17" xr:uid="{00000000-0004-0000-0B00-000010000000}"/>
    <hyperlink ref="E15" r:id="rId18" xr:uid="{00000000-0004-0000-0B00-000011000000}"/>
    <hyperlink ref="F15" r:id="rId19" xr:uid="{00000000-0004-0000-0B00-000012000000}"/>
    <hyperlink ref="G15" r:id="rId20" xr:uid="{00000000-0004-0000-0B00-000013000000}"/>
    <hyperlink ref="H15" r:id="rId21" xr:uid="{00000000-0004-0000-0B00-000014000000}"/>
    <hyperlink ref="D16" r:id="rId22" xr:uid="{00000000-0004-0000-0B00-000015000000}"/>
    <hyperlink ref="E16" r:id="rId23" xr:uid="{00000000-0004-0000-0B00-000016000000}"/>
    <hyperlink ref="G16" r:id="rId24" xr:uid="{00000000-0004-0000-0B00-000017000000}"/>
    <hyperlink ref="E17" r:id="rId25" xr:uid="{00000000-0004-0000-0B00-000018000000}"/>
    <hyperlink ref="G17" r:id="rId26" xr:uid="{00000000-0004-0000-0B00-000019000000}"/>
    <hyperlink ref="G18" r:id="rId27" xr:uid="{00000000-0004-0000-0B00-00001A000000}"/>
    <hyperlink ref="G19" r:id="rId28" xr:uid="{00000000-0004-0000-0B00-00001B000000}"/>
    <hyperlink ref="D24" r:id="rId29" xr:uid="{00000000-0004-0000-0B00-00001C000000}"/>
    <hyperlink ref="E24" r:id="rId30" xr:uid="{00000000-0004-0000-0B00-00001D000000}"/>
    <hyperlink ref="D25" r:id="rId31" xr:uid="{00000000-0004-0000-0B00-00001E000000}"/>
    <hyperlink ref="E25" r:id="rId32" xr:uid="{00000000-0004-0000-0B00-00001F000000}"/>
    <hyperlink ref="D26" r:id="rId33" xr:uid="{00000000-0004-0000-0B00-000020000000}"/>
    <hyperlink ref="E26" r:id="rId34" xr:uid="{00000000-0004-0000-0B00-000021000000}"/>
    <hyperlink ref="D27" r:id="rId35" xr:uid="{00000000-0004-0000-0B00-000022000000}"/>
    <hyperlink ref="E27" r:id="rId36" xr:uid="{00000000-0004-0000-0B00-000023000000}"/>
    <hyperlink ref="D28" r:id="rId37" xr:uid="{00000000-0004-0000-0B00-000024000000}"/>
    <hyperlink ref="E28" r:id="rId38" xr:uid="{00000000-0004-0000-0B00-000025000000}"/>
    <hyperlink ref="D29" r:id="rId39" xr:uid="{00000000-0004-0000-0B00-000026000000}"/>
    <hyperlink ref="E29" r:id="rId40" xr:uid="{00000000-0004-0000-0B00-000027000000}"/>
    <hyperlink ref="D30" r:id="rId41" xr:uid="{00000000-0004-0000-0B00-000028000000}"/>
    <hyperlink ref="E30" r:id="rId42" xr:uid="{00000000-0004-0000-0B00-000029000000}"/>
    <hyperlink ref="D31" r:id="rId43" xr:uid="{00000000-0004-0000-0B00-00002A000000}"/>
    <hyperlink ref="E31" r:id="rId44" xr:uid="{00000000-0004-0000-0B00-00002B000000}"/>
    <hyperlink ref="D32" r:id="rId45" xr:uid="{00000000-0004-0000-0B00-00002C000000}"/>
    <hyperlink ref="E32" r:id="rId46" xr:uid="{00000000-0004-0000-0B00-00002D000000}"/>
    <hyperlink ref="E33" r:id="rId47" xr:uid="{00000000-0004-0000-0B00-00002E000000}"/>
    <hyperlink ref="E34" r:id="rId48" xr:uid="{00000000-0004-0000-0B00-00002F000000}"/>
    <hyperlink ref="D44" r:id="rId49" xr:uid="{00000000-0004-0000-0B00-000030000000}"/>
    <hyperlink ref="D45" r:id="rId50" xr:uid="{00000000-0004-0000-0B00-000031000000}"/>
    <hyperlink ref="D46" r:id="rId51" xr:uid="{00000000-0004-0000-0B00-000032000000}"/>
    <hyperlink ref="D47" r:id="rId52" xr:uid="{00000000-0004-0000-0B00-000033000000}"/>
    <hyperlink ref="D48" r:id="rId53" xr:uid="{00000000-0004-0000-0B00-000034000000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S32"/>
  <sheetViews>
    <sheetView workbookViewId="0"/>
  </sheetViews>
  <sheetFormatPr defaultColWidth="14.42578125" defaultRowHeight="15.75" customHeight="1"/>
  <cols>
    <col min="4" max="4" width="28.28515625" customWidth="1"/>
    <col min="6" max="6" width="30.42578125" customWidth="1"/>
  </cols>
  <sheetData>
    <row r="3" spans="2:6" ht="15">
      <c r="B3" s="31">
        <v>5</v>
      </c>
      <c r="D3" s="32" t="s">
        <v>10</v>
      </c>
      <c r="F3" s="32" t="s">
        <v>107</v>
      </c>
    </row>
    <row r="4" spans="2:6" ht="15.75" customHeight="1">
      <c r="D4" s="66" t="s">
        <v>419</v>
      </c>
      <c r="F4" s="66" t="s">
        <v>420</v>
      </c>
    </row>
    <row r="5" spans="2:6" ht="15.75" customHeight="1">
      <c r="D5" s="66" t="s">
        <v>421</v>
      </c>
      <c r="F5" s="66" t="s">
        <v>422</v>
      </c>
    </row>
    <row r="6" spans="2:6" ht="15.75" customHeight="1">
      <c r="D6" s="66" t="s">
        <v>423</v>
      </c>
      <c r="F6" s="66" t="s">
        <v>424</v>
      </c>
    </row>
    <row r="7" spans="2:6" ht="15.75" customHeight="1">
      <c r="D7" s="66" t="s">
        <v>425</v>
      </c>
    </row>
    <row r="8" spans="2:6" ht="15.75" customHeight="1">
      <c r="D8" s="66" t="s">
        <v>426</v>
      </c>
    </row>
    <row r="11" spans="2:6" ht="15">
      <c r="B11" s="31">
        <v>6</v>
      </c>
      <c r="D11" s="32" t="s">
        <v>104</v>
      </c>
      <c r="F11" s="32" t="s">
        <v>108</v>
      </c>
    </row>
    <row r="12" spans="2:6" ht="15.75" customHeight="1">
      <c r="D12" s="66" t="s">
        <v>427</v>
      </c>
      <c r="F12" s="66" t="s">
        <v>428</v>
      </c>
    </row>
    <row r="13" spans="2:6" ht="15.75" customHeight="1">
      <c r="D13" s="66" t="s">
        <v>429</v>
      </c>
      <c r="F13" s="66" t="s">
        <v>430</v>
      </c>
    </row>
    <row r="14" spans="2:6" ht="15.75" customHeight="1">
      <c r="D14" s="66" t="s">
        <v>431</v>
      </c>
      <c r="E14" s="31"/>
    </row>
    <row r="15" spans="2:6" ht="15.75" customHeight="1">
      <c r="D15" s="66" t="s">
        <v>432</v>
      </c>
      <c r="E15" s="31"/>
    </row>
    <row r="16" spans="2:6" ht="15.75" customHeight="1">
      <c r="D16" s="66" t="s">
        <v>433</v>
      </c>
      <c r="E16" s="31"/>
    </row>
    <row r="17" spans="2:19" ht="15.75" customHeight="1">
      <c r="D17" s="66"/>
      <c r="E17" s="31"/>
    </row>
    <row r="18" spans="2:19" ht="15.75" customHeight="1">
      <c r="E18" s="31"/>
    </row>
    <row r="19" spans="2:19" ht="15">
      <c r="B19" s="31">
        <v>7</v>
      </c>
      <c r="D19" s="32" t="s">
        <v>105</v>
      </c>
      <c r="E19" s="31"/>
      <c r="F19" s="32" t="s">
        <v>109</v>
      </c>
    </row>
    <row r="20" spans="2:19" ht="15.75" customHeight="1">
      <c r="D20" s="66" t="s">
        <v>434</v>
      </c>
      <c r="F20" s="66" t="s">
        <v>435</v>
      </c>
    </row>
    <row r="21" spans="2:19" ht="15">
      <c r="D21" s="66" t="s">
        <v>436</v>
      </c>
      <c r="F21" s="66" t="s">
        <v>437</v>
      </c>
      <c r="G21" s="37"/>
      <c r="I21" s="37"/>
      <c r="J21" s="31"/>
      <c r="L21" s="37"/>
      <c r="N21" s="37"/>
      <c r="O21" s="31"/>
      <c r="Q21" s="37"/>
      <c r="S21" s="37"/>
    </row>
    <row r="22" spans="2:19" ht="15.75" customHeight="1">
      <c r="G22" s="66"/>
      <c r="I22" s="66"/>
      <c r="J22" s="31"/>
      <c r="L22" s="66"/>
      <c r="N22" s="66"/>
      <c r="O22" s="31"/>
      <c r="Q22" s="66"/>
      <c r="S22" s="66"/>
    </row>
    <row r="23" spans="2:19" ht="15.75" customHeight="1">
      <c r="G23" s="66"/>
      <c r="I23" s="66"/>
      <c r="J23" s="31"/>
      <c r="L23" s="66"/>
      <c r="N23" s="66"/>
      <c r="O23" s="31"/>
      <c r="Q23" s="66"/>
      <c r="S23" s="66"/>
    </row>
    <row r="24" spans="2:19" ht="15">
      <c r="B24" s="31">
        <v>8</v>
      </c>
      <c r="D24" s="32" t="s">
        <v>106</v>
      </c>
      <c r="G24" s="66"/>
      <c r="J24" s="31"/>
      <c r="O24" s="31"/>
      <c r="Q24" s="66"/>
    </row>
    <row r="25" spans="2:19" ht="15.75" customHeight="1">
      <c r="D25" s="66" t="s">
        <v>438</v>
      </c>
      <c r="G25" s="66"/>
      <c r="J25" s="31"/>
      <c r="O25" s="31"/>
    </row>
    <row r="26" spans="2:19" ht="15.75" customHeight="1">
      <c r="D26" s="66" t="s">
        <v>439</v>
      </c>
      <c r="G26" s="66"/>
      <c r="J26" s="31"/>
      <c r="O26" s="31"/>
    </row>
    <row r="27" spans="2:19" ht="15.75" customHeight="1">
      <c r="D27" s="66" t="s">
        <v>440</v>
      </c>
    </row>
    <row r="30" spans="2:19" ht="15">
      <c r="B30" s="31">
        <v>9</v>
      </c>
      <c r="D30" s="32" t="s">
        <v>110</v>
      </c>
    </row>
    <row r="31" spans="2:19" ht="15.75" customHeight="1">
      <c r="D31" s="66" t="s">
        <v>441</v>
      </c>
    </row>
    <row r="32" spans="2:19" ht="15.75" customHeight="1">
      <c r="D32" s="66" t="s">
        <v>442</v>
      </c>
    </row>
  </sheetData>
  <hyperlinks>
    <hyperlink ref="D4" r:id="rId1" xr:uid="{00000000-0004-0000-0C00-000000000000}"/>
    <hyperlink ref="F4" r:id="rId2" xr:uid="{00000000-0004-0000-0C00-000001000000}"/>
    <hyperlink ref="D5" r:id="rId3" xr:uid="{00000000-0004-0000-0C00-000002000000}"/>
    <hyperlink ref="F5" r:id="rId4" xr:uid="{00000000-0004-0000-0C00-000003000000}"/>
    <hyperlink ref="D6" r:id="rId5" xr:uid="{00000000-0004-0000-0C00-000004000000}"/>
    <hyperlink ref="F6" r:id="rId6" xr:uid="{00000000-0004-0000-0C00-000005000000}"/>
    <hyperlink ref="D7" r:id="rId7" xr:uid="{00000000-0004-0000-0C00-000006000000}"/>
    <hyperlink ref="D8" r:id="rId8" xr:uid="{00000000-0004-0000-0C00-000007000000}"/>
    <hyperlink ref="D12" r:id="rId9" xr:uid="{00000000-0004-0000-0C00-000008000000}"/>
    <hyperlink ref="F12" r:id="rId10" xr:uid="{00000000-0004-0000-0C00-000009000000}"/>
    <hyperlink ref="D13" r:id="rId11" xr:uid="{00000000-0004-0000-0C00-00000A000000}"/>
    <hyperlink ref="F13" r:id="rId12" xr:uid="{00000000-0004-0000-0C00-00000B000000}"/>
    <hyperlink ref="D14" r:id="rId13" xr:uid="{00000000-0004-0000-0C00-00000C000000}"/>
    <hyperlink ref="D15" r:id="rId14" xr:uid="{00000000-0004-0000-0C00-00000D000000}"/>
    <hyperlink ref="D16" r:id="rId15" xr:uid="{00000000-0004-0000-0C00-00000E000000}"/>
    <hyperlink ref="D20" r:id="rId16" xr:uid="{00000000-0004-0000-0C00-00000F000000}"/>
    <hyperlink ref="F20" r:id="rId17" xr:uid="{00000000-0004-0000-0C00-000010000000}"/>
    <hyperlink ref="D21" r:id="rId18" xr:uid="{00000000-0004-0000-0C00-000011000000}"/>
    <hyperlink ref="F21" r:id="rId19" xr:uid="{00000000-0004-0000-0C00-000012000000}"/>
    <hyperlink ref="D25" r:id="rId20" xr:uid="{00000000-0004-0000-0C00-000013000000}"/>
    <hyperlink ref="D26" r:id="rId21" xr:uid="{00000000-0004-0000-0C00-000014000000}"/>
    <hyperlink ref="D27" r:id="rId22" xr:uid="{00000000-0004-0000-0C00-000015000000}"/>
    <hyperlink ref="D31" r:id="rId23" xr:uid="{00000000-0004-0000-0C00-000016000000}"/>
    <hyperlink ref="D32" r:id="rId24" xr:uid="{00000000-0004-0000-0C00-000017000000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P35"/>
  <sheetViews>
    <sheetView workbookViewId="0"/>
  </sheetViews>
  <sheetFormatPr defaultColWidth="14.42578125" defaultRowHeight="15.75" customHeight="1"/>
  <cols>
    <col min="4" max="4" width="25" customWidth="1"/>
    <col min="6" max="6" width="24" customWidth="1"/>
    <col min="8" max="8" width="21.5703125" customWidth="1"/>
  </cols>
  <sheetData>
    <row r="2" spans="2:8" ht="15">
      <c r="B2" s="31">
        <v>4</v>
      </c>
      <c r="D2" s="32" t="s">
        <v>112</v>
      </c>
      <c r="F2" s="32" t="s">
        <v>115</v>
      </c>
    </row>
    <row r="3" spans="2:8" ht="15.75" customHeight="1">
      <c r="D3" s="66" t="s">
        <v>443</v>
      </c>
      <c r="F3" s="66" t="s">
        <v>444</v>
      </c>
    </row>
    <row r="4" spans="2:8" ht="15.75" customHeight="1">
      <c r="D4" s="66" t="s">
        <v>445</v>
      </c>
      <c r="F4" s="66" t="s">
        <v>446</v>
      </c>
    </row>
    <row r="5" spans="2:8" ht="15.75" customHeight="1">
      <c r="D5" s="66" t="s">
        <v>447</v>
      </c>
      <c r="F5" s="66" t="s">
        <v>448</v>
      </c>
    </row>
    <row r="6" spans="2:8" ht="15.75" customHeight="1">
      <c r="D6" s="66" t="s">
        <v>449</v>
      </c>
      <c r="F6" s="66" t="s">
        <v>450</v>
      </c>
    </row>
    <row r="7" spans="2:8" ht="15.75" customHeight="1">
      <c r="D7" s="66" t="s">
        <v>451</v>
      </c>
    </row>
    <row r="10" spans="2:8" ht="15">
      <c r="B10" s="31">
        <v>5</v>
      </c>
      <c r="D10" s="32" t="s">
        <v>113</v>
      </c>
      <c r="F10" s="32" t="s">
        <v>116</v>
      </c>
      <c r="H10" s="32" t="s">
        <v>118</v>
      </c>
    </row>
    <row r="11" spans="2:8" ht="15.75" customHeight="1">
      <c r="D11" s="66" t="s">
        <v>452</v>
      </c>
      <c r="F11" s="66" t="s">
        <v>453</v>
      </c>
      <c r="H11" s="66" t="s">
        <v>454</v>
      </c>
    </row>
    <row r="12" spans="2:8" ht="15.75" customHeight="1">
      <c r="D12" s="66" t="s">
        <v>455</v>
      </c>
      <c r="F12" s="66" t="s">
        <v>456</v>
      </c>
      <c r="H12" s="66" t="s">
        <v>457</v>
      </c>
    </row>
    <row r="13" spans="2:8" ht="15.75" customHeight="1">
      <c r="D13" s="66" t="s">
        <v>458</v>
      </c>
      <c r="F13" s="66" t="s">
        <v>459</v>
      </c>
      <c r="H13" s="66" t="s">
        <v>460</v>
      </c>
    </row>
    <row r="14" spans="2:8" ht="15.75" customHeight="1">
      <c r="D14" s="66" t="s">
        <v>461</v>
      </c>
      <c r="F14" s="66" t="s">
        <v>462</v>
      </c>
      <c r="H14" s="66" t="s">
        <v>463</v>
      </c>
    </row>
    <row r="15" spans="2:8" ht="15.75" customHeight="1">
      <c r="H15" s="66" t="s">
        <v>464</v>
      </c>
    </row>
    <row r="16" spans="2:8" ht="15.75" customHeight="1">
      <c r="F16" s="66"/>
      <c r="G16" s="31"/>
    </row>
    <row r="17" spans="2:16" ht="15.75" customHeight="1">
      <c r="F17" s="66"/>
      <c r="G17" s="31"/>
    </row>
    <row r="20" spans="2:16" ht="15">
      <c r="B20" s="31">
        <v>6</v>
      </c>
      <c r="D20" s="32" t="s">
        <v>114</v>
      </c>
      <c r="F20" s="32" t="s">
        <v>117</v>
      </c>
      <c r="H20" s="32" t="s">
        <v>119</v>
      </c>
    </row>
    <row r="21" spans="2:16" ht="15.75" customHeight="1">
      <c r="D21" s="66" t="s">
        <v>465</v>
      </c>
      <c r="F21" s="66" t="s">
        <v>466</v>
      </c>
      <c r="H21" s="66" t="s">
        <v>467</v>
      </c>
      <c r="N21" s="42"/>
    </row>
    <row r="22" spans="2:16" ht="15.75" customHeight="1">
      <c r="D22" s="66" t="s">
        <v>468</v>
      </c>
      <c r="F22" s="66" t="s">
        <v>469</v>
      </c>
      <c r="H22" s="66" t="s">
        <v>470</v>
      </c>
      <c r="L22" s="31"/>
      <c r="P22" s="31"/>
    </row>
    <row r="23" spans="2:16" ht="15.75" customHeight="1">
      <c r="D23" s="66" t="s">
        <v>471</v>
      </c>
      <c r="F23" s="66" t="s">
        <v>472</v>
      </c>
      <c r="H23" s="66" t="s">
        <v>473</v>
      </c>
      <c r="L23" s="31"/>
      <c r="P23" s="31"/>
    </row>
    <row r="24" spans="2:16" ht="15.75" customHeight="1">
      <c r="F24" s="66" t="s">
        <v>474</v>
      </c>
      <c r="H24" s="66" t="s">
        <v>475</v>
      </c>
      <c r="L24" s="31"/>
      <c r="P24" s="31"/>
    </row>
    <row r="25" spans="2:16" ht="15.75" customHeight="1">
      <c r="F25" s="66" t="s">
        <v>476</v>
      </c>
      <c r="H25" s="66" t="s">
        <v>477</v>
      </c>
      <c r="L25" s="31"/>
      <c r="O25" s="31"/>
      <c r="P25" s="31"/>
    </row>
    <row r="26" spans="2:16" ht="15.75" customHeight="1">
      <c r="F26" s="66" t="s">
        <v>478</v>
      </c>
      <c r="I26" s="31"/>
      <c r="L26" s="31"/>
      <c r="O26" s="31"/>
      <c r="P26" s="31"/>
    </row>
    <row r="27" spans="2:16" ht="15.75" customHeight="1">
      <c r="G27" s="31"/>
      <c r="H27" s="31"/>
      <c r="I27" s="31"/>
      <c r="L27" s="31"/>
      <c r="O27" s="31"/>
      <c r="P27" s="31"/>
    </row>
    <row r="28" spans="2:16" ht="15.75" customHeight="1">
      <c r="G28" s="31"/>
      <c r="H28" s="31"/>
      <c r="I28" s="31"/>
      <c r="L28" s="31"/>
      <c r="N28" s="31"/>
      <c r="O28" s="31"/>
      <c r="P28" s="31"/>
    </row>
    <row r="29" spans="2:16" ht="15.75" customHeight="1">
      <c r="E29" s="66"/>
    </row>
    <row r="30" spans="2:16" ht="15.75" customHeight="1">
      <c r="E30" s="66"/>
    </row>
    <row r="31" spans="2:16" ht="15.75" customHeight="1">
      <c r="E31" s="66"/>
    </row>
    <row r="32" spans="2:16" ht="15.75" customHeight="1">
      <c r="E32" s="66"/>
    </row>
    <row r="33" spans="5:5" ht="15.75" customHeight="1">
      <c r="E33" s="66"/>
    </row>
    <row r="34" spans="5:5" ht="15.75" customHeight="1">
      <c r="E34" s="66"/>
    </row>
    <row r="35" spans="5:5" ht="15.75" customHeight="1">
      <c r="E35" s="66"/>
    </row>
  </sheetData>
  <hyperlinks>
    <hyperlink ref="D3" r:id="rId1" xr:uid="{00000000-0004-0000-0D00-000000000000}"/>
    <hyperlink ref="F3" r:id="rId2" xr:uid="{00000000-0004-0000-0D00-000001000000}"/>
    <hyperlink ref="D4" r:id="rId3" xr:uid="{00000000-0004-0000-0D00-000002000000}"/>
    <hyperlink ref="F4" r:id="rId4" xr:uid="{00000000-0004-0000-0D00-000003000000}"/>
    <hyperlink ref="D5" r:id="rId5" xr:uid="{00000000-0004-0000-0D00-000004000000}"/>
    <hyperlink ref="F5" r:id="rId6" xr:uid="{00000000-0004-0000-0D00-000005000000}"/>
    <hyperlink ref="D6" r:id="rId7" xr:uid="{00000000-0004-0000-0D00-000006000000}"/>
    <hyperlink ref="F6" r:id="rId8" xr:uid="{00000000-0004-0000-0D00-000007000000}"/>
    <hyperlink ref="D7" r:id="rId9" xr:uid="{00000000-0004-0000-0D00-000008000000}"/>
    <hyperlink ref="D11" r:id="rId10" xr:uid="{00000000-0004-0000-0D00-000009000000}"/>
    <hyperlink ref="F11" r:id="rId11" xr:uid="{00000000-0004-0000-0D00-00000A000000}"/>
    <hyperlink ref="H11" r:id="rId12" xr:uid="{00000000-0004-0000-0D00-00000B000000}"/>
    <hyperlink ref="D12" r:id="rId13" xr:uid="{00000000-0004-0000-0D00-00000C000000}"/>
    <hyperlink ref="F12" r:id="rId14" xr:uid="{00000000-0004-0000-0D00-00000D000000}"/>
    <hyperlink ref="H12" r:id="rId15" xr:uid="{00000000-0004-0000-0D00-00000E000000}"/>
    <hyperlink ref="D13" r:id="rId16" xr:uid="{00000000-0004-0000-0D00-00000F000000}"/>
    <hyperlink ref="F13" r:id="rId17" xr:uid="{00000000-0004-0000-0D00-000010000000}"/>
    <hyperlink ref="H13" r:id="rId18" xr:uid="{00000000-0004-0000-0D00-000011000000}"/>
    <hyperlink ref="D14" r:id="rId19" xr:uid="{00000000-0004-0000-0D00-000012000000}"/>
    <hyperlink ref="F14" r:id="rId20" xr:uid="{00000000-0004-0000-0D00-000013000000}"/>
    <hyperlink ref="H14" r:id="rId21" xr:uid="{00000000-0004-0000-0D00-000014000000}"/>
    <hyperlink ref="H15" r:id="rId22" xr:uid="{00000000-0004-0000-0D00-000015000000}"/>
    <hyperlink ref="D21" r:id="rId23" xr:uid="{00000000-0004-0000-0D00-000016000000}"/>
    <hyperlink ref="F21" r:id="rId24" xr:uid="{00000000-0004-0000-0D00-000017000000}"/>
    <hyperlink ref="H21" r:id="rId25" xr:uid="{00000000-0004-0000-0D00-000018000000}"/>
    <hyperlink ref="D22" r:id="rId26" xr:uid="{00000000-0004-0000-0D00-000019000000}"/>
    <hyperlink ref="F22" r:id="rId27" xr:uid="{00000000-0004-0000-0D00-00001A000000}"/>
    <hyperlink ref="H22" r:id="rId28" xr:uid="{00000000-0004-0000-0D00-00001B000000}"/>
    <hyperlink ref="D23" r:id="rId29" xr:uid="{00000000-0004-0000-0D00-00001C000000}"/>
    <hyperlink ref="F23" r:id="rId30" xr:uid="{00000000-0004-0000-0D00-00001D000000}"/>
    <hyperlink ref="H23" r:id="rId31" xr:uid="{00000000-0004-0000-0D00-00001E000000}"/>
    <hyperlink ref="F24" r:id="rId32" xr:uid="{00000000-0004-0000-0D00-00001F000000}"/>
    <hyperlink ref="H24" r:id="rId33" xr:uid="{00000000-0004-0000-0D00-000020000000}"/>
    <hyperlink ref="F25" r:id="rId34" xr:uid="{00000000-0004-0000-0D00-000021000000}"/>
    <hyperlink ref="H25" r:id="rId35" xr:uid="{00000000-0004-0000-0D00-000022000000}"/>
    <hyperlink ref="F26" r:id="rId36" xr:uid="{00000000-0004-0000-0D00-000023000000}"/>
  </hyperlink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3:L30"/>
  <sheetViews>
    <sheetView workbookViewId="0"/>
  </sheetViews>
  <sheetFormatPr defaultColWidth="14.42578125" defaultRowHeight="15.75" customHeight="1"/>
  <cols>
    <col min="4" max="4" width="28" customWidth="1"/>
  </cols>
  <sheetData>
    <row r="3" spans="2:4" ht="15.75" customHeight="1">
      <c r="B3" s="31">
        <v>6</v>
      </c>
      <c r="D3" s="66" t="str">
        <f>HYPERLINK("https://www.tutorialspoint.com/software_architecture_design/key_principles.htm","Key Principles")</f>
        <v>Key Principles</v>
      </c>
    </row>
    <row r="4" spans="2:4" ht="15.75" customHeight="1">
      <c r="D4" s="66" t="str">
        <f>HYPERLINK("https://www.tutorialspoint.com/software_architecture_design/architecture_models.htm","Architecture Models")</f>
        <v>Architecture Models</v>
      </c>
    </row>
    <row r="5" spans="2:4" ht="15.75" customHeight="1">
      <c r="D5" s="66" t="str">
        <f>HYPERLINK("https://www.tutorialspoint.com/software_architecture_design/object_oriented_paradigm.htm","Object-Oriented Paradigm")</f>
        <v>Object-Oriented Paradigm</v>
      </c>
    </row>
    <row r="7" spans="2:4" ht="15.75" customHeight="1">
      <c r="B7" s="31">
        <v>7</v>
      </c>
      <c r="D7" s="66" t="str">
        <f>HYPERLINK("https://www.tutorialspoint.com/software_architecture_design/data_flow_architecture.htm","Data Flow Architecture")</f>
        <v>Data Flow Architecture</v>
      </c>
    </row>
    <row r="8" spans="2:4" ht="15.75" customHeight="1">
      <c r="D8" s="66" t="str">
        <f>HYPERLINK("https://www.tutorialspoint.com/software_architecture_design/data_centered_architecture.htm","Data-Centered Architecture")</f>
        <v>Data-Centered Architecture</v>
      </c>
    </row>
    <row r="9" spans="2:4" ht="15.75" customHeight="1">
      <c r="D9" s="66" t="str">
        <f>HYPERLINK("https://www.tutorialspoint.com/software_architecture_design/hierarchical_architecture.htm","Hierarchical Architecture")</f>
        <v>Hierarchical Architecture</v>
      </c>
    </row>
    <row r="11" spans="2:4" ht="15.75" customHeight="1">
      <c r="B11" s="31">
        <v>8</v>
      </c>
      <c r="D11" s="66" t="str">
        <f>HYPERLINK("https://www.tutorialspoint.com/software_architecture_design/interaction_oriented_architecture.htm","Interaction-Oriented Architecture")</f>
        <v>Interaction-Oriented Architecture</v>
      </c>
    </row>
    <row r="12" spans="2:4" ht="15.75" customHeight="1">
      <c r="D12" s="66" t="str">
        <f>HYPERLINK("https://www.tutorialspoint.com/software_architecture_design/distributed_architecture.htm","Distributed Architecture")</f>
        <v>Distributed Architecture</v>
      </c>
    </row>
    <row r="13" spans="2:4" ht="15.75" customHeight="1">
      <c r="D13" s="66" t="str">
        <f>HYPERLINK("https://www.tutorialspoint.com/software_architecture_design/component_based_architecture.htm","Component-Based Architecture")</f>
        <v>Component-Based Architecture</v>
      </c>
    </row>
    <row r="16" spans="2:4" ht="15.75" customHeight="1">
      <c r="B16" s="31">
        <v>9</v>
      </c>
      <c r="D16" s="66" t="str">
        <f>HYPERLINK("https://www.tutorialspoint.com/software_architecture_design/user_interface.htm","User Interface")</f>
        <v>User Interface</v>
      </c>
    </row>
    <row r="17" spans="4:12" ht="15.75" customHeight="1">
      <c r="D17" s="66" t="str">
        <f>HYPERLINK("https://www.tutorialspoint.com/software_architecture_design/architecture_techniques.htm","Architecture Techniques")</f>
        <v>Architecture Techniques</v>
      </c>
    </row>
    <row r="25" spans="4:12" ht="15.75" customHeight="1">
      <c r="D25" s="66"/>
      <c r="E25" s="66"/>
      <c r="F25" s="66"/>
      <c r="J25" s="66"/>
      <c r="K25" s="66"/>
      <c r="L25" s="66"/>
    </row>
    <row r="26" spans="4:12" ht="15.75" customHeight="1">
      <c r="D26" s="66"/>
      <c r="E26" s="66"/>
      <c r="F26" s="66"/>
      <c r="J26" s="66"/>
      <c r="K26" s="66"/>
      <c r="L26" s="66"/>
    </row>
    <row r="27" spans="4:12" ht="15.75" customHeight="1">
      <c r="D27" s="66"/>
      <c r="E27" s="66"/>
      <c r="F27" s="66"/>
      <c r="J27" s="66"/>
      <c r="K27" s="66"/>
      <c r="L27" s="66"/>
    </row>
    <row r="28" spans="4:12" ht="15.75" customHeight="1">
      <c r="D28" s="66"/>
      <c r="E28" s="66"/>
      <c r="F28" s="66"/>
      <c r="J28" s="66"/>
      <c r="K28" s="66"/>
      <c r="L28" s="66"/>
    </row>
    <row r="29" spans="4:12" ht="15.75" customHeight="1">
      <c r="D29" s="66"/>
      <c r="E29" s="66"/>
      <c r="F29" s="66"/>
      <c r="J29" s="66"/>
      <c r="K29" s="66"/>
      <c r="L29" s="66"/>
    </row>
    <row r="30" spans="4:12" ht="15.75" customHeight="1">
      <c r="D30" s="66"/>
      <c r="E30" s="66"/>
      <c r="F30" s="66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G23"/>
  <sheetViews>
    <sheetView workbookViewId="0"/>
  </sheetViews>
  <sheetFormatPr defaultColWidth="14.42578125" defaultRowHeight="15.75" customHeight="1"/>
  <cols>
    <col min="3" max="3" width="66.28515625" customWidth="1"/>
  </cols>
  <sheetData>
    <row r="2" spans="2:6" ht="15.75" customHeight="1">
      <c r="C2" s="66"/>
    </row>
    <row r="3" spans="2:6" ht="15.75" customHeight="1">
      <c r="B3" s="31">
        <v>3</v>
      </c>
      <c r="C3" s="66" t="str">
        <f>HYPERLINK("https://learning.oreilly.com/library/view/head-first-design/0596007124/ch01.html","Intro to Design Patterns")</f>
        <v>Intro to Design Patterns</v>
      </c>
    </row>
    <row r="4" spans="2:6" ht="15.75" customHeight="1">
      <c r="C4" s="66" t="str">
        <f>HYPERLINK("https://learning.oreilly.com/library/view/head-first-design/0596007124/ch02.html","The Observer Pattern")</f>
        <v>The Observer Pattern</v>
      </c>
    </row>
    <row r="5" spans="2:6" ht="15.75" customHeight="1">
      <c r="C5" s="66" t="str">
        <f>HYPERLINK("https://learning.oreilly.com/library/view/head-first-design/0596007124/ch03.html","The Decorator Pattern")</f>
        <v>The Decorator Pattern</v>
      </c>
    </row>
    <row r="6" spans="2:6" ht="15.75" customHeight="1">
      <c r="B6" s="31">
        <v>4</v>
      </c>
      <c r="C6" s="66" t="str">
        <f>HYPERLINK("https://learning.oreilly.com/library/view/head-first-design/0596007124/ch04.html","The Factory Pattern")</f>
        <v>The Factory Pattern</v>
      </c>
    </row>
    <row r="7" spans="2:6" ht="15.75" customHeight="1">
      <c r="C7" s="66" t="str">
        <f>HYPERLINK("https://learning.oreilly.com/library/view/head-first-design/0596007124/ch05.html","The Singleton Pattern")</f>
        <v>The Singleton Pattern</v>
      </c>
    </row>
    <row r="8" spans="2:6" ht="15.75" customHeight="1">
      <c r="C8" s="66" t="str">
        <f>HYPERLINK("https://learning.oreilly.com/library/view/head-first-design/0596007124/apa.html#bridge","The Bridge Pattern")</f>
        <v>The Bridge Pattern</v>
      </c>
    </row>
    <row r="9" spans="2:6" ht="15.75" customHeight="1">
      <c r="B9" s="31">
        <v>5</v>
      </c>
      <c r="C9" s="66" t="str">
        <f>HYPERLINK("https://learning.oreilly.com/library/view/head-first-design/0596007124/apa.html#builder","The Builder Pattern")</f>
        <v>The Builder Pattern</v>
      </c>
    </row>
    <row r="10" spans="2:6" ht="15.75" customHeight="1">
      <c r="C10" s="66" t="str">
        <f>HYPERLINK("https://learning.oreilly.com/library/view/head-first-design/0596007124/apa.html#flyweight","The Flyweight Pattern")</f>
        <v>The Flyweight Pattern</v>
      </c>
    </row>
    <row r="11" spans="2:6" ht="15.75" customHeight="1">
      <c r="C11" s="66" t="str">
        <f>HYPERLINK("https://learning.oreilly.com/library/view/head-first-design/0596007124/apa.html#interpreter","The Interpreter Pattern")</f>
        <v>The Interpreter Pattern</v>
      </c>
      <c r="D11" s="66"/>
      <c r="E11" s="66"/>
      <c r="F11" s="66"/>
    </row>
    <row r="12" spans="2:6" ht="15.75" customHeight="1">
      <c r="B12" s="31">
        <v>6</v>
      </c>
      <c r="C12" s="66" t="str">
        <f>HYPERLINK("https://learning.oreilly.com/library/view/head-first-design/0596007124/apa.html#mediator","The Mediator Pattern")</f>
        <v>The Mediator Pattern</v>
      </c>
      <c r="D12" s="66"/>
      <c r="E12" s="66"/>
      <c r="F12" s="66"/>
    </row>
    <row r="13" spans="2:6" ht="15.75" customHeight="1">
      <c r="C13" s="66" t="str">
        <f>HYPERLINK("https://learning.oreilly.com/library/view/head-first-design/0596007124/apa.html#memento","The Memento Pattern")</f>
        <v>The Memento Pattern</v>
      </c>
      <c r="D13" s="66"/>
      <c r="E13" s="66"/>
      <c r="F13" s="66"/>
    </row>
    <row r="14" spans="2:6" ht="15.75" customHeight="1">
      <c r="C14" s="66" t="str">
        <f>HYPERLINK("https://learning.oreilly.com/library/view/head-first-design/0596007124/apa.html#prototype","The Prototype Pattern")</f>
        <v>The Prototype Pattern</v>
      </c>
      <c r="D14" s="66"/>
      <c r="E14" s="66"/>
      <c r="F14" s="66"/>
    </row>
    <row r="15" spans="2:6" ht="15.75" customHeight="1">
      <c r="B15" s="31">
        <v>7</v>
      </c>
      <c r="C15" s="66" t="str">
        <f>HYPERLINK("https://learning.oreilly.com/library/view/head-first-design/0596007124/apa.html#visitor","The Visitor Pattern")</f>
        <v>The Visitor Pattern</v>
      </c>
      <c r="D15" s="66"/>
      <c r="E15" s="66"/>
      <c r="F15" s="66"/>
    </row>
    <row r="16" spans="2:6" ht="15.75" customHeight="1">
      <c r="C16" s="66" t="str">
        <f>HYPERLINK("https://learning.oreilly.com/library/view/head-first-design/0596007124/ch06.html","The Command Pattern")</f>
        <v>The Command Pattern</v>
      </c>
      <c r="D16" s="66"/>
      <c r="E16" s="66"/>
      <c r="F16" s="66"/>
    </row>
    <row r="17" spans="2:7" ht="15.75" customHeight="1">
      <c r="C17" s="66" t="str">
        <f>HYPERLINK("https://learning.oreilly.com/library/view/head-first-design/0596007124/ch07.html","The Adapter and Facade Patterns")</f>
        <v>The Adapter and Facade Patterns</v>
      </c>
      <c r="D17" s="66"/>
      <c r="E17" s="66"/>
      <c r="F17" s="66"/>
    </row>
    <row r="18" spans="2:7" ht="15.75" customHeight="1">
      <c r="B18" s="31">
        <v>8</v>
      </c>
      <c r="C18" s="66" t="str">
        <f>HYPERLINK("https://learning.oreilly.com/library/view/head-first-design/0596007124/ch08.html","The Template Method Pattern")</f>
        <v>The Template Method Pattern</v>
      </c>
      <c r="D18" s="66"/>
      <c r="E18" s="66"/>
      <c r="F18" s="66"/>
    </row>
    <row r="19" spans="2:7" ht="15.75" customHeight="1">
      <c r="C19" s="66" t="str">
        <f>HYPERLINK("https://learning.oreilly.com/library/view/head-first-design/0596007124/ch09.html","The Iterator and Composite Patterns")</f>
        <v>The Iterator and Composite Patterns</v>
      </c>
      <c r="D19" s="66"/>
      <c r="E19" s="66"/>
      <c r="F19" s="66"/>
      <c r="G19" s="66"/>
    </row>
    <row r="20" spans="2:7" ht="15.75" customHeight="1">
      <c r="C20" s="66" t="str">
        <f>HYPERLINK("https://learning.oreilly.com/library/view/head-first-design/0596007124/ch10.html","The State Pattern")</f>
        <v>The State Pattern</v>
      </c>
      <c r="D20" s="66"/>
      <c r="E20" s="66"/>
      <c r="F20" s="66"/>
      <c r="G20" s="66"/>
    </row>
    <row r="21" spans="2:7" ht="15.75" customHeight="1">
      <c r="B21" s="31">
        <v>9</v>
      </c>
      <c r="C21" s="66" t="str">
        <f>HYPERLINK("https://learning.oreilly.com/library/view/head-first-design/0596007124/ch11.html","The Proxy Pattern")</f>
        <v>The Proxy Pattern</v>
      </c>
      <c r="D21" s="66"/>
      <c r="E21" s="66"/>
      <c r="F21" s="66"/>
      <c r="G21" s="66"/>
    </row>
    <row r="22" spans="2:7" ht="15.75" customHeight="1">
      <c r="C22" s="66" t="str">
        <f>HYPERLINK("https://learning.oreilly.com/library/view/head-first-design/0596007124/ch12.html","Compound Patterns")</f>
        <v>Compound Patterns</v>
      </c>
      <c r="D22" s="66"/>
      <c r="E22" s="66"/>
      <c r="F22" s="66"/>
      <c r="G22" s="66"/>
    </row>
    <row r="23" spans="2:7" ht="15.75" customHeight="1">
      <c r="C23" s="66" t="str">
        <f>HYPERLINK("https://learning.oreilly.com/library/view/head-first-design/0596007124/ch13.html","Patterns in the Real World")</f>
        <v>Patterns in the Real World</v>
      </c>
      <c r="D23" s="66"/>
      <c r="E23" s="66"/>
      <c r="F23" s="66"/>
      <c r="G23" s="66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3:D16"/>
  <sheetViews>
    <sheetView workbookViewId="0"/>
  </sheetViews>
  <sheetFormatPr defaultColWidth="14.42578125" defaultRowHeight="15.75" customHeight="1"/>
  <cols>
    <col min="4" max="4" width="20.42578125" customWidth="1"/>
  </cols>
  <sheetData>
    <row r="3" spans="3:4" ht="15.75" customHeight="1">
      <c r="C3" s="31">
        <v>4</v>
      </c>
      <c r="D3" s="66" t="str">
        <f>HYPERLINK("https://static.javadoc.io/javax.cache/cache-api/1.0.0/javax/cache/package-summary.html","Java Cache API")</f>
        <v>Java Cache API</v>
      </c>
    </row>
    <row r="4" spans="3:4" ht="15.75" customHeight="1">
      <c r="D4" s="66" t="str">
        <f>HYPERLINK("https://commons.apache.org/proper/commons-jcs/getting_started/intro.html","Apache Commons JCS")</f>
        <v>Apache Commons JCS</v>
      </c>
    </row>
    <row r="5" spans="3:4" ht="15.75" customHeight="1">
      <c r="D5" s="33"/>
    </row>
    <row r="6" spans="3:4" ht="15.75" customHeight="1">
      <c r="C6" s="31">
        <v>5</v>
      </c>
      <c r="D6" s="66" t="str">
        <f>HYPERLINK("http://www.ehcache.org/documentation/3.7/","Ehcache")</f>
        <v>Ehcache</v>
      </c>
    </row>
    <row r="7" spans="3:4" ht="15.75" customHeight="1">
      <c r="D7" s="66" t="str">
        <f>HYPERLINK("https://cache2k.org/","Cache2k")</f>
        <v>Cache2k</v>
      </c>
    </row>
    <row r="9" spans="3:4" ht="15.75" customHeight="1">
      <c r="C9" s="31">
        <v>6</v>
      </c>
      <c r="D9" s="66" t="str">
        <f>HYPERLINK("https://github.com/google/guava/wiki/CachesExplained","Guava Caches")</f>
        <v>Guava Caches</v>
      </c>
    </row>
    <row r="10" spans="3:4" ht="15.75" customHeight="1">
      <c r="D10" s="66" t="str">
        <f>HYPERLINK("https://docs.spring.io/spring/docs/5.2.0.BUILD-SNAPSHOT/spring-framework-reference/integration.html#cache","Spring Cache")</f>
        <v>Spring Cache</v>
      </c>
    </row>
    <row r="12" spans="3:4" ht="15.75" customHeight="1">
      <c r="C12" s="31">
        <v>7</v>
      </c>
      <c r="D12" s="66" t="str">
        <f>HYPERLINK("https://redis.io/topics/introduction","Redis Cache")</f>
        <v>Redis Cache</v>
      </c>
    </row>
    <row r="13" spans="3:4" ht="15.75" customHeight="1">
      <c r="D13" s="33"/>
    </row>
    <row r="14" spans="3:4" ht="15.75" customHeight="1">
      <c r="D14" s="33"/>
    </row>
    <row r="15" spans="3:4" ht="15.75" customHeight="1">
      <c r="D15" s="33"/>
    </row>
    <row r="16" spans="3:4" ht="15.75" customHeight="1">
      <c r="D16" s="33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3:D12"/>
  <sheetViews>
    <sheetView workbookViewId="0"/>
  </sheetViews>
  <sheetFormatPr defaultColWidth="14.42578125" defaultRowHeight="15.75" customHeight="1"/>
  <cols>
    <col min="4" max="4" width="28.140625" customWidth="1"/>
  </cols>
  <sheetData>
    <row r="3" spans="3:4" ht="15.75" customHeight="1">
      <c r="D3" s="33"/>
    </row>
    <row r="4" spans="3:4" ht="15.75" customHeight="1">
      <c r="C4" s="31">
        <v>5</v>
      </c>
      <c r="D4" s="66" t="str">
        <f>HYPERLINK("https://docs.oracle.com/javaee/6/tutorial/doc/bncdq.html","Java Message Service API")</f>
        <v>Java Message Service API</v>
      </c>
    </row>
    <row r="5" spans="3:4" ht="15.75" customHeight="1">
      <c r="D5" s="66" t="str">
        <f>HYPERLINK("http://activemq.apache.org/getting-started","ActiveMQ")</f>
        <v>ActiveMQ</v>
      </c>
    </row>
    <row r="6" spans="3:4" ht="15.75" customHeight="1">
      <c r="D6" s="33"/>
    </row>
    <row r="7" spans="3:4" ht="15.75" customHeight="1">
      <c r="C7" s="31">
        <v>6</v>
      </c>
      <c r="D7" s="66" t="str">
        <f>HYPERLINK("https://www.rabbitmq.com/getstarted.html","RabbitMQ")</f>
        <v>RabbitMQ</v>
      </c>
    </row>
    <row r="8" spans="3:4" ht="15.75" customHeight="1">
      <c r="D8" s="66" t="str">
        <f>HYPERLINK("https://redis.io/documentation","Redis")</f>
        <v>Redis</v>
      </c>
    </row>
    <row r="9" spans="3:4" ht="15.75" customHeight="1">
      <c r="D9" s="33"/>
    </row>
    <row r="10" spans="3:4" ht="15.75" customHeight="1">
      <c r="C10" s="31">
        <v>7</v>
      </c>
      <c r="D10" s="66" t="str">
        <f>HYPERLINK("https://kafka.apache.org/intro","Kafka")</f>
        <v>Kafka</v>
      </c>
    </row>
    <row r="11" spans="3:4" ht="15.75" customHeight="1">
      <c r="D11" s="66" t="str">
        <f>HYPERLINK("http://rocketmq.apache.org/docs/quick-start/","RocketMQ")</f>
        <v>RocketMQ</v>
      </c>
    </row>
    <row r="12" spans="3:4" ht="15.75" customHeight="1">
      <c r="D12" s="33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3:K48"/>
  <sheetViews>
    <sheetView topLeftCell="A20" workbookViewId="0">
      <selection activeCell="D37" sqref="D37"/>
    </sheetView>
  </sheetViews>
  <sheetFormatPr defaultColWidth="14.42578125" defaultRowHeight="15.75" customHeight="1"/>
  <cols>
    <col min="4" max="4" width="23" customWidth="1"/>
    <col min="6" max="6" width="21.140625" customWidth="1"/>
  </cols>
  <sheetData>
    <row r="3" spans="2:4" ht="15">
      <c r="B3" s="31">
        <v>2</v>
      </c>
      <c r="D3" s="32" t="s">
        <v>65</v>
      </c>
    </row>
    <row r="4" spans="2:4" ht="15.75" customHeight="1">
      <c r="D4" s="66" t="str">
        <f>HYPERLINK("https://www.javatpoint.com/jdbc-tutorial","JDBC Introduction")</f>
        <v>JDBC Introduction</v>
      </c>
    </row>
    <row r="5" spans="2:4" ht="15.75" customHeight="1">
      <c r="D5" s="66" t="str">
        <f>HYPERLINK("https://www.javatpoint.com/jdbc-driver","JDBC Driver")</f>
        <v>JDBC Driver</v>
      </c>
    </row>
    <row r="6" spans="2:4" ht="15.75" customHeight="1">
      <c r="D6" s="66" t="str">
        <f>HYPERLINK("https://www.javatpoint.com/steps-to-connect-to-the-database-in-java","DB Connectivity Steps")</f>
        <v>DB Connectivity Steps</v>
      </c>
    </row>
    <row r="7" spans="2:4" ht="15.75" customHeight="1">
      <c r="D7" s="66" t="str">
        <f>HYPERLINK("https://www.javatpoint.com/example-to-connect-to-the-oracle-database","Connectivity with Oracle")</f>
        <v>Connectivity with Oracle</v>
      </c>
    </row>
    <row r="8" spans="2:4" ht="15.75" customHeight="1">
      <c r="D8" s="66" t="str">
        <f>HYPERLINK("https://www.javatpoint.com/example-to-connect-to-the-mysql-database","Connectivity with MySQL")</f>
        <v>Connectivity with MySQL</v>
      </c>
    </row>
    <row r="9" spans="2:4" ht="15.75" customHeight="1">
      <c r="D9" s="66" t="str">
        <f>HYPERLINK("https://www.javatpoint.com/connectivity-with-access-without-dsn","Access without DSN")</f>
        <v>Access without DSN</v>
      </c>
    </row>
    <row r="10" spans="2:4" ht="15.75" customHeight="1">
      <c r="D10" s="66" t="str">
        <f>HYPERLINK("https://www.javatpoint.com/DriverManager-class","DriverManager")</f>
        <v>DriverManager</v>
      </c>
    </row>
    <row r="11" spans="2:4" ht="15.75" customHeight="1">
      <c r="D11" s="66" t="str">
        <f>HYPERLINK("https://www.javatpoint.com/Connection-interface","Connection")</f>
        <v>Connection</v>
      </c>
    </row>
    <row r="12" spans="2:4" ht="15.75" customHeight="1">
      <c r="D12" s="66" t="str">
        <f>HYPERLINK("https://www.javatpoint.com/Statement-interface","Statement")</f>
        <v>Statement</v>
      </c>
    </row>
    <row r="13" spans="2:4" ht="15.75" customHeight="1">
      <c r="D13" s="66" t="str">
        <f>HYPERLINK("https://www.javatpoint.com/ResultSet-interface","ResultSet")</f>
        <v>ResultSet</v>
      </c>
    </row>
    <row r="14" spans="2:4" ht="15.75" customHeight="1">
      <c r="D14" s="66" t="str">
        <f>HYPERLINK("https://www.javatpoint.com/PreparedStatement-interface","PreparedStatement")</f>
        <v>PreparedStatement</v>
      </c>
    </row>
    <row r="15" spans="2:4" ht="15.75" customHeight="1">
      <c r="D15" s="66" t="str">
        <f>HYPERLINK("https://www.javatpoint.com/ResultSetMetaData-interface","ResultSetMetaData")</f>
        <v>ResultSetMetaData</v>
      </c>
    </row>
    <row r="16" spans="2:4" ht="15.75" customHeight="1">
      <c r="D16" s="66" t="str">
        <f>HYPERLINK("https://www.javatpoint.com/DatabaseMetaData-interface","DatabaseMetaData")</f>
        <v>DatabaseMetaData</v>
      </c>
    </row>
    <row r="17" spans="2:11" ht="15.75" customHeight="1">
      <c r="D17" s="66" t="str">
        <f>HYPERLINK("https://www.javatpoint.com/storing-image-in-oracle-database","Store image")</f>
        <v>Store image</v>
      </c>
    </row>
    <row r="18" spans="2:11" ht="15.75" customHeight="1">
      <c r="D18" s="66" t="str">
        <f>HYPERLINK("https://www.javatpoint.com/retrieving-image-from-oracle-database","Retrieve image")</f>
        <v>Retrieve image</v>
      </c>
    </row>
    <row r="19" spans="2:11" ht="15.75" customHeight="1">
      <c r="D19" s="66" t="str">
        <f>HYPERLINK("https://www.javatpoint.com/storing-file-in-oracle-database","Store file")</f>
        <v>Store file</v>
      </c>
    </row>
    <row r="20" spans="2:11" ht="15.75" customHeight="1">
      <c r="D20" s="66" t="str">
        <f>HYPERLINK("https://www.javatpoint.com/retrieving-file-from-oracle-database","Retrieve file")</f>
        <v>Retrieve file</v>
      </c>
    </row>
    <row r="21" spans="2:11" ht="15.75" customHeight="1">
      <c r="D21" s="66" t="str">
        <f>HYPERLINK("https://www.javatpoint.com/CallableStatement-interface","CallableStatement")</f>
        <v>CallableStatement</v>
      </c>
    </row>
    <row r="22" spans="2:11" ht="15.75" customHeight="1">
      <c r="D22" s="66" t="str">
        <f>HYPERLINK("https://www.javatpoint.com/transaction-management-in-jdbc","Transaction Management")</f>
        <v>Transaction Management</v>
      </c>
      <c r="K22" s="43"/>
    </row>
    <row r="23" spans="2:11" ht="15.75" customHeight="1">
      <c r="D23" s="66" t="str">
        <f>HYPERLINK("https://www.javatpoint.com/batch-processing-in-jdbc","Batch Processing")</f>
        <v>Batch Processing</v>
      </c>
      <c r="K23" s="43"/>
    </row>
    <row r="24" spans="2:11" ht="15.75" customHeight="1">
      <c r="D24" s="66" t="str">
        <f>HYPERLINK("https://www.javatpoint.com/jdbc-rowset","RowSet Interface")</f>
        <v>RowSet Interface</v>
      </c>
      <c r="K24" s="43"/>
    </row>
    <row r="25" spans="2:11" ht="15.75" customHeight="1">
      <c r="K25" s="43"/>
    </row>
    <row r="26" spans="2:11" ht="15.75" customHeight="1">
      <c r="K26" s="43"/>
    </row>
    <row r="27" spans="2:11" ht="15.75" customHeight="1">
      <c r="B27" s="31">
        <v>3</v>
      </c>
      <c r="D27" s="66" t="str">
        <f>HYPERLINK("https://docs.oracle.com/javaee/6/tutorial/doc/bnbpz.html","Java Persistence API")</f>
        <v>Java Persistence API</v>
      </c>
      <c r="K27" s="43"/>
    </row>
    <row r="28" spans="2:11" ht="15.75" customHeight="1">
      <c r="B28" s="31">
        <v>4</v>
      </c>
      <c r="D28" s="66" t="str">
        <f>HYPERLINK("http://db.apache.org/jdo/index.html","Java Data Objects API")</f>
        <v>Java Data Objects API</v>
      </c>
      <c r="K28" s="43"/>
    </row>
    <row r="29" spans="2:11" ht="15.75" customHeight="1">
      <c r="K29" s="43"/>
    </row>
    <row r="30" spans="2:11" ht="17.25">
      <c r="B30" s="31">
        <v>6</v>
      </c>
      <c r="D30" s="32" t="s">
        <v>66</v>
      </c>
      <c r="F30" s="32" t="s">
        <v>70</v>
      </c>
      <c r="K30" s="43"/>
    </row>
    <row r="31" spans="2:11" ht="15.75" customHeight="1">
      <c r="D31" s="66" t="str">
        <f>HYPERLINK("http://docs.jboss.org/hibernate/orm/5.4/quickstart/html_single/","Documentation")</f>
        <v>Documentation</v>
      </c>
      <c r="F31" s="66" t="str">
        <f>HYPERLINK("https://www.elastic.co/guide/en/elasticsearch/reference/current/index.html","Documentation")</f>
        <v>Documentation</v>
      </c>
      <c r="K31" s="43"/>
    </row>
    <row r="32" spans="2:11" ht="15.75" customHeight="1">
      <c r="D32" s="66" t="str">
        <f>HYPERLINK("https://www.javatpoint.com/hibernate-architecture","Hibernate Architecture")</f>
        <v>Hibernate Architecture</v>
      </c>
      <c r="K32" s="43"/>
    </row>
    <row r="33" spans="2:11" ht="15.75" customHeight="1">
      <c r="D33" s="66" t="str">
        <f>HYPERLINK("https://www.javatpoint.com/hibernate-inheritance-mapping-tutorial","Inheritance Mapping")</f>
        <v>Inheritance Mapping</v>
      </c>
      <c r="K33" s="43"/>
    </row>
    <row r="34" spans="2:11" ht="15.75" customHeight="1">
      <c r="D34" s="66" t="str">
        <f>HYPERLINK("https://www.javatpoint.com/collection-mapping","Collection Mapping")</f>
        <v>Collection Mapping</v>
      </c>
      <c r="K34" s="43"/>
    </row>
    <row r="35" spans="2:11" ht="15.75" customHeight="1">
      <c r="D35" s="66" t="str">
        <f>HYPERLINK("https://www.javatpoint.com/hibernate-transaction-management-example","Transaction Management")</f>
        <v>Transaction Management</v>
      </c>
      <c r="K35" s="43"/>
    </row>
    <row r="36" spans="2:11" ht="15.75" customHeight="1">
      <c r="D36" s="66" t="str">
        <f>HYPERLINK("https://www.javatpoint.com/hql","Hibernate Query Language")</f>
        <v>Hibernate Query Language</v>
      </c>
      <c r="K36" s="43"/>
    </row>
    <row r="37" spans="2:11" ht="15.75" customHeight="1">
      <c r="D37" s="66" t="str">
        <f>HYPERLINK("https://www.javatpoint.com/Caching-in-hibernate","Hibernate Caching")</f>
        <v>Hibernate Caching</v>
      </c>
      <c r="K37" s="43"/>
    </row>
    <row r="38" spans="2:11" ht="15.75" customHeight="1">
      <c r="K38" s="43"/>
    </row>
    <row r="39" spans="2:11" ht="15.75" customHeight="1">
      <c r="K39" s="43"/>
    </row>
    <row r="40" spans="2:11" ht="17.25">
      <c r="B40" s="31">
        <v>7</v>
      </c>
      <c r="D40" s="32" t="s">
        <v>68</v>
      </c>
      <c r="K40" s="43"/>
    </row>
    <row r="41" spans="2:11" ht="15.75" customHeight="1">
      <c r="D41" s="66" t="str">
        <f>HYPERLINK("http://openjpa.apache.org/builds/3.0.0/apache-openjpa/docs/manual.html","Documentation")</f>
        <v>Documentation</v>
      </c>
      <c r="K41" s="43"/>
    </row>
    <row r="42" spans="2:11" ht="15.75" customHeight="1">
      <c r="K42" s="43"/>
    </row>
    <row r="43" spans="2:11" ht="17.25">
      <c r="B43" s="31">
        <v>8</v>
      </c>
      <c r="D43" s="32" t="s">
        <v>67</v>
      </c>
      <c r="K43" s="43"/>
    </row>
    <row r="44" spans="2:11" ht="15.75" customHeight="1">
      <c r="D44" s="66" t="str">
        <f>HYPERLINK("https://www.eclipse.org/eclipselink/documentation/2.7/concepts/toc.htm","Documentation")</f>
        <v>Documentation</v>
      </c>
    </row>
    <row r="46" spans="2:11" ht="15">
      <c r="B46" s="31">
        <v>9</v>
      </c>
      <c r="D46" s="32" t="s">
        <v>69</v>
      </c>
      <c r="F46" s="32" t="s">
        <v>71</v>
      </c>
    </row>
    <row r="47" spans="2:11" ht="15.75" customHeight="1">
      <c r="D47" s="66" t="str">
        <f>HYPERLINK("https://www.objectdb.com/api/java/jpa/Persistence","JPA")</f>
        <v>JPA</v>
      </c>
      <c r="F47" s="66" t="str">
        <f>HYPERLINK("http://www.datanucleus.org/products/accessplatform/","Documentation")</f>
        <v>Documentation</v>
      </c>
    </row>
    <row r="48" spans="2:11" ht="15.75" customHeight="1">
      <c r="D48" s="66" t="str">
        <f>HYPERLINK("https://www.objectdb.com/api/java/jdo/JDOHelper","JDO")</f>
        <v>JDO</v>
      </c>
      <c r="F48" s="6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07"/>
  <sheetViews>
    <sheetView workbookViewId="0">
      <selection activeCell="C5" sqref="C5:D5"/>
    </sheetView>
  </sheetViews>
  <sheetFormatPr defaultColWidth="14.42578125" defaultRowHeight="15.75" customHeight="1"/>
  <cols>
    <col min="3" max="3" width="44.42578125" customWidth="1"/>
    <col min="4" max="4" width="32" customWidth="1"/>
    <col min="5" max="5" width="50.7109375" customWidth="1"/>
    <col min="6" max="6" width="41.42578125" customWidth="1"/>
    <col min="7" max="7" width="38.28515625" customWidth="1"/>
    <col min="8" max="8" width="29.42578125" customWidth="1"/>
  </cols>
  <sheetData>
    <row r="5" spans="1:8" ht="15">
      <c r="A5" s="31">
        <v>1</v>
      </c>
      <c r="C5" s="73" t="s">
        <v>10</v>
      </c>
      <c r="D5" s="74"/>
    </row>
    <row r="6" spans="1:8" ht="12.75">
      <c r="C6" s="66" t="str">
        <f>HYPERLINK("https://learning.oreilly.com/library/view/head-first-java/0596009208/ch01.html","Java Language")</f>
        <v>Java Language</v>
      </c>
      <c r="D6" s="66" t="str">
        <f>HYPERLINK("https://learning.oreilly.com/library/view/head-first-java/0596009208/ch09.html","Life and Death of an Object")</f>
        <v>Life and Death of an Object</v>
      </c>
    </row>
    <row r="7" spans="1:8" ht="12.75">
      <c r="C7" s="66" t="str">
        <f>HYPERLINK("https://learning.oreilly.com/library/view/head-first-java/0596009208/ch02.html","Classes and Objects")</f>
        <v>Classes and Objects</v>
      </c>
      <c r="D7" s="66" t="str">
        <f>HYPERLINK("https://learning.oreilly.com/library/view/head-first-java/0596009208/ch10.html","Numbers and Statics")</f>
        <v>Numbers and Statics</v>
      </c>
    </row>
    <row r="8" spans="1:8" ht="12.75">
      <c r="C8" s="66" t="str">
        <f>HYPERLINK("https://learning.oreilly.com/library/view/head-first-java/0596009208/ch03.html","Primitives and References")</f>
        <v>Primitives and References</v>
      </c>
      <c r="D8" s="66" t="str">
        <f>HYPERLINK("https://learning.oreilly.com/library/view/head-first-java/0596009208/ch11.html","Exception Handling")</f>
        <v>Exception Handling</v>
      </c>
      <c r="E8" s="33"/>
      <c r="F8" s="33"/>
      <c r="G8" s="33"/>
    </row>
    <row r="9" spans="1:8" ht="12.75">
      <c r="C9" s="66" t="str">
        <f>HYPERLINK("https://learning.oreilly.com/library/view/head-first-java/0596009208/ch04.html","How Objects Behave")</f>
        <v>How Objects Behave</v>
      </c>
      <c r="D9" s="66" t="str">
        <f>HYPERLINK("https://learning.oreilly.com/library/view/head-first-java/0596009208/ch14.html","Serialization and File I/O")</f>
        <v>Serialization and File I/O</v>
      </c>
      <c r="E9" s="33"/>
      <c r="F9" s="33"/>
      <c r="G9" s="33"/>
    </row>
    <row r="10" spans="1:8" ht="12.75">
      <c r="C10" s="66" t="str">
        <f>HYPERLINK("https://learning.oreilly.com/library/view/head-first-java/0596009208/ch05.html","Extra-Strength Methods")</f>
        <v>Extra-Strength Methods</v>
      </c>
      <c r="D10" s="66" t="str">
        <f>HYPERLINK("https://learning.oreilly.com/library/view/head-first-java/0596009208/ch15.html","Networking and Threads")</f>
        <v>Networking and Threads</v>
      </c>
      <c r="E10" s="33"/>
      <c r="F10" s="33"/>
      <c r="G10" s="33"/>
    </row>
    <row r="11" spans="1:8" ht="12.75">
      <c r="C11" s="66" t="str">
        <f>HYPERLINK("https://learning.oreilly.com/library/view/head-first-java/0596009208/ch06.html","Using the Java Library")</f>
        <v>Using the Java Library</v>
      </c>
      <c r="D11" s="66" t="str">
        <f>HYPERLINK("https://learning.oreilly.com/library/view/head-first-java/0596009208/ch16.html","Collections and Generics")</f>
        <v>Collections and Generics</v>
      </c>
    </row>
    <row r="12" spans="1:8" ht="12.75">
      <c r="C12" s="66" t="str">
        <f>HYPERLINK("https://learning.oreilly.com/library/view/head-first-java/0596009208/ch07.html","Inheritance and Polymorphism")</f>
        <v>Inheritance and Polymorphism</v>
      </c>
      <c r="D12" s="66" t="str">
        <f>HYPERLINK("https://learning.oreilly.com/library/view/head-first-java/0596009208/ch17.html","Package, Jars and Deployment")</f>
        <v>Package, Jars and Deployment</v>
      </c>
    </row>
    <row r="13" spans="1:8" ht="12.75">
      <c r="C13" s="66" t="str">
        <f>HYPERLINK("https://learning.oreilly.com/library/view/head-first-java/0596009208/ch08.html","Interfaces and Abstract Classes")</f>
        <v>Interfaces and Abstract Classes</v>
      </c>
      <c r="D13" s="33"/>
      <c r="H13" s="33"/>
    </row>
    <row r="16" spans="1:8" ht="15">
      <c r="A16" s="31">
        <v>3</v>
      </c>
      <c r="C16" s="73" t="s">
        <v>11</v>
      </c>
      <c r="D16" s="74"/>
      <c r="E16" s="74"/>
      <c r="F16" s="74"/>
      <c r="G16" s="74"/>
    </row>
    <row r="17" spans="1:10" ht="15">
      <c r="C17" s="32" t="s">
        <v>122</v>
      </c>
      <c r="D17" s="32" t="s">
        <v>123</v>
      </c>
      <c r="E17" s="32" t="s">
        <v>124</v>
      </c>
      <c r="F17" s="32" t="s">
        <v>125</v>
      </c>
      <c r="G17" s="32" t="s">
        <v>126</v>
      </c>
    </row>
    <row r="18" spans="1:10" ht="12.75">
      <c r="C18" s="66" t="s">
        <v>127</v>
      </c>
      <c r="D18" s="66" t="s">
        <v>128</v>
      </c>
      <c r="E18" s="66" t="s">
        <v>129</v>
      </c>
      <c r="F18" s="66" t="s">
        <v>130</v>
      </c>
      <c r="G18" s="66" t="s">
        <v>131</v>
      </c>
    </row>
    <row r="19" spans="1:10" ht="12.75">
      <c r="C19" s="66" t="s">
        <v>132</v>
      </c>
      <c r="D19" s="66" t="s">
        <v>133</v>
      </c>
      <c r="E19" s="66" t="s">
        <v>134</v>
      </c>
      <c r="F19" s="66" t="s">
        <v>135</v>
      </c>
      <c r="G19" s="66" t="s">
        <v>136</v>
      </c>
      <c r="J19" s="33"/>
    </row>
    <row r="20" spans="1:10" ht="12.75">
      <c r="C20" s="66" t="s">
        <v>137</v>
      </c>
      <c r="D20" s="33"/>
      <c r="E20" s="66" t="s">
        <v>138</v>
      </c>
      <c r="F20" s="66" t="s">
        <v>139</v>
      </c>
      <c r="G20" s="33"/>
      <c r="J20" s="33"/>
    </row>
    <row r="21" spans="1:10" ht="12.75">
      <c r="C21" s="66" t="s">
        <v>140</v>
      </c>
      <c r="D21" s="33"/>
      <c r="E21" s="66" t="s">
        <v>141</v>
      </c>
      <c r="F21" s="66" t="s">
        <v>142</v>
      </c>
      <c r="G21" s="33"/>
      <c r="J21" s="33"/>
    </row>
    <row r="22" spans="1:10" ht="12.75">
      <c r="C22" s="66" t="s">
        <v>143</v>
      </c>
      <c r="D22" s="33"/>
      <c r="E22" s="66" t="s">
        <v>144</v>
      </c>
      <c r="F22" s="66" t="s">
        <v>145</v>
      </c>
      <c r="G22" s="33"/>
      <c r="J22" s="33"/>
    </row>
    <row r="23" spans="1:10" ht="12.75">
      <c r="C23" s="66" t="s">
        <v>146</v>
      </c>
      <c r="D23" s="33"/>
      <c r="E23" s="66" t="s">
        <v>147</v>
      </c>
      <c r="F23" s="66" t="s">
        <v>148</v>
      </c>
      <c r="G23" s="33"/>
      <c r="J23" s="33"/>
    </row>
    <row r="24" spans="1:10" ht="12.75">
      <c r="C24" s="66" t="s">
        <v>149</v>
      </c>
      <c r="D24" s="33"/>
      <c r="E24" s="66" t="s">
        <v>150</v>
      </c>
      <c r="F24" s="33"/>
      <c r="G24" s="33"/>
    </row>
    <row r="25" spans="1:10" ht="12.75">
      <c r="C25" s="66" t="s">
        <v>151</v>
      </c>
      <c r="D25" s="33"/>
      <c r="E25" s="66" t="s">
        <v>152</v>
      </c>
      <c r="F25" s="33"/>
      <c r="G25" s="33"/>
    </row>
    <row r="26" spans="1:10" ht="12.75">
      <c r="C26" s="66" t="s">
        <v>153</v>
      </c>
      <c r="D26" s="33"/>
      <c r="E26" s="33"/>
      <c r="F26" s="33"/>
      <c r="G26" s="33"/>
    </row>
    <row r="27" spans="1:10" ht="12.75">
      <c r="C27" s="33"/>
      <c r="D27" s="33"/>
      <c r="E27" s="33"/>
      <c r="F27" s="33"/>
      <c r="G27" s="33"/>
    </row>
    <row r="28" spans="1:10" ht="15">
      <c r="A28" s="31">
        <v>4</v>
      </c>
      <c r="C28" s="32" t="s">
        <v>154</v>
      </c>
      <c r="D28" s="31">
        <v>4</v>
      </c>
      <c r="E28" s="32" t="s">
        <v>155</v>
      </c>
    </row>
    <row r="29" spans="1:10" ht="12.75">
      <c r="C29" s="66" t="s">
        <v>154</v>
      </c>
      <c r="E29" s="66" t="str">
        <f>HYPERLINK("https://www.baeldung.com/java-8-date-time-intro","Introduction")</f>
        <v>Introduction</v>
      </c>
    </row>
    <row r="30" spans="1:10" ht="15.75" customHeight="1">
      <c r="C30" s="66" t="s">
        <v>156</v>
      </c>
    </row>
    <row r="31" spans="1:10" ht="12.75">
      <c r="C31" s="66" t="s">
        <v>157</v>
      </c>
    </row>
    <row r="32" spans="1:10" ht="12.75">
      <c r="C32" s="66" t="s">
        <v>158</v>
      </c>
    </row>
    <row r="33" spans="1:4" ht="12.75">
      <c r="C33" s="66" t="str">
        <f>HYPERLINK("http://tutorials.jenkov.com/java-logging/logger-hierarchy.html","Java Logging: Logger Hierarchy")</f>
        <v>Java Logging: Logger Hierarchy</v>
      </c>
    </row>
    <row r="34" spans="1:4" ht="12.75">
      <c r="C34" s="66" t="s">
        <v>159</v>
      </c>
    </row>
    <row r="35" spans="1:4" ht="12.75">
      <c r="C35" s="66" t="s">
        <v>160</v>
      </c>
    </row>
    <row r="36" spans="1:4" ht="12.75">
      <c r="C36" s="66" t="s">
        <v>161</v>
      </c>
    </row>
    <row r="37" spans="1:4" ht="12.75">
      <c r="C37" s="66" t="s">
        <v>162</v>
      </c>
    </row>
    <row r="38" spans="1:4" ht="12.75">
      <c r="C38" s="66" t="s">
        <v>163</v>
      </c>
    </row>
    <row r="39" spans="1:4" ht="12.75">
      <c r="C39" s="66" t="s">
        <v>164</v>
      </c>
    </row>
    <row r="40" spans="1:4" ht="12.75">
      <c r="C40" s="66" t="s">
        <v>165</v>
      </c>
    </row>
    <row r="41" spans="1:4" ht="12.75">
      <c r="C41" s="34"/>
    </row>
    <row r="42" spans="1:4" ht="12.75">
      <c r="C42" s="34"/>
    </row>
    <row r="43" spans="1:4" ht="15">
      <c r="C43" s="32" t="s">
        <v>13</v>
      </c>
    </row>
    <row r="44" spans="1:4" ht="15">
      <c r="A44" s="31">
        <v>5</v>
      </c>
      <c r="C44" s="32" t="s">
        <v>166</v>
      </c>
      <c r="D44" s="32" t="s">
        <v>167</v>
      </c>
    </row>
    <row r="45" spans="1:4" ht="12.75">
      <c r="C45" s="66" t="str">
        <f>HYPERLINK("http://tutorials.jenkov.com/java-concurrency/benefits.html","Multithreading Benefits")</f>
        <v>Multithreading Benefits</v>
      </c>
      <c r="D45" s="66" t="s">
        <v>168</v>
      </c>
    </row>
    <row r="46" spans="1:4" ht="12.75">
      <c r="C46" s="66" t="str">
        <f>HYPERLINK("http://tutorials.jenkov.com/java-concurrency/costs.html","Multithreading Costs")</f>
        <v>Multithreading Costs</v>
      </c>
      <c r="D46" s="66" t="s">
        <v>169</v>
      </c>
    </row>
    <row r="47" spans="1:4" ht="12.75">
      <c r="C47" s="66" t="str">
        <f>HYPERLINK("http://tutorials.jenkov.com/java-concurrency/concurrency-models.html","Concurrency Models")</f>
        <v>Concurrency Models</v>
      </c>
      <c r="D47" s="66" t="s">
        <v>170</v>
      </c>
    </row>
    <row r="48" spans="1:4" ht="12.75">
      <c r="C48" s="66" t="str">
        <f>HYPERLINK("http://tutorials.jenkov.com/java-concurrency/same-threading.html","Same-threading")</f>
        <v>Same-threading</v>
      </c>
      <c r="D48" s="66" t="s">
        <v>171</v>
      </c>
    </row>
    <row r="49" spans="1:10" ht="12.75">
      <c r="C49" s="66" t="str">
        <f>HYPERLINK("http://tutorials.jenkov.com/java-concurrency/concurrency-vs-parallelism.html","Concurrency vs. Parallelism")</f>
        <v>Concurrency vs. Parallelism</v>
      </c>
      <c r="D49" s="66" t="s">
        <v>172</v>
      </c>
      <c r="J49" s="33"/>
    </row>
    <row r="50" spans="1:10" ht="12.75">
      <c r="C50" s="33"/>
      <c r="D50" s="66" t="s">
        <v>173</v>
      </c>
    </row>
    <row r="51" spans="1:10" ht="12.75">
      <c r="C51" s="33"/>
      <c r="D51" s="66" t="s">
        <v>174</v>
      </c>
    </row>
    <row r="52" spans="1:10" ht="12.75">
      <c r="C52" s="33"/>
      <c r="D52" s="66" t="s">
        <v>175</v>
      </c>
    </row>
    <row r="53" spans="1:10" ht="12.75">
      <c r="C53" s="33"/>
      <c r="D53" s="66" t="s">
        <v>176</v>
      </c>
    </row>
    <row r="54" spans="1:10" ht="12.75">
      <c r="E54" s="31"/>
    </row>
    <row r="55" spans="1:10" ht="15">
      <c r="C55" s="32" t="s">
        <v>13</v>
      </c>
    </row>
    <row r="56" spans="1:10" ht="15">
      <c r="A56" s="31">
        <v>6</v>
      </c>
      <c r="C56" s="32" t="s">
        <v>177</v>
      </c>
      <c r="D56" s="32" t="s">
        <v>178</v>
      </c>
    </row>
    <row r="57" spans="1:10" ht="12.75">
      <c r="C57" s="66" t="s">
        <v>179</v>
      </c>
      <c r="D57" s="66" t="s">
        <v>180</v>
      </c>
    </row>
    <row r="58" spans="1:10" ht="12.75">
      <c r="C58" s="66" t="s">
        <v>181</v>
      </c>
      <c r="D58" s="66" t="s">
        <v>182</v>
      </c>
    </row>
    <row r="59" spans="1:10" ht="12.75">
      <c r="C59" s="66" t="s">
        <v>183</v>
      </c>
      <c r="D59" s="66" t="s">
        <v>184</v>
      </c>
    </row>
    <row r="60" spans="1:10" ht="12.75">
      <c r="C60" s="66" t="s">
        <v>185</v>
      </c>
      <c r="D60" s="66" t="s">
        <v>186</v>
      </c>
      <c r="E60" s="31"/>
    </row>
    <row r="61" spans="1:10" ht="12.75">
      <c r="C61" s="66" t="s">
        <v>187</v>
      </c>
      <c r="D61" s="66" t="s">
        <v>188</v>
      </c>
      <c r="E61" s="31"/>
    </row>
    <row r="62" spans="1:10" ht="12.75">
      <c r="C62" s="33"/>
      <c r="D62" s="66" t="s">
        <v>189</v>
      </c>
      <c r="E62" s="31"/>
    </row>
    <row r="63" spans="1:10" ht="12.75">
      <c r="C63" s="33"/>
      <c r="D63" s="66" t="s">
        <v>190</v>
      </c>
      <c r="E63" s="31"/>
    </row>
    <row r="64" spans="1:10" ht="12.75">
      <c r="A64" s="33"/>
      <c r="B64" s="33"/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</sheetData>
  <mergeCells count="2">
    <mergeCell ref="C16:G16"/>
    <mergeCell ref="C5:D5"/>
  </mergeCells>
  <hyperlinks>
    <hyperlink ref="C18" r:id="rId1" xr:uid="{00000000-0004-0000-0100-000000000000}"/>
    <hyperlink ref="D18" r:id="rId2" xr:uid="{00000000-0004-0000-0100-000001000000}"/>
    <hyperlink ref="E18" r:id="rId3" xr:uid="{00000000-0004-0000-0100-000002000000}"/>
    <hyperlink ref="F18" r:id="rId4" location="sorting" xr:uid="{00000000-0004-0000-0100-000003000000}"/>
    <hyperlink ref="G18" r:id="rId5" xr:uid="{00000000-0004-0000-0100-000004000000}"/>
    <hyperlink ref="C19" r:id="rId6" xr:uid="{00000000-0004-0000-0100-000005000000}"/>
    <hyperlink ref="D19" r:id="rId7" xr:uid="{00000000-0004-0000-0100-000006000000}"/>
    <hyperlink ref="E19" r:id="rId8" xr:uid="{00000000-0004-0000-0100-000007000000}"/>
    <hyperlink ref="F19" r:id="rId9" location="shuffling" xr:uid="{00000000-0004-0000-0100-000008000000}"/>
    <hyperlink ref="G19" r:id="rId10" xr:uid="{00000000-0004-0000-0100-000009000000}"/>
    <hyperlink ref="C20" r:id="rId11" xr:uid="{00000000-0004-0000-0100-00000A000000}"/>
    <hyperlink ref="E20" r:id="rId12" xr:uid="{00000000-0004-0000-0100-00000B000000}"/>
    <hyperlink ref="F20" r:id="rId13" location="rdm" xr:uid="{00000000-0004-0000-0100-00000C000000}"/>
    <hyperlink ref="C21" r:id="rId14" xr:uid="{00000000-0004-0000-0100-00000D000000}"/>
    <hyperlink ref="E21" r:id="rId15" xr:uid="{00000000-0004-0000-0100-00000E000000}"/>
    <hyperlink ref="F21" r:id="rId16" location="searching" xr:uid="{00000000-0004-0000-0100-00000F000000}"/>
    <hyperlink ref="C22" r:id="rId17" xr:uid="{00000000-0004-0000-0100-000010000000}"/>
    <hyperlink ref="E22" r:id="rId18" xr:uid="{00000000-0004-0000-0100-000011000000}"/>
    <hyperlink ref="F22" r:id="rId19" location="composition" xr:uid="{00000000-0004-0000-0100-000012000000}"/>
    <hyperlink ref="C23" r:id="rId20" xr:uid="{00000000-0004-0000-0100-000013000000}"/>
    <hyperlink ref="E23" r:id="rId21" xr:uid="{00000000-0004-0000-0100-000014000000}"/>
    <hyperlink ref="F23" r:id="rId22" location="fev" xr:uid="{00000000-0004-0000-0100-000015000000}"/>
    <hyperlink ref="C24" r:id="rId23" xr:uid="{00000000-0004-0000-0100-000016000000}"/>
    <hyperlink ref="E24" r:id="rId24" xr:uid="{00000000-0004-0000-0100-000017000000}"/>
    <hyperlink ref="C25" r:id="rId25" xr:uid="{00000000-0004-0000-0100-000018000000}"/>
    <hyperlink ref="E25" r:id="rId26" xr:uid="{00000000-0004-0000-0100-000019000000}"/>
    <hyperlink ref="C26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D45" r:id="rId39" xr:uid="{00000000-0004-0000-0100-000026000000}"/>
    <hyperlink ref="D46" r:id="rId40" xr:uid="{00000000-0004-0000-0100-000027000000}"/>
    <hyperlink ref="D47" r:id="rId41" xr:uid="{00000000-0004-0000-0100-000028000000}"/>
    <hyperlink ref="D48" r:id="rId42" xr:uid="{00000000-0004-0000-0100-000029000000}"/>
    <hyperlink ref="D49" r:id="rId43" xr:uid="{00000000-0004-0000-0100-00002A000000}"/>
    <hyperlink ref="D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C57" r:id="rId48" xr:uid="{00000000-0004-0000-0100-00002F000000}"/>
    <hyperlink ref="D57" r:id="rId49" xr:uid="{00000000-0004-0000-0100-000030000000}"/>
    <hyperlink ref="C58" r:id="rId50" xr:uid="{00000000-0004-0000-0100-000031000000}"/>
    <hyperlink ref="D58" r:id="rId51" xr:uid="{00000000-0004-0000-0100-000032000000}"/>
    <hyperlink ref="C59" r:id="rId52" xr:uid="{00000000-0004-0000-0100-000033000000}"/>
    <hyperlink ref="D59" r:id="rId53" xr:uid="{00000000-0004-0000-0100-000034000000}"/>
    <hyperlink ref="C60" r:id="rId54" xr:uid="{00000000-0004-0000-0100-000035000000}"/>
    <hyperlink ref="D60" r:id="rId55" xr:uid="{00000000-0004-0000-0100-000036000000}"/>
    <hyperlink ref="C61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E80"/>
  <sheetViews>
    <sheetView workbookViewId="0"/>
  </sheetViews>
  <sheetFormatPr defaultColWidth="14.42578125" defaultRowHeight="15.75" customHeight="1"/>
  <cols>
    <col min="2" max="2" width="54" customWidth="1"/>
    <col min="5" max="5" width="20.7109375" customWidth="1"/>
  </cols>
  <sheetData>
    <row r="2" spans="1:5" ht="15.75" customHeight="1">
      <c r="A2" s="31"/>
    </row>
    <row r="3" spans="1:5" ht="15">
      <c r="B3" s="32" t="s">
        <v>90</v>
      </c>
      <c r="D3" s="31">
        <v>4</v>
      </c>
      <c r="E3" s="32" t="s">
        <v>92</v>
      </c>
    </row>
    <row r="4" spans="1:5" ht="15">
      <c r="A4" s="31">
        <v>3</v>
      </c>
      <c r="B4" s="32" t="s">
        <v>479</v>
      </c>
      <c r="E4" s="44" t="str">
        <f>HYPERLINK("https://ryanstutorials.net/bash-scripting-tutorial/bash-script.php","What is a Bash Script")</f>
        <v>What is a Bash Script</v>
      </c>
    </row>
    <row r="5" spans="1:5" ht="15.75" customHeight="1">
      <c r="B5" s="45" t="s">
        <v>480</v>
      </c>
      <c r="E5" s="44" t="str">
        <f>HYPERLINK("https://ryanstutorials.net/bash-scripting-tutorial/bash-variables.php","Variables")</f>
        <v>Variables</v>
      </c>
    </row>
    <row r="6" spans="1:5" ht="15.75" customHeight="1">
      <c r="A6" s="31"/>
      <c r="B6" s="45" t="s">
        <v>481</v>
      </c>
      <c r="E6" s="46" t="str">
        <f>HYPERLINK("https://ryanstutorials.net/bash-scripting-tutorial/bash-input.php","Input")</f>
        <v>Input</v>
      </c>
    </row>
    <row r="7" spans="1:5" ht="15.75" customHeight="1">
      <c r="B7" s="45" t="s">
        <v>482</v>
      </c>
      <c r="E7" s="44" t="str">
        <f>HYPERLINK("https://ryanstutorials.net/bash-scripting-tutorial/bash-arithmetic.php","Arithmetic")</f>
        <v>Arithmetic</v>
      </c>
    </row>
    <row r="8" spans="1:5" ht="15.75" customHeight="1">
      <c r="B8" s="45" t="s">
        <v>483</v>
      </c>
      <c r="E8" s="44" t="str">
        <f>HYPERLINK("https://ryanstutorials.net/bash-scripting-tutorial/bash-if-statements.php","If Statements")</f>
        <v>If Statements</v>
      </c>
    </row>
    <row r="9" spans="1:5" ht="15.75" customHeight="1">
      <c r="B9" s="45" t="s">
        <v>484</v>
      </c>
      <c r="E9" s="46" t="str">
        <f>HYPERLINK("https://ryanstutorials.net/bash-scripting-tutorial/bash-loops.php","Loops")</f>
        <v>Loops</v>
      </c>
    </row>
    <row r="10" spans="1:5" ht="15.75" customHeight="1">
      <c r="B10" s="45" t="s">
        <v>485</v>
      </c>
      <c r="E10" s="44" t="str">
        <f>HYPERLINK("https://ryanstutorials.net/bash-scripting-tutorial/bash-functions.php","Functions")</f>
        <v>Functions</v>
      </c>
    </row>
    <row r="11" spans="1:5" ht="15.75" customHeight="1">
      <c r="B11" s="45" t="s">
        <v>486</v>
      </c>
      <c r="E11" s="44" t="str">
        <f>HYPERLINK("https://ryanstutorials.net/bash-scripting-tutorial/bash-user-interface.php","User Interface")</f>
        <v>User Interface</v>
      </c>
    </row>
    <row r="12" spans="1:5" ht="15.75" customHeight="1">
      <c r="B12" s="45" t="s">
        <v>487</v>
      </c>
    </row>
    <row r="13" spans="1:5" ht="15.75" customHeight="1">
      <c r="B13" s="45" t="s">
        <v>488</v>
      </c>
    </row>
    <row r="14" spans="1:5" ht="15">
      <c r="B14" s="45" t="s">
        <v>489</v>
      </c>
      <c r="D14" s="31">
        <v>7</v>
      </c>
      <c r="E14" s="32" t="s">
        <v>490</v>
      </c>
    </row>
    <row r="15" spans="1:5" ht="15.75" customHeight="1">
      <c r="B15" s="45" t="s">
        <v>491</v>
      </c>
      <c r="E15" s="47" t="str">
        <f>HYPERLINK("https://docs.python.org/2.7/tutorial/","Python Tutorial")</f>
        <v>Python Tutorial</v>
      </c>
    </row>
    <row r="16" spans="1:5" ht="15.75" customHeight="1">
      <c r="B16" s="45" t="s">
        <v>492</v>
      </c>
    </row>
    <row r="17" spans="1:2" ht="15.75" customHeight="1">
      <c r="B17" s="45" t="s">
        <v>493</v>
      </c>
    </row>
    <row r="18" spans="1:2" ht="15.75" customHeight="1">
      <c r="B18" s="45" t="s">
        <v>494</v>
      </c>
    </row>
    <row r="19" spans="1:2" ht="15.75" customHeight="1">
      <c r="B19" s="45" t="s">
        <v>495</v>
      </c>
    </row>
    <row r="20" spans="1:2" ht="15.75" customHeight="1">
      <c r="B20" s="45" t="s">
        <v>496</v>
      </c>
    </row>
    <row r="21" spans="1:2" ht="15.75" customHeight="1">
      <c r="B21" s="45" t="s">
        <v>497</v>
      </c>
    </row>
    <row r="22" spans="1:2" ht="15.75" customHeight="1">
      <c r="B22" s="45" t="s">
        <v>498</v>
      </c>
    </row>
    <row r="23" spans="1:2" ht="15.75" customHeight="1">
      <c r="B23" s="45" t="s">
        <v>499</v>
      </c>
    </row>
    <row r="24" spans="1:2" ht="15.75" customHeight="1">
      <c r="B24" s="45" t="s">
        <v>500</v>
      </c>
    </row>
    <row r="25" spans="1:2" ht="15.75" customHeight="1">
      <c r="B25" s="45" t="s">
        <v>501</v>
      </c>
    </row>
    <row r="26" spans="1:2" ht="15.75" customHeight="1">
      <c r="B26" s="45" t="s">
        <v>502</v>
      </c>
    </row>
    <row r="27" spans="1:2" ht="15.75" customHeight="1">
      <c r="B27" s="45" t="s">
        <v>503</v>
      </c>
    </row>
    <row r="29" spans="1:2" ht="15">
      <c r="B29" s="32" t="s">
        <v>91</v>
      </c>
    </row>
    <row r="30" spans="1:2" ht="15">
      <c r="A30" s="31">
        <v>5</v>
      </c>
      <c r="B30" s="32" t="s">
        <v>504</v>
      </c>
    </row>
    <row r="31" spans="1:2" ht="15.75" customHeight="1">
      <c r="B31" s="45" t="s">
        <v>505</v>
      </c>
    </row>
    <row r="32" spans="1:2" ht="15.75" customHeight="1">
      <c r="B32" s="45" t="s">
        <v>506</v>
      </c>
    </row>
    <row r="33" spans="1:2" ht="15.75" customHeight="1">
      <c r="B33" s="45" t="s">
        <v>507</v>
      </c>
    </row>
    <row r="34" spans="1:2" ht="15.75" customHeight="1">
      <c r="B34" s="45" t="s">
        <v>508</v>
      </c>
    </row>
    <row r="35" spans="1:2" ht="15.75" customHeight="1">
      <c r="B35" s="45" t="s">
        <v>509</v>
      </c>
    </row>
    <row r="36" spans="1:2" ht="15.75" customHeight="1">
      <c r="B36" s="45" t="s">
        <v>510</v>
      </c>
    </row>
    <row r="37" spans="1:2" ht="15.75" customHeight="1">
      <c r="B37" s="45" t="s">
        <v>511</v>
      </c>
    </row>
    <row r="38" spans="1:2" ht="15.75" customHeight="1">
      <c r="B38" s="45" t="s">
        <v>512</v>
      </c>
    </row>
    <row r="39" spans="1:2" ht="15.75" customHeight="1">
      <c r="B39" s="45" t="s">
        <v>513</v>
      </c>
    </row>
    <row r="40" spans="1:2" ht="15.75" customHeight="1">
      <c r="B40" s="45" t="s">
        <v>514</v>
      </c>
    </row>
    <row r="41" spans="1:2" ht="15.75" customHeight="1">
      <c r="B41" s="45" t="s">
        <v>515</v>
      </c>
    </row>
    <row r="42" spans="1:2" ht="15.75" customHeight="1">
      <c r="B42" s="45" t="s">
        <v>516</v>
      </c>
    </row>
    <row r="43" spans="1:2" ht="15.75" customHeight="1">
      <c r="B43" s="45" t="s">
        <v>517</v>
      </c>
    </row>
    <row r="44" spans="1:2" ht="15.75" customHeight="1">
      <c r="B44" s="45" t="s">
        <v>518</v>
      </c>
    </row>
    <row r="45" spans="1:2" ht="15">
      <c r="A45" s="31">
        <v>5</v>
      </c>
      <c r="B45" s="32" t="s">
        <v>519</v>
      </c>
    </row>
    <row r="46" spans="1:2" ht="15.75" customHeight="1">
      <c r="B46" s="45" t="s">
        <v>520</v>
      </c>
    </row>
    <row r="47" spans="1:2" ht="15.75" customHeight="1">
      <c r="B47" s="45" t="s">
        <v>521</v>
      </c>
    </row>
    <row r="48" spans="1:2" ht="15.75" customHeight="1">
      <c r="B48" s="45" t="s">
        <v>522</v>
      </c>
    </row>
    <row r="49" spans="1:2" ht="15.75" customHeight="1">
      <c r="B49" s="45" t="s">
        <v>523</v>
      </c>
    </row>
    <row r="50" spans="1:2" ht="15.75" customHeight="1">
      <c r="B50" s="45" t="s">
        <v>524</v>
      </c>
    </row>
    <row r="51" spans="1:2" ht="15.75" customHeight="1">
      <c r="B51" s="45" t="s">
        <v>525</v>
      </c>
    </row>
    <row r="52" spans="1:2" ht="15.75" customHeight="1">
      <c r="B52" s="45" t="s">
        <v>526</v>
      </c>
    </row>
    <row r="53" spans="1:2" ht="15.75" customHeight="1">
      <c r="B53" s="45" t="s">
        <v>527</v>
      </c>
    </row>
    <row r="54" spans="1:2" ht="15.75" customHeight="1">
      <c r="B54" s="45" t="s">
        <v>528</v>
      </c>
    </row>
    <row r="55" spans="1:2" ht="15.75" customHeight="1">
      <c r="B55" s="45" t="s">
        <v>529</v>
      </c>
    </row>
    <row r="56" spans="1:2" ht="15.75" customHeight="1">
      <c r="B56" s="45" t="s">
        <v>530</v>
      </c>
    </row>
    <row r="57" spans="1:2" ht="15.75" customHeight="1">
      <c r="B57" s="45" t="s">
        <v>531</v>
      </c>
    </row>
    <row r="58" spans="1:2" ht="15.75" customHeight="1">
      <c r="B58" s="45" t="s">
        <v>532</v>
      </c>
    </row>
    <row r="59" spans="1:2" ht="15.75" customHeight="1">
      <c r="B59" s="45" t="s">
        <v>533</v>
      </c>
    </row>
    <row r="60" spans="1:2" ht="15.75" customHeight="1">
      <c r="B60" s="45" t="s">
        <v>534</v>
      </c>
    </row>
    <row r="61" spans="1:2" ht="15.75" customHeight="1">
      <c r="B61" s="45" t="s">
        <v>535</v>
      </c>
    </row>
    <row r="62" spans="1:2" ht="15">
      <c r="A62" s="31">
        <v>5</v>
      </c>
      <c r="B62" s="32" t="s">
        <v>536</v>
      </c>
    </row>
    <row r="63" spans="1:2" ht="15.75" customHeight="1">
      <c r="B63" s="45" t="s">
        <v>537</v>
      </c>
    </row>
    <row r="64" spans="1:2" ht="15.75" customHeight="1">
      <c r="B64" s="45" t="s">
        <v>538</v>
      </c>
    </row>
    <row r="65" spans="1:2" ht="15.75" customHeight="1">
      <c r="B65" s="45" t="s">
        <v>539</v>
      </c>
    </row>
    <row r="66" spans="1:2" ht="15.75" customHeight="1">
      <c r="B66" s="45" t="s">
        <v>540</v>
      </c>
    </row>
    <row r="67" spans="1:2" ht="15.75" customHeight="1">
      <c r="B67" s="45" t="s">
        <v>541</v>
      </c>
    </row>
    <row r="68" spans="1:2" ht="15.75" customHeight="1">
      <c r="B68" s="45" t="s">
        <v>542</v>
      </c>
    </row>
    <row r="69" spans="1:2" ht="15.75" customHeight="1">
      <c r="B69" s="45" t="s">
        <v>543</v>
      </c>
    </row>
    <row r="70" spans="1:2" ht="15.75" customHeight="1">
      <c r="B70" s="45" t="s">
        <v>544</v>
      </c>
    </row>
    <row r="71" spans="1:2" ht="15.75" customHeight="1">
      <c r="B71" s="45" t="s">
        <v>545</v>
      </c>
    </row>
    <row r="72" spans="1:2" ht="15.75" customHeight="1">
      <c r="B72" s="45" t="s">
        <v>546</v>
      </c>
    </row>
    <row r="73" spans="1:2" ht="15.75" customHeight="1">
      <c r="B73" s="45" t="s">
        <v>547</v>
      </c>
    </row>
    <row r="74" spans="1:2" ht="15">
      <c r="A74" s="31">
        <v>5</v>
      </c>
      <c r="B74" s="32" t="s">
        <v>548</v>
      </c>
    </row>
    <row r="75" spans="1:2" ht="15.75" customHeight="1">
      <c r="B75" s="45" t="s">
        <v>549</v>
      </c>
    </row>
    <row r="76" spans="1:2" ht="15.75" customHeight="1">
      <c r="B76" s="45" t="s">
        <v>550</v>
      </c>
    </row>
    <row r="77" spans="1:2" ht="15.75" customHeight="1">
      <c r="B77" s="45" t="s">
        <v>551</v>
      </c>
    </row>
    <row r="78" spans="1:2" ht="15.75" customHeight="1">
      <c r="B78" s="45" t="s">
        <v>552</v>
      </c>
    </row>
    <row r="79" spans="1:2" ht="15.75" customHeight="1">
      <c r="B79" s="45" t="s">
        <v>553</v>
      </c>
    </row>
    <row r="80" spans="1:2" ht="15.75" customHeight="1">
      <c r="B80" s="45" t="s">
        <v>554</v>
      </c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D5:D54"/>
  <sheetViews>
    <sheetView workbookViewId="0"/>
  </sheetViews>
  <sheetFormatPr defaultColWidth="14.42578125" defaultRowHeight="15.75" customHeight="1"/>
  <cols>
    <col min="4" max="4" width="78.5703125" customWidth="1"/>
  </cols>
  <sheetData>
    <row r="5" spans="4:4" ht="15">
      <c r="D5" s="32" t="s">
        <v>88</v>
      </c>
    </row>
    <row r="6" spans="4:4" ht="15.75" customHeight="1">
      <c r="D6" s="66" t="s">
        <v>555</v>
      </c>
    </row>
    <row r="7" spans="4:4" ht="15.75" customHeight="1">
      <c r="D7" s="66" t="s">
        <v>556</v>
      </c>
    </row>
    <row r="8" spans="4:4" ht="15.75" customHeight="1">
      <c r="D8" s="66" t="s">
        <v>557</v>
      </c>
    </row>
    <row r="9" spans="4:4" ht="15.75" customHeight="1">
      <c r="D9" s="66" t="s">
        <v>558</v>
      </c>
    </row>
    <row r="10" spans="4:4" ht="15.75" customHeight="1">
      <c r="D10" s="66" t="s">
        <v>559</v>
      </c>
    </row>
    <row r="11" spans="4:4" ht="15.75" customHeight="1">
      <c r="D11" s="66" t="s">
        <v>560</v>
      </c>
    </row>
    <row r="12" spans="4:4" ht="15.75" customHeight="1">
      <c r="D12" s="66" t="s">
        <v>561</v>
      </c>
    </row>
    <row r="13" spans="4:4" ht="15.75" customHeight="1">
      <c r="D13" s="66" t="s">
        <v>562</v>
      </c>
    </row>
    <row r="14" spans="4:4" ht="15.75" customHeight="1">
      <c r="D14" s="66" t="s">
        <v>563</v>
      </c>
    </row>
    <row r="15" spans="4:4" ht="15.75" customHeight="1">
      <c r="D15" s="66" t="s">
        <v>564</v>
      </c>
    </row>
    <row r="16" spans="4:4" ht="15.75" customHeight="1">
      <c r="D16" s="66" t="s">
        <v>565</v>
      </c>
    </row>
    <row r="17" spans="4:4" ht="15.75" customHeight="1">
      <c r="D17" s="66" t="s">
        <v>566</v>
      </c>
    </row>
    <row r="18" spans="4:4" ht="15.75" customHeight="1">
      <c r="D18" s="66" t="s">
        <v>567</v>
      </c>
    </row>
    <row r="19" spans="4:4" ht="15.75" customHeight="1">
      <c r="D19" s="66"/>
    </row>
    <row r="22" spans="4:4" ht="15">
      <c r="D22" s="32" t="s">
        <v>87</v>
      </c>
    </row>
    <row r="23" spans="4:4" ht="15.75" customHeight="1">
      <c r="D23" s="66" t="s">
        <v>568</v>
      </c>
    </row>
    <row r="24" spans="4:4" ht="15.75" customHeight="1">
      <c r="D24" s="66" t="s">
        <v>569</v>
      </c>
    </row>
    <row r="25" spans="4:4" ht="15.75" customHeight="1">
      <c r="D25" s="66" t="s">
        <v>570</v>
      </c>
    </row>
    <row r="26" spans="4:4" ht="15.75" customHeight="1">
      <c r="D26" s="66" t="s">
        <v>571</v>
      </c>
    </row>
    <row r="27" spans="4:4" ht="15.75" customHeight="1">
      <c r="D27" s="66" t="s">
        <v>572</v>
      </c>
    </row>
    <row r="28" spans="4:4" ht="15.75" customHeight="1">
      <c r="D28" s="66" t="s">
        <v>573</v>
      </c>
    </row>
    <row r="29" spans="4:4" ht="15.75" customHeight="1">
      <c r="D29" s="66" t="s">
        <v>574</v>
      </c>
    </row>
    <row r="30" spans="4:4" ht="15.75" customHeight="1">
      <c r="D30" s="66" t="s">
        <v>575</v>
      </c>
    </row>
    <row r="31" spans="4:4" ht="15.75" customHeight="1">
      <c r="D31" s="66" t="s">
        <v>576</v>
      </c>
    </row>
    <row r="32" spans="4:4" ht="15.75" customHeight="1">
      <c r="D32" s="66" t="s">
        <v>577</v>
      </c>
    </row>
    <row r="33" spans="4:4" ht="15.75" customHeight="1">
      <c r="D33" s="66" t="s">
        <v>578</v>
      </c>
    </row>
    <row r="34" spans="4:4" ht="15.75" customHeight="1">
      <c r="D34" s="66" t="s">
        <v>579</v>
      </c>
    </row>
    <row r="35" spans="4:4" ht="15.75" customHeight="1">
      <c r="D35" s="66" t="s">
        <v>580</v>
      </c>
    </row>
    <row r="39" spans="4:4" ht="15">
      <c r="D39" s="32" t="s">
        <v>86</v>
      </c>
    </row>
    <row r="40" spans="4:4" ht="15.75" customHeight="1">
      <c r="D40" s="66" t="s">
        <v>581</v>
      </c>
    </row>
    <row r="41" spans="4:4" ht="15.75" customHeight="1">
      <c r="D41" s="66" t="s">
        <v>582</v>
      </c>
    </row>
    <row r="42" spans="4:4" ht="15.75" customHeight="1">
      <c r="D42" s="66" t="s">
        <v>583</v>
      </c>
    </row>
    <row r="43" spans="4:4" ht="15.75" customHeight="1">
      <c r="D43" s="66" t="s">
        <v>584</v>
      </c>
    </row>
    <row r="44" spans="4:4" ht="15.75" customHeight="1">
      <c r="D44" s="66" t="s">
        <v>585</v>
      </c>
    </row>
    <row r="45" spans="4:4" ht="15.75" customHeight="1">
      <c r="D45" s="66" t="s">
        <v>586</v>
      </c>
    </row>
    <row r="46" spans="4:4" ht="15.75" customHeight="1">
      <c r="D46" s="66" t="s">
        <v>587</v>
      </c>
    </row>
    <row r="47" spans="4:4" ht="15.75" customHeight="1">
      <c r="D47" s="66" t="s">
        <v>588</v>
      </c>
    </row>
    <row r="48" spans="4:4" ht="15.75" customHeight="1">
      <c r="D48" s="66" t="s">
        <v>589</v>
      </c>
    </row>
    <row r="49" spans="4:4" ht="15.75" customHeight="1">
      <c r="D49" s="66" t="s">
        <v>590</v>
      </c>
    </row>
    <row r="50" spans="4:4" ht="15.75" customHeight="1">
      <c r="D50" s="66" t="s">
        <v>591</v>
      </c>
    </row>
    <row r="51" spans="4:4" ht="15.75" customHeight="1">
      <c r="D51" s="66" t="s">
        <v>592</v>
      </c>
    </row>
    <row r="52" spans="4:4" ht="15.75" customHeight="1">
      <c r="D52" s="66" t="s">
        <v>593</v>
      </c>
    </row>
    <row r="53" spans="4:4" ht="15.75" customHeight="1">
      <c r="D53" s="66" t="s">
        <v>594</v>
      </c>
    </row>
    <row r="54" spans="4:4" ht="15.75" customHeight="1">
      <c r="D54" s="66" t="s">
        <v>595</v>
      </c>
    </row>
  </sheetData>
  <hyperlinks>
    <hyperlink ref="D6" r:id="rId1" xr:uid="{00000000-0004-0000-1400-000000000000}"/>
    <hyperlink ref="D7" r:id="rId2" xr:uid="{00000000-0004-0000-1400-000001000000}"/>
    <hyperlink ref="D8" r:id="rId3" xr:uid="{00000000-0004-0000-1400-000002000000}"/>
    <hyperlink ref="D9" r:id="rId4" xr:uid="{00000000-0004-0000-1400-000003000000}"/>
    <hyperlink ref="D10" r:id="rId5" xr:uid="{00000000-0004-0000-1400-000004000000}"/>
    <hyperlink ref="D11" r:id="rId6" xr:uid="{00000000-0004-0000-1400-000005000000}"/>
    <hyperlink ref="D12" r:id="rId7" xr:uid="{00000000-0004-0000-1400-000006000000}"/>
    <hyperlink ref="D13" r:id="rId8" xr:uid="{00000000-0004-0000-1400-000007000000}"/>
    <hyperlink ref="D14" r:id="rId9" xr:uid="{00000000-0004-0000-1400-000008000000}"/>
    <hyperlink ref="D15" r:id="rId10" xr:uid="{00000000-0004-0000-1400-000009000000}"/>
    <hyperlink ref="D16" r:id="rId11" xr:uid="{00000000-0004-0000-1400-00000A000000}"/>
    <hyperlink ref="D17" r:id="rId12" xr:uid="{00000000-0004-0000-1400-00000B000000}"/>
    <hyperlink ref="D18" r:id="rId13" xr:uid="{00000000-0004-0000-1400-00000C000000}"/>
    <hyperlink ref="D23" r:id="rId14" xr:uid="{00000000-0004-0000-1400-00000D000000}"/>
    <hyperlink ref="D24" r:id="rId15" xr:uid="{00000000-0004-0000-1400-00000E000000}"/>
    <hyperlink ref="D25" r:id="rId16" xr:uid="{00000000-0004-0000-1400-00000F000000}"/>
    <hyperlink ref="D26" r:id="rId17" xr:uid="{00000000-0004-0000-1400-000010000000}"/>
    <hyperlink ref="D27" r:id="rId18" xr:uid="{00000000-0004-0000-1400-000011000000}"/>
    <hyperlink ref="D28" r:id="rId19" xr:uid="{00000000-0004-0000-1400-000012000000}"/>
    <hyperlink ref="D29" r:id="rId20" xr:uid="{00000000-0004-0000-1400-000013000000}"/>
    <hyperlink ref="D30" r:id="rId21" xr:uid="{00000000-0004-0000-1400-000014000000}"/>
    <hyperlink ref="D31" r:id="rId22" xr:uid="{00000000-0004-0000-1400-000015000000}"/>
    <hyperlink ref="D32" r:id="rId23" xr:uid="{00000000-0004-0000-1400-000016000000}"/>
    <hyperlink ref="D33" r:id="rId24" xr:uid="{00000000-0004-0000-1400-000017000000}"/>
    <hyperlink ref="D34" r:id="rId25" xr:uid="{00000000-0004-0000-1400-000018000000}"/>
    <hyperlink ref="D35" r:id="rId26" xr:uid="{00000000-0004-0000-1400-000019000000}"/>
    <hyperlink ref="D40" r:id="rId27" xr:uid="{00000000-0004-0000-1400-00001A000000}"/>
    <hyperlink ref="D41" r:id="rId28" xr:uid="{00000000-0004-0000-1400-00001B000000}"/>
    <hyperlink ref="D42" r:id="rId29" xr:uid="{00000000-0004-0000-1400-00001C000000}"/>
    <hyperlink ref="D43" r:id="rId30" xr:uid="{00000000-0004-0000-1400-00001D000000}"/>
    <hyperlink ref="D44" r:id="rId31" xr:uid="{00000000-0004-0000-1400-00001E000000}"/>
    <hyperlink ref="D45" r:id="rId32" xr:uid="{00000000-0004-0000-1400-00001F000000}"/>
    <hyperlink ref="D46" r:id="rId33" xr:uid="{00000000-0004-0000-1400-000020000000}"/>
    <hyperlink ref="D47" r:id="rId34" xr:uid="{00000000-0004-0000-1400-000021000000}"/>
    <hyperlink ref="D48" r:id="rId35" xr:uid="{00000000-0004-0000-1400-000022000000}"/>
    <hyperlink ref="D49" r:id="rId36" xr:uid="{00000000-0004-0000-1400-000023000000}"/>
    <hyperlink ref="D50" r:id="rId37" xr:uid="{00000000-0004-0000-1400-000024000000}"/>
    <hyperlink ref="D51" r:id="rId38" xr:uid="{00000000-0004-0000-1400-000025000000}"/>
    <hyperlink ref="D52" r:id="rId39" xr:uid="{00000000-0004-0000-1400-000026000000}"/>
    <hyperlink ref="D53" r:id="rId40" xr:uid="{00000000-0004-0000-1400-000027000000}"/>
    <hyperlink ref="D54" r:id="rId41" xr:uid="{00000000-0004-0000-1400-000028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82"/>
  <sheetViews>
    <sheetView workbookViewId="0"/>
  </sheetViews>
  <sheetFormatPr defaultColWidth="14.42578125" defaultRowHeight="15.75" customHeight="1"/>
  <cols>
    <col min="3" max="4" width="39.42578125" customWidth="1"/>
    <col min="5" max="5" width="27.28515625" customWidth="1"/>
    <col min="6" max="6" width="43.42578125" customWidth="1"/>
  </cols>
  <sheetData>
    <row r="2" spans="1:4" ht="15">
      <c r="A2" s="31">
        <v>4</v>
      </c>
      <c r="C2" s="32" t="s">
        <v>17</v>
      </c>
    </row>
    <row r="3" spans="1:4" ht="15.75" customHeight="1">
      <c r="C3" s="66" t="s">
        <v>191</v>
      </c>
    </row>
    <row r="4" spans="1:4" ht="15.75" customHeight="1">
      <c r="C4" s="66" t="s">
        <v>192</v>
      </c>
    </row>
    <row r="5" spans="1:4" ht="15.75" customHeight="1">
      <c r="C5" s="66" t="s">
        <v>193</v>
      </c>
    </row>
    <row r="6" spans="1:4" ht="15.75" customHeight="1">
      <c r="C6" s="66" t="s">
        <v>194</v>
      </c>
    </row>
    <row r="7" spans="1:4" ht="15.75" customHeight="1">
      <c r="C7" s="66" t="s">
        <v>195</v>
      </c>
    </row>
    <row r="8" spans="1:4" ht="15.75" customHeight="1">
      <c r="C8" s="66" t="s">
        <v>196</v>
      </c>
    </row>
    <row r="11" spans="1:4" ht="15">
      <c r="A11" s="31">
        <v>5</v>
      </c>
      <c r="C11" s="32" t="s">
        <v>18</v>
      </c>
      <c r="D11" s="32" t="s">
        <v>23</v>
      </c>
    </row>
    <row r="12" spans="1:4" ht="15.75" customHeight="1">
      <c r="C12" s="66" t="s">
        <v>197</v>
      </c>
      <c r="D12" s="66" t="s">
        <v>198</v>
      </c>
    </row>
    <row r="13" spans="1:4" ht="15.75" customHeight="1">
      <c r="C13" s="66" t="s">
        <v>199</v>
      </c>
      <c r="D13" s="66" t="s">
        <v>200</v>
      </c>
    </row>
    <row r="14" spans="1:4" ht="15.75" customHeight="1">
      <c r="C14" s="66" t="s">
        <v>201</v>
      </c>
    </row>
    <row r="15" spans="1:4" ht="15.75" customHeight="1">
      <c r="C15" s="66" t="s">
        <v>202</v>
      </c>
    </row>
    <row r="16" spans="1:4" ht="15.75" customHeight="1">
      <c r="C16" s="66" t="s">
        <v>203</v>
      </c>
    </row>
    <row r="17" spans="1:5" ht="15.75" customHeight="1">
      <c r="C17" s="66" t="s">
        <v>204</v>
      </c>
    </row>
    <row r="18" spans="1:5" ht="15.75" customHeight="1">
      <c r="C18" s="66" t="s">
        <v>205</v>
      </c>
    </row>
    <row r="21" spans="1:5" ht="15">
      <c r="A21" s="31">
        <v>6</v>
      </c>
      <c r="C21" s="32" t="s">
        <v>19</v>
      </c>
    </row>
    <row r="22" spans="1:5" ht="15.75" customHeight="1">
      <c r="C22" s="66" t="s">
        <v>206</v>
      </c>
    </row>
    <row r="23" spans="1:5" ht="15.75" customHeight="1">
      <c r="C23" s="66" t="s">
        <v>207</v>
      </c>
    </row>
    <row r="24" spans="1:5" ht="15.75" customHeight="1">
      <c r="C24" s="66" t="s">
        <v>208</v>
      </c>
    </row>
    <row r="25" spans="1:5" ht="15.75" customHeight="1">
      <c r="C25" s="66" t="s">
        <v>209</v>
      </c>
    </row>
    <row r="26" spans="1:5" ht="15.75" customHeight="1">
      <c r="C26" s="66" t="s">
        <v>210</v>
      </c>
    </row>
    <row r="27" spans="1:5" ht="15.75" customHeight="1">
      <c r="C27" s="66" t="s">
        <v>211</v>
      </c>
    </row>
    <row r="30" spans="1:5" ht="15">
      <c r="A30" s="31">
        <v>7</v>
      </c>
      <c r="C30" s="73" t="s">
        <v>20</v>
      </c>
      <c r="D30" s="74"/>
      <c r="E30" s="74"/>
    </row>
    <row r="31" spans="1:5" ht="15.75" customHeight="1">
      <c r="C31" s="66" t="s">
        <v>212</v>
      </c>
      <c r="D31" s="66" t="s">
        <v>213</v>
      </c>
      <c r="E31" s="66" t="s">
        <v>214</v>
      </c>
    </row>
    <row r="32" spans="1:5" ht="15.75" customHeight="1">
      <c r="C32" s="66" t="s">
        <v>215</v>
      </c>
      <c r="D32" s="66" t="s">
        <v>216</v>
      </c>
      <c r="E32" s="66" t="s">
        <v>217</v>
      </c>
    </row>
    <row r="33" spans="1:6" ht="15.75" customHeight="1">
      <c r="C33" s="66" t="s">
        <v>218</v>
      </c>
      <c r="D33" s="66" t="s">
        <v>219</v>
      </c>
      <c r="E33" s="66" t="s">
        <v>220</v>
      </c>
      <c r="F33" s="33"/>
    </row>
    <row r="34" spans="1:6" ht="15.75" customHeight="1">
      <c r="C34" s="66" t="s">
        <v>221</v>
      </c>
      <c r="D34" s="66" t="s">
        <v>222</v>
      </c>
      <c r="E34" s="33"/>
      <c r="F34" s="33"/>
    </row>
    <row r="35" spans="1:6" ht="15.75" customHeight="1">
      <c r="C35" s="66" t="s">
        <v>223</v>
      </c>
      <c r="D35" s="33"/>
      <c r="E35" s="33"/>
      <c r="F35" s="33"/>
    </row>
    <row r="38" spans="1:6" ht="15">
      <c r="A38" s="31">
        <v>8</v>
      </c>
      <c r="C38" s="32" t="s">
        <v>20</v>
      </c>
    </row>
    <row r="39" spans="1:6" ht="15.75" customHeight="1">
      <c r="C39" s="66" t="s">
        <v>224</v>
      </c>
    </row>
    <row r="40" spans="1:6" ht="15.75" customHeight="1">
      <c r="C40" s="66" t="s">
        <v>225</v>
      </c>
    </row>
    <row r="41" spans="1:6" ht="15.75" customHeight="1">
      <c r="C41" s="66" t="s">
        <v>226</v>
      </c>
    </row>
    <row r="42" spans="1:6" ht="15.75" customHeight="1">
      <c r="C42" s="66" t="s">
        <v>227</v>
      </c>
    </row>
    <row r="43" spans="1:6" ht="15.75" customHeight="1">
      <c r="C43" s="66" t="s">
        <v>228</v>
      </c>
    </row>
    <row r="44" spans="1:6" ht="15.75" customHeight="1">
      <c r="C44" s="66" t="s">
        <v>229</v>
      </c>
    </row>
    <row r="45" spans="1:6" ht="15.75" customHeight="1">
      <c r="C45" s="66" t="s">
        <v>230</v>
      </c>
    </row>
    <row r="48" spans="1:6" ht="15">
      <c r="A48" s="31">
        <v>9</v>
      </c>
      <c r="C48" s="32" t="s">
        <v>231</v>
      </c>
    </row>
    <row r="49" spans="3:3" ht="15.75" customHeight="1">
      <c r="C49" s="66" t="str">
        <f>HYPERLINK("https://docs.scala-lang.org/tour/tour-of-scala.html","Scala")</f>
        <v>Scala</v>
      </c>
    </row>
    <row r="50" spans="3:3" ht="15.75" customHeight="1">
      <c r="C50" s="66" t="str">
        <f>HYPERLINK("https://kotlinlang.org/docs/reference/","Kotlin")</f>
        <v>Kotlin</v>
      </c>
    </row>
    <row r="51" spans="3:3" ht="15.75" customHeight="1">
      <c r="C51" s="66" t="str">
        <f>HYPERLINK("http://groovy-lang.org/documentation.html","Groovy")</f>
        <v>Groovy</v>
      </c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</sheetData>
  <mergeCells count="1">
    <mergeCell ref="C30:E30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12" r:id="rId7" location="wp1085825" xr:uid="{00000000-0004-0000-0200-000006000000}"/>
    <hyperlink ref="D12" r:id="rId8" location="wp1094805" xr:uid="{00000000-0004-0000-0200-000007000000}"/>
    <hyperlink ref="C13" r:id="rId9" location="wp1085990" xr:uid="{00000000-0004-0000-0200-000008000000}"/>
    <hyperlink ref="D13" r:id="rId10" location="wp1090499" xr:uid="{00000000-0004-0000-0200-000009000000}"/>
    <hyperlink ref="C14" r:id="rId11" location="wp1086087" xr:uid="{00000000-0004-0000-0200-00000A000000}"/>
    <hyperlink ref="C15" r:id="rId12" location="wp1085786" xr:uid="{00000000-0004-0000-0200-00000B000000}"/>
    <hyperlink ref="C16" r:id="rId13" location="wp1086786" xr:uid="{00000000-0004-0000-0200-00000C000000}"/>
    <hyperlink ref="C17" r:id="rId14" location="wp1086732" xr:uid="{00000000-0004-0000-0200-00000D000000}"/>
    <hyperlink ref="C18" r:id="rId15" location="wp1086917" xr:uid="{00000000-0004-0000-0200-00000E000000}"/>
    <hyperlink ref="C22" r:id="rId16" location="wp1087715" xr:uid="{00000000-0004-0000-0200-00000F000000}"/>
    <hyperlink ref="C23" r:id="rId17" location="wp1087629" xr:uid="{00000000-0004-0000-0200-000010000000}"/>
    <hyperlink ref="C24" r:id="rId18" location="wp1087645" xr:uid="{00000000-0004-0000-0200-000011000000}"/>
    <hyperlink ref="C25" r:id="rId19" location="wp1087679" xr:uid="{00000000-0004-0000-0200-000012000000}"/>
    <hyperlink ref="C26" r:id="rId20" location="wp1087684" xr:uid="{00000000-0004-0000-0200-000013000000}"/>
    <hyperlink ref="C27" r:id="rId21" location="wp1087694" xr:uid="{00000000-0004-0000-0200-000014000000}"/>
    <hyperlink ref="C31" r:id="rId22" location="wp1089635" xr:uid="{00000000-0004-0000-0200-000015000000}"/>
    <hyperlink ref="D31" r:id="rId23" location="wp1089834" xr:uid="{00000000-0004-0000-0200-000016000000}"/>
    <hyperlink ref="E31" r:id="rId24" location="wp1089925" xr:uid="{00000000-0004-0000-0200-000017000000}"/>
    <hyperlink ref="C32" r:id="rId25" location="wp1089681" xr:uid="{00000000-0004-0000-0200-000018000000}"/>
    <hyperlink ref="D32" r:id="rId26" location="wp1089639" xr:uid="{00000000-0004-0000-0200-000019000000}"/>
    <hyperlink ref="E32" r:id="rId27" location="wp1089934" xr:uid="{00000000-0004-0000-0200-00001A000000}"/>
    <hyperlink ref="C33" r:id="rId28" location="wp1089709" xr:uid="{00000000-0004-0000-0200-00001B000000}"/>
    <hyperlink ref="D33" r:id="rId29" location="wp1090728" xr:uid="{00000000-0004-0000-0200-00001C000000}"/>
    <hyperlink ref="E33" r:id="rId30" location="wp1089942" xr:uid="{00000000-0004-0000-0200-00001D000000}"/>
    <hyperlink ref="C34" r:id="rId31" location="wp1089749" xr:uid="{00000000-0004-0000-0200-00001E000000}"/>
    <hyperlink ref="D34" r:id="rId32" location="wp1089874" xr:uid="{00000000-0004-0000-0200-00001F000000}"/>
    <hyperlink ref="C35" r:id="rId33" location="wp1089812" xr:uid="{00000000-0004-0000-0200-000020000000}"/>
    <hyperlink ref="C39" r:id="rId34" xr:uid="{00000000-0004-0000-0200-000021000000}"/>
    <hyperlink ref="C40" r:id="rId35" xr:uid="{00000000-0004-0000-0200-000022000000}"/>
    <hyperlink ref="C41" r:id="rId36" xr:uid="{00000000-0004-0000-0200-000023000000}"/>
    <hyperlink ref="C42" r:id="rId37" xr:uid="{00000000-0004-0000-0200-000024000000}"/>
    <hyperlink ref="C43" r:id="rId38" xr:uid="{00000000-0004-0000-0200-000025000000}"/>
    <hyperlink ref="C44" r:id="rId39" xr:uid="{00000000-0004-0000-0200-000026000000}"/>
    <hyperlink ref="C45" r:id="rId40" xr:uid="{00000000-0004-0000-0200-000027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/>
  <cols>
    <col min="3" max="3" width="24.28515625" customWidth="1"/>
    <col min="5" max="5" width="24.7109375" customWidth="1"/>
    <col min="7" max="7" width="35.7109375" customWidth="1"/>
    <col min="9" max="9" width="14.5703125" customWidth="1"/>
    <col min="11" max="11" width="16.28515625" customWidth="1"/>
  </cols>
  <sheetData>
    <row r="1" spans="2:11" ht="15.75" customHeight="1">
      <c r="B1" s="35"/>
    </row>
    <row r="2" spans="2:11" ht="12.75">
      <c r="B2" s="35"/>
    </row>
    <row r="3" spans="2:11" ht="15">
      <c r="B3" s="35"/>
      <c r="C3" s="32" t="s">
        <v>25</v>
      </c>
      <c r="E3" s="32" t="s">
        <v>232</v>
      </c>
      <c r="G3" s="32" t="s">
        <v>32</v>
      </c>
      <c r="I3" s="32" t="s">
        <v>33</v>
      </c>
      <c r="K3" s="32" t="s">
        <v>35</v>
      </c>
    </row>
    <row r="4" spans="2:11" ht="12.75">
      <c r="B4" s="35">
        <v>2</v>
      </c>
      <c r="C4" s="66" t="str">
        <f>HYPERLINK("https://github.com/google/guava/wiki/UsingAndAvoidingNullExplained","Using/avoiding null")</f>
        <v>Using/avoiding null</v>
      </c>
      <c r="D4" s="31">
        <v>3</v>
      </c>
      <c r="E4" s="66" t="str">
        <f>HYPERLINK("http://tutorials.jenkov.com/java-json/jackson-objectmapper.html","Jackson ObjectMapper")</f>
        <v>Jackson ObjectMapper</v>
      </c>
      <c r="F4" s="31">
        <v>5</v>
      </c>
      <c r="G4" s="66" t="str">
        <f>HYPERLINK("https://github.com/ReactiveX/RxJava/wiki/How-To-Use-RxJava","How to Use RxJava")</f>
        <v>How to Use RxJava</v>
      </c>
      <c r="H4" s="31">
        <v>6</v>
      </c>
      <c r="I4" s="66" t="str">
        <f>HYPERLINK("http://resilience4j.github.io/resilience4j/#_circuitbreaker","CircuitBreaker")</f>
        <v>CircuitBreaker</v>
      </c>
      <c r="J4" s="31">
        <v>6</v>
      </c>
      <c r="K4" s="66" t="str">
        <f>HYPERLINK("http://www.vavr.io/vavr-docs/#_tuples","Tuples")</f>
        <v>Tuples</v>
      </c>
    </row>
    <row r="5" spans="2:11" ht="12.75">
      <c r="B5" s="35"/>
      <c r="C5" s="66" t="str">
        <f>HYPERLINK("https://github.com/google/guava/wiki/PreconditionsExplained","Preconditions")</f>
        <v>Preconditions</v>
      </c>
      <c r="E5" s="66" t="str">
        <f>HYPERLINK("http://tutorials.jenkov.com/java-json/jackson-jsonnode.html","Jackson JsonNode")</f>
        <v>Jackson JsonNode</v>
      </c>
      <c r="G5" s="66" t="str">
        <f>HYPERLINK("https://github.com/ReactiveX/RxJava/wiki/Reactive-Streams","Reactive Streams")</f>
        <v>Reactive Streams</v>
      </c>
      <c r="I5" s="66" t="str">
        <f>HYPERLINK("http://resilience4j.github.io/resilience4j/#_ratelimiter","RateLimiter")</f>
        <v>RateLimiter</v>
      </c>
      <c r="K5" s="66" t="str">
        <f>HYPERLINK("http://www.vavr.io/vavr-docs/#_functions","Functions")</f>
        <v>Functions</v>
      </c>
    </row>
    <row r="6" spans="2:11" ht="12.75">
      <c r="B6" s="35"/>
      <c r="C6" s="66" t="str">
        <f>HYPERLINK("https://github.com/google/guava/wiki/OrderingExplained","Ordering")</f>
        <v>Ordering</v>
      </c>
      <c r="E6" s="66" t="str">
        <f>HYPERLINK("http://tutorials.jenkov.com/java-json/jackson-jsonparser.html","Jackson JsonParser")</f>
        <v>Jackson JsonParser</v>
      </c>
      <c r="G6" s="66" t="str">
        <f>HYPERLINK("https://github.com/ReactiveX/RxJava/wiki/Observable","The reactive types of RxJava")</f>
        <v>The reactive types of RxJava</v>
      </c>
      <c r="I6" s="66" t="str">
        <f>HYPERLINK("http://resilience4j.github.io/resilience4j/#_bulkhead","Bulkhead")</f>
        <v>Bulkhead</v>
      </c>
      <c r="K6" s="66" t="str">
        <f>HYPERLINK("http://www.vavr.io/vavr-docs/#_values","Values")</f>
        <v>Values</v>
      </c>
    </row>
    <row r="7" spans="2:11" ht="12.75">
      <c r="B7" s="35"/>
      <c r="C7" s="66" t="str">
        <f>HYPERLINK("https://github.com/google/guava/wiki/CommonObjectUtilitiesExplained","Object methods")</f>
        <v>Object methods</v>
      </c>
      <c r="E7" s="66" t="str">
        <f>HYPERLINK("http://tutorials.jenkov.com/java-json/jackson-jsongenerator.html","Jackson JsonGenerator")</f>
        <v>Jackson JsonGenerator</v>
      </c>
      <c r="G7" s="66" t="str">
        <f>HYPERLINK("https://github.com/ReactiveX/RxJava/wiki/Scheduler","Schedulers")</f>
        <v>Schedulers</v>
      </c>
      <c r="I7" s="66" t="str">
        <f>HYPERLINK("http://resilience4j.github.io/resilience4j/#_retry","Retry")</f>
        <v>Retry</v>
      </c>
      <c r="K7" s="66" t="str">
        <f>HYPERLINK("http://www.vavr.io/vavr-docs/#_collections","Collections")</f>
        <v>Collections</v>
      </c>
    </row>
    <row r="8" spans="2:11" ht="12.75">
      <c r="B8" s="35"/>
      <c r="C8" s="66" t="str">
        <f>HYPERLINK("https://github.com/google/guava/wiki/ThrowablesExplained","Throwables")</f>
        <v>Throwables</v>
      </c>
      <c r="E8" s="66" t="str">
        <f>HYPERLINK("http://tutorials.jenkov.com/java-json/jackson-annotations.html","Jackson Annotations")</f>
        <v>Jackson Annotations</v>
      </c>
      <c r="G8" s="66" t="str">
        <f>HYPERLINK("https://github.com/ReactiveX/RxJava/wiki/Subject","Subjects")</f>
        <v>Subjects</v>
      </c>
      <c r="I8" s="66" t="str">
        <f>HYPERLINK("http://resilience4j.github.io/resilience4j/#_cache","Cache")</f>
        <v>Cache</v>
      </c>
      <c r="K8" s="66" t="str">
        <f>HYPERLINK("http://www.vavr.io/vavr-docs/#_property_checking","Property Checking")</f>
        <v>Property Checking</v>
      </c>
    </row>
    <row r="9" spans="2:11" ht="12.75">
      <c r="B9" s="35"/>
      <c r="C9" s="33"/>
      <c r="E9" s="33"/>
      <c r="G9" s="66" t="str">
        <f>HYPERLINK("https://github.com/ReactiveX/RxJava/wiki/Error-Handling","Error Handling")</f>
        <v>Error Handling</v>
      </c>
      <c r="I9" s="66" t="str">
        <f>HYPERLINK("http://resilience4j.github.io/resilience4j/#_timelimiter","TimeLimiter")</f>
        <v>TimeLimiter</v>
      </c>
      <c r="K9" s="66" t="str">
        <f>HYPERLINK("http://www.vavr.io/vavr-docs/#_pattern_matching","Pattern Matching")</f>
        <v>Pattern Matching</v>
      </c>
    </row>
    <row r="10" spans="2:11" ht="12.75">
      <c r="B10" s="35">
        <v>4</v>
      </c>
      <c r="C10" s="66" t="str">
        <f>HYPERLINK("https://github.com/google/guava/wiki/ImmutableCollectionsExplained","Immutable collections")</f>
        <v>Immutable collections</v>
      </c>
      <c r="D10" s="31">
        <v>3</v>
      </c>
      <c r="E10" s="66" t="str">
        <f>HYPERLINK("http://tutorials.jenkov.com/java-json/gson.html","GSON - Gson")</f>
        <v>GSON - Gson</v>
      </c>
      <c r="G10" s="66" t="str">
        <f>HYPERLINK("https://github.com/ReactiveX/RxJava/wiki/Alphabetical-List-of-Observable-Operators","Operators")</f>
        <v>Operators</v>
      </c>
    </row>
    <row r="11" spans="2:11" ht="12.75">
      <c r="B11" s="35"/>
      <c r="C11" s="66" t="str">
        <f>HYPERLINK("https://github.com/google/guava/wiki/NewCollectionTypesExplained","New collection types")</f>
        <v>New collection types</v>
      </c>
      <c r="E11" s="66" t="str">
        <f>HYPERLINK("http://tutorials.jenkov.com/java-json/gson-jsonreader.html","GSON - JsonReader")</f>
        <v>GSON - JsonReader</v>
      </c>
    </row>
    <row r="12" spans="2:11" ht="12.75">
      <c r="B12" s="35"/>
      <c r="C12" s="66" t="str">
        <f>HYPERLINK("https://github.com/google/guava/wiki/CollectionUtilitiesExplained","Utility Classes")</f>
        <v>Utility Classes</v>
      </c>
      <c r="E12" s="66" t="str">
        <f>HYPERLINK("http://tutorials.jenkov.com/java-json/gson-jsonparser.html","GSON - JsonParser")</f>
        <v>GSON - JsonParser</v>
      </c>
    </row>
    <row r="13" spans="2:11" ht="12.75">
      <c r="B13" s="35"/>
      <c r="C13" s="66" t="str">
        <f>HYPERLINK("https://github.com/google/guava/wiki/CollectionHelpersExplained","Extension Utilities")</f>
        <v>Extension Utilities</v>
      </c>
      <c r="E13" s="33"/>
    </row>
    <row r="14" spans="2:11" ht="12.75">
      <c r="B14" s="35"/>
      <c r="C14" s="33"/>
    </row>
    <row r="15" spans="2:11" ht="12.75">
      <c r="B15" s="35">
        <v>5</v>
      </c>
      <c r="C15" s="66" t="str">
        <f>HYPERLINK("https://github.com/google/guava/wiki/CachesExplained","Caches")</f>
        <v>Caches</v>
      </c>
    </row>
    <row r="16" spans="2:11" ht="12.75">
      <c r="B16" s="35">
        <v>6</v>
      </c>
      <c r="C16" s="66" t="str">
        <f>HYPERLINK("https://github.com/google/guava/wiki/GraphsExplained","Graphs")</f>
        <v>Graphs</v>
      </c>
    </row>
    <row r="17" spans="2:7" ht="12.75">
      <c r="B17" s="35"/>
    </row>
    <row r="18" spans="2:7" ht="12.75">
      <c r="B18" s="35"/>
      <c r="C18" s="36"/>
    </row>
    <row r="19" spans="2:7" ht="12.75">
      <c r="B19" s="35"/>
    </row>
    <row r="20" spans="2:7" ht="15">
      <c r="B20" s="35">
        <v>5</v>
      </c>
      <c r="C20" s="32" t="s">
        <v>34</v>
      </c>
      <c r="E20" s="37"/>
      <c r="F20" s="31">
        <v>7</v>
      </c>
      <c r="G20" s="32" t="s">
        <v>30</v>
      </c>
    </row>
    <row r="21" spans="2:7" ht="12.75">
      <c r="B21" s="35"/>
      <c r="C21" s="66" t="str">
        <f>HYPERLINK("https://poi.apache.org/components/spreadsheet/index.html","Excel")</f>
        <v>Excel</v>
      </c>
      <c r="E21" s="33"/>
      <c r="G21" s="66" t="str">
        <f>HYPERLINK("https://neo4j.com/graphacademy/online-training/introduction-to-neo4j/","Introduction to Graph Databases")</f>
        <v>Introduction to Graph Databases</v>
      </c>
    </row>
    <row r="22" spans="2:7" ht="12.75">
      <c r="B22" s="35"/>
      <c r="C22" s="66" t="str">
        <f>HYPERLINK("https://poi.apache.org/components/document/index.html","Word")</f>
        <v>Word</v>
      </c>
      <c r="E22" s="33"/>
      <c r="G22" s="33" t="s">
        <v>233</v>
      </c>
    </row>
    <row r="23" spans="2:7" ht="12.75">
      <c r="B23" s="35"/>
      <c r="C23" s="33"/>
      <c r="E23" s="33"/>
      <c r="G23" s="33" t="s">
        <v>234</v>
      </c>
    </row>
    <row r="24" spans="2:7" ht="12.75">
      <c r="B24" s="35"/>
      <c r="C24" s="33"/>
      <c r="E24" s="33"/>
      <c r="G24" s="33" t="s">
        <v>235</v>
      </c>
    </row>
    <row r="25" spans="2:7" ht="12.75">
      <c r="B25" s="35"/>
      <c r="G25" s="33" t="s">
        <v>236</v>
      </c>
    </row>
    <row r="26" spans="2:7" ht="12.75">
      <c r="B26" s="35"/>
      <c r="G26" s="33" t="s">
        <v>237</v>
      </c>
    </row>
    <row r="27" spans="2:7" ht="12.75">
      <c r="B27" s="35"/>
      <c r="G27" s="33" t="s">
        <v>238</v>
      </c>
    </row>
    <row r="28" spans="2:7" ht="12.75">
      <c r="B28" s="35"/>
    </row>
    <row r="29" spans="2:7" ht="12.75">
      <c r="B29" s="35"/>
    </row>
    <row r="30" spans="2:7" ht="12.75">
      <c r="B30" s="35"/>
    </row>
    <row r="31" spans="2:7" ht="12.75">
      <c r="B31" s="35"/>
    </row>
    <row r="32" spans="2:7" ht="12.75">
      <c r="B32" s="35"/>
    </row>
    <row r="33" spans="2:2" ht="12.75">
      <c r="B33" s="35"/>
    </row>
    <row r="34" spans="2:2" ht="12.75">
      <c r="B34" s="35"/>
    </row>
    <row r="35" spans="2:2" ht="12.75">
      <c r="B35" s="35"/>
    </row>
    <row r="36" spans="2:2" ht="12.75">
      <c r="B36" s="35"/>
    </row>
    <row r="37" spans="2:2" ht="12.75">
      <c r="B37" s="35"/>
    </row>
    <row r="38" spans="2:2" ht="12.75">
      <c r="B38" s="35"/>
    </row>
    <row r="39" spans="2:2" ht="12.75">
      <c r="B39" s="35"/>
    </row>
    <row r="40" spans="2:2" ht="12.75">
      <c r="B40" s="35"/>
    </row>
    <row r="41" spans="2:2" ht="12.75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11"/>
  <sheetViews>
    <sheetView workbookViewId="0"/>
  </sheetViews>
  <sheetFormatPr defaultColWidth="14.42578125" defaultRowHeight="15.75" customHeight="1"/>
  <cols>
    <col min="3" max="3" width="38.7109375" customWidth="1"/>
  </cols>
  <sheetData>
    <row r="3" spans="2:3" ht="15">
      <c r="C3" s="32" t="s">
        <v>37</v>
      </c>
    </row>
    <row r="4" spans="2:3" ht="15.75" customHeight="1">
      <c r="B4" s="31">
        <v>2</v>
      </c>
      <c r="C4" s="66" t="str">
        <f>HYPERLINK("https://learning.oreilly.com/library/view/head-first-servlets/9780596516680/ch01.html","Intro and Overview")</f>
        <v>Intro and Overview</v>
      </c>
    </row>
    <row r="5" spans="2:3" ht="15.75" customHeight="1">
      <c r="C5" s="66" t="str">
        <f>HYPERLINK("https://learning.oreilly.com/library/view/head-first-servlets/9780596516680/ch02.html","Web App Architecture")</f>
        <v>Web App Architecture</v>
      </c>
    </row>
    <row r="6" spans="2:3" ht="15.75" customHeight="1">
      <c r="C6" s="66" t="str">
        <f>HYPERLINK("https://learning.oreilly.com/library/view/head-first-servlets/9780596516680/ch03.html","Hands-on MVC")</f>
        <v>Hands-on MVC</v>
      </c>
    </row>
    <row r="7" spans="2:3" ht="15.75" customHeight="1">
      <c r="C7" s="66" t="str">
        <f>HYPERLINK("https://learning.oreilly.com/library/view/head-first-servlets/9780596516680/ch04.html","Request and Response")</f>
        <v>Request and Response</v>
      </c>
    </row>
    <row r="8" spans="2:3" ht="15.75" customHeight="1">
      <c r="C8" s="66" t="str">
        <f>HYPERLINK("https://learning.oreilly.com/library/view/head-first-servlets/9780596516680/ch05.html","Attributes and Listeners")</f>
        <v>Attributes and Listeners</v>
      </c>
    </row>
    <row r="9" spans="2:3" ht="15.75" customHeight="1">
      <c r="C9" s="66" t="str">
        <f>HYPERLINK("https://learning.oreilly.com/library/view/head-first-servlets/9780596516680/ch06.html","Session Management")</f>
        <v>Session Management</v>
      </c>
    </row>
    <row r="10" spans="2:3" ht="15.75" customHeight="1">
      <c r="C10" s="66" t="str">
        <f>HYPERLINK("https://learning.oreilly.com/library/view/head-first-servlets/9780596516680/ch07.html","Using JSP")</f>
        <v>Using JSP</v>
      </c>
    </row>
    <row r="11" spans="2:3" ht="15.75" customHeight="1">
      <c r="C11" s="66" t="str">
        <f>HYPERLINK("https://learning.oreilly.com/library/view/head-first-servlets/9780596516680/ch08.html","Scriptless JSP")</f>
        <v>Scriptless JSP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F56"/>
  <sheetViews>
    <sheetView topLeftCell="A3" workbookViewId="0">
      <selection activeCell="E3" sqref="E3"/>
    </sheetView>
  </sheetViews>
  <sheetFormatPr defaultColWidth="14.42578125" defaultRowHeight="15.75" customHeight="1"/>
  <cols>
    <col min="3" max="3" width="48.42578125" customWidth="1"/>
    <col min="5" max="5" width="41.5703125" customWidth="1"/>
  </cols>
  <sheetData>
    <row r="1" spans="2:6" ht="15">
      <c r="C1" s="32" t="s">
        <v>41</v>
      </c>
      <c r="E1" s="32" t="s">
        <v>48</v>
      </c>
    </row>
    <row r="3" spans="2:6">
      <c r="B3" s="31">
        <v>3</v>
      </c>
      <c r="C3" s="32" t="s">
        <v>42</v>
      </c>
      <c r="D3" s="31">
        <v>6</v>
      </c>
      <c r="E3" s="32" t="s">
        <v>49</v>
      </c>
      <c r="F3" s="38"/>
    </row>
    <row r="4" spans="2:6" ht="15.75" customHeight="1">
      <c r="C4" s="66" t="str">
        <f>HYPERLINK("https://docs.spring.io/spring/docs/5.2.0.BUILD-SNAPSHOT/spring-framework-reference/core.html#beans","The IoC Container")</f>
        <v>The IoC Container</v>
      </c>
      <c r="E4" s="66" t="s">
        <v>239</v>
      </c>
      <c r="F4" s="33"/>
    </row>
    <row r="5" spans="2:6" ht="15.75" customHeight="1">
      <c r="C5" s="66" t="str">
        <f>HYPERLINK("https://docs.spring.io/spring/docs/5.2.0.BUILD-SNAPSHOT/spring-framework-reference/core.html#resources","Resources")</f>
        <v>Resources</v>
      </c>
      <c r="E5" s="66" t="s">
        <v>240</v>
      </c>
      <c r="F5" s="33"/>
    </row>
    <row r="6" spans="2:6" ht="15.75" customHeight="1">
      <c r="C6" s="66" t="str">
        <f>HYPERLINK("https://docs.spring.io/spring/docs/5.2.0.BUILD-SNAPSHOT/spring-framework-reference/core.html#validation","Validation, Data Binding, and Type Conversion")</f>
        <v>Validation, Data Binding, and Type Conversion</v>
      </c>
      <c r="E6" s="66" t="s">
        <v>241</v>
      </c>
      <c r="F6" s="33"/>
    </row>
    <row r="7" spans="2:6" ht="15.75" customHeight="1">
      <c r="C7" s="66" t="str">
        <f>HYPERLINK("https://docs.spring.io/spring/docs/5.2.0.BUILD-SNAPSHOT/spring-framework-reference/core.html#expressions","Spring Expression Language (SpEL)")</f>
        <v>Spring Expression Language (SpEL)</v>
      </c>
      <c r="E7" s="66" t="s">
        <v>242</v>
      </c>
      <c r="F7" s="33"/>
    </row>
    <row r="8" spans="2:6" ht="15.75" customHeight="1">
      <c r="C8" s="66" t="str">
        <f>HYPERLINK("https://docs.spring.io/spring/docs/5.2.0.BUILD-SNAPSHOT/spring-framework-reference/core.html#aop","Aspect Oriented Programming with Spring")</f>
        <v>Aspect Oriented Programming with Spring</v>
      </c>
      <c r="E8" s="66" t="s">
        <v>243</v>
      </c>
      <c r="F8" s="33"/>
    </row>
    <row r="9" spans="2:6" ht="15.75" customHeight="1">
      <c r="C9" s="66" t="str">
        <f>HYPERLINK("https://docs.spring.io/spring/docs/5.2.0.BUILD-SNAPSHOT/spring-framework-reference/core.html#aop-api","Spring AOP APIs")</f>
        <v>Spring AOP APIs</v>
      </c>
      <c r="E9" s="66" t="s">
        <v>244</v>
      </c>
      <c r="F9" s="33"/>
    </row>
    <row r="10" spans="2:6" ht="15.75" customHeight="1">
      <c r="C10" s="66" t="str">
        <f>HYPERLINK("https://docs.spring.io/spring/docs/5.2.0.BUILD-SNAPSHOT/spring-framework-reference/core.html#null-safety","Null-safety")</f>
        <v>Null-safety</v>
      </c>
      <c r="E10" s="66" t="s">
        <v>245</v>
      </c>
      <c r="F10" s="33"/>
    </row>
    <row r="11" spans="2:6" ht="15.75" customHeight="1">
      <c r="C11" s="66" t="str">
        <f>HYPERLINK("https://docs.spring.io/spring/docs/5.2.0.BUILD-SNAPSHOT/spring-framework-reference/core.html#databuffers","Data Buffers and Codecs")</f>
        <v>Data Buffers and Codecs</v>
      </c>
      <c r="E11" s="66" t="s">
        <v>246</v>
      </c>
      <c r="F11" s="33"/>
    </row>
    <row r="12" spans="2:6" ht="15.75" customHeight="1">
      <c r="C12" s="33"/>
      <c r="E12" s="66" t="s">
        <v>247</v>
      </c>
      <c r="F12" s="33"/>
    </row>
    <row r="13" spans="2:6" ht="15">
      <c r="B13" s="31">
        <v>4</v>
      </c>
      <c r="C13" s="32" t="s">
        <v>43</v>
      </c>
      <c r="E13" s="66" t="s">
        <v>248</v>
      </c>
      <c r="F13" s="33"/>
    </row>
    <row r="14" spans="2:6" ht="15.75" customHeight="1">
      <c r="C14" s="66" t="str">
        <f>HYPERLINK("https://docs.spring.io/spring/docs/5.2.0.BUILD-SNAPSHOT/spring-framework-reference/testing.html#unit-testing","Unit Testing")</f>
        <v>Unit Testing</v>
      </c>
      <c r="F14" s="33"/>
    </row>
    <row r="15" spans="2:6" ht="15">
      <c r="C15" s="66" t="str">
        <f>HYPERLINK("https://docs.spring.io/spring/docs/5.2.0.BUILD-SNAPSHOT/spring-framework-reference/testing.html#integration-testing","Integration Testing")</f>
        <v>Integration Testing</v>
      </c>
      <c r="D15" s="31">
        <v>6</v>
      </c>
      <c r="E15" s="32" t="s">
        <v>53</v>
      </c>
      <c r="F15" s="33"/>
    </row>
    <row r="16" spans="2:6" ht="15.75" customHeight="1">
      <c r="C16" s="33"/>
      <c r="E16" s="66" t="s">
        <v>249</v>
      </c>
      <c r="F16" s="33"/>
    </row>
    <row r="17" spans="2:6" ht="15">
      <c r="B17" s="31">
        <v>4</v>
      </c>
      <c r="C17" s="32" t="s">
        <v>46</v>
      </c>
      <c r="E17" s="66" t="str">
        <f>HYPERLINK("https://docs.spring.io/spring-security/site/docs/5.2.0.BUILD-SNAPSHOT/reference/htmlsingle/#ns-getting-started","Getting Started")</f>
        <v>Getting Started</v>
      </c>
      <c r="F17" s="33"/>
    </row>
    <row r="18" spans="2:6" ht="15.75" customHeight="1">
      <c r="C18" s="66" t="str">
        <f>HYPERLINK("https://docs.spring.io/spring/docs/5.2.0.BUILD-SNAPSHOT/spring-framework-reference/data-access.html#transaction","Transaction Management")</f>
        <v>Transaction Management</v>
      </c>
      <c r="E18" s="66" t="s">
        <v>250</v>
      </c>
      <c r="F18" s="33"/>
    </row>
    <row r="19" spans="2:6" ht="15.75" customHeight="1">
      <c r="C19" s="66" t="str">
        <f>HYPERLINK("https://docs.spring.io/spring/docs/5.2.0.BUILD-SNAPSHOT/spring-framework-reference/data-access.html#dao","DAO Support")</f>
        <v>DAO Support</v>
      </c>
      <c r="E19" s="66" t="s">
        <v>248</v>
      </c>
      <c r="F19" s="33"/>
    </row>
    <row r="20" spans="2:6" ht="15.75" customHeight="1">
      <c r="C20" s="66" t="str">
        <f>HYPERLINK("https://docs.spring.io/spring/docs/5.2.0.BUILD-SNAPSHOT/spring-framework-reference/data-access.html#jdbc","Data Access with JDBC")</f>
        <v>Data Access with JDBC</v>
      </c>
      <c r="E20" s="66" t="s">
        <v>251</v>
      </c>
    </row>
    <row r="21" spans="2:6" ht="15.75" customHeight="1">
      <c r="C21" s="66" t="str">
        <f>HYPERLINK("https://docs.spring.io/spring/docs/5.2.0.BUILD-SNAPSHOT/spring-framework-reference/data-access.html#orm","Object Relational Mapping (ORM) Data Access")</f>
        <v>Object Relational Mapping (ORM) Data Access</v>
      </c>
      <c r="E21" s="66" t="s">
        <v>252</v>
      </c>
    </row>
    <row r="22" spans="2:6" ht="15.75" customHeight="1">
      <c r="C22" s="66" t="str">
        <f>HYPERLINK("https://docs.spring.io/spring/docs/5.2.0.BUILD-SNAPSHOT/spring-framework-reference/data-access.html#oxm","Marshalling XML by Using Object-XML Mappers")</f>
        <v>Marshalling XML by Using Object-XML Mappers</v>
      </c>
    </row>
    <row r="23" spans="2:6" ht="15">
      <c r="C23" s="33"/>
      <c r="D23" s="31">
        <v>6</v>
      </c>
      <c r="E23" s="32" t="s">
        <v>50</v>
      </c>
    </row>
    <row r="24" spans="2:6" ht="15">
      <c r="B24" s="31">
        <v>4</v>
      </c>
      <c r="C24" s="32" t="s">
        <v>47</v>
      </c>
      <c r="E24" s="66" t="s">
        <v>253</v>
      </c>
    </row>
    <row r="25" spans="2:6" ht="15.75" customHeight="1">
      <c r="C25" s="66" t="str">
        <f>HYPERLINK("https://docs.spring.io/spring/docs/5.2.0.BUILD-SNAPSHOT/spring-framework-reference/web.html#mvc","Spring Web MVC")</f>
        <v>Spring Web MVC</v>
      </c>
      <c r="E25" s="66" t="s">
        <v>254</v>
      </c>
    </row>
    <row r="26" spans="2:6" ht="15.75" customHeight="1">
      <c r="C26" s="66" t="str">
        <f>HYPERLINK("https://docs.spring.io/spring/docs/5.2.0.BUILD-SNAPSHOT/spring-framework-reference/web.html#webmvc-client","REST Clients")</f>
        <v>REST Clients</v>
      </c>
    </row>
    <row r="27" spans="2:6" ht="15">
      <c r="C27" s="66" t="str">
        <f>HYPERLINK("https://docs.spring.io/spring/docs/5.2.0.BUILD-SNAPSHOT/spring-framework-reference/web.html#testing","Testing")</f>
        <v>Testing</v>
      </c>
      <c r="D27" s="31">
        <v>6</v>
      </c>
      <c r="E27" s="32" t="s">
        <v>43</v>
      </c>
    </row>
    <row r="28" spans="2:6" ht="15.75" customHeight="1">
      <c r="C28" s="66" t="str">
        <f>HYPERLINK("https://docs.spring.io/spring/docs/5.2.0.BUILD-SNAPSHOT/spring-framework-reference/web.html#websocket","WebSockets")</f>
        <v>WebSockets</v>
      </c>
      <c r="E28" s="66" t="s">
        <v>255</v>
      </c>
    </row>
    <row r="29" spans="2:6" ht="15.75" customHeight="1">
      <c r="E29" s="66" t="s">
        <v>256</v>
      </c>
    </row>
    <row r="30" spans="2:6" ht="15">
      <c r="B30" s="31">
        <v>5</v>
      </c>
      <c r="C30" s="32" t="s">
        <v>44</v>
      </c>
    </row>
    <row r="31" spans="2:6" ht="15">
      <c r="C31" s="66" t="str">
        <f>HYPERLINK("https://docs.spring.io/spring/docs/5.2.0.BUILD-SNAPSHOT/spring-framework-reference/web-reactive.html#webflux","Spring WebFlux")</f>
        <v>Spring WebFlux</v>
      </c>
      <c r="D31" s="31">
        <v>6</v>
      </c>
      <c r="E31" s="32" t="s">
        <v>54</v>
      </c>
    </row>
    <row r="32" spans="2:6" ht="15.75" customHeight="1">
      <c r="C32" s="66" t="str">
        <f>HYPERLINK("https://docs.spring.io/spring/docs/5.2.0.BUILD-SNAPSHOT/spring-framework-reference/web-reactive.html#webflux-client","WebClient")</f>
        <v>WebClient</v>
      </c>
      <c r="E32" s="66" t="s">
        <v>257</v>
      </c>
    </row>
    <row r="33" spans="2:5" ht="15.75" customHeight="1">
      <c r="C33" s="66" t="str">
        <f>HYPERLINK("https://docs.spring.io/spring/docs/5.2.0.BUILD-SNAPSHOT/spring-framework-reference/web-reactive.html#webflux-websocket","WebSockets")</f>
        <v>WebSockets</v>
      </c>
      <c r="E33" s="66" t="s">
        <v>258</v>
      </c>
    </row>
    <row r="34" spans="2:5" ht="15.75" customHeight="1">
      <c r="C34" s="66" t="str">
        <f>HYPERLINK("https://docs.spring.io/spring/docs/5.2.0.BUILD-SNAPSHOT/spring-framework-reference/web-reactive.html#webflux-test","Testing")</f>
        <v>Testing</v>
      </c>
      <c r="E34" s="66" t="s">
        <v>259</v>
      </c>
    </row>
    <row r="35" spans="2:5" ht="15.75" customHeight="1">
      <c r="E35" s="66" t="s">
        <v>260</v>
      </c>
    </row>
    <row r="36" spans="2:5" ht="15">
      <c r="B36" s="31">
        <v>6</v>
      </c>
      <c r="C36" s="32" t="s">
        <v>45</v>
      </c>
      <c r="E36" s="66" t="s">
        <v>261</v>
      </c>
    </row>
    <row r="37" spans="2:5" ht="15.75" customHeight="1">
      <c r="C37" s="66" t="str">
        <f>HYPERLINK("https://docs.spring.io/spring/docs/5.2.0.BUILD-SNAPSHOT/spring-framework-reference/integration.html#remoting","Remoting and Web Services with Spring")</f>
        <v>Remoting and Web Services with Spring</v>
      </c>
      <c r="E37" s="66" t="s">
        <v>262</v>
      </c>
    </row>
    <row r="38" spans="2:5" ht="15.75" customHeight="1">
      <c r="C38" s="66" t="str">
        <f>HYPERLINK("https://docs.spring.io/spring/docs/5.2.0.BUILD-SNAPSHOT/spring-framework-reference/integration.html#ejb","Enterprise JavaBeans (EJB) Integration")</f>
        <v>Enterprise JavaBeans (EJB) Integration</v>
      </c>
      <c r="E38" s="66" t="s">
        <v>263</v>
      </c>
    </row>
    <row r="39" spans="2:5" ht="15.75" customHeight="1">
      <c r="C39" s="66" t="str">
        <f>HYPERLINK("https://docs.spring.io/spring/docs/5.2.0.BUILD-SNAPSHOT/spring-framework-reference/integration.html#jms","JMS")</f>
        <v>JMS</v>
      </c>
      <c r="E39" s="66" t="s">
        <v>264</v>
      </c>
    </row>
    <row r="40" spans="2:5" ht="15.75" customHeight="1">
      <c r="C40" s="66" t="str">
        <f>HYPERLINK("https://docs.spring.io/spring/docs/5.2.0.BUILD-SNAPSHOT/spring-framework-reference/integration.html#jmx","JMX")</f>
        <v>JMX</v>
      </c>
      <c r="E40" s="66" t="s">
        <v>265</v>
      </c>
    </row>
    <row r="41" spans="2:5" ht="15.75" customHeight="1">
      <c r="C41" s="66" t="str">
        <f>HYPERLINK("https://docs.spring.io/spring/docs/5.2.0.BUILD-SNAPSHOT/spring-framework-reference/integration.html#cci","JCA CCI")</f>
        <v>JCA CCI</v>
      </c>
      <c r="E41" s="66" t="s">
        <v>266</v>
      </c>
    </row>
    <row r="42" spans="2:5" ht="15.75" customHeight="1">
      <c r="C42" s="66" t="str">
        <f>HYPERLINK("https://docs.spring.io/spring/docs/5.2.0.BUILD-SNAPSHOT/spring-framework-reference/integration.html#mail","Email")</f>
        <v>Email</v>
      </c>
      <c r="E42" s="66" t="s">
        <v>267</v>
      </c>
    </row>
    <row r="43" spans="2:5" ht="15.75" customHeight="1">
      <c r="C43" s="66" t="str">
        <f>HYPERLINK("https://docs.spring.io/spring/docs/5.2.0.BUILD-SNAPSHOT/spring-framework-reference/integration.html#scheduling","Task Execution and Scheduling")</f>
        <v>Task Execution and Scheduling</v>
      </c>
    </row>
    <row r="44" spans="2:5" ht="15">
      <c r="C44" s="66" t="str">
        <f>HYPERLINK("https://docs.spring.io/spring/docs/5.2.0.BUILD-SNAPSHOT/spring-framework-reference/integration.html#cache","Cache Abstraction")</f>
        <v>Cache Abstraction</v>
      </c>
      <c r="D44" s="31">
        <v>7</v>
      </c>
      <c r="E44" s="32" t="s">
        <v>51</v>
      </c>
    </row>
    <row r="45" spans="2:5" ht="15.75" customHeight="1">
      <c r="E45" s="66" t="s">
        <v>268</v>
      </c>
    </row>
    <row r="46" spans="2:5" ht="15">
      <c r="B46" s="31">
        <v>8</v>
      </c>
      <c r="C46" s="32" t="s">
        <v>22</v>
      </c>
      <c r="E46" s="66" t="s">
        <v>269</v>
      </c>
    </row>
    <row r="47" spans="2:5" ht="15.75" customHeight="1">
      <c r="C47" s="66" t="str">
        <f>HYPERLINK("https://docs.spring.io/spring/docs/5.2.0.BUILD-SNAPSHOT/spring-framework-reference/languages.html#kotlin","Kotlin")</f>
        <v>Kotlin</v>
      </c>
      <c r="E47" s="66" t="s">
        <v>270</v>
      </c>
    </row>
    <row r="48" spans="2:5" ht="15.75" customHeight="1">
      <c r="C48" s="66" t="str">
        <f>HYPERLINK("https://docs.spring.io/spring/docs/5.2.0.BUILD-SNAPSHOT/spring-framework-reference/languages.html#groovy","Apache Groovy")</f>
        <v>Apache Groovy</v>
      </c>
      <c r="E48" s="33"/>
    </row>
    <row r="49" spans="3:5" ht="15">
      <c r="C49" s="66" t="str">
        <f>HYPERLINK("https://docs.spring.io/spring/docs/5.2.0.BUILD-SNAPSHOT/spring-framework-reference/languages.html#dynamic-language","Dynamic Language Support")</f>
        <v>Dynamic Language Support</v>
      </c>
      <c r="D49" s="31">
        <v>8</v>
      </c>
      <c r="E49" s="32" t="s">
        <v>52</v>
      </c>
    </row>
    <row r="50" spans="3:5" ht="15.75" customHeight="1">
      <c r="E50" s="66" t="s">
        <v>271</v>
      </c>
    </row>
    <row r="51" spans="3:5" ht="15.75" customHeight="1">
      <c r="E51" s="66" t="s">
        <v>272</v>
      </c>
    </row>
    <row r="52" spans="3:5" ht="15.75" customHeight="1">
      <c r="E52" s="66" t="s">
        <v>273</v>
      </c>
    </row>
    <row r="53" spans="3:5" ht="15.75" customHeight="1">
      <c r="E53" s="66" t="s">
        <v>274</v>
      </c>
    </row>
    <row r="54" spans="3:5" ht="15.75" customHeight="1">
      <c r="E54" s="66" t="s">
        <v>275</v>
      </c>
    </row>
    <row r="55" spans="3:5" ht="15.75" customHeight="1">
      <c r="E55" s="66" t="s">
        <v>276</v>
      </c>
    </row>
    <row r="56" spans="3:5" ht="15.75" customHeight="1">
      <c r="E56" s="66" t="s">
        <v>277</v>
      </c>
    </row>
  </sheetData>
  <hyperlinks>
    <hyperlink ref="E4" r:id="rId1" location="hello-web-security-java-configuration" xr:uid="{00000000-0004-0000-0500-000000000000}"/>
    <hyperlink ref="E5" r:id="rId2" location="jc-httpsecurity" xr:uid="{00000000-0004-0000-0500-000001000000}"/>
    <hyperlink ref="E6" r:id="rId3" location="jc-form" xr:uid="{00000000-0004-0000-0500-000002000000}"/>
    <hyperlink ref="E7" r:id="rId4" location="jc-authorize-requests" xr:uid="{00000000-0004-0000-0500-000003000000}"/>
    <hyperlink ref="E8" r:id="rId5" location="oauth2client" xr:uid="{00000000-0004-0000-0500-000004000000}"/>
    <hyperlink ref="E9" r:id="rId6" location="oauth2login" xr:uid="{00000000-0004-0000-0500-000005000000}"/>
    <hyperlink ref="E10" r:id="rId7" location="oauth2resourceserver" xr:uid="{00000000-0004-0000-0500-000006000000}"/>
    <hyperlink ref="E11" r:id="rId8" location="jc-authentication" xr:uid="{00000000-0004-0000-0500-000007000000}"/>
    <hyperlink ref="E12" r:id="rId9" location="multiple-httpsecurity" xr:uid="{00000000-0004-0000-0500-000008000000}"/>
    <hyperlink ref="E13" r:id="rId10" location="jc-method" xr:uid="{00000000-0004-0000-0500-000009000000}"/>
    <hyperlink ref="E16" r:id="rId11" location="design-of-the-namespace" xr:uid="{00000000-0004-0000-0500-00000A000000}"/>
    <hyperlink ref="E18" r:id="rId12" location="ns-web-advanced" xr:uid="{00000000-0004-0000-0500-00000B000000}"/>
    <hyperlink ref="E19" r:id="rId13" location="ns-method-security" xr:uid="{00000000-0004-0000-0500-00000C000000}"/>
    <hyperlink ref="E20" r:id="rId14" location="ns-access-manager" xr:uid="{00000000-0004-0000-0500-00000D000000}"/>
    <hyperlink ref="E21" r:id="rId15" location="ns-auth-manager" xr:uid="{00000000-0004-0000-0500-00000E000000}"/>
    <hyperlink ref="E24" r:id="rId16" location="technical-overview" xr:uid="{00000000-0004-0000-0500-00000F000000}"/>
    <hyperlink ref="E25" r:id="rId17" location="core-services" xr:uid="{00000000-0004-0000-0500-000010000000}"/>
    <hyperlink ref="E28" r:id="rId18" location="test-method" xr:uid="{00000000-0004-0000-0500-000011000000}"/>
    <hyperlink ref="E29" r:id="rId19" location="test-mockmvc" xr:uid="{00000000-0004-0000-0500-000012000000}"/>
    <hyperlink ref="E32" r:id="rId20" location="security-filter-chain" xr:uid="{00000000-0004-0000-0500-000013000000}"/>
    <hyperlink ref="E33" r:id="rId21" location="core-web-filters" xr:uid="{00000000-0004-0000-0500-000014000000}"/>
    <hyperlink ref="E34" r:id="rId22" location="servletapi" xr:uid="{00000000-0004-0000-0500-000015000000}"/>
    <hyperlink ref="E35" r:id="rId23" location="basic" xr:uid="{00000000-0004-0000-0500-000016000000}"/>
    <hyperlink ref="E36" r:id="rId24" location="remember-me" xr:uid="{00000000-0004-0000-0500-000017000000}"/>
    <hyperlink ref="E37" r:id="rId25" location="csrf" xr:uid="{00000000-0004-0000-0500-000018000000}"/>
    <hyperlink ref="E38" r:id="rId26" location="cors" xr:uid="{00000000-0004-0000-0500-000019000000}"/>
    <hyperlink ref="E39" r:id="rId27" location="headers" xr:uid="{00000000-0004-0000-0500-00001A000000}"/>
    <hyperlink ref="E40" r:id="rId28" location="session-mgmt" xr:uid="{00000000-0004-0000-0500-00001B000000}"/>
    <hyperlink ref="E41" r:id="rId29" location="anonymous" xr:uid="{00000000-0004-0000-0500-00001C000000}"/>
    <hyperlink ref="E42" r:id="rId30" location="websocket" xr:uid="{00000000-0004-0000-0500-00001D000000}"/>
    <hyperlink ref="E45" r:id="rId31" location="authz-arch" xr:uid="{00000000-0004-0000-0500-00001E000000}"/>
    <hyperlink ref="E46" r:id="rId32" location="secure-object-impls" xr:uid="{00000000-0004-0000-0500-00001F000000}"/>
    <hyperlink ref="E47" r:id="rId33" location="el-access" xr:uid="{00000000-0004-0000-0500-000020000000}"/>
    <hyperlink ref="E50" r:id="rId34" location="jc-webflux" xr:uid="{00000000-0004-0000-0500-000021000000}"/>
    <hyperlink ref="E51" r:id="rId35" location="default-security-headers-2" xr:uid="{00000000-0004-0000-0500-000022000000}"/>
    <hyperlink ref="E52" r:id="rId36" location="webflux-redirect-https" xr:uid="{00000000-0004-0000-0500-000023000000}"/>
    <hyperlink ref="E53" r:id="rId37" location="webflux-oauth2" xr:uid="{00000000-0004-0000-0500-000024000000}"/>
    <hyperlink ref="E54" r:id="rId38" location="webclient" xr:uid="{00000000-0004-0000-0500-000025000000}"/>
    <hyperlink ref="E55" r:id="rId39" location="jc-erms" xr:uid="{00000000-0004-0000-0500-000026000000}"/>
    <hyperlink ref="E56" r:id="rId40" location="test-webflux" xr:uid="{00000000-0004-0000-0500-000027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5:E12"/>
  <sheetViews>
    <sheetView workbookViewId="0"/>
  </sheetViews>
  <sheetFormatPr defaultColWidth="14.42578125" defaultRowHeight="15.75" customHeight="1"/>
  <cols>
    <col min="3" max="3" width="45.5703125" customWidth="1"/>
    <col min="5" max="5" width="40.42578125" customWidth="1"/>
  </cols>
  <sheetData>
    <row r="5" spans="2:5" ht="15">
      <c r="C5" s="32" t="s">
        <v>39</v>
      </c>
      <c r="E5" s="32" t="s">
        <v>40</v>
      </c>
    </row>
    <row r="6" spans="2:5" ht="15.75" customHeight="1">
      <c r="B6" s="31">
        <v>3</v>
      </c>
      <c r="C6" s="66" t="str">
        <f>HYPERLINK("https://learning.oreilly.com/library/view/java-xml-and/9781484243305/html/394211_2_En_1_Chapter.xhtml","Introducing XML")</f>
        <v>Introducing XML</v>
      </c>
      <c r="D6" s="33">
        <v>3</v>
      </c>
      <c r="E6" s="66" t="s">
        <v>278</v>
      </c>
    </row>
    <row r="7" spans="2:5" ht="15.75" customHeight="1">
      <c r="C7" s="66" t="str">
        <f>HYPERLINK("https://learning.oreilly.com/library/view/java-xml-and/9781484243305/html/394211_2_En_2_Chapter.xhtml","Parsing XML Documents with SAX")</f>
        <v>Parsing XML Documents with SAX</v>
      </c>
      <c r="D7" s="33"/>
      <c r="E7" s="66" t="s">
        <v>279</v>
      </c>
    </row>
    <row r="8" spans="2:5" ht="15.75" customHeight="1">
      <c r="C8" s="66" t="str">
        <f>HYPERLINK("https://learning.oreilly.com/library/view/java-xml-and/9781484243305/html/394211_2_En_3_Chapter.xhtml","Parsing and Creating XML Documents with DOM")</f>
        <v>Parsing and Creating XML Documents with DOM</v>
      </c>
      <c r="D8" s="33"/>
      <c r="E8" s="66" t="s">
        <v>280</v>
      </c>
    </row>
    <row r="9" spans="2:5" ht="15.75" customHeight="1">
      <c r="C9" s="66" t="str">
        <f>HYPERLINK("https://learning.oreilly.com/library/view/java-xml-and/9781484243305/html/394211_2_En_4_Chapter.xhtml","Parsing and Creating XML Documents with StAX")</f>
        <v>Parsing and Creating XML Documents with StAX</v>
      </c>
      <c r="D9" s="33"/>
      <c r="E9" s="66" t="s">
        <v>281</v>
      </c>
    </row>
    <row r="10" spans="2:5" ht="15.75" customHeight="1">
      <c r="C10" s="66" t="str">
        <f>HYPERLINK("https://learning.oreilly.com/library/view/java-xml-and/9781484243305/html/394211_2_En_5_Chapter.xhtml","Selecting Nodes with XPath")</f>
        <v>Selecting Nodes with XPath</v>
      </c>
      <c r="D10" s="33"/>
      <c r="E10" s="66" t="s">
        <v>282</v>
      </c>
    </row>
    <row r="11" spans="2:5" ht="15.75" customHeight="1">
      <c r="C11" s="66" t="str">
        <f>HYPERLINK("https://learning.oreilly.com/library/view/java-xml-and/9781484243305/html/394211_2_En_6_Chapter.xhtml","Transforming XML Documents with XSLT")</f>
        <v>Transforming XML Documents with XSLT</v>
      </c>
      <c r="D11" s="33"/>
      <c r="E11" s="66" t="s">
        <v>283</v>
      </c>
    </row>
    <row r="12" spans="2:5" ht="15.75" customHeight="1">
      <c r="C12" s="33"/>
      <c r="D12" s="33"/>
      <c r="E12" s="33"/>
    </row>
  </sheetData>
  <hyperlinks>
    <hyperlink ref="E6" r:id="rId1" xr:uid="{00000000-0004-0000-0600-000000000000}"/>
    <hyperlink ref="E7" r:id="rId2" xr:uid="{00000000-0004-0000-0600-000001000000}"/>
    <hyperlink ref="E8" r:id="rId3" xr:uid="{00000000-0004-0000-0600-000002000000}"/>
    <hyperlink ref="E9" r:id="rId4" xr:uid="{00000000-0004-0000-0600-000003000000}"/>
    <hyperlink ref="E10" r:id="rId5" xr:uid="{00000000-0004-0000-0600-000004000000}"/>
    <hyperlink ref="E11" r:id="rId6" xr:uid="{00000000-0004-0000-0600-000005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N22"/>
  <sheetViews>
    <sheetView workbookViewId="0">
      <selection activeCell="B6" sqref="B6"/>
    </sheetView>
  </sheetViews>
  <sheetFormatPr defaultColWidth="14.42578125" defaultRowHeight="15.75" customHeight="1"/>
  <cols>
    <col min="4" max="4" width="17.85546875" customWidth="1"/>
    <col min="6" max="6" width="23.28515625" customWidth="1"/>
    <col min="12" max="12" width="19.140625" customWidth="1"/>
    <col min="14" max="14" width="31" customWidth="1"/>
  </cols>
  <sheetData>
    <row r="3" spans="1:14" ht="15">
      <c r="A3" s="31">
        <v>3</v>
      </c>
      <c r="B3" s="32" t="s">
        <v>55</v>
      </c>
      <c r="C3" s="31">
        <v>6</v>
      </c>
      <c r="D3" s="32" t="s">
        <v>58</v>
      </c>
      <c r="E3" s="31">
        <v>6</v>
      </c>
      <c r="F3" s="32" t="s">
        <v>61</v>
      </c>
      <c r="G3" s="31">
        <v>4</v>
      </c>
      <c r="H3" s="32" t="s">
        <v>56</v>
      </c>
      <c r="I3" s="31">
        <v>5</v>
      </c>
      <c r="J3" s="32" t="s">
        <v>57</v>
      </c>
      <c r="K3" s="31">
        <v>4</v>
      </c>
      <c r="L3" s="32" t="s">
        <v>59</v>
      </c>
      <c r="M3" s="31">
        <v>5</v>
      </c>
      <c r="N3" s="32" t="s">
        <v>60</v>
      </c>
    </row>
    <row r="4" spans="1:14" ht="15.75" customHeight="1">
      <c r="B4" s="66" t="str">
        <f>HYPERLINK("https://junit.org/junit5/docs/current/user-guide/#writing-tests","Writing Tests")</f>
        <v>Writing Tests</v>
      </c>
      <c r="D4" s="66" t="str">
        <f>HYPERLINK("https://gatling.io/docs/current/installation","Installation")</f>
        <v>Installation</v>
      </c>
      <c r="F4" s="66" t="str">
        <f>HYPERLINK("https://docs.locust.io/en/stable/installation.html","Installation")</f>
        <v>Installation</v>
      </c>
      <c r="H4" s="66" t="str">
        <f>HYPERLINK("https://static.javadoc.io/org.mockito/mockito-core/2.27.0/org/mockito/Mockito.html","Documentation")</f>
        <v>Documentation</v>
      </c>
      <c r="J4" s="66" t="str">
        <f>HYPERLINK("http://hamcrest.org/JavaHamcrest/tutorial","Documentation")</f>
        <v>Documentation</v>
      </c>
      <c r="L4" s="66" t="s">
        <v>284</v>
      </c>
      <c r="N4" s="66" t="str">
        <f>HYPERLINK("http://wiremock.org/docs/getting-started/","Getting Started")</f>
        <v>Getting Started</v>
      </c>
    </row>
    <row r="5" spans="1:14" ht="15.75" customHeight="1">
      <c r="B5" s="66" t="str">
        <f>HYPERLINK("https://junit.org/junit5/docs/current/user-guide/#running-tests","Running Tests")</f>
        <v>Running Tests</v>
      </c>
      <c r="D5" s="66" t="str">
        <f>HYPERLINK("https://gatling.io/docs/current/quickstart","Quickstart")</f>
        <v>Quickstart</v>
      </c>
      <c r="F5" s="66" t="str">
        <f>HYPERLINK("https://docs.locust.io/en/stable/quickstart.html","Quick start")</f>
        <v>Quick start</v>
      </c>
      <c r="L5" s="66" t="s">
        <v>285</v>
      </c>
      <c r="N5" s="66" t="str">
        <f>HYPERLINK("http://wiremock.org/docs/download-and-installation/","Installation")</f>
        <v>Installation</v>
      </c>
    </row>
    <row r="6" spans="1:14" ht="15.75" customHeight="1">
      <c r="B6" s="66" t="str">
        <f>HYPERLINK("https://junit.org/junit5/docs/current/user-guide/#extensions","Extension Model")</f>
        <v>Extension Model</v>
      </c>
      <c r="D6" s="66" t="str">
        <f>HYPERLINK("https://gatling.io/docs/current/advanced_tutorial","Advanced Tutorial")</f>
        <v>Advanced Tutorial</v>
      </c>
      <c r="F6" s="66" t="str">
        <f>HYPERLINK("https://docs.locust.io/en/stable/writing-a-locustfile.html","Writing a locustfile")</f>
        <v>Writing a locustfile</v>
      </c>
      <c r="L6" s="66" t="s">
        <v>286</v>
      </c>
      <c r="N6" s="66" t="str">
        <f>HYPERLINK("http://wiremock.org/docs/junit-rule/","The JUnit 4.x Rule")</f>
        <v>The JUnit 4.x Rule</v>
      </c>
    </row>
    <row r="7" spans="1:14" ht="15.75" customHeight="1">
      <c r="D7" s="66" t="str">
        <f>HYPERLINK("https://gatling.io/docs/current/general","General")</f>
        <v>General</v>
      </c>
      <c r="F7" s="66" t="str">
        <f>HYPERLINK("https://docs.locust.io/en/stable/running-locust-distributed.html","Running Locust distributed")</f>
        <v>Running Locust distributed</v>
      </c>
      <c r="L7" s="33"/>
      <c r="N7" s="66" t="str">
        <f>HYPERLINK("http://wiremock.org/docs/java-usage/","Java (Non-JUnit) Usage")</f>
        <v>Java (Non-JUnit) Usage</v>
      </c>
    </row>
    <row r="8" spans="1:14" ht="15.75" customHeight="1">
      <c r="D8" s="66" t="str">
        <f>HYPERLINK("https://gatling.io/docs/current/session","Session")</f>
        <v>Session</v>
      </c>
      <c r="F8" s="66" t="str">
        <f>HYPERLINK("https://docs.locust.io/en/stable/retrieving-stats.html","Retrieve test statistics")</f>
        <v>Retrieve test statistics</v>
      </c>
      <c r="N8" s="66" t="str">
        <f>HYPERLINK("http://wiremock.org/docs/configuration/","Configuration")</f>
        <v>Configuration</v>
      </c>
    </row>
    <row r="9" spans="1:14" ht="15.75" customHeight="1">
      <c r="D9" s="66" t="str">
        <f>HYPERLINK("https://gatling.io/docs/current/http","HTTP")</f>
        <v>HTTP</v>
      </c>
      <c r="N9" s="66" t="str">
        <f>HYPERLINK("http://wiremock.org/docs/running-standalone/","Running as a Standalone Process")</f>
        <v>Running as a Standalone Process</v>
      </c>
    </row>
    <row r="10" spans="1:14" ht="15.75" customHeight="1">
      <c r="D10" s="66" t="str">
        <f>HYPERLINK("https://gatling.io/docs/current/jms","JMS")</f>
        <v>JMS</v>
      </c>
      <c r="N10" s="66" t="str">
        <f>HYPERLINK("http://wiremock.org/docs/stubbing/","Stubbing")</f>
        <v>Stubbing</v>
      </c>
    </row>
    <row r="11" spans="1:14" ht="15.75" customHeight="1">
      <c r="D11" s="66" t="str">
        <f>HYPERLINK("https://gatling.io/docs/current/mqtt","MQTT")</f>
        <v>MQTT</v>
      </c>
      <c r="N11" s="66" t="str">
        <f>HYPERLINK("http://wiremock.org/docs/verifying/","Verifying")</f>
        <v>Verifying</v>
      </c>
    </row>
    <row r="12" spans="1:14" ht="15.75" customHeight="1">
      <c r="D12" s="66" t="str">
        <f>HYPERLINK("https://gatling.io/docs/current/realtime_monitoring","Realtime monitoring")</f>
        <v>Realtime monitoring</v>
      </c>
      <c r="N12" s="66" t="str">
        <f>HYPERLINK("http://wiremock.org/docs/request-matching/","Request Matching")</f>
        <v>Request Matching</v>
      </c>
    </row>
    <row r="13" spans="1:14" ht="15.75" customHeight="1">
      <c r="D13" s="66" t="str">
        <f>HYPERLINK("https://gatling.io/docs/current/extensions","Extensions")</f>
        <v>Extensions</v>
      </c>
      <c r="N13" s="66" t="str">
        <f>HYPERLINK("http://wiremock.org/docs/proxying/","Proxying")</f>
        <v>Proxying</v>
      </c>
    </row>
    <row r="14" spans="1:14" ht="15.75" customHeight="1">
      <c r="N14" s="66" t="str">
        <f>HYPERLINK("http://wiremock.org/docs/record-playback/","Record and Playback (New)")</f>
        <v>Record and Playback (New)</v>
      </c>
    </row>
    <row r="15" spans="1:14" ht="15.75" customHeight="1">
      <c r="N15" s="66" t="str">
        <f>HYPERLINK("http://wiremock.org/docs/response-templating/","Response Templating")</f>
        <v>Response Templating</v>
      </c>
    </row>
    <row r="16" spans="1:14" ht="15.75" customHeight="1">
      <c r="N16" s="66" t="str">
        <f>HYPERLINK("http://wiremock.org/docs/record-playback-legacy/","Record and Playback (Legacy)")</f>
        <v>Record and Playback (Legacy)</v>
      </c>
    </row>
    <row r="17" spans="14:14" ht="15.75" customHeight="1">
      <c r="N17" s="66" t="str">
        <f>HYPERLINK("http://wiremock.org/docs/simulating-faults/","Simulating Faults")</f>
        <v>Simulating Faults</v>
      </c>
    </row>
    <row r="18" spans="14:14" ht="15.75" customHeight="1">
      <c r="N18" s="66" t="str">
        <f>HYPERLINK("http://wiremock.org/docs/stateful-behaviour/","Stateful Behaviour")</f>
        <v>Stateful Behaviour</v>
      </c>
    </row>
    <row r="19" spans="14:14" ht="15.75" customHeight="1">
      <c r="N19" s="66" t="str">
        <f>HYPERLINK("http://wiremock.org/docs/https/","HTTPS")</f>
        <v>HTTPS</v>
      </c>
    </row>
    <row r="20" spans="14:14" ht="15.75" customHeight="1">
      <c r="N20" s="66" t="str">
        <f>HYPERLINK("http://wiremock.org/docs/extending-wiremock/","Extending WireMock")</f>
        <v>Extending WireMock</v>
      </c>
    </row>
    <row r="21" spans="14:14" ht="15.75" customHeight="1">
      <c r="N21" s="66" t="str">
        <f>HYPERLINK("http://wiremock.org/docs/spring-boot/","Spring Boot")</f>
        <v>Spring Boot</v>
      </c>
    </row>
    <row r="22" spans="14:14" ht="15.75" customHeight="1">
      <c r="N22" s="66" t="str">
        <f>HYPERLINK("http://wiremock.org/docs/stub-metadata/","Stub Metadata")</f>
        <v>Stub Metadata</v>
      </c>
    </row>
  </sheetData>
  <hyperlinks>
    <hyperlink ref="L4" r:id="rId1" location="assertj-core-assertions-guide" xr:uid="{00000000-0004-0000-0700-000000000000}"/>
    <hyperlink ref="L5" r:id="rId2" location="assertj-core-extensions" xr:uid="{00000000-0004-0000-0700-000001000000}"/>
    <hyperlink ref="L6" r:id="rId3" location="assertj-migration" xr:uid="{00000000-0004-0000-0700-000002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2:P91"/>
  <sheetViews>
    <sheetView workbookViewId="0"/>
  </sheetViews>
  <sheetFormatPr defaultColWidth="14.42578125" defaultRowHeight="15.75" customHeight="1"/>
  <cols>
    <col min="4" max="4" width="25" customWidth="1"/>
    <col min="5" max="5" width="15.42578125" customWidth="1"/>
    <col min="6" max="6" width="39.85546875" customWidth="1"/>
    <col min="7" max="7" width="17.7109375" customWidth="1"/>
    <col min="8" max="8" width="24" customWidth="1"/>
    <col min="10" max="10" width="35.5703125" customWidth="1"/>
    <col min="12" max="12" width="17.42578125" customWidth="1"/>
    <col min="14" max="14" width="54" customWidth="1"/>
    <col min="16" max="16" width="15.85546875" customWidth="1"/>
    <col min="17" max="17" width="54" customWidth="1"/>
  </cols>
  <sheetData>
    <row r="2" spans="3:12" ht="15">
      <c r="C2" s="31">
        <v>3</v>
      </c>
      <c r="D2" s="32" t="s">
        <v>76</v>
      </c>
      <c r="E2" s="31">
        <v>3</v>
      </c>
      <c r="F2" s="32" t="s">
        <v>81</v>
      </c>
      <c r="H2" s="32" t="s">
        <v>78</v>
      </c>
      <c r="J2" s="32" t="s">
        <v>84</v>
      </c>
      <c r="L2" s="32" t="s">
        <v>83</v>
      </c>
    </row>
    <row r="3" spans="3:12" ht="15.75" customHeight="1">
      <c r="D3" s="66" t="str">
        <f>HYPERLINK("https://maven.apache.org/guides/introduction/introduction-to-the-lifecycle.html","The Build Lifecycle")</f>
        <v>The Build Lifecycle</v>
      </c>
      <c r="F3" s="66" t="s">
        <v>287</v>
      </c>
      <c r="G3" s="31">
        <v>5</v>
      </c>
      <c r="H3" s="66" t="str">
        <f>HYPERLINK("https://docs.docker.com/get-started/part1","Orientation")</f>
        <v>Orientation</v>
      </c>
      <c r="I3" s="31">
        <v>6</v>
      </c>
      <c r="J3" s="66" t="s">
        <v>288</v>
      </c>
      <c r="K3" s="31">
        <v>5</v>
      </c>
      <c r="L3" s="66" t="str">
        <f>HYPERLINK("https://jenkins.io/doc/book/pipeline/","Pipeline")</f>
        <v>Pipeline</v>
      </c>
    </row>
    <row r="4" spans="3:12" ht="15.75" customHeight="1">
      <c r="D4" s="66" t="str">
        <f>HYPERLINK("https://maven.apache.org/guides/introduction/introduction-to-the-pom.html","The POM")</f>
        <v>The POM</v>
      </c>
      <c r="F4" s="66" t="s">
        <v>289</v>
      </c>
      <c r="H4" s="66" t="str">
        <f>HYPERLINK("https://docs.docker.com/get-started/part2","Containers")</f>
        <v>Containers</v>
      </c>
      <c r="J4" s="66" t="s">
        <v>290</v>
      </c>
    </row>
    <row r="5" spans="3:12" ht="15.75" customHeight="1">
      <c r="H5" s="66" t="str">
        <f>HYPERLINK("https://docs.docker.com/get-started/part3","Services")</f>
        <v>Services</v>
      </c>
      <c r="J5" s="66" t="s">
        <v>291</v>
      </c>
    </row>
    <row r="6" spans="3:12" ht="15">
      <c r="C6" s="31">
        <v>4</v>
      </c>
      <c r="D6" s="32" t="s">
        <v>77</v>
      </c>
      <c r="E6" s="31">
        <v>4</v>
      </c>
      <c r="F6" s="32" t="s">
        <v>82</v>
      </c>
      <c r="H6" s="66" t="str">
        <f>HYPERLINK("https://docs.docker.com/get-started/part4","Swarms")</f>
        <v>Swarms</v>
      </c>
      <c r="J6" s="66" t="str">
        <f>HYPERLINK("https://kubernetes.io/docs/concepts/overview/working-with-objects/kubernetes-objects/","Working withKubernetes Objects")</f>
        <v>Working withKubernetes Objects</v>
      </c>
    </row>
    <row r="7" spans="3:12" ht="15.75" customHeight="1">
      <c r="D7" s="66" t="str">
        <f>HYPERLINK("https://maven.apache.org/guides/introduction/introduction-to-profiles.html","Profiles")</f>
        <v>Profiles</v>
      </c>
      <c r="F7" s="66" t="s">
        <v>292</v>
      </c>
      <c r="H7" s="66" t="str">
        <f>HYPERLINK("https://docs.docker.com/get-started/part5","Stacks")</f>
        <v>Stacks</v>
      </c>
      <c r="J7" s="66" t="str">
        <f>HYPERLINK("https://kubernetes.io/docs/concepts/overview/object-management-kubectl/overview/","Object Management Using kubectl")</f>
        <v>Object Management Using kubectl</v>
      </c>
    </row>
    <row r="8" spans="3:12" ht="15.75" customHeight="1">
      <c r="D8" s="66" t="str">
        <f>HYPERLINK("https://maven.apache.org/guides/introduction/introduction-to-repositories.html","Repositories")</f>
        <v>Repositories</v>
      </c>
      <c r="F8" s="66" t="s">
        <v>293</v>
      </c>
      <c r="H8" s="66" t="str">
        <f>HYPERLINK("https://docs.docker.com/get-started/part6","Deploy your app")</f>
        <v>Deploy your app</v>
      </c>
      <c r="J8" s="33"/>
    </row>
    <row r="9" spans="3:12" ht="15.75" customHeight="1">
      <c r="D9" s="66" t="str">
        <f>HYPERLINK("https://maven.apache.org/guides/introduction/introduction-to-the-standard-directory-layout.html","Standard Directory Layout")</f>
        <v>Standard Directory Layout</v>
      </c>
      <c r="F9" s="66" t="s">
        <v>294</v>
      </c>
    </row>
    <row r="10" spans="3:12" ht="15">
      <c r="D10" s="66" t="str">
        <f>HYPERLINK("https://maven.apache.org/guides/introduction/introduction-to-dependency-mechanism.html","The Dependency Mechanism")</f>
        <v>The Dependency Mechanism</v>
      </c>
      <c r="F10" s="66" t="s">
        <v>295</v>
      </c>
      <c r="J10" s="32" t="s">
        <v>80</v>
      </c>
    </row>
    <row r="11" spans="3:12" ht="15">
      <c r="F11" s="66" t="s">
        <v>296</v>
      </c>
      <c r="H11" s="32" t="s">
        <v>79</v>
      </c>
      <c r="I11" s="31">
        <v>9</v>
      </c>
      <c r="J11" s="66" t="str">
        <f>HYPERLINK("https://kubernetes.io/docs/concepts/architecture/","Kubernetes Architecture")</f>
        <v>Kubernetes Architecture</v>
      </c>
    </row>
    <row r="12" spans="3:12" ht="15.75" customHeight="1">
      <c r="F12" s="66" t="s">
        <v>297</v>
      </c>
      <c r="G12" s="31">
        <v>8</v>
      </c>
      <c r="H12" s="66" t="str">
        <f>HYPERLINK("https://docs.docker.com/develop/","Develop with Docker")</f>
        <v>Develop with Docker</v>
      </c>
      <c r="J12" s="66" t="str">
        <f>HYPERLINK("https://kubernetes.io/docs/concepts/containers/","Containers")</f>
        <v>Containers</v>
      </c>
    </row>
    <row r="13" spans="3:12" ht="15.75" customHeight="1">
      <c r="H13" s="66" t="str">
        <f>HYPERLINK("https://docs.docker.com/network/","Configure networking")</f>
        <v>Configure networking</v>
      </c>
      <c r="J13" s="66" t="str">
        <f>HYPERLINK("https://kubernetes.io/docs/concepts/workloads/","Workloads")</f>
        <v>Workloads</v>
      </c>
    </row>
    <row r="14" spans="3:12" ht="15.75" customHeight="1">
      <c r="H14" s="66" t="str">
        <f>HYPERLINK("https://docs.docker.com/storage/","Manage application data")</f>
        <v>Manage application data</v>
      </c>
      <c r="J14" s="66" t="str">
        <f>HYPERLINK("https://kubernetes.io/docs/concepts/services-networking/","Services, Load Balancing, and Networking")</f>
        <v>Services, Load Balancing, and Networking</v>
      </c>
    </row>
    <row r="15" spans="3:12" ht="15.75" customHeight="1">
      <c r="H15" s="66" t="str">
        <f>HYPERLINK("https://docs.docker.com/config/labels-custom-metadata/","Configure all objects")</f>
        <v>Configure all objects</v>
      </c>
      <c r="J15" s="66" t="str">
        <f>HYPERLINK("https://kubernetes.io/docs/concepts/storage/","Storage")</f>
        <v>Storage</v>
      </c>
    </row>
    <row r="16" spans="3:12" ht="15.75" customHeight="1">
      <c r="H16" s="66" t="str">
        <f>HYPERLINK("https://docs.docker.com/config/daemon/","Configure the daemon")</f>
        <v>Configure the daemon</v>
      </c>
      <c r="J16" s="66" t="str">
        <f>HYPERLINK("https://kubernetes.io/docs/concepts/configuration/","Configuration")</f>
        <v>Configuration</v>
      </c>
    </row>
    <row r="17" spans="8:10" ht="15.75" customHeight="1">
      <c r="H17" s="66" t="str">
        <f>HYPERLINK("https://docs.docker.com/config/thirdparty/","Work with external tools")</f>
        <v>Work with external tools</v>
      </c>
      <c r="J17" s="66" t="str">
        <f>HYPERLINK("https://kubernetes.io/docs/concepts/policy/","Policies")</f>
        <v>Policies</v>
      </c>
    </row>
    <row r="18" spans="8:10" ht="15.75" customHeight="1">
      <c r="H18" s="66" t="str">
        <f>HYPERLINK("https://docs.docker.com/config/containers/start-containers-automatically/","Configure containers")</f>
        <v>Configure containers</v>
      </c>
      <c r="J18" s="66" t="str">
        <f>HYPERLINK("https://kubernetes.io/docs/concepts/cluster-administration/","Cluster Administration")</f>
        <v>Cluster Administration</v>
      </c>
    </row>
    <row r="19" spans="8:10" ht="15.75" customHeight="1">
      <c r="J19" s="66" t="str">
        <f>HYPERLINK("https://kubernetes.io/docs/concepts/extend-kubernetes/","Extending Kubernetes")</f>
        <v>Extending Kubernetes</v>
      </c>
    </row>
    <row r="91" spans="16:16" ht="15.75" customHeight="1">
      <c r="P91" s="39"/>
    </row>
  </sheetData>
  <hyperlinks>
    <hyperlink ref="F3" r:id="rId1" xr:uid="{00000000-0004-0000-0800-000000000000}"/>
    <hyperlink ref="J3" r:id="rId2" xr:uid="{00000000-0004-0000-0800-000001000000}"/>
    <hyperlink ref="F4" r:id="rId3" xr:uid="{00000000-0004-0000-0800-000002000000}"/>
    <hyperlink ref="J4" r:id="rId4" xr:uid="{00000000-0004-0000-0800-000003000000}"/>
    <hyperlink ref="J5" r:id="rId5" xr:uid="{00000000-0004-0000-0800-000004000000}"/>
    <hyperlink ref="F7" r:id="rId6" xr:uid="{00000000-0004-0000-0800-000005000000}"/>
    <hyperlink ref="F8" r:id="rId7" xr:uid="{00000000-0004-0000-0800-000006000000}"/>
    <hyperlink ref="F9" r:id="rId8" xr:uid="{00000000-0004-0000-0800-000007000000}"/>
    <hyperlink ref="F10" r:id="rId9" xr:uid="{00000000-0004-0000-0800-000008000000}"/>
    <hyperlink ref="F11" r:id="rId10" xr:uid="{00000000-0004-0000-0800-000009000000}"/>
    <hyperlink ref="F12" r:id="rId11" xr:uid="{00000000-0004-0000-0800-00000A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0a4238-ed93-443c-8c7c-fe1c47a47ee7">
      <UserInfo>
        <DisplayName/>
        <AccountId xsi:nil="true"/>
        <AccountType/>
      </UserInfo>
    </SharedWithUsers>
    <_dlc_DocId xmlns="dd079931-ae48-4417-ba8a-2255b68961a2">AMWTFTZKHZ7M-1027806235-90</_dlc_DocId>
    <_dlc_DocIdUrl xmlns="dd079931-ae48-4417-ba8a-2255b68961a2">
      <Url>https://synisys.sharepoint.com/hr/_layouts/15/DocIdRedir.aspx?ID=AMWTFTZKHZ7M-1027806235-90</Url>
      <Description>AMWTFTZKHZ7M-1027806235-90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C6240741A1B47AB89FCC4909D9F12" ma:contentTypeVersion="2997" ma:contentTypeDescription="Create a new document." ma:contentTypeScope="" ma:versionID="99ad064a7d5fb9656c7ebaf1717d47ed">
  <xsd:schema xmlns:xsd="http://www.w3.org/2001/XMLSchema" xmlns:xs="http://www.w3.org/2001/XMLSchema" xmlns:p="http://schemas.microsoft.com/office/2006/metadata/properties" xmlns:ns2="dd079931-ae48-4417-ba8a-2255b68961a2" xmlns:ns3="a10a4238-ed93-443c-8c7c-fe1c47a47ee7" targetNamespace="http://schemas.microsoft.com/office/2006/metadata/properties" ma:root="true" ma:fieldsID="74852ee9d65fb0772b58a8331c65e671" ns2:_="" ns3:_="">
    <xsd:import namespace="dd079931-ae48-4417-ba8a-2255b68961a2"/>
    <xsd:import namespace="a10a4238-ed93-443c-8c7c-fe1c47a47e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79931-ae48-4417-ba8a-2255b68961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4238-ed93-443c-8c7c-fe1c47a47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list="UserInfo" ma:SearchPeopleOnly="false" ma:internalName="SharedWithUsers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863F9-8AE4-4000-B9C1-F99299AC4A27}">
  <ds:schemaRefs>
    <ds:schemaRef ds:uri="http://schemas.microsoft.com/office/2006/metadata/properties"/>
    <ds:schemaRef ds:uri="http://schemas.microsoft.com/office/infopath/2007/PartnerControls"/>
    <ds:schemaRef ds:uri="a10a4238-ed93-443c-8c7c-fe1c47a47ee7"/>
    <ds:schemaRef ds:uri="dd079931-ae48-4417-ba8a-2255b68961a2"/>
  </ds:schemaRefs>
</ds:datastoreItem>
</file>

<file path=customXml/itemProps2.xml><?xml version="1.0" encoding="utf-8"?>
<ds:datastoreItem xmlns:ds="http://schemas.openxmlformats.org/officeDocument/2006/customXml" ds:itemID="{459E2EF2-EE87-4501-BD27-815C205BFF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79931-ae48-4417-ba8a-2255b68961a2"/>
    <ds:schemaRef ds:uri="a10a4238-ed93-443c-8c7c-fe1c47a47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0177A0-7A0F-4DEC-9630-FCF4BCAD51E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9D69E93-BAE6-429C-B6DC-48B93AE151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Framework</vt:lpstr>
      <vt:lpstr>Java</vt:lpstr>
      <vt:lpstr>JVM</vt:lpstr>
      <vt:lpstr>Library</vt:lpstr>
      <vt:lpstr>JSP &amp; Servlet</vt:lpstr>
      <vt:lpstr>Spring</vt:lpstr>
      <vt:lpstr>Markup languages</vt:lpstr>
      <vt:lpstr>Testing</vt:lpstr>
      <vt:lpstr>Operations</vt:lpstr>
      <vt:lpstr>Version Control</vt:lpstr>
      <vt:lpstr>HTTP &amp; REST API</vt:lpstr>
      <vt:lpstr>Network</vt:lpstr>
      <vt:lpstr>DBMS</vt:lpstr>
      <vt:lpstr>Data Structure &amp; Algorithms</vt:lpstr>
      <vt:lpstr>Software Architecture &amp; Design</vt:lpstr>
      <vt:lpstr>Design Patterns</vt:lpstr>
      <vt:lpstr>Caching</vt:lpstr>
      <vt:lpstr>Messaging</vt:lpstr>
      <vt:lpstr>Persistence</vt:lpstr>
      <vt:lpstr>Scripting</vt:lpstr>
      <vt:lpstr>Cloud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Garnik Haydosyan</cp:lastModifiedBy>
  <cp:revision/>
  <dcterms:created xsi:type="dcterms:W3CDTF">2022-01-18T11:40:51Z</dcterms:created>
  <dcterms:modified xsi:type="dcterms:W3CDTF">2023-04-14T14:10:21Z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9000</vt:r8>
  </property>
  <property fmtid="{D5CDD505-2E9C-101B-9397-08002B2CF9AE}" pid="3" name="ContentTypeId">
    <vt:lpwstr>0x0101000DAC6240741A1B47AB89FCC4909D9F12</vt:lpwstr>
  </property>
  <property fmtid="{D5CDD505-2E9C-101B-9397-08002B2CF9AE}" pid="4" name="_dlc_DocIdItemGuid">
    <vt:lpwstr>52e14227-fd1d-4c6c-b903-7e8eaff20ed8</vt:lpwstr>
  </property>
</Properties>
</file>