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rnik.haydosyan\Desktop\Levelup_presentations\"/>
    </mc:Choice>
  </mc:AlternateContent>
  <xr:revisionPtr revIDLastSave="0" documentId="13_ncr:1_{6CAB9392-5A7D-4D0F-BFE2-1B3DB53208D6}" xr6:coauthVersionLast="46" xr6:coauthVersionMax="47" xr10:uidLastSave="{00000000-0000-0000-0000-000000000000}"/>
  <bookViews>
    <workbookView xWindow="60" yWindow="45" windowWidth="15330" windowHeight="11490" xr2:uid="{00000000-000D-0000-FFFF-FFFF00000000}"/>
  </bookViews>
  <sheets>
    <sheet name="Framework" sheetId="1" r:id="rId1"/>
    <sheet name="Java" sheetId="2" r:id="rId2"/>
    <sheet name="JVM" sheetId="3" r:id="rId3"/>
    <sheet name="Library" sheetId="4" r:id="rId4"/>
    <sheet name="JSP &amp; Servlet" sheetId="5" r:id="rId5"/>
    <sheet name="Spring" sheetId="6" r:id="rId6"/>
    <sheet name="Markup languages" sheetId="7" r:id="rId7"/>
    <sheet name="Testing" sheetId="8" r:id="rId8"/>
    <sheet name="Operations" sheetId="9" r:id="rId9"/>
    <sheet name="Version Control" sheetId="10" r:id="rId10"/>
    <sheet name="HTTP &amp; REST API" sheetId="11" r:id="rId11"/>
    <sheet name="Network" sheetId="12" r:id="rId12"/>
    <sheet name="DBMS" sheetId="13" r:id="rId13"/>
    <sheet name="Data Structure &amp; Algorithms" sheetId="14" r:id="rId14"/>
    <sheet name="Software Architecture &amp; Design" sheetId="15" r:id="rId15"/>
    <sheet name="Design Patterns" sheetId="16" r:id="rId16"/>
    <sheet name="Caching" sheetId="17" r:id="rId17"/>
    <sheet name="Messaging" sheetId="18" r:id="rId18"/>
    <sheet name="Persistence" sheetId="19" r:id="rId19"/>
    <sheet name="Scripting" sheetId="20" r:id="rId20"/>
    <sheet name="Cloud" sheetId="21" r:id="rId21"/>
  </sheets>
  <calcPr calcId="191029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E15" i="20" l="1"/>
  <c r="E11" i="20"/>
  <c r="E10" i="20"/>
  <c r="E9" i="20"/>
  <c r="E8" i="20"/>
  <c r="E7" i="20"/>
  <c r="E6" i="20"/>
  <c r="E5" i="20"/>
  <c r="E4" i="20"/>
  <c r="D48" i="19"/>
  <c r="F47" i="19"/>
  <c r="D47" i="19"/>
  <c r="D44" i="19"/>
  <c r="D41" i="19"/>
  <c r="D37" i="19"/>
  <c r="D36" i="19"/>
  <c r="D35" i="19"/>
  <c r="D34" i="19"/>
  <c r="D33" i="19"/>
  <c r="D32" i="19"/>
  <c r="F31" i="19"/>
  <c r="D31" i="19"/>
  <c r="D28" i="19"/>
  <c r="D27" i="19"/>
  <c r="D24" i="19"/>
  <c r="D23" i="19"/>
  <c r="D22" i="19"/>
  <c r="D21" i="19"/>
  <c r="D20" i="19"/>
  <c r="D19" i="19"/>
  <c r="D18" i="19"/>
  <c r="D17" i="19"/>
  <c r="D16" i="19"/>
  <c r="D15" i="19"/>
  <c r="D14" i="19"/>
  <c r="D13" i="19"/>
  <c r="D12" i="19"/>
  <c r="D11" i="19"/>
  <c r="D10" i="19"/>
  <c r="D9" i="19"/>
  <c r="D8" i="19"/>
  <c r="D7" i="19"/>
  <c r="D6" i="19"/>
  <c r="D5" i="19"/>
  <c r="D4" i="19"/>
  <c r="D11" i="18"/>
  <c r="D10" i="18"/>
  <c r="D8" i="18"/>
  <c r="D7" i="18"/>
  <c r="D5" i="18"/>
  <c r="D4" i="18"/>
  <c r="D12" i="17"/>
  <c r="D10" i="17"/>
  <c r="D9" i="17"/>
  <c r="D7" i="17"/>
  <c r="D6" i="17"/>
  <c r="D4" i="17"/>
  <c r="D3" i="17"/>
  <c r="C23" i="16"/>
  <c r="C22" i="16"/>
  <c r="C21" i="16"/>
  <c r="C20" i="16"/>
  <c r="C19" i="16"/>
  <c r="C18" i="16"/>
  <c r="C17" i="16"/>
  <c r="C16" i="16"/>
  <c r="C15" i="16"/>
  <c r="C14" i="16"/>
  <c r="C13" i="16"/>
  <c r="C12" i="16"/>
  <c r="C11" i="16"/>
  <c r="C10" i="16"/>
  <c r="C9" i="16"/>
  <c r="C8" i="16"/>
  <c r="C7" i="16"/>
  <c r="C6" i="16"/>
  <c r="C5" i="16"/>
  <c r="C4" i="16"/>
  <c r="C3" i="16"/>
  <c r="D17" i="15"/>
  <c r="D16" i="15"/>
  <c r="D13" i="15"/>
  <c r="D12" i="15"/>
  <c r="D11" i="15"/>
  <c r="D9" i="15"/>
  <c r="D8" i="15"/>
  <c r="D7" i="15"/>
  <c r="D5" i="15"/>
  <c r="D4" i="15"/>
  <c r="D3" i="15"/>
  <c r="D43" i="12"/>
  <c r="D42" i="12"/>
  <c r="D41" i="12"/>
  <c r="D48" i="11"/>
  <c r="D16" i="11"/>
  <c r="D15" i="11"/>
  <c r="D14" i="11"/>
  <c r="D13" i="11"/>
  <c r="D9" i="11"/>
  <c r="D8" i="11"/>
  <c r="D20" i="10"/>
  <c r="D19" i="10"/>
  <c r="D18" i="10"/>
  <c r="D17" i="10"/>
  <c r="D16" i="10"/>
  <c r="D15" i="10"/>
  <c r="D11" i="10"/>
  <c r="D10" i="10"/>
  <c r="D9" i="10"/>
  <c r="D8" i="10"/>
  <c r="D7" i="10"/>
  <c r="D6" i="10"/>
  <c r="D5" i="10"/>
  <c r="D4" i="10"/>
  <c r="J19" i="9"/>
  <c r="J18" i="9"/>
  <c r="H18" i="9"/>
  <c r="J17" i="9"/>
  <c r="H17" i="9"/>
  <c r="J16" i="9"/>
  <c r="H16" i="9"/>
  <c r="J15" i="9"/>
  <c r="H15" i="9"/>
  <c r="J14" i="9"/>
  <c r="H14" i="9"/>
  <c r="J13" i="9"/>
  <c r="H13" i="9"/>
  <c r="J12" i="9"/>
  <c r="H12" i="9"/>
  <c r="J11" i="9"/>
  <c r="D10" i="9"/>
  <c r="D9" i="9"/>
  <c r="H8" i="9"/>
  <c r="D8" i="9"/>
  <c r="J7" i="9"/>
  <c r="H7" i="9"/>
  <c r="D7" i="9"/>
  <c r="J6" i="9"/>
  <c r="H6" i="9"/>
  <c r="H5" i="9"/>
  <c r="H4" i="9"/>
  <c r="D4" i="9"/>
  <c r="L3" i="9"/>
  <c r="H3" i="9"/>
  <c r="D3" i="9"/>
  <c r="N22" i="8"/>
  <c r="N21" i="8"/>
  <c r="N20" i="8"/>
  <c r="N19" i="8"/>
  <c r="N18" i="8"/>
  <c r="N17" i="8"/>
  <c r="N16" i="8"/>
  <c r="N15" i="8"/>
  <c r="N14" i="8"/>
  <c r="N13" i="8"/>
  <c r="D13" i="8"/>
  <c r="N12" i="8"/>
  <c r="D12" i="8"/>
  <c r="N11" i="8"/>
  <c r="D11" i="8"/>
  <c r="N10" i="8"/>
  <c r="D10" i="8"/>
  <c r="N9" i="8"/>
  <c r="D9" i="8"/>
  <c r="N8" i="8"/>
  <c r="F8" i="8"/>
  <c r="D8" i="8"/>
  <c r="N7" i="8"/>
  <c r="F7" i="8"/>
  <c r="D7" i="8"/>
  <c r="N6" i="8"/>
  <c r="F6" i="8"/>
  <c r="D6" i="8"/>
  <c r="B6" i="8"/>
  <c r="N5" i="8"/>
  <c r="F5" i="8"/>
  <c r="D5" i="8"/>
  <c r="B5" i="8"/>
  <c r="N4" i="8"/>
  <c r="J4" i="8"/>
  <c r="H4" i="8"/>
  <c r="F4" i="8"/>
  <c r="D4" i="8"/>
  <c r="B4" i="8"/>
  <c r="C11" i="7"/>
  <c r="C10" i="7"/>
  <c r="C9" i="7"/>
  <c r="C8" i="7"/>
  <c r="C7" i="7"/>
  <c r="C6" i="7"/>
  <c r="C49" i="6"/>
  <c r="C48" i="6"/>
  <c r="C47" i="6"/>
  <c r="C44" i="6"/>
  <c r="C43" i="6"/>
  <c r="C42" i="6"/>
  <c r="C41" i="6"/>
  <c r="C40" i="6"/>
  <c r="C39" i="6"/>
  <c r="C38" i="6"/>
  <c r="C37" i="6"/>
  <c r="C34" i="6"/>
  <c r="C33" i="6"/>
  <c r="C32" i="6"/>
  <c r="C31" i="6"/>
  <c r="C28" i="6"/>
  <c r="C27" i="6"/>
  <c r="C26" i="6"/>
  <c r="C25" i="6"/>
  <c r="C22" i="6"/>
  <c r="C21" i="6"/>
  <c r="C20" i="6"/>
  <c r="C19" i="6"/>
  <c r="C18" i="6"/>
  <c r="E17" i="6"/>
  <c r="C15" i="6"/>
  <c r="C14" i="6"/>
  <c r="C11" i="6"/>
  <c r="C10" i="6"/>
  <c r="C9" i="6"/>
  <c r="C8" i="6"/>
  <c r="C7" i="6"/>
  <c r="C6" i="6"/>
  <c r="C5" i="6"/>
  <c r="C4" i="6"/>
  <c r="C11" i="5"/>
  <c r="C10" i="5"/>
  <c r="C9" i="5"/>
  <c r="C8" i="5"/>
  <c r="C7" i="5"/>
  <c r="C6" i="5"/>
  <c r="C5" i="5"/>
  <c r="C4" i="5"/>
  <c r="C22" i="4"/>
  <c r="G21" i="4"/>
  <c r="C21" i="4"/>
  <c r="C16" i="4"/>
  <c r="C15" i="4"/>
  <c r="C13" i="4"/>
  <c r="E12" i="4"/>
  <c r="C12" i="4"/>
  <c r="E11" i="4"/>
  <c r="C11" i="4"/>
  <c r="G10" i="4"/>
  <c r="E10" i="4"/>
  <c r="C10" i="4"/>
  <c r="K9" i="4"/>
  <c r="I9" i="4"/>
  <c r="G9" i="4"/>
  <c r="K8" i="4"/>
  <c r="I8" i="4"/>
  <c r="G8" i="4"/>
  <c r="E8" i="4"/>
  <c r="C8" i="4"/>
  <c r="K7" i="4"/>
  <c r="I7" i="4"/>
  <c r="G7" i="4"/>
  <c r="E7" i="4"/>
  <c r="C7" i="4"/>
  <c r="K6" i="4"/>
  <c r="I6" i="4"/>
  <c r="G6" i="4"/>
  <c r="E6" i="4"/>
  <c r="C6" i="4"/>
  <c r="K5" i="4"/>
  <c r="I5" i="4"/>
  <c r="G5" i="4"/>
  <c r="E5" i="4"/>
  <c r="C5" i="4"/>
  <c r="K4" i="4"/>
  <c r="I4" i="4"/>
  <c r="G4" i="4"/>
  <c r="E4" i="4"/>
  <c r="C4" i="4"/>
  <c r="C51" i="3"/>
  <c r="C50" i="3"/>
  <c r="C49" i="3"/>
  <c r="C49" i="2"/>
  <c r="C48" i="2"/>
  <c r="C47" i="2"/>
  <c r="C46" i="2"/>
  <c r="C45" i="2"/>
  <c r="C33" i="2"/>
  <c r="E29" i="2"/>
  <c r="C13" i="2"/>
  <c r="D12" i="2"/>
  <c r="C12" i="2"/>
  <c r="D11" i="2"/>
  <c r="C11" i="2"/>
  <c r="D10" i="2"/>
  <c r="C10" i="2"/>
  <c r="D9" i="2"/>
  <c r="C9" i="2"/>
  <c r="D8" i="2"/>
  <c r="C8" i="2"/>
  <c r="D7" i="2"/>
  <c r="C7" i="2"/>
  <c r="D6" i="2"/>
  <c r="C6" i="2"/>
  <c r="J66" i="1"/>
  <c r="I66" i="1"/>
  <c r="H66" i="1"/>
  <c r="G66" i="1"/>
  <c r="F66" i="1"/>
  <c r="E66" i="1"/>
  <c r="D66" i="1"/>
  <c r="J65" i="1"/>
  <c r="I65" i="1"/>
  <c r="H65" i="1"/>
  <c r="G65" i="1"/>
  <c r="F65" i="1"/>
  <c r="E65" i="1"/>
  <c r="D65" i="1"/>
  <c r="J64" i="1"/>
  <c r="I64" i="1"/>
  <c r="H64" i="1"/>
  <c r="G64" i="1"/>
  <c r="F64" i="1"/>
  <c r="E64" i="1"/>
  <c r="D64" i="1"/>
  <c r="G62" i="1"/>
  <c r="J61" i="1"/>
  <c r="H61" i="1"/>
  <c r="G61" i="1"/>
  <c r="F61" i="1"/>
  <c r="J60" i="1"/>
  <c r="I60" i="1"/>
  <c r="H60" i="1"/>
  <c r="G60" i="1"/>
  <c r="F60" i="1"/>
  <c r="E60" i="1"/>
  <c r="H47" i="1"/>
  <c r="E35" i="1"/>
  <c r="D35" i="1"/>
  <c r="I33" i="1"/>
  <c r="G33" i="1"/>
  <c r="F33" i="1"/>
  <c r="I32" i="1"/>
  <c r="G32" i="1"/>
  <c r="F32" i="1"/>
  <c r="G30" i="1"/>
  <c r="F30" i="1"/>
  <c r="E30" i="1"/>
  <c r="H29" i="1"/>
  <c r="G29" i="1"/>
  <c r="F29" i="1"/>
  <c r="E29" i="1"/>
  <c r="A1" i="1"/>
</calcChain>
</file>

<file path=xl/sharedStrings.xml><?xml version="1.0" encoding="utf-8"?>
<sst xmlns="http://schemas.openxmlformats.org/spreadsheetml/2006/main" count="696" uniqueCount="596">
  <si>
    <t>Level 1</t>
  </si>
  <si>
    <t>Level 2</t>
  </si>
  <si>
    <t>Level 3</t>
  </si>
  <si>
    <t>Level 4</t>
  </si>
  <si>
    <t>Level 5</t>
  </si>
  <si>
    <t>Level 6</t>
  </si>
  <si>
    <t>Level 7</t>
  </si>
  <si>
    <t>Level 8</t>
  </si>
  <si>
    <t>Level 9</t>
  </si>
  <si>
    <t>JAVA</t>
  </si>
  <si>
    <t>Basics</t>
  </si>
  <si>
    <t>Collections</t>
  </si>
  <si>
    <t>Logging</t>
  </si>
  <si>
    <t>Concurrency and Multithreading</t>
  </si>
  <si>
    <t>Concurrency and Multithreading Advanced</t>
  </si>
  <si>
    <t>Java Date Time API</t>
  </si>
  <si>
    <t>JVM</t>
  </si>
  <si>
    <t>Specification</t>
  </si>
  <si>
    <t>Memory Management</t>
  </si>
  <si>
    <t>Profiling and Performance Tuning</t>
  </si>
  <si>
    <t>Tuning</t>
  </si>
  <si>
    <t>Tuning Advanced</t>
  </si>
  <si>
    <t>Languages</t>
  </si>
  <si>
    <t>Threads and Locks</t>
  </si>
  <si>
    <t>Library</t>
  </si>
  <si>
    <t>Guava</t>
  </si>
  <si>
    <t>Jackson</t>
  </si>
  <si>
    <t>Guava Collections</t>
  </si>
  <si>
    <t>Guava Caches</t>
  </si>
  <si>
    <t>Guava Graphs</t>
  </si>
  <si>
    <t>Neo4j</t>
  </si>
  <si>
    <t>GSON</t>
  </si>
  <si>
    <t>RxJava</t>
  </si>
  <si>
    <t>Resilience4j</t>
  </si>
  <si>
    <t>Apache POI</t>
  </si>
  <si>
    <t>Vavr</t>
  </si>
  <si>
    <t>Web</t>
  </si>
  <si>
    <t>Servlets and JSP</t>
  </si>
  <si>
    <t>Markup Languages</t>
  </si>
  <si>
    <t>Exploring XML</t>
  </si>
  <si>
    <t>Exploring JSON</t>
  </si>
  <si>
    <t>Spring Framework</t>
  </si>
  <si>
    <t>Core</t>
  </si>
  <si>
    <t>Testing</t>
  </si>
  <si>
    <t>Web Reactive</t>
  </si>
  <si>
    <t>Integration</t>
  </si>
  <si>
    <t>Data Access</t>
  </si>
  <si>
    <t>Web Servlet</t>
  </si>
  <si>
    <t>Spring Security</t>
  </si>
  <si>
    <t>Java Configuration</t>
  </si>
  <si>
    <t>Architecture and Implementation</t>
  </si>
  <si>
    <t>Authorization</t>
  </si>
  <si>
    <t>Reactive Application Security</t>
  </si>
  <si>
    <t>Security Namespace Configuration</t>
  </si>
  <si>
    <t>Web Application Security</t>
  </si>
  <si>
    <t>Junit</t>
  </si>
  <si>
    <t>Mockito</t>
  </si>
  <si>
    <t>Hamcrest</t>
  </si>
  <si>
    <t>Gatling</t>
  </si>
  <si>
    <t>AssertJ</t>
  </si>
  <si>
    <t>WireMock</t>
  </si>
  <si>
    <t>Locust</t>
  </si>
  <si>
    <t>Caching</t>
  </si>
  <si>
    <t>Messaging</t>
  </si>
  <si>
    <t>Persistence</t>
  </si>
  <si>
    <t>JDBC</t>
  </si>
  <si>
    <t>Hibernate</t>
  </si>
  <si>
    <t>EclipseLink</t>
  </si>
  <si>
    <t>Apache OpenJPA</t>
  </si>
  <si>
    <t>ObjectDB</t>
  </si>
  <si>
    <t>ElasticSearch</t>
  </si>
  <si>
    <t>Datanucleus</t>
  </si>
  <si>
    <t>Version Control</t>
  </si>
  <si>
    <t>Git Basics</t>
  </si>
  <si>
    <t>Git Advanced</t>
  </si>
  <si>
    <t>Operations</t>
  </si>
  <si>
    <t>Maven Basics</t>
  </si>
  <si>
    <t>Maven Advanced</t>
  </si>
  <si>
    <t>Docker</t>
  </si>
  <si>
    <t>Docker Advanced</t>
  </si>
  <si>
    <t>Kubernetes Advanced</t>
  </si>
  <si>
    <t>Gradle Basics</t>
  </si>
  <si>
    <t>Gradle Advanced</t>
  </si>
  <si>
    <t>Jenkins Pipelines</t>
  </si>
  <si>
    <t>Kubernetes</t>
  </si>
  <si>
    <t>Cloud</t>
  </si>
  <si>
    <t>Google Cloud Platform</t>
  </si>
  <si>
    <t>Amazon Web Services</t>
  </si>
  <si>
    <t>Azure</t>
  </si>
  <si>
    <t>Scripting</t>
  </si>
  <si>
    <t>Command Line Basics</t>
  </si>
  <si>
    <t>Command Line Advanced</t>
  </si>
  <si>
    <t>Bash Scripting</t>
  </si>
  <si>
    <t>HTTP &amp; REST API</t>
  </si>
  <si>
    <t>HTTP Basics</t>
  </si>
  <si>
    <t>HTTP Advanced</t>
  </si>
  <si>
    <t>REST API Basics</t>
  </si>
  <si>
    <t>REST API Advanced</t>
  </si>
  <si>
    <t>Design RESTful API</t>
  </si>
  <si>
    <t>Network</t>
  </si>
  <si>
    <t>OSI Model</t>
  </si>
  <si>
    <t>IP Addressing</t>
  </si>
  <si>
    <t>IP Subnetting</t>
  </si>
  <si>
    <t>DBMS</t>
  </si>
  <si>
    <t>Relational Model</t>
  </si>
  <si>
    <t>Storage and File Structure</t>
  </si>
  <si>
    <t>Transaction And Concurrency</t>
  </si>
  <si>
    <t>Entity Relationship Model</t>
  </si>
  <si>
    <t>Relational Database Design</t>
  </si>
  <si>
    <t>Indexing and Hashing</t>
  </si>
  <si>
    <t>Backup and Recovery</t>
  </si>
  <si>
    <t>Data Structure &amp; Algorithms</t>
  </si>
  <si>
    <t>Algorithms Basics</t>
  </si>
  <si>
    <t>Data Structure Advanced</t>
  </si>
  <si>
    <t>Graph</t>
  </si>
  <si>
    <t>Data Structure Basics</t>
  </si>
  <si>
    <t>Search Algorithms</t>
  </si>
  <si>
    <t>Tree</t>
  </si>
  <si>
    <t>Sorting Algorithms</t>
  </si>
  <si>
    <t>Algorithms Advanced</t>
  </si>
  <si>
    <t>Software Architecture &amp; Design</t>
  </si>
  <si>
    <t>Design Patterns</t>
  </si>
  <si>
    <t>Interfaces</t>
  </si>
  <si>
    <t>Aggregate Operations</t>
  </si>
  <si>
    <t>Implementations</t>
  </si>
  <si>
    <t>Algorithms</t>
  </si>
  <si>
    <t>Interoperability</t>
  </si>
  <si>
    <t>The Collection Interface</t>
  </si>
  <si>
    <t>Reduction</t>
  </si>
  <si>
    <t>Set Implementations</t>
  </si>
  <si>
    <t>Sorting</t>
  </si>
  <si>
    <t>Compatibility</t>
  </si>
  <si>
    <t>The Set Interface</t>
  </si>
  <si>
    <t>Parallelism</t>
  </si>
  <si>
    <t>List Implementations</t>
  </si>
  <si>
    <t>Shuffling</t>
  </si>
  <si>
    <t>API Design</t>
  </si>
  <si>
    <t>The List Interface</t>
  </si>
  <si>
    <t>Map Implementations</t>
  </si>
  <si>
    <t>Routine Data Manipulation</t>
  </si>
  <si>
    <t>The Queue Interface</t>
  </si>
  <si>
    <t>Queue Implementations</t>
  </si>
  <si>
    <t>Searching</t>
  </si>
  <si>
    <t>The Deque Interface</t>
  </si>
  <si>
    <t>Deque Implementations</t>
  </si>
  <si>
    <t>Composition</t>
  </si>
  <si>
    <t>The Map Interface</t>
  </si>
  <si>
    <t>Wrapper Implementations</t>
  </si>
  <si>
    <t>Finding Extreme Values</t>
  </si>
  <si>
    <t>Object Ordering</t>
  </si>
  <si>
    <t>Convenience Implementations</t>
  </si>
  <si>
    <t>The SortedSet Interface</t>
  </si>
  <si>
    <t>Custom Collection Implementations</t>
  </si>
  <si>
    <t>The SortedMap Interface</t>
  </si>
  <si>
    <t>Java Logging</t>
  </si>
  <si>
    <t>Java Date and Time API</t>
  </si>
  <si>
    <t>Java Logging: Overview</t>
  </si>
  <si>
    <t>Java Logging: Basic Usage</t>
  </si>
  <si>
    <t>Java Logging: Logger</t>
  </si>
  <si>
    <t>Java Logging: Log Levels</t>
  </si>
  <si>
    <t>Java Logging: Formatters</t>
  </si>
  <si>
    <t>Java Logging: Filters</t>
  </si>
  <si>
    <t>Java Logging: Handlers</t>
  </si>
  <si>
    <t>Java Logging: LogRecord</t>
  </si>
  <si>
    <t>Java Logging: Configuration</t>
  </si>
  <si>
    <t>Java Logging: LogManager</t>
  </si>
  <si>
    <t>General concurrency and multithreading theory</t>
  </si>
  <si>
    <t>The basics of Java concurrency</t>
  </si>
  <si>
    <t>Creating and Starting Java Threads</t>
  </si>
  <si>
    <t>Race Conditions and Critical Sections</t>
  </si>
  <si>
    <t>Thread Safety and Shared Resources</t>
  </si>
  <si>
    <t>Thread Safety and Immutability</t>
  </si>
  <si>
    <t>Java Memory Model</t>
  </si>
  <si>
    <t>Java Synchronized Blocks</t>
  </si>
  <si>
    <t>Java Volatile Keyword</t>
  </si>
  <si>
    <t>Java ThreadLocal</t>
  </si>
  <si>
    <t>Java Thread Signaling</t>
  </si>
  <si>
    <t>Typical problems in Java concurrency</t>
  </si>
  <si>
    <t>Java concurrency constructs</t>
  </si>
  <si>
    <t>Deadlock</t>
  </si>
  <si>
    <t>Locks in Java</t>
  </si>
  <si>
    <t>Deadlock Prevention</t>
  </si>
  <si>
    <t>Read / Write Locks in Java</t>
  </si>
  <si>
    <t>Starvation and Fairness</t>
  </si>
  <si>
    <t>Reentrance Lockout</t>
  </si>
  <si>
    <t>Nested Monitor Lockout</t>
  </si>
  <si>
    <t>Semaphores</t>
  </si>
  <si>
    <t>Slipped Conditions</t>
  </si>
  <si>
    <t>Blocking Queues</t>
  </si>
  <si>
    <t>Thread Pools</t>
  </si>
  <si>
    <t>Compare and Swap</t>
  </si>
  <si>
    <t>Introduction</t>
  </si>
  <si>
    <t>The Structure of the Java Virtual Machine</t>
  </si>
  <si>
    <t>Compiling for the Java Virtual Machine</t>
  </si>
  <si>
    <t>The class File Format</t>
  </si>
  <si>
    <t>Loading, Linking, and Initializing</t>
  </si>
  <si>
    <t>The Java Virtual Machine Instruction Set</t>
  </si>
  <si>
    <t>The Heap and the Nursery</t>
  </si>
  <si>
    <t>Understanding Threads</t>
  </si>
  <si>
    <t>Object Allocation</t>
  </si>
  <si>
    <t>Understanding Locks</t>
  </si>
  <si>
    <t>Garbage Collection</t>
  </si>
  <si>
    <t>The Mark and Sweep Model</t>
  </si>
  <si>
    <t>Generational Garbage Collection</t>
  </si>
  <si>
    <t>Dynamic and Static Garbage Collection Modes</t>
  </si>
  <si>
    <t>Compaction</t>
  </si>
  <si>
    <t>Pause Times vs. Throughput</t>
  </si>
  <si>
    <t>Concurrent vs. “Stop-the-World”</t>
  </si>
  <si>
    <t>Compaction Pauses vs. Throughput</t>
  </si>
  <si>
    <t>Performance vs. Memory Footprint</t>
  </si>
  <si>
    <t>Heap Size vs. Throughput</t>
  </si>
  <si>
    <t>Book Keeping vs. Pause Times</t>
  </si>
  <si>
    <t>Step 1: Basic Tuning</t>
  </si>
  <si>
    <t>Step 2: Performance Tuning</t>
  </si>
  <si>
    <t>Step 3: Advanced Tuning</t>
  </si>
  <si>
    <t>Tuning the Heap Size</t>
  </si>
  <si>
    <t>Lazy Unlocking</t>
  </si>
  <si>
    <t>Tuning Compaction</t>
  </si>
  <si>
    <t>Tuning the Garbage Collection</t>
  </si>
  <si>
    <t>Call Profiling</t>
  </si>
  <si>
    <t>Tuning the TLA size</t>
  </si>
  <si>
    <t>Tuning the Nursery Size</t>
  </si>
  <si>
    <t>Large Pages</t>
  </si>
  <si>
    <t>Tuning the Pause Target</t>
  </si>
  <si>
    <t>Tuning the Memory Management System</t>
  </si>
  <si>
    <t>Tuning Locks</t>
  </si>
  <si>
    <t>Tuning For Low Latencies</t>
  </si>
  <si>
    <t>Tuning For Better Application Throughput</t>
  </si>
  <si>
    <t>Tuning For Stable Performance</t>
  </si>
  <si>
    <t>Tuning For a Small Memory Footprint</t>
  </si>
  <si>
    <t>Tuning For Faster JVM Startup</t>
  </si>
  <si>
    <t>JVM Languages</t>
  </si>
  <si>
    <t>JSON</t>
  </si>
  <si>
    <t>Introduction to Neo4j</t>
  </si>
  <si>
    <t>Setting up your Development Environment</t>
  </si>
  <si>
    <t>Introduction to Cypher</t>
  </si>
  <si>
    <t>Getting More out of Queries</t>
  </si>
  <si>
    <t>Creating Nodes and Relationships</t>
  </si>
  <si>
    <t>Getting More out of Neo4j</t>
  </si>
  <si>
    <t>Hello Web Security Java Configuration</t>
  </si>
  <si>
    <t>HttpSecurity</t>
  </si>
  <si>
    <t>Java Configuration and Form Login</t>
  </si>
  <si>
    <t>Authorize Requests</t>
  </si>
  <si>
    <t>OAuth 2.0 Client</t>
  </si>
  <si>
    <t>OAuth 2.0 Login</t>
  </si>
  <si>
    <t>OAuth 2.0 Resource Server</t>
  </si>
  <si>
    <t>Authentication</t>
  </si>
  <si>
    <t>Multiple HttpSecurity</t>
  </si>
  <si>
    <t>Method Security</t>
  </si>
  <si>
    <t>Design of the Namespace</t>
  </si>
  <si>
    <t>Advanced Web Features</t>
  </si>
  <si>
    <t>The Default AccessDecisionManager</t>
  </si>
  <si>
    <t>The Authentication Manager and the Namespace</t>
  </si>
  <si>
    <t>Technical Overview</t>
  </si>
  <si>
    <t>Core Services</t>
  </si>
  <si>
    <t>Testing Method Security</t>
  </si>
  <si>
    <t>Spring MVC Test Integration</t>
  </si>
  <si>
    <t>The Security Filter Chain</t>
  </si>
  <si>
    <t>Core Security Filters</t>
  </si>
  <si>
    <t>Servlet API integration</t>
  </si>
  <si>
    <t>Basic and Digest Authentication</t>
  </si>
  <si>
    <t>Remember-Me Authentication</t>
  </si>
  <si>
    <t>Cross Site Request Forgery (CSRF)</t>
  </si>
  <si>
    <t>CORS</t>
  </si>
  <si>
    <t>Security HTTP Response Headers</t>
  </si>
  <si>
    <t>Session Management</t>
  </si>
  <si>
    <t>Anonymous Authentication</t>
  </si>
  <si>
    <t>WebSocket Security</t>
  </si>
  <si>
    <t>Authorization Architecture</t>
  </si>
  <si>
    <t>Secure Object Implementations</t>
  </si>
  <si>
    <t>Expression-Based Access Control</t>
  </si>
  <si>
    <t>WebFlux Security</t>
  </si>
  <si>
    <t>Default Security Headers</t>
  </si>
  <si>
    <t>Redirect to HTTPS</t>
  </si>
  <si>
    <t>OAuth2 WebFlux</t>
  </si>
  <si>
    <t>WebClient</t>
  </si>
  <si>
    <t>EnableReactiveMethodSecurity</t>
  </si>
  <si>
    <t>Reactive Test Support</t>
  </si>
  <si>
    <t>Introducing JSON</t>
  </si>
  <si>
    <t>Parsing and Creating JSON Objects with mJson</t>
  </si>
  <si>
    <t>Parsing and Creating JSON Objects with Gson</t>
  </si>
  <si>
    <t>Extracting JSON Values with JsonPath</t>
  </si>
  <si>
    <t>Processing JSON with Jackson</t>
  </si>
  <si>
    <t>Processing JSON with JSON-P</t>
  </si>
  <si>
    <t>Core assertions guide</t>
  </si>
  <si>
    <t>Extending assertions</t>
  </si>
  <si>
    <t>Migrating assertions</t>
  </si>
  <si>
    <t>Creating a New Gradle Build</t>
  </si>
  <si>
    <t>What is Kubernetes?</t>
  </si>
  <si>
    <t>Building Java Libraries</t>
  </si>
  <si>
    <t>Kubernetes Components</t>
  </si>
  <si>
    <t>The Kubernetes API</t>
  </si>
  <si>
    <t>Creating Multi-project Builds</t>
  </si>
  <si>
    <t>Building Java Applications</t>
  </si>
  <si>
    <t>Building Java Web Applications</t>
  </si>
  <si>
    <t>Building Spring Boot 2 Applications with Gradle</t>
  </si>
  <si>
    <t>Optimizing Gradle Build Performance</t>
  </si>
  <si>
    <t>Using the Build Cache</t>
  </si>
  <si>
    <t>HTTP - Overview</t>
  </si>
  <si>
    <t>HTTP - Parameters</t>
  </si>
  <si>
    <t>HTTP - Messages</t>
  </si>
  <si>
    <t>HTTP - Requests</t>
  </si>
  <si>
    <t>HTTP - Responses</t>
  </si>
  <si>
    <t>Concepts</t>
  </si>
  <si>
    <t>Request &amp; Response</t>
  </si>
  <si>
    <t>Creating RESTful Services</t>
  </si>
  <si>
    <t>REST API - Introducing</t>
  </si>
  <si>
    <t>REST API - Understanding HTTP Request</t>
  </si>
  <si>
    <t>REST API - Controllers and Actions</t>
  </si>
  <si>
    <t>REST API - The Need for REST</t>
  </si>
  <si>
    <t>REST API - HTTP Request Methods</t>
  </si>
  <si>
    <t>REST API - Creating Routing Templates</t>
  </si>
  <si>
    <t>REST API - Restful Web API</t>
  </si>
  <si>
    <t>REST API - Analyze HTTP Response?</t>
  </si>
  <si>
    <t>REST API - Understanding Routing Attributes</t>
  </si>
  <si>
    <t>REST API - Comparison of APIs</t>
  </si>
  <si>
    <t>REST API - Designing REST URLs</t>
  </si>
  <si>
    <t>REST API - Using Parameters in Requests</t>
  </si>
  <si>
    <t>REST API - An Intuitive understanding of REST</t>
  </si>
  <si>
    <t>REST API - Model Validation</t>
  </si>
  <si>
    <t>REST API - REST Constraints</t>
  </si>
  <si>
    <t>REST API - Concept of Serialization</t>
  </si>
  <si>
    <t>REST API - The Concept of Deserialization</t>
  </si>
  <si>
    <t>REST API - Richardson Maturity Model</t>
  </si>
  <si>
    <t>Working with Database</t>
  </si>
  <si>
    <t>Advanced Concepts</t>
  </si>
  <si>
    <t>REST API - Creating Domain Models</t>
  </si>
  <si>
    <t>REST API - Introduction to Caching</t>
  </si>
  <si>
    <t>REST API - Understanding HATEOAS</t>
  </si>
  <si>
    <t>REST API - Scaffolding Controllers</t>
  </si>
  <si>
    <t>REST API - Expiration Model</t>
  </si>
  <si>
    <t>REST API - Approaches to Returning Hypermedia Data</t>
  </si>
  <si>
    <t>REST API - Database Seeding</t>
  </si>
  <si>
    <t>REST API - Validation Model</t>
  </si>
  <si>
    <t>REST API - HAL and Collection + Json</t>
  </si>
  <si>
    <t>REST API - Migrations</t>
  </si>
  <si>
    <t>REST API - Cache Control Directives</t>
  </si>
  <si>
    <t>REST API - Versioning REST APIs</t>
  </si>
  <si>
    <t>REST API - Using DTOs</t>
  </si>
  <si>
    <t>REST API - Concurrency in REST</t>
  </si>
  <si>
    <t>REST API - Versioning Demo</t>
  </si>
  <si>
    <t>REST API - Implementing Paging</t>
  </si>
  <si>
    <t>REST API - JSON Serialization</t>
  </si>
  <si>
    <t>REST API - CORS and Enabling CORS</t>
  </si>
  <si>
    <t>REST API - Deferred Execution</t>
  </si>
  <si>
    <t>REST API - Caching Demo</t>
  </si>
  <si>
    <t>Identifying Resources</t>
  </si>
  <si>
    <t>Designing Representations</t>
  </si>
  <si>
    <t>Designing URIs</t>
  </si>
  <si>
    <t>Web Linking</t>
  </si>
  <si>
    <t>Atom and AtomPub</t>
  </si>
  <si>
    <t>Content Negotiation</t>
  </si>
  <si>
    <t>Queries</t>
  </si>
  <si>
    <t>Web Caching</t>
  </si>
  <si>
    <t>Conditional Requests</t>
  </si>
  <si>
    <t>Miscellaneous Writes</t>
  </si>
  <si>
    <t>Security</t>
  </si>
  <si>
    <t>Extensibility and Versioning</t>
  </si>
  <si>
    <t>Enabling Discovery</t>
  </si>
  <si>
    <t>DCN - Overview</t>
  </si>
  <si>
    <t>DCN - Computer Network Types</t>
  </si>
  <si>
    <t>DCN - Network LAN Technologies</t>
  </si>
  <si>
    <t>DCN - Computer Network Topologies</t>
  </si>
  <si>
    <t>DCN - Computer Network Models</t>
  </si>
  <si>
    <t>DCN - Computer Network Security</t>
  </si>
  <si>
    <t>Application Layer</t>
  </si>
  <si>
    <t>Network Layer</t>
  </si>
  <si>
    <t>Transport Layer</t>
  </si>
  <si>
    <t>Physical Layer</t>
  </si>
  <si>
    <t>Data Link Layer</t>
  </si>
  <si>
    <t>DCN - Application Layer Introduction</t>
  </si>
  <si>
    <t>DCN - Network Layer Introduction</t>
  </si>
  <si>
    <t>DCN - Transport Layer Introduction</t>
  </si>
  <si>
    <t>DCN - Physical Layer Introduction</t>
  </si>
  <si>
    <t>DCN - Data Link Layer Introduction</t>
  </si>
  <si>
    <t>DCN - Client-Server Model</t>
  </si>
  <si>
    <t>DCN - Network Addressing</t>
  </si>
  <si>
    <t>DCN - Transmission Control Protocol</t>
  </si>
  <si>
    <t>DCN - Digital Transmission</t>
  </si>
  <si>
    <t>DCN - Error detection and Correction</t>
  </si>
  <si>
    <t>DCN - Application Protocols</t>
  </si>
  <si>
    <t>DCN - Routing</t>
  </si>
  <si>
    <t>DCN - User Datagram Protocol</t>
  </si>
  <si>
    <t>DCN - Analog Transmission</t>
  </si>
  <si>
    <t>DCN - Data Link Control &amp; Protocols</t>
  </si>
  <si>
    <t>DCN - Network Services</t>
  </si>
  <si>
    <t>DCN - Internetworking</t>
  </si>
  <si>
    <t>DCN - Transmission media</t>
  </si>
  <si>
    <t>DCN - Network Layer Protocols</t>
  </si>
  <si>
    <t>DCN - Wireless Transmission</t>
  </si>
  <si>
    <t>DCN - Multiplexing</t>
  </si>
  <si>
    <t>DCN - Network Switching</t>
  </si>
  <si>
    <t>IPv4</t>
  </si>
  <si>
    <t>IPv6</t>
  </si>
  <si>
    <t>IPv4 - Overview</t>
  </si>
  <si>
    <t>IPv6 - Overview</t>
  </si>
  <si>
    <t>IPv4 - OSI Model</t>
  </si>
  <si>
    <t>IPv6 - Features</t>
  </si>
  <si>
    <t>IPv4 - TCP/IP Model</t>
  </si>
  <si>
    <t>IPv6 - Addressing Modes</t>
  </si>
  <si>
    <t>IPv4 - Packet Structure</t>
  </si>
  <si>
    <t>IPv6 - Address Types</t>
  </si>
  <si>
    <t>IPv4 - Addressing</t>
  </si>
  <si>
    <t>IPv6 - Special Addresses</t>
  </si>
  <si>
    <t>IPv4 - Address Classes</t>
  </si>
  <si>
    <t>IPv6 - Headers</t>
  </si>
  <si>
    <t>IPv4 - Subnetting</t>
  </si>
  <si>
    <t>IPv6 - Communication</t>
  </si>
  <si>
    <t>IPv4 - VLSM</t>
  </si>
  <si>
    <t>IPv6 - Subnetting</t>
  </si>
  <si>
    <t>IPv4 - Reserved Addresses</t>
  </si>
  <si>
    <t>IPv6 - IPv4 to IPv6</t>
  </si>
  <si>
    <t>IPv6 - Mobility</t>
  </si>
  <si>
    <t>IPv6 - Routing</t>
  </si>
  <si>
    <t>Subnetting and the Subnet Mask</t>
  </si>
  <si>
    <t>Public Vs. Private IP Addresses</t>
  </si>
  <si>
    <t>CIDR IP Addressing</t>
  </si>
  <si>
    <t>Variable Length Subnet Masking</t>
  </si>
  <si>
    <t>IPv6 to the Rescue</t>
  </si>
  <si>
    <t>DBMS - Overview</t>
  </si>
  <si>
    <t>DBMS - ER Model Basic Concepts</t>
  </si>
  <si>
    <t>DBMS - Architecture</t>
  </si>
  <si>
    <t>DBMS - ER Diagram Representation</t>
  </si>
  <si>
    <t>DBMS - Data Models</t>
  </si>
  <si>
    <t>DBMS - Generalization, Aggregation</t>
  </si>
  <si>
    <t>DBMS - Data Schemas</t>
  </si>
  <si>
    <t>DBMS - Data Independence</t>
  </si>
  <si>
    <t>DBMS - Codd's Rules</t>
  </si>
  <si>
    <t>DBMS - Database Normalization</t>
  </si>
  <si>
    <t>DBMS - Relational Data Model</t>
  </si>
  <si>
    <t>DBMS - Database Joins</t>
  </si>
  <si>
    <t>DBMS - Relational Algebra</t>
  </si>
  <si>
    <t>DBMS - ER to Relational Model</t>
  </si>
  <si>
    <t>DBMS- SQL Overview</t>
  </si>
  <si>
    <t>DBMS - Storage System</t>
  </si>
  <si>
    <t>DBMS - Indexing</t>
  </si>
  <si>
    <t>DBMS - File Structure</t>
  </si>
  <si>
    <t>DBMS - Hashing</t>
  </si>
  <si>
    <t>DBMS - Transaction</t>
  </si>
  <si>
    <t>DBMS - Concurrency Control</t>
  </si>
  <si>
    <t>DBMS - Deadlock</t>
  </si>
  <si>
    <t>DBMS - Data Backup</t>
  </si>
  <si>
    <t>DBMS - Data Recovery</t>
  </si>
  <si>
    <t>DSA - Algorithms Basics</t>
  </si>
  <si>
    <t>DSA - Data Structure Basics</t>
  </si>
  <si>
    <t>DSA - Asymptotic Analysis</t>
  </si>
  <si>
    <t>DSA - Array Data Structure</t>
  </si>
  <si>
    <t>DSA - Greedy Algorithms</t>
  </si>
  <si>
    <t>DSA - Linked List Basics</t>
  </si>
  <si>
    <t>DSA - Divide and Conquer</t>
  </si>
  <si>
    <t>DSA - Doubly Linked List</t>
  </si>
  <si>
    <t>DSA - Dynamic Programming</t>
  </si>
  <si>
    <t>DSA - Circular Linked List</t>
  </si>
  <si>
    <t>DSA - Linear Search</t>
  </si>
  <si>
    <t>DSA - Sorting Algorithms</t>
  </si>
  <si>
    <t>DSA - Stack</t>
  </si>
  <si>
    <t>DSA - Binary Search</t>
  </si>
  <si>
    <t>DSA - Bubble Sort</t>
  </si>
  <si>
    <t>DSA - Expression Parsing</t>
  </si>
  <si>
    <t>DSA - Interpolation Search</t>
  </si>
  <si>
    <t>DSA - Insertion Sort</t>
  </si>
  <si>
    <t>DSA - Queue</t>
  </si>
  <si>
    <t>DSA - Hash Table</t>
  </si>
  <si>
    <t>DSA - Selection Sort</t>
  </si>
  <si>
    <t>DSA - Quick Sort</t>
  </si>
  <si>
    <t>DSA - Graph Data Structure</t>
  </si>
  <si>
    <t>DSA - Tree Data Structure</t>
  </si>
  <si>
    <t>DSA - Recursion Basics</t>
  </si>
  <si>
    <t>DSA - Depth First Traversal</t>
  </si>
  <si>
    <t>DSA - Tree Traversal</t>
  </si>
  <si>
    <t>DSA - Tower of Hanoi</t>
  </si>
  <si>
    <t>DSA - Breadth First Traversal</t>
  </si>
  <si>
    <t>DSA - Binary Search Tree</t>
  </si>
  <si>
    <t>DSA - Fibonacci Series</t>
  </si>
  <si>
    <t>DSA - AVL Tree</t>
  </si>
  <si>
    <t>DSA - Shell Sort</t>
  </si>
  <si>
    <t>DSA - Spanning Tree</t>
  </si>
  <si>
    <t>DSA - Merge Sort</t>
  </si>
  <si>
    <t>DSA - Heap</t>
  </si>
  <si>
    <t>Basics:</t>
  </si>
  <si>
    <t>calls a batch file from another one</t>
  </si>
  <si>
    <t>change directory</t>
  </si>
  <si>
    <t>clear screen</t>
  </si>
  <si>
    <t>start command prompt</t>
  </si>
  <si>
    <t>change console color</t>
  </si>
  <si>
    <t>show/set date</t>
  </si>
  <si>
    <t>list directory content</t>
  </si>
  <si>
    <t>text output</t>
  </si>
  <si>
    <t>exits the command prompt or a batch file</t>
  </si>
  <si>
    <t>find files</t>
  </si>
  <si>
    <t>Python</t>
  </si>
  <si>
    <t>display host name</t>
  </si>
  <si>
    <t>pauses the execution of a batch file and shows a message</t>
  </si>
  <si>
    <t>start a program as another user</t>
  </si>
  <si>
    <t>shutdown the computer</t>
  </si>
  <si>
    <t>sort the screen output</t>
  </si>
  <si>
    <t>start an own window to execute a program or command</t>
  </si>
  <si>
    <t>terminate a process or a application</t>
  </si>
  <si>
    <t>display applications and related tasks</t>
  </si>
  <si>
    <t>display/edit the system time</t>
  </si>
  <si>
    <t>wait any time</t>
  </si>
  <si>
    <t>set title for prompt</t>
  </si>
  <si>
    <t>display operating system version</t>
  </si>
  <si>
    <t>setting time synchronisation/time server/time zone</t>
  </si>
  <si>
    <t>Network:</t>
  </si>
  <si>
    <t>transfer files to a FTP server</t>
  </si>
  <si>
    <t>display file type and mapping</t>
  </si>
  <si>
    <t>display MAC address</t>
  </si>
  <si>
    <t>display IP network settings</t>
  </si>
  <si>
    <t>configure/control/display network components</t>
  </si>
  <si>
    <t>display TCP/IP connections and status</t>
  </si>
  <si>
    <t>query the DNS</t>
  </si>
  <si>
    <t>test the connection to a specific IP address</t>
  </si>
  <si>
    <t>pings the network</t>
  </si>
  <si>
    <t>display network routing table, add static routes</t>
  </si>
  <si>
    <t>displays computer-specific properties and configurations</t>
  </si>
  <si>
    <t>establish Telnet connection</t>
  </si>
  <si>
    <t>transfer files to a TFTP server</t>
  </si>
  <si>
    <t>trace routes similar to patchping</t>
  </si>
  <si>
    <t>Files:</t>
  </si>
  <si>
    <t>display file attributes</t>
  </si>
  <si>
    <t>compare file contents</t>
  </si>
  <si>
    <t>display/change file compression</t>
  </si>
  <si>
    <t>copy files</t>
  </si>
  <si>
    <t>compare content of two floppy disks</t>
  </si>
  <si>
    <t>copy floppy disc to another one</t>
  </si>
  <si>
    <t>delete one or more files</t>
  </si>
  <si>
    <t>extract files</t>
  </si>
  <si>
    <t>copare files and display the differences</t>
  </si>
  <si>
    <t>create a new directory</t>
  </si>
  <si>
    <t>move/rename files</t>
  </si>
  <si>
    <t>rename files</t>
  </si>
  <si>
    <t>replace files</t>
  </si>
  <si>
    <t>delete directory</t>
  </si>
  <si>
    <t>display folder structure graphically</t>
  </si>
  <si>
    <t>display content of text files</t>
  </si>
  <si>
    <t>Media:</t>
  </si>
  <si>
    <t>check volumes</t>
  </si>
  <si>
    <t>display/change volume check at startup</t>
  </si>
  <si>
    <t>defragment media</t>
  </si>
  <si>
    <t>volume management</t>
  </si>
  <si>
    <t>display installed devices and their properties</t>
  </si>
  <si>
    <t>format volumes</t>
  </si>
  <si>
    <t>change volume name</t>
  </si>
  <si>
    <t>configure interfaces/devices</t>
  </si>
  <si>
    <t>assign/delete drive mountpoints</t>
  </si>
  <si>
    <t>monitoring whether volumes are written correctly</t>
  </si>
  <si>
    <t>show volume description and serial numbers of the HDDs</t>
  </si>
  <si>
    <t>Miscellaneous:</t>
  </si>
  <si>
    <t>for loop</t>
  </si>
  <si>
    <t>display group policies</t>
  </si>
  <si>
    <t>update group policies</t>
  </si>
  <si>
    <t>start performance monitor</t>
  </si>
  <si>
    <t>change command prompt</t>
  </si>
  <si>
    <t>add/read/import/export registry entries</t>
  </si>
  <si>
    <t>Azure Solution Availability and Scalability</t>
  </si>
  <si>
    <t>Security and Monitoring</t>
  </si>
  <si>
    <t>Cross-Subscription Deployments Using ARM Templates</t>
  </si>
  <si>
    <t>ARM Templates - Modular Design and Implementation</t>
  </si>
  <si>
    <t>Designing and Implementing Serverless Solutions</t>
  </si>
  <si>
    <t>Azure Integration Solutions</t>
  </si>
  <si>
    <t>Cost Management</t>
  </si>
  <si>
    <t>Designing Policies, Locks, and Tags</t>
  </si>
  <si>
    <t>Azure Solutions Using Azure Container Services</t>
  </si>
  <si>
    <t>Azure DevOps</t>
  </si>
  <si>
    <t>Azure OLTP Solutions Using Azure SQL Sharding, Pools, and Hybrid</t>
  </si>
  <si>
    <t>Azure Big Data Solutions Using Azure Data Lake Storage and Data Factory</t>
  </si>
  <si>
    <t>Azure Stream Analytics and Event Hubs</t>
  </si>
  <si>
    <t>Amazon Simple Storage Service (Amazon S3) and Amazon Glacier Storage</t>
  </si>
  <si>
    <t>Amazon Elastic Compute Cloud (Amazon EC2) and Amazon Elastic Block Store (Amazon EBS)</t>
  </si>
  <si>
    <t>Amazon Virtual Private Cloud (Amazon VPC)</t>
  </si>
  <si>
    <t>Elastic Load Balancing, Amazon CloudWatch, and Auto Scaling</t>
  </si>
  <si>
    <t>AWS Identity and Access Management (IAM)</t>
  </si>
  <si>
    <t>Databases and AWS</t>
  </si>
  <si>
    <t>SQS, SWF, and SNS</t>
  </si>
  <si>
    <t>Domain Name System (DNS) and Amazon Route 53</t>
  </si>
  <si>
    <t>Amazon ElastiCache</t>
  </si>
  <si>
    <t>Additional Key Services</t>
  </si>
  <si>
    <t>Security on AWS</t>
  </si>
  <si>
    <t>AWS Risk and Compliance</t>
  </si>
  <si>
    <t>Architecture Best Practices</t>
  </si>
  <si>
    <t>Compute Choices – VMs and the Google Compute Engine</t>
  </si>
  <si>
    <t>GKE, App Engine, and Cloud Functions</t>
  </si>
  <si>
    <t>Google Cloud Storage – Fishing in a Bucket</t>
  </si>
  <si>
    <t>Relational Databases</t>
  </si>
  <si>
    <t>NoSQL Databases</t>
  </si>
  <si>
    <t>BigQuery</t>
  </si>
  <si>
    <t>Identity and Access Management</t>
  </si>
  <si>
    <t>Managing Hadoop with Dataproc</t>
  </si>
  <si>
    <t>Load Balancing</t>
  </si>
  <si>
    <t>Networking in GCP</t>
  </si>
  <si>
    <t>Logging and Monitoring</t>
  </si>
  <si>
    <t>Infrastructure Automation</t>
  </si>
  <si>
    <t>Security on the GCP</t>
  </si>
  <si>
    <t>Pricing Considerations</t>
  </si>
  <si>
    <t>Effective Use of the GCP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</si>
</sst>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1">
    <font>
      <sz val="10"/>
      <color rgb="FF000000"/>
      <name val="Arial"/>
    </font>
    <font>
      <b/>
      <u/>
      <sz val="12"/>
      <color rgb="FF000000"/>
      <name val="Roboto"/>
    </font>
    <font>
      <b/>
      <sz val="14"/>
      <color rgb="FF000000"/>
      <name val="Arial"/>
    </font>
    <font>
      <sz val="10"/>
      <color rgb="FF000000"/>
      <name val="Arial"/>
    </font>
    <font>
      <u/>
      <sz val="10"/>
      <color rgb="FF000000"/>
      <name val="Arial"/>
    </font>
    <font>
      <sz val="10"/>
      <name val="Arial"/>
    </font>
    <font>
      <u/>
      <sz val="10"/>
      <color rgb="FF000000"/>
      <name val="Roboto"/>
    </font>
    <font>
      <b/>
      <sz val="14"/>
      <name val="Arial"/>
    </font>
    <font>
      <b/>
      <sz val="11"/>
      <color rgb="FF696664"/>
      <name val="Roboto"/>
    </font>
    <font>
      <sz val="10"/>
      <color rgb="FF000000"/>
      <name val="Roboto"/>
    </font>
    <font>
      <sz val="10"/>
      <color rgb="FF3A87CF"/>
      <name val="Arial"/>
    </font>
    <font>
      <u/>
      <sz val="10"/>
      <color rgb="FF0366D6"/>
      <name val="-apple-system"/>
    </font>
    <font>
      <sz val="12"/>
      <color rgb="FF000000"/>
      <name val="Karla"/>
    </font>
    <font>
      <sz val="11"/>
      <color rgb="FF3F4042"/>
      <name val="FSMeWeb"/>
    </font>
    <font>
      <u/>
      <sz val="10"/>
      <color rgb="FF152740"/>
      <name val="Roboto"/>
    </font>
    <font>
      <u/>
      <sz val="11"/>
      <color rgb="FF535353"/>
      <name val="Roboto"/>
    </font>
    <font>
      <sz val="11"/>
      <color rgb="FFFFFFFF"/>
      <name val="Roboto"/>
    </font>
    <font>
      <sz val="11"/>
      <color rgb="FF000000"/>
      <name val="Inconsolata"/>
    </font>
    <font>
      <u/>
      <sz val="11"/>
      <color rgb="FF23527C"/>
      <name val="Arial"/>
    </font>
    <font>
      <u/>
      <sz val="11"/>
      <color rgb="FF337AB7"/>
      <name val="Arial"/>
    </font>
    <font>
      <u/>
      <sz val="10"/>
      <color rgb="FF0000FF"/>
      <name val="Arial"/>
    </font>
  </fonts>
  <fills count="10">
    <fill>
      <patternFill patternType="none"/>
    </fill>
    <fill>
      <patternFill patternType="gray125"/>
    </fill>
    <fill>
      <patternFill patternType="solid">
        <fgColor rgb="FF999999"/>
        <bgColor rgb="FF999999"/>
      </patternFill>
    </fill>
    <fill>
      <patternFill patternType="solid">
        <fgColor rgb="FF00FFFF"/>
        <bgColor rgb="FF00FFFF"/>
      </patternFill>
    </fill>
    <fill>
      <patternFill patternType="solid">
        <fgColor rgb="FFF5F2F0"/>
        <bgColor rgb="FFF5F2F0"/>
      </patternFill>
    </fill>
    <fill>
      <patternFill patternType="solid">
        <fgColor rgb="FFFFFFFF"/>
        <bgColor rgb="FFFFFFFF"/>
      </patternFill>
    </fill>
    <fill>
      <patternFill patternType="solid">
        <fgColor rgb="FFF8F9FA"/>
        <bgColor rgb="FFF8F9FA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</fills>
  <borders count="12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78">
    <xf numFmtId="0" fontId="0" fillId="0" borderId="0" xfId="0"/>
    <xf numFmtId="0" fontId="1" fillId="0" borderId="1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3" fillId="2" borderId="0" xfId="0" applyFont="1" applyFill="1" applyAlignment="1">
      <alignment horizontal="center" vertical="center" wrapText="1"/>
    </xf>
    <xf numFmtId="0" fontId="3" fillId="2" borderId="5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3" xfId="0" applyFont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0" borderId="8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5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3" fillId="0" borderId="10" xfId="0" applyFont="1" applyBorder="1" applyAlignment="1">
      <alignment horizontal="center" vertical="center" wrapText="1"/>
    </xf>
    <xf numFmtId="0" fontId="3" fillId="0" borderId="11" xfId="0" applyFont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6" fillId="0" borderId="2" xfId="0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5" fillId="0" borderId="2" xfId="0" applyFont="1" applyBorder="1"/>
    <xf numFmtId="0" fontId="5" fillId="0" borderId="7" xfId="0" applyFont="1" applyBorder="1"/>
    <xf numFmtId="0" fontId="5" fillId="0" borderId="10" xfId="0" applyFont="1" applyBorder="1"/>
    <xf numFmtId="0" fontId="3" fillId="0" borderId="2" xfId="0" applyFont="1" applyBorder="1" applyAlignment="1">
      <alignment horizontal="center" vertical="center"/>
    </xf>
    <xf numFmtId="0" fontId="7" fillId="0" borderId="9" xfId="0" applyFont="1" applyBorder="1" applyAlignment="1">
      <alignment horizontal="center" vertical="center" wrapText="1"/>
    </xf>
    <xf numFmtId="0" fontId="5" fillId="0" borderId="3" xfId="0" applyFont="1" applyBorder="1"/>
    <xf numFmtId="0" fontId="2" fillId="2" borderId="6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 wrapText="1"/>
    </xf>
    <xf numFmtId="0" fontId="5" fillId="0" borderId="0" xfId="0" applyFont="1"/>
    <xf numFmtId="0" fontId="8" fillId="4" borderId="0" xfId="0" applyFont="1" applyFill="1"/>
    <xf numFmtId="0" fontId="9" fillId="0" borderId="0" xfId="0" applyFont="1"/>
    <xf numFmtId="0" fontId="10" fillId="0" borderId="0" xfId="0" applyFont="1"/>
    <xf numFmtId="0" fontId="5" fillId="0" borderId="0" xfId="0" applyFont="1" applyAlignment="1">
      <alignment horizontal="right"/>
    </xf>
    <xf numFmtId="0" fontId="11" fillId="5" borderId="0" xfId="0" applyFont="1" applyFill="1" applyAlignment="1">
      <alignment horizontal="left"/>
    </xf>
    <xf numFmtId="0" fontId="8" fillId="0" borderId="0" xfId="0" applyFont="1"/>
    <xf numFmtId="0" fontId="12" fillId="5" borderId="0" xfId="0" applyFont="1" applyFill="1" applyAlignment="1">
      <alignment horizontal="left"/>
    </xf>
    <xf numFmtId="0" fontId="13" fillId="6" borderId="0" xfId="0" applyFont="1" applyFill="1"/>
    <xf numFmtId="0" fontId="14" fillId="0" borderId="0" xfId="0" applyFont="1"/>
    <xf numFmtId="0" fontId="15" fillId="0" borderId="0" xfId="0" applyFont="1"/>
    <xf numFmtId="0" fontId="16" fillId="0" borderId="0" xfId="0" applyFont="1"/>
    <xf numFmtId="0" fontId="17" fillId="5" borderId="0" xfId="0" applyFont="1" applyFill="1"/>
    <xf numFmtId="0" fontId="18" fillId="5" borderId="0" xfId="0" applyFont="1" applyFill="1" applyAlignment="1">
      <alignment horizontal="left"/>
    </xf>
    <xf numFmtId="0" fontId="13" fillId="0" borderId="0" xfId="0" applyFont="1"/>
    <xf numFmtId="0" fontId="19" fillId="5" borderId="0" xfId="0" applyFont="1" applyFill="1" applyAlignment="1">
      <alignment horizontal="left"/>
    </xf>
    <xf numFmtId="0" fontId="20" fillId="0" borderId="0" xfId="0" applyFont="1"/>
    <xf numFmtId="0" fontId="4" fillId="0" borderId="7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3" borderId="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center" vertical="center" wrapText="1"/>
    </xf>
    <xf numFmtId="0" fontId="4" fillId="3" borderId="7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/>
    </xf>
    <xf numFmtId="0" fontId="4" fillId="3" borderId="3" xfId="0" applyFont="1" applyFill="1" applyBorder="1" applyAlignment="1">
      <alignment horizontal="center" vertical="center" wrapText="1"/>
    </xf>
    <xf numFmtId="0" fontId="4" fillId="3" borderId="8" xfId="0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/>
    </xf>
    <xf numFmtId="0" fontId="4" fillId="3" borderId="5" xfId="0" applyFont="1" applyFill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center"/>
    </xf>
    <xf numFmtId="0" fontId="6" fillId="0" borderId="0" xfId="0" applyFont="1" applyAlignment="1">
      <alignment horizontal="center"/>
    </xf>
    <xf numFmtId="0" fontId="6" fillId="0" borderId="5" xfId="0" applyFont="1" applyBorder="1" applyAlignment="1">
      <alignment horizontal="center"/>
    </xf>
    <xf numFmtId="0" fontId="6" fillId="0" borderId="8" xfId="0" applyFont="1" applyBorder="1" applyAlignment="1">
      <alignment horizontal="center"/>
    </xf>
    <xf numFmtId="0" fontId="6" fillId="0" borderId="0" xfId="0" applyFont="1"/>
    <xf numFmtId="0" fontId="4" fillId="7" borderId="10" xfId="0" applyFont="1" applyFill="1" applyBorder="1" applyAlignment="1">
      <alignment horizontal="center" vertical="center" wrapText="1"/>
    </xf>
    <xf numFmtId="0" fontId="4" fillId="8" borderId="2" xfId="0" applyFont="1" applyFill="1" applyBorder="1" applyAlignment="1">
      <alignment horizontal="center" vertical="center" wrapText="1"/>
    </xf>
    <xf numFmtId="0" fontId="4" fillId="9" borderId="2" xfId="0" applyFont="1" applyFill="1" applyBorder="1" applyAlignment="1">
      <alignment horizontal="center" vertical="center" wrapText="1"/>
    </xf>
    <xf numFmtId="0" fontId="6" fillId="7" borderId="0" xfId="0" applyFont="1" applyFill="1" applyAlignment="1">
      <alignment horizontal="center"/>
    </xf>
    <xf numFmtId="0" fontId="6" fillId="7" borderId="7" xfId="0" applyFont="1" applyFill="1" applyBorder="1" applyAlignment="1">
      <alignment horizontal="center"/>
    </xf>
    <xf numFmtId="0" fontId="6" fillId="7" borderId="2" xfId="0" applyFont="1" applyFill="1" applyBorder="1" applyAlignment="1">
      <alignment horizontal="center"/>
    </xf>
    <xf numFmtId="0" fontId="2" fillId="0" borderId="1" xfId="0" applyFont="1" applyBorder="1" applyAlignment="1">
      <alignment horizontal="center" vertical="center" wrapText="1"/>
    </xf>
    <xf numFmtId="0" fontId="5" fillId="0" borderId="4" xfId="0" applyFont="1" applyBorder="1"/>
    <xf numFmtId="0" fontId="5" fillId="0" borderId="6" xfId="0" applyFont="1" applyBorder="1"/>
    <xf numFmtId="0" fontId="8" fillId="4" borderId="0" xfId="0" applyFont="1" applyFill="1"/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4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1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rest_api/rest_api_analyze_http_response.asp" TargetMode="External"/><Relationship Id="rId18" Type="http://schemas.openxmlformats.org/officeDocument/2006/relationships/hyperlink" Target="https://www.tutorialspoint.com/rest_api/rest_api_an_intuitive_understanding_of_rest.asp" TargetMode="External"/><Relationship Id="rId26" Type="http://schemas.openxmlformats.org/officeDocument/2006/relationships/hyperlink" Target="https://www.tutorialspoint.com/rest_api/rest_api_understanding_hateoas.asp" TargetMode="External"/><Relationship Id="rId39" Type="http://schemas.openxmlformats.org/officeDocument/2006/relationships/hyperlink" Target="https://www.tutorialspoint.com/rest_api/rest_api_implementing_paging.asp" TargetMode="External"/><Relationship Id="rId21" Type="http://schemas.openxmlformats.org/officeDocument/2006/relationships/hyperlink" Target="https://www.tutorialspoint.com/rest_api/rest_api_concept_of_serialization.asp" TargetMode="External"/><Relationship Id="rId34" Type="http://schemas.openxmlformats.org/officeDocument/2006/relationships/hyperlink" Target="https://www.tutorialspoint.com/rest_api/rest_api_cache_control_directives.asp" TargetMode="External"/><Relationship Id="rId42" Type="http://schemas.openxmlformats.org/officeDocument/2006/relationships/hyperlink" Target="https://www.tutorialspoint.com/rest_api/rest_api_model_validation-1.asp" TargetMode="External"/><Relationship Id="rId47" Type="http://schemas.openxmlformats.org/officeDocument/2006/relationships/hyperlink" Target="https://learning.oreilly.com/library/view/restful-web-services/9780596809140/ch04.html" TargetMode="External"/><Relationship Id="rId50" Type="http://schemas.openxmlformats.org/officeDocument/2006/relationships/hyperlink" Target="https://learning.oreilly.com/library/view/restful-web-services/9780596809140/ch07.html" TargetMode="External"/><Relationship Id="rId55" Type="http://schemas.openxmlformats.org/officeDocument/2006/relationships/hyperlink" Target="https://learning.oreilly.com/library/view/restful-web-services/9780596809140/ch12.html" TargetMode="External"/><Relationship Id="rId7" Type="http://schemas.openxmlformats.org/officeDocument/2006/relationships/hyperlink" Target="https://www.tutorialspoint.com/rest_api/rest_api_understanding_http_request.asp" TargetMode="External"/><Relationship Id="rId2" Type="http://schemas.openxmlformats.org/officeDocument/2006/relationships/hyperlink" Target="https://www.tutorialspoint.com/http/http_parameters.htm" TargetMode="External"/><Relationship Id="rId16" Type="http://schemas.openxmlformats.org/officeDocument/2006/relationships/hyperlink" Target="https://www.tutorialspoint.com/rest_api/rest_api_designing_rest_urls.asp" TargetMode="External"/><Relationship Id="rId29" Type="http://schemas.openxmlformats.org/officeDocument/2006/relationships/hyperlink" Target="https://www.tutorialspoint.com/rest_api/rest_api_approaches_to_returning_hypermedia_data.asp" TargetMode="External"/><Relationship Id="rId11" Type="http://schemas.openxmlformats.org/officeDocument/2006/relationships/hyperlink" Target="https://www.tutorialspoint.com/rest_api/rest_api_creating_routing_templates.asp" TargetMode="External"/><Relationship Id="rId24" Type="http://schemas.openxmlformats.org/officeDocument/2006/relationships/hyperlink" Target="https://www.tutorialspoint.com/rest_api/rest_api_creating_domain_models.asp" TargetMode="External"/><Relationship Id="rId32" Type="http://schemas.openxmlformats.org/officeDocument/2006/relationships/hyperlink" Target="https://www.tutorialspoint.com/rest_api/rest_api_hal_and_collection_plus_json.asp" TargetMode="External"/><Relationship Id="rId37" Type="http://schemas.openxmlformats.org/officeDocument/2006/relationships/hyperlink" Target="https://www.tutorialspoint.com/rest_api/rest_api_concurrency_in_rest.asp" TargetMode="External"/><Relationship Id="rId40" Type="http://schemas.openxmlformats.org/officeDocument/2006/relationships/hyperlink" Target="https://www.tutorialspoint.com/rest_api/rest_api_json_serialization.asp" TargetMode="External"/><Relationship Id="rId45" Type="http://schemas.openxmlformats.org/officeDocument/2006/relationships/hyperlink" Target="https://learning.oreilly.com/library/view/restful-web-services/9780596809140/ch02.html" TargetMode="External"/><Relationship Id="rId53" Type="http://schemas.openxmlformats.org/officeDocument/2006/relationships/hyperlink" Target="https://learning.oreilly.com/library/view/restful-web-services/9780596809140/ch10.html" TargetMode="External"/><Relationship Id="rId5" Type="http://schemas.openxmlformats.org/officeDocument/2006/relationships/hyperlink" Target="https://www.tutorialspoint.com/http/http_responses.htm" TargetMode="External"/><Relationship Id="rId19" Type="http://schemas.openxmlformats.org/officeDocument/2006/relationships/hyperlink" Target="https://www.tutorialspoint.com/rest_api/rest_api_model_validation.asp" TargetMode="External"/><Relationship Id="rId4" Type="http://schemas.openxmlformats.org/officeDocument/2006/relationships/hyperlink" Target="https://www.tutorialspoint.com/http/http_requests.htm" TargetMode="External"/><Relationship Id="rId9" Type="http://schemas.openxmlformats.org/officeDocument/2006/relationships/hyperlink" Target="https://www.tutorialspoint.com/rest_api/rest_api_the_need_for_rest.asp" TargetMode="External"/><Relationship Id="rId14" Type="http://schemas.openxmlformats.org/officeDocument/2006/relationships/hyperlink" Target="https://www.tutorialspoint.com/rest_api/rest_api_understanding_routing_attributes.asp" TargetMode="External"/><Relationship Id="rId22" Type="http://schemas.openxmlformats.org/officeDocument/2006/relationships/hyperlink" Target="https://www.tutorialspoint.com/rest_api/rest_api_the_concept_of_deserialization.asp" TargetMode="External"/><Relationship Id="rId27" Type="http://schemas.openxmlformats.org/officeDocument/2006/relationships/hyperlink" Target="https://www.tutorialspoint.com/rest_api/rest_api_scaffolding_controllers.asp" TargetMode="External"/><Relationship Id="rId30" Type="http://schemas.openxmlformats.org/officeDocument/2006/relationships/hyperlink" Target="https://www.tutorialspoint.com/rest_api/rest_api_database_seeding.asp" TargetMode="External"/><Relationship Id="rId35" Type="http://schemas.openxmlformats.org/officeDocument/2006/relationships/hyperlink" Target="https://www.tutorialspoint.com/rest_api/rest_api_versioning_rest_apis.asp" TargetMode="External"/><Relationship Id="rId43" Type="http://schemas.openxmlformats.org/officeDocument/2006/relationships/hyperlink" Target="https://www.tutorialspoint.com/rest_api/rest_api_deferred_execution.asp" TargetMode="External"/><Relationship Id="rId48" Type="http://schemas.openxmlformats.org/officeDocument/2006/relationships/hyperlink" Target="https://learning.oreilly.com/library/view/restful-web-services/9780596809140/ch05.html" TargetMode="External"/><Relationship Id="rId56" Type="http://schemas.openxmlformats.org/officeDocument/2006/relationships/hyperlink" Target="https://learning.oreilly.com/library/view/restful-web-services/9780596809140/ch13.html" TargetMode="External"/><Relationship Id="rId8" Type="http://schemas.openxmlformats.org/officeDocument/2006/relationships/hyperlink" Target="https://www.tutorialspoint.com/rest_api/rest_api_controllers_and_actions.asp" TargetMode="External"/><Relationship Id="rId51" Type="http://schemas.openxmlformats.org/officeDocument/2006/relationships/hyperlink" Target="https://learning.oreilly.com/library/view/restful-web-services/9780596809140/ch08.html" TargetMode="External"/><Relationship Id="rId3" Type="http://schemas.openxmlformats.org/officeDocument/2006/relationships/hyperlink" Target="https://www.tutorialspoint.com/http/http_messages.htm" TargetMode="External"/><Relationship Id="rId12" Type="http://schemas.openxmlformats.org/officeDocument/2006/relationships/hyperlink" Target="https://www.tutorialspoint.com/rest_api/rest_api_restful_web_api.asp" TargetMode="External"/><Relationship Id="rId17" Type="http://schemas.openxmlformats.org/officeDocument/2006/relationships/hyperlink" Target="https://www.tutorialspoint.com/rest_api/rest_api_using_parameters_in_requests.asp" TargetMode="External"/><Relationship Id="rId25" Type="http://schemas.openxmlformats.org/officeDocument/2006/relationships/hyperlink" Target="https://www.tutorialspoint.com/rest_api/rest_api_introduction_to_caching.asp" TargetMode="External"/><Relationship Id="rId33" Type="http://schemas.openxmlformats.org/officeDocument/2006/relationships/hyperlink" Target="https://www.tutorialspoint.com/rest_api/rest_api_migrations.asp" TargetMode="External"/><Relationship Id="rId38" Type="http://schemas.openxmlformats.org/officeDocument/2006/relationships/hyperlink" Target="https://www.tutorialspoint.com/rest_api/rest_api_versioning_demo.asp" TargetMode="External"/><Relationship Id="rId46" Type="http://schemas.openxmlformats.org/officeDocument/2006/relationships/hyperlink" Target="https://learning.oreilly.com/library/view/restful-web-services/9780596809140/ch03.html" TargetMode="External"/><Relationship Id="rId20" Type="http://schemas.openxmlformats.org/officeDocument/2006/relationships/hyperlink" Target="https://www.tutorialspoint.com/rest_api/rest_api_rest_constraints.asp" TargetMode="External"/><Relationship Id="rId41" Type="http://schemas.openxmlformats.org/officeDocument/2006/relationships/hyperlink" Target="https://www.tutorialspoint.com/rest_api/rest_api_cors_and_enabling_cors.asp" TargetMode="External"/><Relationship Id="rId54" Type="http://schemas.openxmlformats.org/officeDocument/2006/relationships/hyperlink" Target="https://learning.oreilly.com/library/view/restful-web-services/9780596809140/ch11.html" TargetMode="External"/><Relationship Id="rId1" Type="http://schemas.openxmlformats.org/officeDocument/2006/relationships/hyperlink" Target="https://www.tutorialspoint.com/http/http_overview.htm" TargetMode="External"/><Relationship Id="rId6" Type="http://schemas.openxmlformats.org/officeDocument/2006/relationships/hyperlink" Target="https://www.tutorialspoint.com/rest_api/rest_api_introducing.asp" TargetMode="External"/><Relationship Id="rId15" Type="http://schemas.openxmlformats.org/officeDocument/2006/relationships/hyperlink" Target="https://www.tutorialspoint.com/rest_api/rest_api_comparison_of_apis.asp" TargetMode="External"/><Relationship Id="rId23" Type="http://schemas.openxmlformats.org/officeDocument/2006/relationships/hyperlink" Target="https://www.tutorialspoint.com/rest_api/rest_api_richardson_maturity_model.asp" TargetMode="External"/><Relationship Id="rId28" Type="http://schemas.openxmlformats.org/officeDocument/2006/relationships/hyperlink" Target="https://www.tutorialspoint.com/rest_api/rest_api_expiration_model.asp" TargetMode="External"/><Relationship Id="rId36" Type="http://schemas.openxmlformats.org/officeDocument/2006/relationships/hyperlink" Target="https://www.tutorialspoint.com/rest_api/rest_api_using_dtos.asp" TargetMode="External"/><Relationship Id="rId49" Type="http://schemas.openxmlformats.org/officeDocument/2006/relationships/hyperlink" Target="https://learning.oreilly.com/library/view/restful-web-services/9780596809140/ch06.html" TargetMode="External"/><Relationship Id="rId57" Type="http://schemas.openxmlformats.org/officeDocument/2006/relationships/hyperlink" Target="https://learning.oreilly.com/library/view/restful-web-services/9780596809140/ch14.html" TargetMode="External"/><Relationship Id="rId10" Type="http://schemas.openxmlformats.org/officeDocument/2006/relationships/hyperlink" Target="https://www.tutorialspoint.com/rest_api/rest_api_http_request_methods.asp" TargetMode="External"/><Relationship Id="rId31" Type="http://schemas.openxmlformats.org/officeDocument/2006/relationships/hyperlink" Target="https://www.tutorialspoint.com/rest_api/rest_api_validation_model.asp" TargetMode="External"/><Relationship Id="rId44" Type="http://schemas.openxmlformats.org/officeDocument/2006/relationships/hyperlink" Target="https://www.tutorialspoint.com/rest_api/rest_api_caching_demo.asp" TargetMode="External"/><Relationship Id="rId52" Type="http://schemas.openxmlformats.org/officeDocument/2006/relationships/hyperlink" Target="https://learning.oreilly.com/library/view/restful-web-services/9780596809140/ch09.html" TargetMode="External"/></Relationships>
</file>

<file path=xl/worksheets/_rels/sheet12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data_communication_computer_network/network_addressing.htm" TargetMode="External"/><Relationship Id="rId18" Type="http://schemas.openxmlformats.org/officeDocument/2006/relationships/hyperlink" Target="https://www.tutorialspoint.com/data_communication_computer_network/network_layer_routing.htm" TargetMode="External"/><Relationship Id="rId26" Type="http://schemas.openxmlformats.org/officeDocument/2006/relationships/hyperlink" Target="https://www.tutorialspoint.com/data_communication_computer_network/wireless_transmission.htm" TargetMode="External"/><Relationship Id="rId39" Type="http://schemas.openxmlformats.org/officeDocument/2006/relationships/hyperlink" Target="https://www.tutorialspoint.com/ipv4/ipv4_address_classes.htm" TargetMode="External"/><Relationship Id="rId21" Type="http://schemas.openxmlformats.org/officeDocument/2006/relationships/hyperlink" Target="https://www.tutorialspoint.com/data_communication_computer_network/data_link_control_and_protocols.htm" TargetMode="External"/><Relationship Id="rId34" Type="http://schemas.openxmlformats.org/officeDocument/2006/relationships/hyperlink" Target="https://www.tutorialspoint.com/ipv6/ipv6_addressing_modes.htm" TargetMode="External"/><Relationship Id="rId42" Type="http://schemas.openxmlformats.org/officeDocument/2006/relationships/hyperlink" Target="https://www.tutorialspoint.com/ipv6/ipv6_communication.htm" TargetMode="External"/><Relationship Id="rId47" Type="http://schemas.openxmlformats.org/officeDocument/2006/relationships/hyperlink" Target="https://www.tutorialspoint.com/ipv6/ipv6_mobility.htm" TargetMode="External"/><Relationship Id="rId50" Type="http://schemas.openxmlformats.org/officeDocument/2006/relationships/hyperlink" Target="https://www.techopedia.com/6/28587/internet/8-steps-to-understanding-ip-subnetting/6" TargetMode="External"/><Relationship Id="rId7" Type="http://schemas.openxmlformats.org/officeDocument/2006/relationships/hyperlink" Target="https://www.tutorialspoint.com/data_communication_computer_network/application_layer_introduction.htm" TargetMode="External"/><Relationship Id="rId2" Type="http://schemas.openxmlformats.org/officeDocument/2006/relationships/hyperlink" Target="https://www.tutorialspoint.com/data_communication_computer_network/computer_network_types.htm" TargetMode="External"/><Relationship Id="rId16" Type="http://schemas.openxmlformats.org/officeDocument/2006/relationships/hyperlink" Target="https://www.tutorialspoint.com/data_communication_computer_network/error_detection_and_correction.htm" TargetMode="External"/><Relationship Id="rId29" Type="http://schemas.openxmlformats.org/officeDocument/2006/relationships/hyperlink" Target="https://www.tutorialspoint.com/ipv4/ipv4_overview.htm" TargetMode="External"/><Relationship Id="rId11" Type="http://schemas.openxmlformats.org/officeDocument/2006/relationships/hyperlink" Target="https://www.tutorialspoint.com/data_communication_computer_network/data_link_layer_introduction.htm" TargetMode="External"/><Relationship Id="rId24" Type="http://schemas.openxmlformats.org/officeDocument/2006/relationships/hyperlink" Target="https://www.tutorialspoint.com/data_communication_computer_network/transmission_media.htm" TargetMode="External"/><Relationship Id="rId32" Type="http://schemas.openxmlformats.org/officeDocument/2006/relationships/hyperlink" Target="https://www.tutorialspoint.com/ipv6/ipv6_features.htm" TargetMode="External"/><Relationship Id="rId37" Type="http://schemas.openxmlformats.org/officeDocument/2006/relationships/hyperlink" Target="https://www.tutorialspoint.com/ipv4/ipv4_addressing.htm" TargetMode="External"/><Relationship Id="rId40" Type="http://schemas.openxmlformats.org/officeDocument/2006/relationships/hyperlink" Target="https://www.tutorialspoint.com/ipv6/ipv6_headers.htm" TargetMode="External"/><Relationship Id="rId45" Type="http://schemas.openxmlformats.org/officeDocument/2006/relationships/hyperlink" Target="https://www.tutorialspoint.com/ipv4/ipv4_reserved_addresses.htm" TargetMode="External"/><Relationship Id="rId53" Type="http://schemas.openxmlformats.org/officeDocument/2006/relationships/hyperlink" Target="https://www.techopedia.com/6/28587/internet/8-steps-to-understanding-ip-subnetting/9" TargetMode="External"/><Relationship Id="rId5" Type="http://schemas.openxmlformats.org/officeDocument/2006/relationships/hyperlink" Target="https://www.tutorialspoint.com/data_communication_computer_network/computer_network_models.htm" TargetMode="External"/><Relationship Id="rId10" Type="http://schemas.openxmlformats.org/officeDocument/2006/relationships/hyperlink" Target="https://www.tutorialspoint.com/data_communication_computer_network/physical_layer_introduction.htm" TargetMode="External"/><Relationship Id="rId19" Type="http://schemas.openxmlformats.org/officeDocument/2006/relationships/hyperlink" Target="https://www.tutorialspoint.com/data_communication_computer_network/user_datagram_protocol.htm" TargetMode="External"/><Relationship Id="rId31" Type="http://schemas.openxmlformats.org/officeDocument/2006/relationships/hyperlink" Target="https://www.tutorialspoint.com/ipv4/ipv4_osi_model.htm" TargetMode="External"/><Relationship Id="rId44" Type="http://schemas.openxmlformats.org/officeDocument/2006/relationships/hyperlink" Target="https://www.tutorialspoint.com/ipv6/ipv6_subnetting.htm" TargetMode="External"/><Relationship Id="rId52" Type="http://schemas.openxmlformats.org/officeDocument/2006/relationships/hyperlink" Target="https://www.techopedia.com/6/28587/internet/8-steps-to-understanding-ip-subnetting/8" TargetMode="External"/><Relationship Id="rId4" Type="http://schemas.openxmlformats.org/officeDocument/2006/relationships/hyperlink" Target="https://www.tutorialspoint.com/data_communication_computer_network/computer_network_topologies.htm" TargetMode="External"/><Relationship Id="rId9" Type="http://schemas.openxmlformats.org/officeDocument/2006/relationships/hyperlink" Target="https://www.tutorialspoint.com/data_communication_computer_network/transport_layer_introduction.htm" TargetMode="External"/><Relationship Id="rId14" Type="http://schemas.openxmlformats.org/officeDocument/2006/relationships/hyperlink" Target="https://www.tutorialspoint.com/data_communication_computer_network/transmission_control_protocol.htm" TargetMode="External"/><Relationship Id="rId22" Type="http://schemas.openxmlformats.org/officeDocument/2006/relationships/hyperlink" Target="https://www.tutorialspoint.com/data_communication_computer_network/network_services.htm" TargetMode="External"/><Relationship Id="rId27" Type="http://schemas.openxmlformats.org/officeDocument/2006/relationships/hyperlink" Target="https://www.tutorialspoint.com/data_communication_computer_network/physical_layer_multiplexing.htm" TargetMode="External"/><Relationship Id="rId30" Type="http://schemas.openxmlformats.org/officeDocument/2006/relationships/hyperlink" Target="https://www.tutorialspoint.com/ipv6/ipv6_overview.htm" TargetMode="External"/><Relationship Id="rId35" Type="http://schemas.openxmlformats.org/officeDocument/2006/relationships/hyperlink" Target="https://www.tutorialspoint.com/ipv4/ipv4_packet_structure.htm" TargetMode="External"/><Relationship Id="rId43" Type="http://schemas.openxmlformats.org/officeDocument/2006/relationships/hyperlink" Target="https://www.tutorialspoint.com/ipv4/ipv4_vlsm.htm" TargetMode="External"/><Relationship Id="rId48" Type="http://schemas.openxmlformats.org/officeDocument/2006/relationships/hyperlink" Target="https://www.tutorialspoint.com/ipv6/ipv6_routing.htm" TargetMode="External"/><Relationship Id="rId8" Type="http://schemas.openxmlformats.org/officeDocument/2006/relationships/hyperlink" Target="https://www.tutorialspoint.com/data_communication_computer_network/network_layer_introduction.htm" TargetMode="External"/><Relationship Id="rId51" Type="http://schemas.openxmlformats.org/officeDocument/2006/relationships/hyperlink" Target="https://www.techopedia.com/6/28587/internet/8-steps-to-understanding-ip-subnetting/7" TargetMode="External"/><Relationship Id="rId3" Type="http://schemas.openxmlformats.org/officeDocument/2006/relationships/hyperlink" Target="https://www.tutorialspoint.com/data_communication_computer_network/network_lan_technologies.htm" TargetMode="External"/><Relationship Id="rId12" Type="http://schemas.openxmlformats.org/officeDocument/2006/relationships/hyperlink" Target="https://www.tutorialspoint.com/data_communication_computer_network/client_server_model.htm" TargetMode="External"/><Relationship Id="rId17" Type="http://schemas.openxmlformats.org/officeDocument/2006/relationships/hyperlink" Target="https://www.tutorialspoint.com/data_communication_computer_network/application_protocols.htm" TargetMode="External"/><Relationship Id="rId25" Type="http://schemas.openxmlformats.org/officeDocument/2006/relationships/hyperlink" Target="https://www.tutorialspoint.com/data_communication_computer_network/network_layer_protocols.htm" TargetMode="External"/><Relationship Id="rId33" Type="http://schemas.openxmlformats.org/officeDocument/2006/relationships/hyperlink" Target="https://www.tutorialspoint.com/ipv4/ipv4_tcpip_model.htm" TargetMode="External"/><Relationship Id="rId38" Type="http://schemas.openxmlformats.org/officeDocument/2006/relationships/hyperlink" Target="https://www.tutorialspoint.com/ipv6/ipv6_special_addresses.htm" TargetMode="External"/><Relationship Id="rId46" Type="http://schemas.openxmlformats.org/officeDocument/2006/relationships/hyperlink" Target="https://www.tutorialspoint.com/ipv6/ipv6_ipv4_to_ipv6.htm" TargetMode="External"/><Relationship Id="rId20" Type="http://schemas.openxmlformats.org/officeDocument/2006/relationships/hyperlink" Target="https://www.tutorialspoint.com/data_communication_computer_network/analog_transmission.htm" TargetMode="External"/><Relationship Id="rId41" Type="http://schemas.openxmlformats.org/officeDocument/2006/relationships/hyperlink" Target="https://www.tutorialspoint.com/ipv4/ipv4_subnetting.htm" TargetMode="External"/><Relationship Id="rId1" Type="http://schemas.openxmlformats.org/officeDocument/2006/relationships/hyperlink" Target="https://www.tutorialspoint.com/data_communication_computer_network/data_communication_computer_network_overview.htm" TargetMode="External"/><Relationship Id="rId6" Type="http://schemas.openxmlformats.org/officeDocument/2006/relationships/hyperlink" Target="https://www.tutorialspoint.com/data_communication_computer_network/computer_network_security.htm" TargetMode="External"/><Relationship Id="rId15" Type="http://schemas.openxmlformats.org/officeDocument/2006/relationships/hyperlink" Target="https://www.tutorialspoint.com/data_communication_computer_network/digital_transmission.htm" TargetMode="External"/><Relationship Id="rId23" Type="http://schemas.openxmlformats.org/officeDocument/2006/relationships/hyperlink" Target="https://www.tutorialspoint.com/data_communication_computer_network/internetworking.htm" TargetMode="External"/><Relationship Id="rId28" Type="http://schemas.openxmlformats.org/officeDocument/2006/relationships/hyperlink" Target="https://www.tutorialspoint.com/data_communication_computer_network/physical_layer_switching.htm" TargetMode="External"/><Relationship Id="rId36" Type="http://schemas.openxmlformats.org/officeDocument/2006/relationships/hyperlink" Target="https://www.tutorialspoint.com/ipv6/ipv6_address_types.htm" TargetMode="External"/><Relationship Id="rId49" Type="http://schemas.openxmlformats.org/officeDocument/2006/relationships/hyperlink" Target="https://www.techopedia.com/6/28587/internet/8-steps-to-understanding-ip-subnetting/5" TargetMode="Externa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utorialspoint.com/dbms/dbms_data_independence.htm" TargetMode="External"/><Relationship Id="rId13" Type="http://schemas.openxmlformats.org/officeDocument/2006/relationships/hyperlink" Target="https://www.tutorialspoint.com/dbms/relational_algebra.htm" TargetMode="External"/><Relationship Id="rId18" Type="http://schemas.openxmlformats.org/officeDocument/2006/relationships/hyperlink" Target="https://www.tutorialspoint.com/dbms/dbms_file_structure.htm" TargetMode="External"/><Relationship Id="rId3" Type="http://schemas.openxmlformats.org/officeDocument/2006/relationships/hyperlink" Target="https://www.tutorialspoint.com/dbms/dbms_architecture.htm" TargetMode="External"/><Relationship Id="rId21" Type="http://schemas.openxmlformats.org/officeDocument/2006/relationships/hyperlink" Target="https://www.tutorialspoint.com/dbms/dbms_concurrency_control.htm" TargetMode="External"/><Relationship Id="rId7" Type="http://schemas.openxmlformats.org/officeDocument/2006/relationships/hyperlink" Target="https://www.tutorialspoint.com/dbms/dbms_data_schemas.htm" TargetMode="External"/><Relationship Id="rId12" Type="http://schemas.openxmlformats.org/officeDocument/2006/relationships/hyperlink" Target="https://www.tutorialspoint.com/dbms/database_joins.htm" TargetMode="External"/><Relationship Id="rId17" Type="http://schemas.openxmlformats.org/officeDocument/2006/relationships/hyperlink" Target="https://www.tutorialspoint.com/dbms/dbms_indexing.htm" TargetMode="External"/><Relationship Id="rId2" Type="http://schemas.openxmlformats.org/officeDocument/2006/relationships/hyperlink" Target="https://www.tutorialspoint.com/dbms/er_model_basic_concepts.htm" TargetMode="External"/><Relationship Id="rId16" Type="http://schemas.openxmlformats.org/officeDocument/2006/relationships/hyperlink" Target="https://www.tutorialspoint.com/dbms/dbms_storage_system.htm" TargetMode="External"/><Relationship Id="rId20" Type="http://schemas.openxmlformats.org/officeDocument/2006/relationships/hyperlink" Target="https://www.tutorialspoint.com/dbms/dbms_transaction.htm" TargetMode="External"/><Relationship Id="rId1" Type="http://schemas.openxmlformats.org/officeDocument/2006/relationships/hyperlink" Target="https://www.tutorialspoint.com/dbms/dbms_overview.htm" TargetMode="External"/><Relationship Id="rId6" Type="http://schemas.openxmlformats.org/officeDocument/2006/relationships/hyperlink" Target="https://www.tutorialspoint.com/dbms/dbms_generalization_aggregation.htm" TargetMode="External"/><Relationship Id="rId11" Type="http://schemas.openxmlformats.org/officeDocument/2006/relationships/hyperlink" Target="https://www.tutorialspoint.com/dbms/relational_data_model.htm" TargetMode="External"/><Relationship Id="rId24" Type="http://schemas.openxmlformats.org/officeDocument/2006/relationships/hyperlink" Target="https://www.tutorialspoint.com/dbms/dbms_data_recovery.htm" TargetMode="External"/><Relationship Id="rId5" Type="http://schemas.openxmlformats.org/officeDocument/2006/relationships/hyperlink" Target="https://www.tutorialspoint.com/dbms/dbms_data_models.htm" TargetMode="External"/><Relationship Id="rId15" Type="http://schemas.openxmlformats.org/officeDocument/2006/relationships/hyperlink" Target="https://www.tutorialspoint.com/dbms/sql_overview.htm" TargetMode="External"/><Relationship Id="rId23" Type="http://schemas.openxmlformats.org/officeDocument/2006/relationships/hyperlink" Target="https://www.tutorialspoint.com/dbms/dbms_data_backup.htm" TargetMode="External"/><Relationship Id="rId10" Type="http://schemas.openxmlformats.org/officeDocument/2006/relationships/hyperlink" Target="https://www.tutorialspoint.com/dbms/database_normalization.htm" TargetMode="External"/><Relationship Id="rId19" Type="http://schemas.openxmlformats.org/officeDocument/2006/relationships/hyperlink" Target="https://www.tutorialspoint.com/dbms/dbms_hashing.htm" TargetMode="External"/><Relationship Id="rId4" Type="http://schemas.openxmlformats.org/officeDocument/2006/relationships/hyperlink" Target="https://www.tutorialspoint.com/dbms/er_diagram_representation.htm" TargetMode="External"/><Relationship Id="rId9" Type="http://schemas.openxmlformats.org/officeDocument/2006/relationships/hyperlink" Target="https://www.tutorialspoint.com/dbms/dbms_codds_rules.htm" TargetMode="External"/><Relationship Id="rId14" Type="http://schemas.openxmlformats.org/officeDocument/2006/relationships/hyperlink" Target="https://www.tutorialspoint.com/dbms/er_model_to_relational_model.htm" TargetMode="External"/><Relationship Id="rId22" Type="http://schemas.openxmlformats.org/officeDocument/2006/relationships/hyperlink" Target="https://www.tutorialspoint.com/dbms/dbms_deadlock.htm" TargetMode="External"/></Relationships>
</file>

<file path=xl/worksheets/_rels/sheet1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tutorialspoint.com/data_structures_algorithms/stack_algorithm.htm" TargetMode="External"/><Relationship Id="rId18" Type="http://schemas.openxmlformats.org/officeDocument/2006/relationships/hyperlink" Target="https://www.tutorialspoint.com/data_structures_algorithms/insertion_sort_algorithm.htm" TargetMode="External"/><Relationship Id="rId26" Type="http://schemas.openxmlformats.org/officeDocument/2006/relationships/hyperlink" Target="https://www.tutorialspoint.com/data_structures_algorithms/depth_first_traversal.htm" TargetMode="External"/><Relationship Id="rId3" Type="http://schemas.openxmlformats.org/officeDocument/2006/relationships/hyperlink" Target="https://www.tutorialspoint.com/data_structures_algorithms/asymptotic_analysis.htm" TargetMode="External"/><Relationship Id="rId21" Type="http://schemas.openxmlformats.org/officeDocument/2006/relationships/hyperlink" Target="https://www.tutorialspoint.com/data_structures_algorithms/selection_sort_algorithm.htm" TargetMode="External"/><Relationship Id="rId34" Type="http://schemas.openxmlformats.org/officeDocument/2006/relationships/hyperlink" Target="https://www.tutorialspoint.com/data_structures_algorithms/spanning_tree.htm" TargetMode="External"/><Relationship Id="rId7" Type="http://schemas.openxmlformats.org/officeDocument/2006/relationships/hyperlink" Target="https://www.tutorialspoint.com/data_structures_algorithms/divide_and_conquer.htm" TargetMode="External"/><Relationship Id="rId12" Type="http://schemas.openxmlformats.org/officeDocument/2006/relationships/hyperlink" Target="https://www.tutorialspoint.com/data_structures_algorithms/sorting_algorithms.htm" TargetMode="External"/><Relationship Id="rId17" Type="http://schemas.openxmlformats.org/officeDocument/2006/relationships/hyperlink" Target="https://www.tutorialspoint.com/data_structures_algorithms/interpolation_search_algorithm.htm" TargetMode="External"/><Relationship Id="rId25" Type="http://schemas.openxmlformats.org/officeDocument/2006/relationships/hyperlink" Target="https://www.tutorialspoint.com/data_structures_algorithms/recursion_basics.htm" TargetMode="External"/><Relationship Id="rId33" Type="http://schemas.openxmlformats.org/officeDocument/2006/relationships/hyperlink" Target="https://www.tutorialspoint.com/data_structures_algorithms/shell_sort_algorithm.htm" TargetMode="External"/><Relationship Id="rId2" Type="http://schemas.openxmlformats.org/officeDocument/2006/relationships/hyperlink" Target="https://www.tutorialspoint.com/data_structures_algorithms/data_structures_basics.htm" TargetMode="External"/><Relationship Id="rId16" Type="http://schemas.openxmlformats.org/officeDocument/2006/relationships/hyperlink" Target="https://www.tutorialspoint.com/data_structures_algorithms/expression_parsing.htm" TargetMode="External"/><Relationship Id="rId20" Type="http://schemas.openxmlformats.org/officeDocument/2006/relationships/hyperlink" Target="https://www.tutorialspoint.com/data_structures_algorithms/hash_data_structure.htm" TargetMode="External"/><Relationship Id="rId29" Type="http://schemas.openxmlformats.org/officeDocument/2006/relationships/hyperlink" Target="https://www.tutorialspoint.com/data_structures_algorithms/breadth_first_traversal.htm" TargetMode="External"/><Relationship Id="rId1" Type="http://schemas.openxmlformats.org/officeDocument/2006/relationships/hyperlink" Target="https://www.tutorialspoint.com/data_structures_algorithms/algorithms_basics.htm" TargetMode="External"/><Relationship Id="rId6" Type="http://schemas.openxmlformats.org/officeDocument/2006/relationships/hyperlink" Target="https://www.tutorialspoint.com/data_structures_algorithms/linked_list_algorithms.htm" TargetMode="External"/><Relationship Id="rId11" Type="http://schemas.openxmlformats.org/officeDocument/2006/relationships/hyperlink" Target="https://www.tutorialspoint.com/data_structures_algorithms/linear_search_algorithm.htm" TargetMode="External"/><Relationship Id="rId24" Type="http://schemas.openxmlformats.org/officeDocument/2006/relationships/hyperlink" Target="https://www.tutorialspoint.com/data_structures_algorithms/tree_data_structure.htm" TargetMode="External"/><Relationship Id="rId32" Type="http://schemas.openxmlformats.org/officeDocument/2006/relationships/hyperlink" Target="https://www.tutorialspoint.com/data_structures_algorithms/avl_tree_algorithm.htm" TargetMode="External"/><Relationship Id="rId5" Type="http://schemas.openxmlformats.org/officeDocument/2006/relationships/hyperlink" Target="https://www.tutorialspoint.com/data_structures_algorithms/greedy_algorithms.htm" TargetMode="External"/><Relationship Id="rId15" Type="http://schemas.openxmlformats.org/officeDocument/2006/relationships/hyperlink" Target="https://www.tutorialspoint.com/data_structures_algorithms/bubble_sort_algorithm.htm" TargetMode="External"/><Relationship Id="rId23" Type="http://schemas.openxmlformats.org/officeDocument/2006/relationships/hyperlink" Target="https://www.tutorialspoint.com/data_structures_algorithms/graph_data_structure.htm" TargetMode="External"/><Relationship Id="rId28" Type="http://schemas.openxmlformats.org/officeDocument/2006/relationships/hyperlink" Target="https://www.tutorialspoint.com/data_structures_algorithms/tower_of_hanoi.htm" TargetMode="External"/><Relationship Id="rId36" Type="http://schemas.openxmlformats.org/officeDocument/2006/relationships/hyperlink" Target="https://www.tutorialspoint.com/data_structures_algorithms/heap_data_structure.htm" TargetMode="External"/><Relationship Id="rId10" Type="http://schemas.openxmlformats.org/officeDocument/2006/relationships/hyperlink" Target="https://www.tutorialspoint.com/data_structures_algorithms/circular_linked_list_algorithm.htm" TargetMode="External"/><Relationship Id="rId19" Type="http://schemas.openxmlformats.org/officeDocument/2006/relationships/hyperlink" Target="https://www.tutorialspoint.com/data_structures_algorithms/dsa_queue.htm" TargetMode="External"/><Relationship Id="rId31" Type="http://schemas.openxmlformats.org/officeDocument/2006/relationships/hyperlink" Target="https://www.tutorialspoint.com/data_structures_algorithms/fibonacci_series.htm" TargetMode="External"/><Relationship Id="rId4" Type="http://schemas.openxmlformats.org/officeDocument/2006/relationships/hyperlink" Target="https://www.tutorialspoint.com/data_structures_algorithms/array_data_structure.htm" TargetMode="External"/><Relationship Id="rId9" Type="http://schemas.openxmlformats.org/officeDocument/2006/relationships/hyperlink" Target="https://www.tutorialspoint.com/data_structures_algorithms/dynamic_programming.htm" TargetMode="External"/><Relationship Id="rId14" Type="http://schemas.openxmlformats.org/officeDocument/2006/relationships/hyperlink" Target="https://www.tutorialspoint.com/data_structures_algorithms/binary_search_algorithm.htm" TargetMode="External"/><Relationship Id="rId22" Type="http://schemas.openxmlformats.org/officeDocument/2006/relationships/hyperlink" Target="https://www.tutorialspoint.com/data_structures_algorithms/quick_sort_algorithm.htm" TargetMode="External"/><Relationship Id="rId27" Type="http://schemas.openxmlformats.org/officeDocument/2006/relationships/hyperlink" Target="https://www.tutorialspoint.com/data_structures_algorithms/tree_traversal.htm" TargetMode="External"/><Relationship Id="rId30" Type="http://schemas.openxmlformats.org/officeDocument/2006/relationships/hyperlink" Target="https://www.tutorialspoint.com/data_structures_algorithms/binary_search_tree.htm" TargetMode="External"/><Relationship Id="rId35" Type="http://schemas.openxmlformats.org/officeDocument/2006/relationships/hyperlink" Target="https://www.tutorialspoint.com/data_structures_algorithms/merge_sort_algorithm.htm" TargetMode="External"/><Relationship Id="rId8" Type="http://schemas.openxmlformats.org/officeDocument/2006/relationships/hyperlink" Target="https://www.tutorialspoint.com/data_structures_algorithms/doubly_linked_list_algorithm.htm" TargetMode="External"/></Relationships>
</file>

<file path=xl/worksheets/_rels/sheet2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oracle.com/javase/tutorial/collections/algorithms/index.html" TargetMode="External"/><Relationship Id="rId18" Type="http://schemas.openxmlformats.org/officeDocument/2006/relationships/hyperlink" Target="https://docs.oracle.com/javase/tutorial/collections/implementations/deque.html" TargetMode="External"/><Relationship Id="rId26" Type="http://schemas.openxmlformats.org/officeDocument/2006/relationships/hyperlink" Target="https://docs.oracle.com/javase/tutorial/collections/custom-implementations/index.html" TargetMode="External"/><Relationship Id="rId39" Type="http://schemas.openxmlformats.org/officeDocument/2006/relationships/hyperlink" Target="http://tutorials.jenkov.com/java-concurrency/creating-and-starting-threads.html" TargetMode="External"/><Relationship Id="rId21" Type="http://schemas.openxmlformats.org/officeDocument/2006/relationships/hyperlink" Target="https://docs.oracle.com/javase/tutorial/collections/implementations/wrapper.html" TargetMode="External"/><Relationship Id="rId34" Type="http://schemas.openxmlformats.org/officeDocument/2006/relationships/hyperlink" Target="http://tutorials.jenkov.com/java-logging/filters.html" TargetMode="External"/><Relationship Id="rId42" Type="http://schemas.openxmlformats.org/officeDocument/2006/relationships/hyperlink" Target="http://tutorials.jenkov.com/java-concurrency/thread-safety-and-immutability.html" TargetMode="External"/><Relationship Id="rId47" Type="http://schemas.openxmlformats.org/officeDocument/2006/relationships/hyperlink" Target="http://tutorials.jenkov.com/java-concurrency/thread-signaling.html" TargetMode="External"/><Relationship Id="rId50" Type="http://schemas.openxmlformats.org/officeDocument/2006/relationships/hyperlink" Target="http://tutorials.jenkov.com/java-concurrency/deadlock-prevention.html" TargetMode="External"/><Relationship Id="rId55" Type="http://schemas.openxmlformats.org/officeDocument/2006/relationships/hyperlink" Target="http://tutorials.jenkov.com/java-concurrency/semaphores.html" TargetMode="External"/><Relationship Id="rId7" Type="http://schemas.openxmlformats.org/officeDocument/2006/relationships/hyperlink" Target="https://docs.oracle.com/javase/tutorial/collections/streams/parallelism.html" TargetMode="External"/><Relationship Id="rId2" Type="http://schemas.openxmlformats.org/officeDocument/2006/relationships/hyperlink" Target="https://docs.oracle.com/javase/tutorial/collections/streams/reduction.html" TargetMode="External"/><Relationship Id="rId16" Type="http://schemas.openxmlformats.org/officeDocument/2006/relationships/hyperlink" Target="https://docs.oracle.com/javase/tutorial/collections/algorithms/index.html" TargetMode="External"/><Relationship Id="rId29" Type="http://schemas.openxmlformats.org/officeDocument/2006/relationships/hyperlink" Target="http://tutorials.jenkov.com/java-logging/overview.html" TargetMode="External"/><Relationship Id="rId11" Type="http://schemas.openxmlformats.org/officeDocument/2006/relationships/hyperlink" Target="https://docs.oracle.com/javase/tutorial/collections/interfaces/list.html" TargetMode="External"/><Relationship Id="rId24" Type="http://schemas.openxmlformats.org/officeDocument/2006/relationships/hyperlink" Target="https://docs.oracle.com/javase/tutorial/collections/implementations/convenience.html" TargetMode="External"/><Relationship Id="rId32" Type="http://schemas.openxmlformats.org/officeDocument/2006/relationships/hyperlink" Target="http://tutorials.jenkov.com/java-logging/levels.html" TargetMode="External"/><Relationship Id="rId37" Type="http://schemas.openxmlformats.org/officeDocument/2006/relationships/hyperlink" Target="http://tutorials.jenkov.com/java-logging/configuration.html" TargetMode="External"/><Relationship Id="rId40" Type="http://schemas.openxmlformats.org/officeDocument/2006/relationships/hyperlink" Target="http://tutorials.jenkov.com/java-concurrency/race-conditions-and-critical-sections.html" TargetMode="External"/><Relationship Id="rId45" Type="http://schemas.openxmlformats.org/officeDocument/2006/relationships/hyperlink" Target="http://tutorials.jenkov.com/java-concurrency/volatile.html" TargetMode="External"/><Relationship Id="rId53" Type="http://schemas.openxmlformats.org/officeDocument/2006/relationships/hyperlink" Target="http://tutorials.jenkov.com/java-concurrency/reentrance-lockout.html" TargetMode="External"/><Relationship Id="rId58" Type="http://schemas.openxmlformats.org/officeDocument/2006/relationships/hyperlink" Target="http://tutorials.jenkov.com/java-concurrency/thread-pools.html" TargetMode="External"/><Relationship Id="rId5" Type="http://schemas.openxmlformats.org/officeDocument/2006/relationships/hyperlink" Target="https://docs.oracle.com/javase/tutorial/collections/interoperability/compatibility.html" TargetMode="External"/><Relationship Id="rId19" Type="http://schemas.openxmlformats.org/officeDocument/2006/relationships/hyperlink" Target="https://docs.oracle.com/javase/tutorial/collections/algorithms/index.html" TargetMode="External"/><Relationship Id="rId4" Type="http://schemas.openxmlformats.org/officeDocument/2006/relationships/hyperlink" Target="https://docs.oracle.com/javase/tutorial/collections/algorithms/index.html" TargetMode="External"/><Relationship Id="rId9" Type="http://schemas.openxmlformats.org/officeDocument/2006/relationships/hyperlink" Target="https://docs.oracle.com/javase/tutorial/collections/algorithms/index.html" TargetMode="External"/><Relationship Id="rId14" Type="http://schemas.openxmlformats.org/officeDocument/2006/relationships/hyperlink" Target="https://docs.oracle.com/javase/tutorial/collections/interfaces/queue.html" TargetMode="External"/><Relationship Id="rId22" Type="http://schemas.openxmlformats.org/officeDocument/2006/relationships/hyperlink" Target="https://docs.oracle.com/javase/tutorial/collections/algorithms/index.html" TargetMode="External"/><Relationship Id="rId27" Type="http://schemas.openxmlformats.org/officeDocument/2006/relationships/hyperlink" Target="https://docs.oracle.com/javase/tutorial/collections/interfaces/sorted-map.html" TargetMode="External"/><Relationship Id="rId30" Type="http://schemas.openxmlformats.org/officeDocument/2006/relationships/hyperlink" Target="http://tutorials.jenkov.com/java-logging/basic-usage.html" TargetMode="External"/><Relationship Id="rId35" Type="http://schemas.openxmlformats.org/officeDocument/2006/relationships/hyperlink" Target="http://tutorials.jenkov.com/java-logging/handlers.html" TargetMode="External"/><Relationship Id="rId43" Type="http://schemas.openxmlformats.org/officeDocument/2006/relationships/hyperlink" Target="http://tutorials.jenkov.com/java-concurrency/java-memory-model.html" TargetMode="External"/><Relationship Id="rId48" Type="http://schemas.openxmlformats.org/officeDocument/2006/relationships/hyperlink" Target="http://tutorials.jenkov.com/java-concurrency/deadlock.html" TargetMode="External"/><Relationship Id="rId56" Type="http://schemas.openxmlformats.org/officeDocument/2006/relationships/hyperlink" Target="http://tutorials.jenkov.com/java-concurrency/slipped-conditions.html" TargetMode="External"/><Relationship Id="rId8" Type="http://schemas.openxmlformats.org/officeDocument/2006/relationships/hyperlink" Target="https://docs.oracle.com/javase/tutorial/collections/implementations/list.html" TargetMode="External"/><Relationship Id="rId51" Type="http://schemas.openxmlformats.org/officeDocument/2006/relationships/hyperlink" Target="http://tutorials.jenkov.com/java-concurrency/read-write-locks.html" TargetMode="External"/><Relationship Id="rId3" Type="http://schemas.openxmlformats.org/officeDocument/2006/relationships/hyperlink" Target="https://docs.oracle.com/javase/tutorial/collections/implementations/set.html" TargetMode="External"/><Relationship Id="rId12" Type="http://schemas.openxmlformats.org/officeDocument/2006/relationships/hyperlink" Target="https://docs.oracle.com/javase/tutorial/collections/implementations/map.html" TargetMode="External"/><Relationship Id="rId17" Type="http://schemas.openxmlformats.org/officeDocument/2006/relationships/hyperlink" Target="https://docs.oracle.com/javase/tutorial/collections/interfaces/deque.html" TargetMode="External"/><Relationship Id="rId25" Type="http://schemas.openxmlformats.org/officeDocument/2006/relationships/hyperlink" Target="https://docs.oracle.com/javase/tutorial/collections/interfaces/sorted-set.html" TargetMode="External"/><Relationship Id="rId33" Type="http://schemas.openxmlformats.org/officeDocument/2006/relationships/hyperlink" Target="http://tutorials.jenkov.com/java-logging/formatters.html" TargetMode="External"/><Relationship Id="rId38" Type="http://schemas.openxmlformats.org/officeDocument/2006/relationships/hyperlink" Target="http://tutorials.jenkov.com/java-logging/logmanager.html" TargetMode="External"/><Relationship Id="rId46" Type="http://schemas.openxmlformats.org/officeDocument/2006/relationships/hyperlink" Target="http://tutorials.jenkov.com/java-concurrency/threadlocal.html" TargetMode="External"/><Relationship Id="rId59" Type="http://schemas.openxmlformats.org/officeDocument/2006/relationships/hyperlink" Target="http://tutorials.jenkov.com/java-concurrency/compare-and-swap.html" TargetMode="External"/><Relationship Id="rId20" Type="http://schemas.openxmlformats.org/officeDocument/2006/relationships/hyperlink" Target="https://docs.oracle.com/javase/tutorial/collections/interfaces/map.html" TargetMode="External"/><Relationship Id="rId41" Type="http://schemas.openxmlformats.org/officeDocument/2006/relationships/hyperlink" Target="http://tutorials.jenkov.com/java-concurrency/thread-safety.html" TargetMode="External"/><Relationship Id="rId54" Type="http://schemas.openxmlformats.org/officeDocument/2006/relationships/hyperlink" Target="http://tutorials.jenkov.com/java-concurrency/nested-monitor-lockout.html" TargetMode="External"/><Relationship Id="rId1" Type="http://schemas.openxmlformats.org/officeDocument/2006/relationships/hyperlink" Target="https://docs.oracle.com/javase/tutorial/collections/interfaces/collection.html" TargetMode="External"/><Relationship Id="rId6" Type="http://schemas.openxmlformats.org/officeDocument/2006/relationships/hyperlink" Target="https://docs.oracle.com/javase/tutorial/collections/interfaces/set.html" TargetMode="External"/><Relationship Id="rId15" Type="http://schemas.openxmlformats.org/officeDocument/2006/relationships/hyperlink" Target="https://docs.oracle.com/javase/tutorial/collections/implementations/queue.html" TargetMode="External"/><Relationship Id="rId23" Type="http://schemas.openxmlformats.org/officeDocument/2006/relationships/hyperlink" Target="https://docs.oracle.com/javase/tutorial/collections/interfaces/order.html" TargetMode="External"/><Relationship Id="rId28" Type="http://schemas.openxmlformats.org/officeDocument/2006/relationships/hyperlink" Target="http://tutorials.jenkov.com/java-logging/index.html" TargetMode="External"/><Relationship Id="rId36" Type="http://schemas.openxmlformats.org/officeDocument/2006/relationships/hyperlink" Target="http://tutorials.jenkov.com/java-logging/logrecord.html" TargetMode="External"/><Relationship Id="rId49" Type="http://schemas.openxmlformats.org/officeDocument/2006/relationships/hyperlink" Target="http://tutorials.jenkov.com/java-concurrency/locks.html" TargetMode="External"/><Relationship Id="rId57" Type="http://schemas.openxmlformats.org/officeDocument/2006/relationships/hyperlink" Target="http://tutorials.jenkov.com/java-concurrency/blocking-queues.html" TargetMode="External"/><Relationship Id="rId10" Type="http://schemas.openxmlformats.org/officeDocument/2006/relationships/hyperlink" Target="https://docs.oracle.com/javase/tutorial/collections/interoperability/api-design.html" TargetMode="External"/><Relationship Id="rId31" Type="http://schemas.openxmlformats.org/officeDocument/2006/relationships/hyperlink" Target="http://tutorials.jenkov.com/java-logging/logger.html" TargetMode="External"/><Relationship Id="rId44" Type="http://schemas.openxmlformats.org/officeDocument/2006/relationships/hyperlink" Target="http://tutorials.jenkov.com/java-concurrency/synchronized.html" TargetMode="External"/><Relationship Id="rId52" Type="http://schemas.openxmlformats.org/officeDocument/2006/relationships/hyperlink" Target="http://tutorials.jenkov.com/java-concurrency/starvation-and-fairness.html" TargetMode="External"/></Relationships>
</file>

<file path=xl/worksheets/_rels/sheet21.xml.rels><?xml version="1.0" encoding="UTF-8" standalone="yes"?>
<Relationships xmlns="http://schemas.openxmlformats.org/package/2006/relationships"><Relationship Id="rId13" Type="http://schemas.openxmlformats.org/officeDocument/2006/relationships/hyperlink" Target="https://learning.oreilly.com/library/view/azure-for-architects/9781789614503/4860dac9-cabf-41db-a9bc-dc853dd03887.xhtml" TargetMode="External"/><Relationship Id="rId18" Type="http://schemas.openxmlformats.org/officeDocument/2006/relationships/hyperlink" Target="https://learning.oreilly.com/library/view/aws-certified-solutions/9781119138556/c06.xhtml" TargetMode="External"/><Relationship Id="rId26" Type="http://schemas.openxmlformats.org/officeDocument/2006/relationships/hyperlink" Target="https://learning.oreilly.com/library/view/aws-certified-solutions/9781119138556/c14.xhtml" TargetMode="External"/><Relationship Id="rId39" Type="http://schemas.openxmlformats.org/officeDocument/2006/relationships/hyperlink" Target="https://learning.oreilly.com/library/view/google-cloud-platform/9781788834308/241e2a84-8ce6-48eb-8453-5dcb32923129.xhtml" TargetMode="External"/><Relationship Id="rId21" Type="http://schemas.openxmlformats.org/officeDocument/2006/relationships/hyperlink" Target="https://learning.oreilly.com/library/view/aws-certified-solutions/9781119138556/c09.xhtml" TargetMode="External"/><Relationship Id="rId34" Type="http://schemas.openxmlformats.org/officeDocument/2006/relationships/hyperlink" Target="https://learning.oreilly.com/library/view/google-cloud-platform/9781788834308/ab177bea-87bd-4fc3-8538-6b1a5d580190.xhtml" TargetMode="External"/><Relationship Id="rId7" Type="http://schemas.openxmlformats.org/officeDocument/2006/relationships/hyperlink" Target="https://learning.oreilly.com/library/view/azure-for-architects/9781789614503/4f2bb958-f79c-449e-9988-1c8ac667b306.xhtml" TargetMode="External"/><Relationship Id="rId2" Type="http://schemas.openxmlformats.org/officeDocument/2006/relationships/hyperlink" Target="https://learning.oreilly.com/library/view/azure-for-architects/9781789614503/5ea48559-fb27-4644-b199-d16a652ef45d.xhtml" TargetMode="External"/><Relationship Id="rId16" Type="http://schemas.openxmlformats.org/officeDocument/2006/relationships/hyperlink" Target="https://learning.oreilly.com/library/view/aws-certified-solutions/9781119138556/c04.xhtml" TargetMode="External"/><Relationship Id="rId20" Type="http://schemas.openxmlformats.org/officeDocument/2006/relationships/hyperlink" Target="https://learning.oreilly.com/library/view/aws-certified-solutions/9781119138556/c08.xhtml" TargetMode="External"/><Relationship Id="rId29" Type="http://schemas.openxmlformats.org/officeDocument/2006/relationships/hyperlink" Target="https://learning.oreilly.com/library/view/google-cloud-platform/9781788834308/3dd5d3bf-5385-458d-9e0e-fda558ee75d2.xhtml" TargetMode="External"/><Relationship Id="rId41" Type="http://schemas.openxmlformats.org/officeDocument/2006/relationships/hyperlink" Target="https://learning.oreilly.com/library/view/google-cloud-platform/9781788834308/9cca27d2-e5e7-43e2-9efb-ec25722bc96b.xhtml" TargetMode="External"/><Relationship Id="rId1" Type="http://schemas.openxmlformats.org/officeDocument/2006/relationships/hyperlink" Target="https://learning.oreilly.com/library/view/azure-for-architects/9781789614503/4320b332-4545-46ee-8968-b9e7600b0975.xhtml" TargetMode="External"/><Relationship Id="rId6" Type="http://schemas.openxmlformats.org/officeDocument/2006/relationships/hyperlink" Target="https://learning.oreilly.com/library/view/azure-for-architects/9781789614503/31c39ad7-ab76-4a3f-bdd1-1f5a7426734c.xhtml" TargetMode="External"/><Relationship Id="rId11" Type="http://schemas.openxmlformats.org/officeDocument/2006/relationships/hyperlink" Target="https://learning.oreilly.com/library/view/azure-for-architects/9781789614503/3e756f48-d06c-4dc9-9b62-ea551d8b3a10.xhtml" TargetMode="External"/><Relationship Id="rId24" Type="http://schemas.openxmlformats.org/officeDocument/2006/relationships/hyperlink" Target="https://learning.oreilly.com/library/view/aws-certified-solutions/9781119138556/c12.xhtml" TargetMode="External"/><Relationship Id="rId32" Type="http://schemas.openxmlformats.org/officeDocument/2006/relationships/hyperlink" Target="https://learning.oreilly.com/library/view/google-cloud-platform/9781788834308/3f55dfbc-8d5e-4606-8868-34d8c72bcf06.xhtml" TargetMode="External"/><Relationship Id="rId37" Type="http://schemas.openxmlformats.org/officeDocument/2006/relationships/hyperlink" Target="https://learning.oreilly.com/library/view/google-cloud-platform/9781788834308/0578b9bd-ba2e-4fa3-9f72-29ef7df1049e.xhtml" TargetMode="External"/><Relationship Id="rId40" Type="http://schemas.openxmlformats.org/officeDocument/2006/relationships/hyperlink" Target="https://learning.oreilly.com/library/view/google-cloud-platform/9781788834308/e62fe76c-6790-47eb-ade5-8686d50a7e5d.xhtml" TargetMode="External"/><Relationship Id="rId5" Type="http://schemas.openxmlformats.org/officeDocument/2006/relationships/hyperlink" Target="https://learning.oreilly.com/library/view/azure-for-architects/9781789614503/77ca16c9-cab7-4822-b915-82a89ab9929d.xhtml" TargetMode="External"/><Relationship Id="rId15" Type="http://schemas.openxmlformats.org/officeDocument/2006/relationships/hyperlink" Target="https://learning.oreilly.com/library/view/aws-certified-solutions/9781119138556/c03.xhtml" TargetMode="External"/><Relationship Id="rId23" Type="http://schemas.openxmlformats.org/officeDocument/2006/relationships/hyperlink" Target="https://learning.oreilly.com/library/view/aws-certified-solutions/9781119138556/c11.xhtml" TargetMode="External"/><Relationship Id="rId28" Type="http://schemas.openxmlformats.org/officeDocument/2006/relationships/hyperlink" Target="https://learning.oreilly.com/library/view/google-cloud-platform/9781788834308/68694a27-80df-41d7-8edb-465222c9ab39.xhtml" TargetMode="External"/><Relationship Id="rId36" Type="http://schemas.openxmlformats.org/officeDocument/2006/relationships/hyperlink" Target="https://learning.oreilly.com/library/view/google-cloud-platform/9781788834308/63135a9a-8eee-4997-bd66-96549f3326c1.xhtml" TargetMode="External"/><Relationship Id="rId10" Type="http://schemas.openxmlformats.org/officeDocument/2006/relationships/hyperlink" Target="https://learning.oreilly.com/library/view/azure-for-architects/9781789614503/033c558d-bb54-419c-878f-bb6620cd14f3.xhtml" TargetMode="External"/><Relationship Id="rId19" Type="http://schemas.openxmlformats.org/officeDocument/2006/relationships/hyperlink" Target="https://learning.oreilly.com/library/view/aws-certified-solutions/9781119138556/c07.xhtml" TargetMode="External"/><Relationship Id="rId31" Type="http://schemas.openxmlformats.org/officeDocument/2006/relationships/hyperlink" Target="https://learning.oreilly.com/library/view/google-cloud-platform/9781788834308/0fdc23e1-7786-4e9f-bf07-783718af68af.xhtml" TargetMode="External"/><Relationship Id="rId4" Type="http://schemas.openxmlformats.org/officeDocument/2006/relationships/hyperlink" Target="https://learning.oreilly.com/library/view/azure-for-architects/9781789614503/46820bee-b44e-42d8-90f5-0da2fb5215de.xhtml" TargetMode="External"/><Relationship Id="rId9" Type="http://schemas.openxmlformats.org/officeDocument/2006/relationships/hyperlink" Target="https://learning.oreilly.com/library/view/azure-for-architects/9781789614503/95d23864-6a2d-4075-a542-e2acd71d7440.xhtml" TargetMode="External"/><Relationship Id="rId14" Type="http://schemas.openxmlformats.org/officeDocument/2006/relationships/hyperlink" Target="https://learning.oreilly.com/library/view/aws-certified-solutions/9781119138556/c02.xhtml" TargetMode="External"/><Relationship Id="rId22" Type="http://schemas.openxmlformats.org/officeDocument/2006/relationships/hyperlink" Target="https://learning.oreilly.com/library/view/aws-certified-solutions/9781119138556/c10.xhtml" TargetMode="External"/><Relationship Id="rId27" Type="http://schemas.openxmlformats.org/officeDocument/2006/relationships/hyperlink" Target="https://learning.oreilly.com/library/view/google-cloud-platform/9781788834308/6c59a47a-f51e-4f65-81f7-08e7a09da15e.xhtml" TargetMode="External"/><Relationship Id="rId30" Type="http://schemas.openxmlformats.org/officeDocument/2006/relationships/hyperlink" Target="https://learning.oreilly.com/library/view/google-cloud-platform/9781788834308/a49c95ea-dbfb-4f18-972c-34e359e77b2e.xhtml" TargetMode="External"/><Relationship Id="rId35" Type="http://schemas.openxmlformats.org/officeDocument/2006/relationships/hyperlink" Target="https://learning.oreilly.com/library/view/google-cloud-platform/9781788834308/3108a778-afe6-4760-8f32-632f21b82186.xhtml" TargetMode="External"/><Relationship Id="rId8" Type="http://schemas.openxmlformats.org/officeDocument/2006/relationships/hyperlink" Target="https://learning.oreilly.com/library/view/azure-for-architects/9781789614503/12f6201a-f4ba-46d8-b277-c15bb3964f81.xhtml" TargetMode="External"/><Relationship Id="rId3" Type="http://schemas.openxmlformats.org/officeDocument/2006/relationships/hyperlink" Target="https://learning.oreilly.com/library/view/azure-for-architects/9781789614503/d8eaf824-3bb3-48da-ad77-661a3fd08567.xhtml" TargetMode="External"/><Relationship Id="rId12" Type="http://schemas.openxmlformats.org/officeDocument/2006/relationships/hyperlink" Target="https://learning.oreilly.com/library/view/azure-for-architects/9781789614503/29caa47a-6c57-48f8-97cd-b7cd39cafbb1.xhtml" TargetMode="External"/><Relationship Id="rId17" Type="http://schemas.openxmlformats.org/officeDocument/2006/relationships/hyperlink" Target="https://learning.oreilly.com/library/view/aws-certified-solutions/9781119138556/c05.xhtml" TargetMode="External"/><Relationship Id="rId25" Type="http://schemas.openxmlformats.org/officeDocument/2006/relationships/hyperlink" Target="https://learning.oreilly.com/library/view/aws-certified-solutions/9781119138556/c13.xhtml" TargetMode="External"/><Relationship Id="rId33" Type="http://schemas.openxmlformats.org/officeDocument/2006/relationships/hyperlink" Target="https://learning.oreilly.com/library/view/google-cloud-platform/9781788834308/8500e1ab-b886-41ad-8c78-6f94569a9f9e.xhtml" TargetMode="External"/><Relationship Id="rId38" Type="http://schemas.openxmlformats.org/officeDocument/2006/relationships/hyperlink" Target="https://learning.oreilly.com/library/view/google-cloud-platform/9781788834308/8fb69f01-72e2-4d28-ae49-c5dc7968c701.xhtml" TargetMode="External"/></Relationships>
</file>

<file path=xl/worksheets/_rels/sheet3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oracle.com/cd/E13150_01/jrockit_jvm/jrockit/geninfo/diagnos/garbage_collect.html" TargetMode="External"/><Relationship Id="rId18" Type="http://schemas.openxmlformats.org/officeDocument/2006/relationships/hyperlink" Target="https://docs.oracle.com/cd/E13150_01/jrockit_jvm/jrockit/geninfo/diagnos/tuning_tradeoffs.html" TargetMode="External"/><Relationship Id="rId26" Type="http://schemas.openxmlformats.org/officeDocument/2006/relationships/hyperlink" Target="https://docs.oracle.com/cd/E13150_01/jrockit_jvm/jrockit/geninfo/diagnos/bestpractices.html" TargetMode="External"/><Relationship Id="rId39" Type="http://schemas.openxmlformats.org/officeDocument/2006/relationships/hyperlink" Target="https://docs.oracle.com/cd/E13150_01/jrockit_jvm/jrockit/geninfo/diagnos/tune_footprint.html" TargetMode="External"/><Relationship Id="rId21" Type="http://schemas.openxmlformats.org/officeDocument/2006/relationships/hyperlink" Target="https://docs.oracle.com/cd/E13150_01/jrockit_jvm/jrockit/geninfo/diagnos/tuning_tradeoffs.html" TargetMode="External"/><Relationship Id="rId34" Type="http://schemas.openxmlformats.org/officeDocument/2006/relationships/hyperlink" Target="https://docs.oracle.com/cd/E13150_01/jrockit_jvm/jrockit/geninfo/diagnos/memman.html" TargetMode="External"/><Relationship Id="rId7" Type="http://schemas.openxmlformats.org/officeDocument/2006/relationships/hyperlink" Target="https://docs.oracle.com/cd/E13150_01/jrockit_jvm/jrockit/geninfo/diagnos/garbage_collect.html" TargetMode="External"/><Relationship Id="rId12" Type="http://schemas.openxmlformats.org/officeDocument/2006/relationships/hyperlink" Target="https://docs.oracle.com/cd/E13150_01/jrockit_jvm/jrockit/geninfo/diagnos/garbage_collect.html" TargetMode="External"/><Relationship Id="rId17" Type="http://schemas.openxmlformats.org/officeDocument/2006/relationships/hyperlink" Target="https://docs.oracle.com/cd/E13150_01/jrockit_jvm/jrockit/geninfo/diagnos/tuning_tradeoffs.html" TargetMode="External"/><Relationship Id="rId25" Type="http://schemas.openxmlformats.org/officeDocument/2006/relationships/hyperlink" Target="https://docs.oracle.com/cd/E13150_01/jrockit_jvm/jrockit/geninfo/diagnos/bestpractices.html" TargetMode="External"/><Relationship Id="rId33" Type="http://schemas.openxmlformats.org/officeDocument/2006/relationships/hyperlink" Target="https://docs.oracle.com/cd/E13150_01/jrockit_jvm/jrockit/geninfo/diagnos/bestpractices.html" TargetMode="External"/><Relationship Id="rId38" Type="http://schemas.openxmlformats.org/officeDocument/2006/relationships/hyperlink" Target="https://docs.oracle.com/cd/E13150_01/jrockit_jvm/jrockit/geninfo/diagnos/tune_stable_perf.html" TargetMode="External"/><Relationship Id="rId2" Type="http://schemas.openxmlformats.org/officeDocument/2006/relationships/hyperlink" Target="https://docs.oracle.com/javase/specs/jvms/se8/html/jvms-2.html" TargetMode="External"/><Relationship Id="rId16" Type="http://schemas.openxmlformats.org/officeDocument/2006/relationships/hyperlink" Target="https://docs.oracle.com/cd/E13150_01/jrockit_jvm/jrockit/geninfo/diagnos/tuning_tradeoffs.html" TargetMode="External"/><Relationship Id="rId20" Type="http://schemas.openxmlformats.org/officeDocument/2006/relationships/hyperlink" Target="https://docs.oracle.com/cd/E13150_01/jrockit_jvm/jrockit/geninfo/diagnos/tuning_tradeoffs.html" TargetMode="External"/><Relationship Id="rId29" Type="http://schemas.openxmlformats.org/officeDocument/2006/relationships/hyperlink" Target="https://docs.oracle.com/cd/E13150_01/jrockit_jvm/jrockit/geninfo/diagnos/bestpractices.html" TargetMode="External"/><Relationship Id="rId1" Type="http://schemas.openxmlformats.org/officeDocument/2006/relationships/hyperlink" Target="https://docs.oracle.com/javase/specs/jvms/se8/html/jvms-1.html" TargetMode="External"/><Relationship Id="rId6" Type="http://schemas.openxmlformats.org/officeDocument/2006/relationships/hyperlink" Target="https://docs.oracle.com/javase/specs/jvms/se8/html/jvms-6.html" TargetMode="External"/><Relationship Id="rId11" Type="http://schemas.openxmlformats.org/officeDocument/2006/relationships/hyperlink" Target="https://docs.oracle.com/cd/E13150_01/jrockit_jvm/jrockit/geninfo/diagnos/garbage_collect.html" TargetMode="External"/><Relationship Id="rId24" Type="http://schemas.openxmlformats.org/officeDocument/2006/relationships/hyperlink" Target="https://docs.oracle.com/cd/E13150_01/jrockit_jvm/jrockit/geninfo/diagnos/bestpractices.html" TargetMode="External"/><Relationship Id="rId32" Type="http://schemas.openxmlformats.org/officeDocument/2006/relationships/hyperlink" Target="https://docs.oracle.com/cd/E13150_01/jrockit_jvm/jrockit/geninfo/diagnos/bestpractices.html" TargetMode="External"/><Relationship Id="rId37" Type="http://schemas.openxmlformats.org/officeDocument/2006/relationships/hyperlink" Target="https://docs.oracle.com/cd/E13150_01/jrockit_jvm/jrockit/geninfo/diagnos/tune_app_thruput.html" TargetMode="External"/><Relationship Id="rId40" Type="http://schemas.openxmlformats.org/officeDocument/2006/relationships/hyperlink" Target="https://docs.oracle.com/cd/E13150_01/jrockit_jvm/jrockit/geninfo/diagnos/tune_startup.html" TargetMode="External"/><Relationship Id="rId5" Type="http://schemas.openxmlformats.org/officeDocument/2006/relationships/hyperlink" Target="https://docs.oracle.com/javase/specs/jvms/se8/html/jvms-5.html" TargetMode="External"/><Relationship Id="rId15" Type="http://schemas.openxmlformats.org/officeDocument/2006/relationships/hyperlink" Target="https://docs.oracle.com/cd/E13150_01/jrockit_jvm/jrockit/geninfo/diagnos/garbage_collect.html" TargetMode="External"/><Relationship Id="rId23" Type="http://schemas.openxmlformats.org/officeDocument/2006/relationships/hyperlink" Target="https://docs.oracle.com/cd/E13150_01/jrockit_jvm/jrockit/geninfo/diagnos/bestpractices.html" TargetMode="External"/><Relationship Id="rId28" Type="http://schemas.openxmlformats.org/officeDocument/2006/relationships/hyperlink" Target="https://docs.oracle.com/cd/E13150_01/jrockit_jvm/jrockit/geninfo/diagnos/bestpractices.html" TargetMode="External"/><Relationship Id="rId36" Type="http://schemas.openxmlformats.org/officeDocument/2006/relationships/hyperlink" Target="https://docs.oracle.com/cd/E13150_01/jrockit_jvm/jrockit/geninfo/diagnos/tune_fast_xaction.html" TargetMode="External"/><Relationship Id="rId10" Type="http://schemas.openxmlformats.org/officeDocument/2006/relationships/hyperlink" Target="https://docs.oracle.com/cd/E13150_01/jrockit_jvm/jrockit/geninfo/diagnos/thread_basics.html" TargetMode="External"/><Relationship Id="rId19" Type="http://schemas.openxmlformats.org/officeDocument/2006/relationships/hyperlink" Target="https://docs.oracle.com/cd/E13150_01/jrockit_jvm/jrockit/geninfo/diagnos/tuning_tradeoffs.html" TargetMode="External"/><Relationship Id="rId31" Type="http://schemas.openxmlformats.org/officeDocument/2006/relationships/hyperlink" Target="https://docs.oracle.com/cd/E13150_01/jrockit_jvm/jrockit/geninfo/diagnos/bestpractices.html" TargetMode="External"/><Relationship Id="rId4" Type="http://schemas.openxmlformats.org/officeDocument/2006/relationships/hyperlink" Target="https://docs.oracle.com/javase/specs/jvms/se8/html/jvms-4.html" TargetMode="External"/><Relationship Id="rId9" Type="http://schemas.openxmlformats.org/officeDocument/2006/relationships/hyperlink" Target="https://docs.oracle.com/cd/E13150_01/jrockit_jvm/jrockit/geninfo/diagnos/garbage_collect.html" TargetMode="External"/><Relationship Id="rId14" Type="http://schemas.openxmlformats.org/officeDocument/2006/relationships/hyperlink" Target="https://docs.oracle.com/cd/E13150_01/jrockit_jvm/jrockit/geninfo/diagnos/garbage_collect.html" TargetMode="External"/><Relationship Id="rId22" Type="http://schemas.openxmlformats.org/officeDocument/2006/relationships/hyperlink" Target="https://docs.oracle.com/cd/E13150_01/jrockit_jvm/jrockit/geninfo/diagnos/bestpractices.html" TargetMode="External"/><Relationship Id="rId27" Type="http://schemas.openxmlformats.org/officeDocument/2006/relationships/hyperlink" Target="https://docs.oracle.com/cd/E13150_01/jrockit_jvm/jrockit/geninfo/diagnos/bestpractices.html" TargetMode="External"/><Relationship Id="rId30" Type="http://schemas.openxmlformats.org/officeDocument/2006/relationships/hyperlink" Target="https://docs.oracle.com/cd/E13150_01/jrockit_jvm/jrockit/geninfo/diagnos/bestpractices.html" TargetMode="External"/><Relationship Id="rId35" Type="http://schemas.openxmlformats.org/officeDocument/2006/relationships/hyperlink" Target="https://docs.oracle.com/cd/E13150_01/jrockit_jvm/jrockit/geninfo/diagnos/locktuning.html" TargetMode="External"/><Relationship Id="rId8" Type="http://schemas.openxmlformats.org/officeDocument/2006/relationships/hyperlink" Target="https://docs.oracle.com/cd/E13150_01/jrockit_jvm/jrockit/geninfo/diagnos/thread_basics.html" TargetMode="External"/><Relationship Id="rId3" Type="http://schemas.openxmlformats.org/officeDocument/2006/relationships/hyperlink" Target="https://docs.oracle.com/javase/specs/jvms/se8/html/jvms-3.html" TargetMode="External"/></Relationships>
</file>

<file path=xl/worksheets/_rels/sheet6.xml.rels><?xml version="1.0" encoding="UTF-8" standalone="yes"?>
<Relationships xmlns="http://schemas.openxmlformats.org/package/2006/relationships"><Relationship Id="rId13" Type="http://schemas.openxmlformats.org/officeDocument/2006/relationships/hyperlink" Target="https://docs.spring.io/spring-security/site/docs/5.2.0.BUILD-SNAPSHOT/reference/htmlsingle/" TargetMode="External"/><Relationship Id="rId18" Type="http://schemas.openxmlformats.org/officeDocument/2006/relationships/hyperlink" Target="https://docs.spring.io/spring-security/site/docs/5.2.0.BUILD-SNAPSHOT/reference/htmlsingle/" TargetMode="External"/><Relationship Id="rId26" Type="http://schemas.openxmlformats.org/officeDocument/2006/relationships/hyperlink" Target="https://docs.spring.io/spring-security/site/docs/5.2.0.BUILD-SNAPSHOT/reference/htmlsingle/" TargetMode="External"/><Relationship Id="rId39" Type="http://schemas.openxmlformats.org/officeDocument/2006/relationships/hyperlink" Target="https://docs.spring.io/spring-security/site/docs/5.2.0.BUILD-SNAPSHOT/reference/htmlsingle/" TargetMode="External"/><Relationship Id="rId21" Type="http://schemas.openxmlformats.org/officeDocument/2006/relationships/hyperlink" Target="https://docs.spring.io/spring-security/site/docs/5.2.0.BUILD-SNAPSHOT/reference/htmlsingle/" TargetMode="External"/><Relationship Id="rId34" Type="http://schemas.openxmlformats.org/officeDocument/2006/relationships/hyperlink" Target="https://docs.spring.io/spring-security/site/docs/5.2.0.BUILD-SNAPSHOT/reference/htmlsingle/" TargetMode="External"/><Relationship Id="rId7" Type="http://schemas.openxmlformats.org/officeDocument/2006/relationships/hyperlink" Target="https://docs.spring.io/spring-security/site/docs/5.2.0.BUILD-SNAPSHOT/reference/htmlsingle/" TargetMode="External"/><Relationship Id="rId12" Type="http://schemas.openxmlformats.org/officeDocument/2006/relationships/hyperlink" Target="https://docs.spring.io/spring-security/site/docs/5.2.0.BUILD-SNAPSHOT/reference/htmlsingle/" TargetMode="External"/><Relationship Id="rId17" Type="http://schemas.openxmlformats.org/officeDocument/2006/relationships/hyperlink" Target="https://docs.spring.io/spring-security/site/docs/5.2.0.BUILD-SNAPSHOT/reference/htmlsingle/" TargetMode="External"/><Relationship Id="rId25" Type="http://schemas.openxmlformats.org/officeDocument/2006/relationships/hyperlink" Target="https://docs.spring.io/spring-security/site/docs/5.2.0.BUILD-SNAPSHOT/reference/htmlsingle/" TargetMode="External"/><Relationship Id="rId33" Type="http://schemas.openxmlformats.org/officeDocument/2006/relationships/hyperlink" Target="https://docs.spring.io/spring-security/site/docs/5.2.0.BUILD-SNAPSHOT/reference/htmlsingle/" TargetMode="External"/><Relationship Id="rId38" Type="http://schemas.openxmlformats.org/officeDocument/2006/relationships/hyperlink" Target="https://docs.spring.io/spring-security/site/docs/5.2.0.BUILD-SNAPSHOT/reference/htmlsingle/" TargetMode="External"/><Relationship Id="rId2" Type="http://schemas.openxmlformats.org/officeDocument/2006/relationships/hyperlink" Target="https://docs.spring.io/spring-security/site/docs/5.2.0.BUILD-SNAPSHOT/reference/htmlsingle/" TargetMode="External"/><Relationship Id="rId16" Type="http://schemas.openxmlformats.org/officeDocument/2006/relationships/hyperlink" Target="https://docs.spring.io/spring-security/site/docs/5.2.0.BUILD-SNAPSHOT/reference/htmlsingle/" TargetMode="External"/><Relationship Id="rId20" Type="http://schemas.openxmlformats.org/officeDocument/2006/relationships/hyperlink" Target="https://docs.spring.io/spring-security/site/docs/5.2.0.BUILD-SNAPSHOT/reference/htmlsingle/" TargetMode="External"/><Relationship Id="rId29" Type="http://schemas.openxmlformats.org/officeDocument/2006/relationships/hyperlink" Target="https://docs.spring.io/spring-security/site/docs/5.2.0.BUILD-SNAPSHOT/reference/htmlsingle/" TargetMode="External"/><Relationship Id="rId1" Type="http://schemas.openxmlformats.org/officeDocument/2006/relationships/hyperlink" Target="https://docs.spring.io/spring-security/site/docs/5.2.0.BUILD-SNAPSHOT/reference/htmlsingle/" TargetMode="External"/><Relationship Id="rId6" Type="http://schemas.openxmlformats.org/officeDocument/2006/relationships/hyperlink" Target="https://docs.spring.io/spring-security/site/docs/5.2.0.BUILD-SNAPSHOT/reference/htmlsingle/" TargetMode="External"/><Relationship Id="rId11" Type="http://schemas.openxmlformats.org/officeDocument/2006/relationships/hyperlink" Target="https://docs.spring.io/spring-security/site/docs/5.2.0.BUILD-SNAPSHOT/reference/htmlsingle/" TargetMode="External"/><Relationship Id="rId24" Type="http://schemas.openxmlformats.org/officeDocument/2006/relationships/hyperlink" Target="https://docs.spring.io/spring-security/site/docs/5.2.0.BUILD-SNAPSHOT/reference/htmlsingle/" TargetMode="External"/><Relationship Id="rId32" Type="http://schemas.openxmlformats.org/officeDocument/2006/relationships/hyperlink" Target="https://docs.spring.io/spring-security/site/docs/5.2.0.BUILD-SNAPSHOT/reference/htmlsingle/" TargetMode="External"/><Relationship Id="rId37" Type="http://schemas.openxmlformats.org/officeDocument/2006/relationships/hyperlink" Target="https://docs.spring.io/spring-security/site/docs/5.2.0.BUILD-SNAPSHOT/reference/htmlsingle/" TargetMode="External"/><Relationship Id="rId40" Type="http://schemas.openxmlformats.org/officeDocument/2006/relationships/hyperlink" Target="https://docs.spring.io/spring-security/site/docs/5.2.0.BUILD-SNAPSHOT/reference/htmlsingle/" TargetMode="External"/><Relationship Id="rId5" Type="http://schemas.openxmlformats.org/officeDocument/2006/relationships/hyperlink" Target="https://docs.spring.io/spring-security/site/docs/5.2.0.BUILD-SNAPSHOT/reference/htmlsingle/" TargetMode="External"/><Relationship Id="rId15" Type="http://schemas.openxmlformats.org/officeDocument/2006/relationships/hyperlink" Target="https://docs.spring.io/spring-security/site/docs/5.2.0.BUILD-SNAPSHOT/reference/htmlsingle/" TargetMode="External"/><Relationship Id="rId23" Type="http://schemas.openxmlformats.org/officeDocument/2006/relationships/hyperlink" Target="https://docs.spring.io/spring-security/site/docs/5.2.0.BUILD-SNAPSHOT/reference/htmlsingle/" TargetMode="External"/><Relationship Id="rId28" Type="http://schemas.openxmlformats.org/officeDocument/2006/relationships/hyperlink" Target="https://docs.spring.io/spring-security/site/docs/5.2.0.BUILD-SNAPSHOT/reference/htmlsingle/" TargetMode="External"/><Relationship Id="rId36" Type="http://schemas.openxmlformats.org/officeDocument/2006/relationships/hyperlink" Target="https://docs.spring.io/spring-security/site/docs/5.2.0.BUILD-SNAPSHOT/reference/htmlsingle/" TargetMode="External"/><Relationship Id="rId10" Type="http://schemas.openxmlformats.org/officeDocument/2006/relationships/hyperlink" Target="https://docs.spring.io/spring-security/site/docs/5.2.0.BUILD-SNAPSHOT/reference/htmlsingle/" TargetMode="External"/><Relationship Id="rId19" Type="http://schemas.openxmlformats.org/officeDocument/2006/relationships/hyperlink" Target="https://docs.spring.io/spring-security/site/docs/5.2.0.BUILD-SNAPSHOT/reference/htmlsingle/" TargetMode="External"/><Relationship Id="rId31" Type="http://schemas.openxmlformats.org/officeDocument/2006/relationships/hyperlink" Target="https://docs.spring.io/spring-security/site/docs/5.2.0.BUILD-SNAPSHOT/reference/htmlsingle/" TargetMode="External"/><Relationship Id="rId4" Type="http://schemas.openxmlformats.org/officeDocument/2006/relationships/hyperlink" Target="https://docs.spring.io/spring-security/site/docs/5.2.0.BUILD-SNAPSHOT/reference/htmlsingle/" TargetMode="External"/><Relationship Id="rId9" Type="http://schemas.openxmlformats.org/officeDocument/2006/relationships/hyperlink" Target="https://docs.spring.io/spring-security/site/docs/5.2.0.BUILD-SNAPSHOT/reference/htmlsingle/" TargetMode="External"/><Relationship Id="rId14" Type="http://schemas.openxmlformats.org/officeDocument/2006/relationships/hyperlink" Target="https://docs.spring.io/spring-security/site/docs/5.2.0.BUILD-SNAPSHOT/reference/htmlsingle/" TargetMode="External"/><Relationship Id="rId22" Type="http://schemas.openxmlformats.org/officeDocument/2006/relationships/hyperlink" Target="https://docs.spring.io/spring-security/site/docs/5.2.0.BUILD-SNAPSHOT/reference/htmlsingle/" TargetMode="External"/><Relationship Id="rId27" Type="http://schemas.openxmlformats.org/officeDocument/2006/relationships/hyperlink" Target="https://docs.spring.io/spring-security/site/docs/5.2.0.BUILD-SNAPSHOT/reference/htmlsingle/" TargetMode="External"/><Relationship Id="rId30" Type="http://schemas.openxmlformats.org/officeDocument/2006/relationships/hyperlink" Target="https://docs.spring.io/spring-security/site/docs/5.2.0.BUILD-SNAPSHOT/reference/htmlsingle/" TargetMode="External"/><Relationship Id="rId35" Type="http://schemas.openxmlformats.org/officeDocument/2006/relationships/hyperlink" Target="https://docs.spring.io/spring-security/site/docs/5.2.0.BUILD-SNAPSHOT/reference/htmlsingle/" TargetMode="External"/><Relationship Id="rId8" Type="http://schemas.openxmlformats.org/officeDocument/2006/relationships/hyperlink" Target="https://docs.spring.io/spring-security/site/docs/5.2.0.BUILD-SNAPSHOT/reference/htmlsingle/" TargetMode="External"/><Relationship Id="rId3" Type="http://schemas.openxmlformats.org/officeDocument/2006/relationships/hyperlink" Target="https://docs.spring.io/spring-security/site/docs/5.2.0.BUILD-SNAPSHOT/reference/htmlsingle/" TargetMode="Externa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hyperlink" Target="https://learning.oreilly.com/library/view/java-xml-and/9781484243305/html/394211_2_En_9_Chapter.xhtml" TargetMode="External"/><Relationship Id="rId2" Type="http://schemas.openxmlformats.org/officeDocument/2006/relationships/hyperlink" Target="https://learning.oreilly.com/library/view/java-xml-and/9781484243305/html/394211_2_En_8_Chapter.xhtml" TargetMode="External"/><Relationship Id="rId1" Type="http://schemas.openxmlformats.org/officeDocument/2006/relationships/hyperlink" Target="https://learning.oreilly.com/library/view/java-xml-and/9781484243305/html/394211_2_En_7_Chapter.xhtml" TargetMode="External"/><Relationship Id="rId6" Type="http://schemas.openxmlformats.org/officeDocument/2006/relationships/hyperlink" Target="https://learning.oreilly.com/library/view/java-xml-and/9781484243305/html/394211_2_En_12_Chapter.xhtml" TargetMode="External"/><Relationship Id="rId5" Type="http://schemas.openxmlformats.org/officeDocument/2006/relationships/hyperlink" Target="https://learning.oreilly.com/library/view/java-xml-and/9781484243305/html/394211_2_En_11_Chapter.xhtml" TargetMode="External"/><Relationship Id="rId4" Type="http://schemas.openxmlformats.org/officeDocument/2006/relationships/hyperlink" Target="https://learning.oreilly.com/library/view/java-xml-and/9781484243305/html/394211_2_En_10_Chapter.xhtml" TargetMode="Externa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hyperlink" Target="https://assertj.github.io/doc/" TargetMode="External"/><Relationship Id="rId2" Type="http://schemas.openxmlformats.org/officeDocument/2006/relationships/hyperlink" Target="https://assertj.github.io/doc/" TargetMode="External"/><Relationship Id="rId1" Type="http://schemas.openxmlformats.org/officeDocument/2006/relationships/hyperlink" Target="https://assertj.github.io/doc/" TargetMode="External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hyperlink" Target="https://guides.gradle.org/building-java-web-applications/" TargetMode="External"/><Relationship Id="rId3" Type="http://schemas.openxmlformats.org/officeDocument/2006/relationships/hyperlink" Target="https://guides.gradle.org/building-java-libraries/" TargetMode="External"/><Relationship Id="rId7" Type="http://schemas.openxmlformats.org/officeDocument/2006/relationships/hyperlink" Target="https://guides.gradle.org/building-java-applications/" TargetMode="External"/><Relationship Id="rId2" Type="http://schemas.openxmlformats.org/officeDocument/2006/relationships/hyperlink" Target="https://kubernetes.io/docs/concepts/overview/what-is-kubernetes/" TargetMode="External"/><Relationship Id="rId1" Type="http://schemas.openxmlformats.org/officeDocument/2006/relationships/hyperlink" Target="https://guides.gradle.org/creating-new-gradle-builds/" TargetMode="External"/><Relationship Id="rId6" Type="http://schemas.openxmlformats.org/officeDocument/2006/relationships/hyperlink" Target="https://guides.gradle.org/creating-multi-project-builds/" TargetMode="External"/><Relationship Id="rId11" Type="http://schemas.openxmlformats.org/officeDocument/2006/relationships/hyperlink" Target="https://guides.gradle.org/using-build-cache/" TargetMode="External"/><Relationship Id="rId5" Type="http://schemas.openxmlformats.org/officeDocument/2006/relationships/hyperlink" Target="https://kubernetes.io/docs/concepts/overview/kubernetes-api/" TargetMode="External"/><Relationship Id="rId10" Type="http://schemas.openxmlformats.org/officeDocument/2006/relationships/hyperlink" Target="https://guides.gradle.org/performance/" TargetMode="External"/><Relationship Id="rId4" Type="http://schemas.openxmlformats.org/officeDocument/2006/relationships/hyperlink" Target="https://kubernetes.io/docs/concepts/overview/components/" TargetMode="External"/><Relationship Id="rId9" Type="http://schemas.openxmlformats.org/officeDocument/2006/relationships/hyperlink" Target="https://guides.gradle.org/building-spring-boot-2-projects-with-gradl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67"/>
  <sheetViews>
    <sheetView tabSelected="1" zoomScale="85" zoomScaleNormal="85" workbookViewId="0">
      <pane xSplit="1" ySplit="1" topLeftCell="C47" activePane="bottomRight" state="frozen"/>
      <selection pane="topRight" activeCell="B1" sqref="B1"/>
      <selection pane="bottomLeft" activeCell="A2" sqref="A2"/>
      <selection pane="bottomRight" activeCell="F70" sqref="F70"/>
    </sheetView>
  </sheetViews>
  <sheetFormatPr defaultColWidth="14.42578125" defaultRowHeight="15.75" customHeight="1"/>
  <cols>
    <col min="1" max="5" width="28.7109375" customWidth="1"/>
    <col min="6" max="6" width="33.7109375" customWidth="1"/>
    <col min="7" max="7" width="39.42578125" customWidth="1"/>
    <col min="8" max="10" width="28.7109375" customWidth="1"/>
  </cols>
  <sheetData>
    <row r="1" spans="1:10" ht="37.5" customHeight="1">
      <c r="A1" s="1" t="str">
        <f>HYPERLINK("http://k8s-master-dev.synisys.com:31474","Synergy LMS")</f>
        <v>Synergy LMS</v>
      </c>
      <c r="B1" s="2" t="s">
        <v>0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3" t="s">
        <v>8</v>
      </c>
    </row>
    <row r="2" spans="1:10" ht="7.5" customHeight="1">
      <c r="A2" s="4"/>
      <c r="B2" s="5"/>
      <c r="C2" s="5"/>
      <c r="D2" s="5"/>
      <c r="E2" s="5"/>
      <c r="F2" s="5"/>
      <c r="G2" s="5"/>
      <c r="H2" s="5"/>
      <c r="I2" s="5"/>
      <c r="J2" s="6"/>
    </row>
    <row r="3" spans="1:10" ht="18.75" customHeight="1">
      <c r="A3" s="73" t="s">
        <v>9</v>
      </c>
      <c r="B3" s="68" t="s">
        <v>10</v>
      </c>
      <c r="C3" s="8"/>
      <c r="D3" s="7" t="s">
        <v>11</v>
      </c>
      <c r="E3" s="7" t="s">
        <v>12</v>
      </c>
      <c r="F3" s="7" t="s">
        <v>13</v>
      </c>
      <c r="G3" s="7" t="s">
        <v>14</v>
      </c>
      <c r="H3" s="8"/>
      <c r="I3" s="8"/>
      <c r="J3" s="9"/>
    </row>
    <row r="4" spans="1:10" ht="18.75" customHeight="1">
      <c r="A4" s="75"/>
      <c r="B4" s="10"/>
      <c r="C4" s="10"/>
      <c r="D4" s="10"/>
      <c r="E4" s="48" t="s">
        <v>15</v>
      </c>
      <c r="F4" s="10"/>
      <c r="G4" s="10"/>
      <c r="H4" s="10"/>
      <c r="I4" s="10"/>
      <c r="J4" s="11"/>
    </row>
    <row r="5" spans="1:10" ht="7.5" customHeight="1">
      <c r="A5" s="4"/>
      <c r="B5" s="5"/>
      <c r="C5" s="5"/>
      <c r="D5" s="5"/>
      <c r="E5" s="5"/>
      <c r="F5" s="5"/>
      <c r="G5" s="5"/>
      <c r="H5" s="5"/>
      <c r="I5" s="5"/>
      <c r="J5" s="6"/>
    </row>
    <row r="6" spans="1:10" ht="18.75" customHeight="1">
      <c r="A6" s="73" t="s">
        <v>16</v>
      </c>
      <c r="B6" s="8"/>
      <c r="C6" s="8"/>
      <c r="D6" s="8"/>
      <c r="E6" s="7" t="s">
        <v>17</v>
      </c>
      <c r="F6" s="7" t="s">
        <v>18</v>
      </c>
      <c r="G6" s="7" t="s">
        <v>19</v>
      </c>
      <c r="H6" s="7" t="s">
        <v>20</v>
      </c>
      <c r="I6" s="7" t="s">
        <v>21</v>
      </c>
      <c r="J6" s="49" t="s">
        <v>22</v>
      </c>
    </row>
    <row r="7" spans="1:10" ht="18.75" customHeight="1">
      <c r="A7" s="75"/>
      <c r="B7" s="10"/>
      <c r="C7" s="10"/>
      <c r="D7" s="10"/>
      <c r="E7" s="10"/>
      <c r="F7" s="48" t="s">
        <v>23</v>
      </c>
      <c r="G7" s="10"/>
      <c r="H7" s="10"/>
      <c r="I7" s="10"/>
      <c r="J7" s="11"/>
    </row>
    <row r="8" spans="1:10" ht="7.5" customHeight="1">
      <c r="A8" s="4"/>
      <c r="B8" s="5"/>
      <c r="C8" s="5"/>
      <c r="D8" s="5"/>
      <c r="E8" s="5"/>
      <c r="F8" s="5"/>
      <c r="G8" s="5"/>
      <c r="H8" s="5"/>
      <c r="I8" s="5"/>
      <c r="J8" s="6"/>
    </row>
    <row r="9" spans="1:10" ht="18.75" customHeight="1">
      <c r="A9" s="73" t="s">
        <v>24</v>
      </c>
      <c r="B9" s="8"/>
      <c r="C9" s="68" t="s">
        <v>25</v>
      </c>
      <c r="D9" s="7" t="s">
        <v>26</v>
      </c>
      <c r="E9" s="7" t="s">
        <v>27</v>
      </c>
      <c r="F9" s="7" t="s">
        <v>28</v>
      </c>
      <c r="G9" s="7" t="s">
        <v>29</v>
      </c>
      <c r="H9" s="50" t="s">
        <v>30</v>
      </c>
      <c r="I9" s="8"/>
      <c r="J9" s="9"/>
    </row>
    <row r="10" spans="1:10" ht="18.75" customHeight="1">
      <c r="A10" s="74"/>
      <c r="B10" s="12"/>
      <c r="C10" s="12"/>
      <c r="D10" s="51" t="s">
        <v>31</v>
      </c>
      <c r="E10" s="12"/>
      <c r="F10" s="51" t="s">
        <v>32</v>
      </c>
      <c r="G10" s="51" t="s">
        <v>33</v>
      </c>
      <c r="H10" s="12"/>
      <c r="I10" s="12"/>
      <c r="J10" s="13"/>
    </row>
    <row r="11" spans="1:10" ht="18.75" customHeight="1">
      <c r="A11" s="75"/>
      <c r="B11" s="10"/>
      <c r="C11" s="10"/>
      <c r="D11" s="10"/>
      <c r="E11" s="10"/>
      <c r="F11" s="52" t="s">
        <v>34</v>
      </c>
      <c r="G11" s="52" t="s">
        <v>35</v>
      </c>
      <c r="H11" s="10"/>
      <c r="I11" s="10"/>
      <c r="J11" s="11"/>
    </row>
    <row r="12" spans="1:10" ht="7.5" customHeight="1">
      <c r="A12" s="4"/>
      <c r="B12" s="5"/>
      <c r="C12" s="5"/>
      <c r="D12" s="5"/>
      <c r="E12" s="5"/>
      <c r="F12" s="5"/>
      <c r="G12" s="5"/>
      <c r="H12" s="5"/>
      <c r="I12" s="5"/>
      <c r="J12" s="6"/>
    </row>
    <row r="13" spans="1:10" ht="18.75" customHeight="1">
      <c r="A13" s="14" t="s">
        <v>36</v>
      </c>
      <c r="B13" s="15"/>
      <c r="C13" s="67" t="s">
        <v>37</v>
      </c>
      <c r="D13" s="15"/>
      <c r="E13" s="15"/>
      <c r="F13" s="15"/>
      <c r="G13" s="15"/>
      <c r="H13" s="15"/>
      <c r="I13" s="15"/>
      <c r="J13" s="16"/>
    </row>
    <row r="14" spans="1:10" ht="7.5" customHeight="1">
      <c r="A14" s="4"/>
      <c r="B14" s="5"/>
      <c r="C14" s="5"/>
      <c r="D14" s="5"/>
      <c r="E14" s="5"/>
      <c r="F14" s="5"/>
      <c r="G14" s="5"/>
      <c r="H14" s="5"/>
      <c r="I14" s="5"/>
      <c r="J14" s="6"/>
    </row>
    <row r="15" spans="1:10" ht="18.75" customHeight="1">
      <c r="A15" s="73" t="s">
        <v>38</v>
      </c>
      <c r="B15" s="8"/>
      <c r="C15" s="8"/>
      <c r="D15" s="7" t="s">
        <v>39</v>
      </c>
      <c r="E15" s="8"/>
      <c r="F15" s="8"/>
      <c r="G15" s="8"/>
      <c r="H15" s="8"/>
      <c r="I15" s="8"/>
      <c r="J15" s="9"/>
    </row>
    <row r="16" spans="1:10" ht="18.75" customHeight="1">
      <c r="A16" s="75"/>
      <c r="B16" s="10"/>
      <c r="C16" s="10"/>
      <c r="D16" s="48" t="s">
        <v>40</v>
      </c>
      <c r="E16" s="10"/>
      <c r="F16" s="10"/>
      <c r="G16" s="10"/>
      <c r="H16" s="10"/>
      <c r="I16" s="10"/>
      <c r="J16" s="11"/>
    </row>
    <row r="17" spans="1:10" ht="7.5" customHeight="1">
      <c r="A17" s="4"/>
      <c r="B17" s="5"/>
      <c r="C17" s="5"/>
      <c r="D17" s="5"/>
      <c r="E17" s="5"/>
      <c r="F17" s="5"/>
      <c r="G17" s="5"/>
      <c r="H17" s="5"/>
      <c r="I17" s="5"/>
      <c r="J17" s="6"/>
    </row>
    <row r="18" spans="1:10" ht="18.75" customHeight="1">
      <c r="A18" s="73" t="s">
        <v>41</v>
      </c>
      <c r="B18" s="8"/>
      <c r="C18" s="8"/>
      <c r="D18" s="69" t="s">
        <v>42</v>
      </c>
      <c r="E18" s="7" t="s">
        <v>43</v>
      </c>
      <c r="F18" s="7" t="s">
        <v>44</v>
      </c>
      <c r="G18" s="7" t="s">
        <v>45</v>
      </c>
      <c r="H18" s="8"/>
      <c r="I18" s="7" t="s">
        <v>22</v>
      </c>
      <c r="J18" s="9"/>
    </row>
    <row r="19" spans="1:10" ht="18.75" customHeight="1">
      <c r="A19" s="74"/>
      <c r="B19" s="12"/>
      <c r="C19" s="12"/>
      <c r="D19" s="12"/>
      <c r="E19" s="51" t="s">
        <v>46</v>
      </c>
      <c r="F19" s="12"/>
      <c r="G19" s="12"/>
      <c r="H19" s="12"/>
      <c r="I19" s="12"/>
      <c r="J19" s="13"/>
    </row>
    <row r="20" spans="1:10" ht="18.75" customHeight="1">
      <c r="A20" s="75"/>
      <c r="B20" s="10"/>
      <c r="C20" s="10"/>
      <c r="D20" s="10"/>
      <c r="E20" s="69" t="s">
        <v>47</v>
      </c>
      <c r="F20" s="10"/>
      <c r="G20" s="10"/>
      <c r="H20" s="10"/>
      <c r="I20" s="10"/>
      <c r="J20" s="11"/>
    </row>
    <row r="21" spans="1:10" ht="7.5" customHeight="1">
      <c r="A21" s="17"/>
      <c r="B21" s="5"/>
      <c r="C21" s="5"/>
      <c r="D21" s="5"/>
      <c r="E21" s="5"/>
      <c r="F21" s="5"/>
      <c r="G21" s="5"/>
      <c r="H21" s="5"/>
      <c r="I21" s="5"/>
      <c r="J21" s="6"/>
    </row>
    <row r="22" spans="1:10" ht="18.75" customHeight="1">
      <c r="A22" s="73" t="s">
        <v>48</v>
      </c>
      <c r="B22" s="8"/>
      <c r="C22" s="8"/>
      <c r="D22" s="8"/>
      <c r="E22" s="8"/>
      <c r="F22" s="69" t="s">
        <v>49</v>
      </c>
      <c r="G22" s="69" t="s">
        <v>50</v>
      </c>
      <c r="H22" s="7" t="s">
        <v>51</v>
      </c>
      <c r="I22" s="7" t="s">
        <v>52</v>
      </c>
      <c r="J22" s="9"/>
    </row>
    <row r="23" spans="1:10" ht="18.75" customHeight="1">
      <c r="A23" s="74"/>
      <c r="B23" s="12"/>
      <c r="C23" s="12"/>
      <c r="D23" s="12"/>
      <c r="E23" s="12"/>
      <c r="F23" s="69" t="s">
        <v>53</v>
      </c>
      <c r="G23" s="51" t="s">
        <v>43</v>
      </c>
      <c r="H23" s="12"/>
      <c r="I23" s="12"/>
      <c r="J23" s="13"/>
    </row>
    <row r="24" spans="1:10" ht="18.75" customHeight="1">
      <c r="A24" s="75"/>
      <c r="B24" s="10"/>
      <c r="C24" s="10"/>
      <c r="D24" s="10"/>
      <c r="E24" s="10"/>
      <c r="F24" s="10"/>
      <c r="G24" s="69" t="s">
        <v>54</v>
      </c>
      <c r="H24" s="10"/>
      <c r="I24" s="10"/>
      <c r="J24" s="11"/>
    </row>
    <row r="25" spans="1:10" ht="7.5" customHeight="1">
      <c r="A25" s="4"/>
      <c r="B25" s="5"/>
      <c r="C25" s="5"/>
      <c r="D25" s="18"/>
      <c r="E25" s="18"/>
      <c r="F25" s="18"/>
      <c r="G25" s="18"/>
      <c r="H25" s="5"/>
      <c r="I25" s="5"/>
      <c r="J25" s="6"/>
    </row>
    <row r="26" spans="1:10" ht="18.75" customHeight="1">
      <c r="A26" s="73" t="s">
        <v>43</v>
      </c>
      <c r="B26" s="8"/>
      <c r="C26" s="8"/>
      <c r="D26" s="69" t="s">
        <v>55</v>
      </c>
      <c r="E26" s="7" t="s">
        <v>56</v>
      </c>
      <c r="F26" s="7" t="s">
        <v>57</v>
      </c>
      <c r="G26" s="7" t="s">
        <v>58</v>
      </c>
      <c r="H26" s="8"/>
      <c r="I26" s="8"/>
      <c r="J26" s="9"/>
    </row>
    <row r="27" spans="1:10" ht="18.75" customHeight="1">
      <c r="A27" s="75"/>
      <c r="B27" s="10"/>
      <c r="C27" s="10"/>
      <c r="D27" s="10"/>
      <c r="E27" s="48" t="s">
        <v>59</v>
      </c>
      <c r="F27" s="48" t="s">
        <v>60</v>
      </c>
      <c r="G27" s="48" t="s">
        <v>61</v>
      </c>
      <c r="H27" s="10"/>
      <c r="I27" s="10"/>
      <c r="J27" s="11"/>
    </row>
    <row r="28" spans="1:10" ht="7.5" customHeight="1">
      <c r="A28" s="4"/>
      <c r="B28" s="5"/>
      <c r="C28" s="5"/>
      <c r="D28" s="18"/>
      <c r="E28" s="18"/>
      <c r="F28" s="18"/>
      <c r="G28" s="18"/>
      <c r="H28" s="5"/>
      <c r="I28" s="5"/>
      <c r="J28" s="6"/>
    </row>
    <row r="29" spans="1:10" ht="18.75" customHeight="1">
      <c r="A29" s="73" t="s">
        <v>62</v>
      </c>
      <c r="B29" s="8"/>
      <c r="C29" s="8"/>
      <c r="D29" s="8"/>
      <c r="E29" s="7" t="str">
        <f>HYPERLINK("https://static.javadoc.io/javax.cache/cache-api/1.0.0/javax/cache/package-summary.html","Java Cache API")</f>
        <v>Java Cache API</v>
      </c>
      <c r="F29" s="50" t="str">
        <f>HYPERLINK("https://commons.apache.org/proper/commons-jcs/getting_started/intro.html","Apache Commons JCS")</f>
        <v>Apache Commons JCS</v>
      </c>
      <c r="G29" s="19" t="str">
        <f>HYPERLINK("https://github.com/google/guava/wiki/CachesExplained","Guava Caches")</f>
        <v>Guava Caches</v>
      </c>
      <c r="H29" s="7" t="str">
        <f>HYPERLINK("https://redis.io/topics/introduction","Redis Cache")</f>
        <v>Redis Cache</v>
      </c>
      <c r="I29" s="8"/>
      <c r="J29" s="9"/>
    </row>
    <row r="30" spans="1:10" ht="18.75" customHeight="1">
      <c r="A30" s="75"/>
      <c r="B30" s="10"/>
      <c r="C30" s="10"/>
      <c r="D30" s="10"/>
      <c r="E30" s="52" t="str">
        <f>HYPERLINK("http://www.ehcache.org/documentation/3.7/","EhCache")</f>
        <v>EhCache</v>
      </c>
      <c r="F30" s="52" t="str">
        <f>HYPERLINK("https://cache2k.org/","Cache2k")</f>
        <v>Cache2k</v>
      </c>
      <c r="G30" s="54" t="str">
        <f>HYPERLINK("https://docs.spring.io/spring/docs/5.2.0.BUILD-SNAPSHOT/spring-framework-reference/integration.html#cache","Spring Cache")</f>
        <v>Spring Cache</v>
      </c>
      <c r="H30" s="10"/>
      <c r="I30" s="10"/>
      <c r="J30" s="11"/>
    </row>
    <row r="31" spans="1:10" ht="7.5" customHeight="1">
      <c r="A31" s="4"/>
      <c r="B31" s="5"/>
      <c r="C31" s="5"/>
      <c r="D31" s="18"/>
      <c r="E31" s="18"/>
      <c r="F31" s="18"/>
      <c r="G31" s="18"/>
      <c r="H31" s="5"/>
      <c r="I31" s="5"/>
      <c r="J31" s="6"/>
    </row>
    <row r="32" spans="1:10" ht="18.75" customHeight="1">
      <c r="A32" s="73" t="s">
        <v>63</v>
      </c>
      <c r="B32" s="8"/>
      <c r="C32" s="8"/>
      <c r="D32" s="8"/>
      <c r="E32" s="20"/>
      <c r="F32" s="7" t="str">
        <f>HYPERLINK("https://docs.oracle.com/javaee/6/tutorial/doc/bncdq.html","Java Message Service API")</f>
        <v>Java Message Service API</v>
      </c>
      <c r="G32" s="50" t="str">
        <f>HYPERLINK("http://activemq.apache.org/getting-started","ActiveMQ")</f>
        <v>ActiveMQ</v>
      </c>
      <c r="H32" s="21"/>
      <c r="I32" s="7" t="str">
        <f>HYPERLINK("https://kafka.apache.org/intro","Kafka")</f>
        <v>Kafka</v>
      </c>
      <c r="J32" s="9"/>
    </row>
    <row r="33" spans="1:10" ht="18.75" customHeight="1">
      <c r="A33" s="75"/>
      <c r="B33" s="10"/>
      <c r="C33" s="10"/>
      <c r="D33" s="10"/>
      <c r="E33" s="10"/>
      <c r="F33" s="48" t="str">
        <f>HYPERLINK("https://www.rabbitmq.com/getstarted.html","RabbitMQ")</f>
        <v>RabbitMQ</v>
      </c>
      <c r="G33" s="48" t="str">
        <f>HYPERLINK("https://redis.io/documentation","Redis")</f>
        <v>Redis</v>
      </c>
      <c r="H33" s="22"/>
      <c r="I33" s="48" t="str">
        <f>HYPERLINK("http://rocketmq.apache.org/docs/quick-start/","RocketMQ")</f>
        <v>RocketMQ</v>
      </c>
      <c r="J33" s="11"/>
    </row>
    <row r="34" spans="1:10" ht="7.5" customHeight="1">
      <c r="A34" s="4"/>
      <c r="B34" s="5"/>
      <c r="C34" s="5"/>
      <c r="D34" s="18"/>
      <c r="E34" s="18"/>
      <c r="F34" s="18"/>
      <c r="G34" s="18"/>
      <c r="H34" s="5"/>
      <c r="I34" s="5"/>
      <c r="J34" s="6"/>
    </row>
    <row r="35" spans="1:10" ht="18.75" customHeight="1">
      <c r="A35" s="73" t="s">
        <v>64</v>
      </c>
      <c r="B35" s="8"/>
      <c r="C35" s="67" t="s">
        <v>65</v>
      </c>
      <c r="D35" s="69" t="str">
        <f>HYPERLINK("https://docs.oracle.com/javaee/6/tutorial/doc/bnbpz.html","Java Persistence API")</f>
        <v>Java Persistence API</v>
      </c>
      <c r="E35" s="7" t="str">
        <f>HYPERLINK("http://db.apache.org/jdo/index.html","Java Data Objects API")</f>
        <v>Java Data Objects API</v>
      </c>
      <c r="F35" s="21"/>
      <c r="G35" s="68" t="s">
        <v>66</v>
      </c>
      <c r="H35" s="50" t="s">
        <v>67</v>
      </c>
      <c r="I35" s="50" t="s">
        <v>68</v>
      </c>
      <c r="J35" s="55" t="s">
        <v>69</v>
      </c>
    </row>
    <row r="36" spans="1:10" ht="18.75" customHeight="1">
      <c r="A36" s="75"/>
      <c r="B36" s="10"/>
      <c r="C36" s="10"/>
      <c r="D36" s="22"/>
      <c r="E36" s="10"/>
      <c r="F36" s="22"/>
      <c r="G36" s="69" t="s">
        <v>70</v>
      </c>
      <c r="H36" s="22"/>
      <c r="I36" s="22"/>
      <c r="J36" s="56" t="s">
        <v>71</v>
      </c>
    </row>
    <row r="37" spans="1:10" ht="7.5" customHeight="1">
      <c r="A37" s="4"/>
      <c r="B37" s="5"/>
      <c r="C37" s="5"/>
      <c r="D37" s="5"/>
      <c r="E37" s="5"/>
      <c r="F37" s="5"/>
      <c r="G37" s="5"/>
      <c r="H37" s="5"/>
      <c r="I37" s="5"/>
      <c r="J37" s="6"/>
    </row>
    <row r="38" spans="1:10" ht="18.75" customHeight="1">
      <c r="A38" s="14" t="s">
        <v>72</v>
      </c>
      <c r="B38" s="15"/>
      <c r="C38" s="68" t="s">
        <v>73</v>
      </c>
      <c r="D38" s="23"/>
      <c r="E38" s="69" t="s">
        <v>74</v>
      </c>
      <c r="F38" s="15"/>
      <c r="G38" s="15"/>
      <c r="H38" s="15"/>
      <c r="I38" s="15"/>
      <c r="J38" s="16"/>
    </row>
    <row r="39" spans="1:10" ht="7.5" customHeight="1">
      <c r="A39" s="4"/>
      <c r="B39" s="5"/>
      <c r="C39" s="5"/>
      <c r="D39" s="5"/>
      <c r="E39" s="5"/>
      <c r="F39" s="5"/>
      <c r="G39" s="5"/>
      <c r="H39" s="5"/>
      <c r="I39" s="5"/>
      <c r="J39" s="6"/>
    </row>
    <row r="40" spans="1:10" ht="18.75" customHeight="1">
      <c r="A40" s="73" t="s">
        <v>75</v>
      </c>
      <c r="B40" s="24"/>
      <c r="C40" s="8"/>
      <c r="D40" s="57" t="s">
        <v>76</v>
      </c>
      <c r="E40" s="7" t="s">
        <v>77</v>
      </c>
      <c r="F40" s="7" t="s">
        <v>78</v>
      </c>
      <c r="G40" s="21"/>
      <c r="H40" s="21"/>
      <c r="I40" s="7" t="s">
        <v>79</v>
      </c>
      <c r="J40" s="49" t="s">
        <v>80</v>
      </c>
    </row>
    <row r="41" spans="1:10" ht="18.75" customHeight="1">
      <c r="A41" s="75"/>
      <c r="B41" s="10"/>
      <c r="C41" s="10"/>
      <c r="D41" s="48" t="s">
        <v>81</v>
      </c>
      <c r="E41" s="48" t="s">
        <v>82</v>
      </c>
      <c r="F41" s="48" t="s">
        <v>83</v>
      </c>
      <c r="G41" s="48" t="s">
        <v>84</v>
      </c>
      <c r="H41" s="10"/>
      <c r="I41" s="10"/>
      <c r="J41" s="11"/>
    </row>
    <row r="42" spans="1:10" ht="7.5" customHeight="1">
      <c r="A42" s="4"/>
      <c r="B42" s="5"/>
      <c r="C42" s="5"/>
      <c r="D42" s="5"/>
      <c r="E42" s="5"/>
      <c r="F42" s="5"/>
      <c r="G42" s="5"/>
      <c r="H42" s="5"/>
      <c r="I42" s="5"/>
      <c r="J42" s="6"/>
    </row>
    <row r="43" spans="1:10" ht="18.75" customHeight="1">
      <c r="A43" s="73" t="s">
        <v>85</v>
      </c>
      <c r="B43" s="8"/>
      <c r="C43" s="8"/>
      <c r="D43" s="8"/>
      <c r="E43" s="8"/>
      <c r="F43" s="8"/>
      <c r="G43" s="8"/>
      <c r="H43" s="21"/>
      <c r="I43" s="21"/>
      <c r="J43" s="55" t="s">
        <v>86</v>
      </c>
    </row>
    <row r="44" spans="1:10" ht="18.75" customHeight="1">
      <c r="A44" s="74"/>
      <c r="B44" s="12"/>
      <c r="C44" s="12"/>
      <c r="D44" s="12"/>
      <c r="E44" s="12"/>
      <c r="F44" s="12"/>
      <c r="G44" s="12"/>
      <c r="H44" s="12"/>
      <c r="I44" s="12"/>
      <c r="J44" s="58" t="s">
        <v>87</v>
      </c>
    </row>
    <row r="45" spans="1:10" ht="18.75" customHeight="1">
      <c r="A45" s="75"/>
      <c r="B45" s="10"/>
      <c r="C45" s="10"/>
      <c r="D45" s="10"/>
      <c r="E45" s="10"/>
      <c r="F45" s="10"/>
      <c r="G45" s="10"/>
      <c r="H45" s="10"/>
      <c r="I45" s="10"/>
      <c r="J45" s="56" t="s">
        <v>88</v>
      </c>
    </row>
    <row r="46" spans="1:10" ht="7.5" customHeight="1">
      <c r="A46" s="4"/>
      <c r="B46" s="5"/>
      <c r="C46" s="5"/>
      <c r="D46" s="5"/>
      <c r="E46" s="5"/>
      <c r="F46" s="5"/>
      <c r="G46" s="5"/>
      <c r="H46" s="5"/>
      <c r="I46" s="5"/>
      <c r="J46" s="6"/>
    </row>
    <row r="47" spans="1:10" ht="18.75" customHeight="1">
      <c r="A47" s="14" t="s">
        <v>89</v>
      </c>
      <c r="B47" s="15"/>
      <c r="C47" s="15"/>
      <c r="D47" s="53" t="s">
        <v>90</v>
      </c>
      <c r="E47" s="23"/>
      <c r="F47" s="53" t="s">
        <v>91</v>
      </c>
      <c r="G47" s="23"/>
      <c r="H47" s="53" t="str">
        <f>HYPERLINK("https://docs.python.org/2.7/tutorial/","Python")</f>
        <v>Python</v>
      </c>
      <c r="I47" s="53" t="s">
        <v>92</v>
      </c>
      <c r="J47" s="16"/>
    </row>
    <row r="48" spans="1:10" ht="7.5" customHeight="1">
      <c r="A48" s="4"/>
      <c r="B48" s="5"/>
      <c r="C48" s="5"/>
      <c r="D48" s="5"/>
      <c r="E48" s="5"/>
      <c r="F48" s="5"/>
      <c r="G48" s="5"/>
      <c r="H48" s="5"/>
      <c r="I48" s="5"/>
      <c r="J48" s="6"/>
    </row>
    <row r="49" spans="1:10" ht="18.75" customHeight="1">
      <c r="A49" s="14" t="s">
        <v>93</v>
      </c>
      <c r="B49" s="15"/>
      <c r="C49" s="67" t="s">
        <v>94</v>
      </c>
      <c r="D49" s="67" t="s">
        <v>95</v>
      </c>
      <c r="E49" s="53" t="s">
        <v>96</v>
      </c>
      <c r="F49" s="53" t="s">
        <v>97</v>
      </c>
      <c r="G49" s="53" t="s">
        <v>98</v>
      </c>
      <c r="H49" s="15"/>
      <c r="I49" s="15"/>
      <c r="J49" s="16"/>
    </row>
    <row r="50" spans="1:10" ht="7.5" customHeight="1">
      <c r="A50" s="4"/>
      <c r="B50" s="5"/>
      <c r="C50" s="5"/>
      <c r="D50" s="5"/>
      <c r="E50" s="5"/>
      <c r="F50" s="5"/>
      <c r="G50" s="5"/>
      <c r="H50" s="5"/>
      <c r="I50" s="5"/>
      <c r="J50" s="6"/>
    </row>
    <row r="51" spans="1:10" ht="18.75" customHeight="1">
      <c r="A51" s="25" t="s">
        <v>99</v>
      </c>
      <c r="B51" s="15"/>
      <c r="C51" s="15"/>
      <c r="D51" s="15"/>
      <c r="E51" s="53" t="s">
        <v>10</v>
      </c>
      <c r="F51" s="53" t="s">
        <v>100</v>
      </c>
      <c r="G51" s="53" t="s">
        <v>101</v>
      </c>
      <c r="H51" s="59" t="s">
        <v>102</v>
      </c>
      <c r="I51" s="15"/>
      <c r="J51" s="16"/>
    </row>
    <row r="52" spans="1:10" ht="7.5" customHeight="1">
      <c r="A52" s="4"/>
      <c r="B52" s="5"/>
      <c r="C52" s="5"/>
      <c r="D52" s="5"/>
      <c r="E52" s="5"/>
      <c r="F52" s="5"/>
      <c r="G52" s="5"/>
      <c r="H52" s="5"/>
      <c r="I52" s="5"/>
      <c r="J52" s="6"/>
    </row>
    <row r="53" spans="1:10" ht="18.75" customHeight="1">
      <c r="A53" s="73" t="s">
        <v>103</v>
      </c>
      <c r="B53" s="8"/>
      <c r="C53" s="8"/>
      <c r="D53" s="8"/>
      <c r="E53" s="8"/>
      <c r="F53" s="7" t="s">
        <v>10</v>
      </c>
      <c r="G53" s="7" t="s">
        <v>104</v>
      </c>
      <c r="H53" s="57" t="s">
        <v>105</v>
      </c>
      <c r="I53" s="57" t="s">
        <v>106</v>
      </c>
      <c r="J53" s="26"/>
    </row>
    <row r="54" spans="1:10" ht="18.75" customHeight="1">
      <c r="A54" s="75"/>
      <c r="B54" s="10"/>
      <c r="C54" s="10"/>
      <c r="D54" s="10"/>
      <c r="E54" s="10"/>
      <c r="F54" s="48" t="s">
        <v>107</v>
      </c>
      <c r="G54" s="48" t="s">
        <v>108</v>
      </c>
      <c r="H54" s="48" t="s">
        <v>109</v>
      </c>
      <c r="I54" s="22"/>
      <c r="J54" s="60" t="s">
        <v>110</v>
      </c>
    </row>
    <row r="55" spans="1:10" ht="7.5" customHeight="1">
      <c r="A55" s="4"/>
      <c r="B55" s="5"/>
      <c r="C55" s="5"/>
      <c r="D55" s="5"/>
      <c r="E55" s="5"/>
      <c r="F55" s="5"/>
      <c r="G55" s="5"/>
      <c r="H55" s="5"/>
      <c r="I55" s="5"/>
      <c r="J55" s="6"/>
    </row>
    <row r="56" spans="1:10" ht="18.75" customHeight="1">
      <c r="A56" s="73" t="s">
        <v>111</v>
      </c>
      <c r="B56" s="8"/>
      <c r="C56" s="8"/>
      <c r="D56" s="8"/>
      <c r="E56" s="7" t="s">
        <v>112</v>
      </c>
      <c r="F56" s="7" t="s">
        <v>113</v>
      </c>
      <c r="G56" s="7" t="s">
        <v>114</v>
      </c>
      <c r="H56" s="8"/>
      <c r="I56" s="8"/>
      <c r="J56" s="9"/>
    </row>
    <row r="57" spans="1:10" ht="18.75" customHeight="1">
      <c r="A57" s="74"/>
      <c r="B57" s="12"/>
      <c r="C57" s="12"/>
      <c r="D57" s="12"/>
      <c r="E57" s="51" t="s">
        <v>115</v>
      </c>
      <c r="F57" s="51" t="s">
        <v>116</v>
      </c>
      <c r="G57" s="51" t="s">
        <v>117</v>
      </c>
      <c r="H57" s="12"/>
      <c r="I57" s="12"/>
      <c r="J57" s="13"/>
    </row>
    <row r="58" spans="1:10" ht="18.75" customHeight="1">
      <c r="A58" s="75"/>
      <c r="B58" s="10"/>
      <c r="C58" s="10"/>
      <c r="D58" s="10"/>
      <c r="E58" s="10"/>
      <c r="F58" s="48" t="s">
        <v>118</v>
      </c>
      <c r="G58" s="48" t="s">
        <v>119</v>
      </c>
      <c r="H58" s="10"/>
      <c r="I58" s="10"/>
      <c r="J58" s="11"/>
    </row>
    <row r="59" spans="1:10" ht="7.5" customHeight="1">
      <c r="A59" s="4"/>
      <c r="B59" s="5"/>
      <c r="C59" s="5"/>
      <c r="D59" s="5"/>
      <c r="E59" s="18"/>
      <c r="F59" s="18"/>
      <c r="G59" s="18"/>
      <c r="H59" s="5"/>
      <c r="I59" s="5"/>
      <c r="J59" s="6"/>
    </row>
    <row r="60" spans="1:10" ht="18.75" customHeight="1">
      <c r="A60" s="73" t="s">
        <v>120</v>
      </c>
      <c r="B60" s="8"/>
      <c r="C60" s="8"/>
      <c r="D60" s="8"/>
      <c r="E60" s="7" t="str">
        <f>HYPERLINK("https://www.tutorialspoint.com/software_architecture_design/object_oriented_paradigm.htm","Object-Oriented Paradigm")</f>
        <v>Object-Oriented Paradigm</v>
      </c>
      <c r="F60" s="7" t="str">
        <f>HYPERLINK("https://www.tutorialspoint.com/software_architecture_design/key_principles.htm","Key Principles")</f>
        <v>Key Principles</v>
      </c>
      <c r="G60" s="7" t="str">
        <f>HYPERLINK("https://www.tutorialspoint.com/software_architecture_design/data_flow_architecture.htm","Data Flow Architecture")</f>
        <v>Data Flow Architecture</v>
      </c>
      <c r="H60" s="7" t="str">
        <f>HYPERLINK("https://www.tutorialspoint.com/software_architecture_design/interaction_oriented_architecture.htm","Interaction-Oriented Architecture")</f>
        <v>Interaction-Oriented Architecture</v>
      </c>
      <c r="I60" s="7" t="str">
        <f>HYPERLINK("https://www.tutorialspoint.com/software_architecture_design/distributed_architecture.htm","Distributed Architecture")</f>
        <v>Distributed Architecture</v>
      </c>
      <c r="J60" s="49" t="str">
        <f>HYPERLINK("https://www.tutorialspoint.com/software_architecture_design/user_interface.htm","User Interface")</f>
        <v>User Interface</v>
      </c>
    </row>
    <row r="61" spans="1:10" ht="18.75" customHeight="1">
      <c r="A61" s="74"/>
      <c r="B61" s="12"/>
      <c r="C61" s="12"/>
      <c r="D61" s="12"/>
      <c r="E61" s="12"/>
      <c r="F61" s="51" t="str">
        <f>HYPERLINK("https://www.tutorialspoint.com/software_architecture_design/architecture_models.htm","Architecture Models")</f>
        <v>Architecture Models</v>
      </c>
      <c r="G61" s="51" t="str">
        <f>HYPERLINK("https://www.tutorialspoint.com/software_architecture_design/data_centered_architecture.htm","Data-Centered Architecture")</f>
        <v>Data-Centered Architecture</v>
      </c>
      <c r="H61" s="51" t="str">
        <f>HYPERLINK("https://www.tutorialspoint.com/software_architecture_design/component_based_architecture.htm","Component-Based Architecture")</f>
        <v>Component-Based Architecture</v>
      </c>
      <c r="I61" s="12"/>
      <c r="J61" s="61" t="str">
        <f>HYPERLINK("https://www.tutorialspoint.com/software_architecture_design/architecture_techniques.htm","Architecture Techniques")</f>
        <v>Architecture Techniques</v>
      </c>
    </row>
    <row r="62" spans="1:10" ht="18.75" customHeight="1">
      <c r="A62" s="75"/>
      <c r="B62" s="10"/>
      <c r="C62" s="10"/>
      <c r="D62" s="10"/>
      <c r="E62" s="22"/>
      <c r="F62" s="10"/>
      <c r="G62" s="48" t="str">
        <f>HYPERLINK("https://www.tutorialspoint.com/software_architecture_design/hierarchical_architecture.htm","Hierarchical Architecture")</f>
        <v>Hierarchical Architecture</v>
      </c>
      <c r="H62" s="22"/>
      <c r="I62" s="10"/>
      <c r="J62" s="11"/>
    </row>
    <row r="63" spans="1:10" ht="7.5" customHeight="1">
      <c r="A63" s="4"/>
      <c r="B63" s="5"/>
      <c r="C63" s="5"/>
      <c r="D63" s="5"/>
      <c r="E63" s="18"/>
      <c r="F63" s="18"/>
      <c r="G63" s="18"/>
      <c r="H63" s="5"/>
      <c r="I63" s="5"/>
      <c r="J63" s="6"/>
    </row>
    <row r="64" spans="1:10" ht="18.75" customHeight="1">
      <c r="A64" s="73" t="s">
        <v>121</v>
      </c>
      <c r="B64" s="8"/>
      <c r="C64" s="8"/>
      <c r="D64" s="19" t="str">
        <f>HYPERLINK("https://learning.oreilly.com/library/view/head-first-design/0596007124/ch01.html","Intro to Design Patterns")</f>
        <v>Intro to Design Patterns</v>
      </c>
      <c r="E64" s="72" t="str">
        <f>HYPERLINK("https://learning.oreilly.com/library/view/head-first-design/0596007124/ch04.html","The Factory Pattern")</f>
        <v>The Factory Pattern</v>
      </c>
      <c r="F64" s="19" t="str">
        <f>HYPERLINK("https://learning.oreilly.com/library/view/head-first-design/0596007124/apa.html#builder","The Builder Pattern")</f>
        <v>The Builder Pattern</v>
      </c>
      <c r="G64" s="19" t="str">
        <f>HYPERLINK("https://learning.oreilly.com/library/view/head-first-design/0596007124/apa.html#mediator","The Mediator Pattern")</f>
        <v>The Mediator Pattern</v>
      </c>
      <c r="H64" s="19" t="str">
        <f>HYPERLINK("https://learning.oreilly.com/library/view/head-first-design/0596007124/apa.html#visitor","The Visitor Pattern")</f>
        <v>The Visitor Pattern</v>
      </c>
      <c r="I64" s="19" t="str">
        <f>HYPERLINK("https://learning.oreilly.com/library/view/head-first-design/0596007124/ch08.html","The Template Method Pattern")</f>
        <v>The Template Method Pattern</v>
      </c>
      <c r="J64" s="62" t="str">
        <f>HYPERLINK("https://learning.oreilly.com/library/view/head-first-design/0596007124/ch11.html","The Proxy Pattern")</f>
        <v>The Proxy Pattern</v>
      </c>
    </row>
    <row r="65" spans="1:10" ht="18.75" customHeight="1">
      <c r="A65" s="74"/>
      <c r="B65" s="12"/>
      <c r="C65" s="12"/>
      <c r="D65" s="70" t="str">
        <f>HYPERLINK("https://learning.oreilly.com/library/view/head-first-design/0596007124/ch02.html","The Observer Pattern")</f>
        <v>The Observer Pattern</v>
      </c>
      <c r="E65" s="70" t="str">
        <f>HYPERLINK("https://learning.oreilly.com/library/view/head-first-design/0596007124/ch05.html","The Singleton Pattern")</f>
        <v>The Singleton Pattern</v>
      </c>
      <c r="F65" s="63" t="str">
        <f>HYPERLINK("https://learning.oreilly.com/library/view/head-first-design/0596007124/apa.html#flyweight","The Flyweight Pattern")</f>
        <v>The Flyweight Pattern</v>
      </c>
      <c r="G65" s="63" t="str">
        <f>HYPERLINK("https://learning.oreilly.com/library/view/head-first-design/0596007124/apa.html#memento","The Memento Pattern")</f>
        <v>The Memento Pattern</v>
      </c>
      <c r="H65" s="63" t="str">
        <f>HYPERLINK("https://learning.oreilly.com/library/view/head-first-design/0596007124/ch06.html","The Command Pattern")</f>
        <v>The Command Pattern</v>
      </c>
      <c r="I65" s="63" t="str">
        <f>HYPERLINK("https://learning.oreilly.com/library/view/head-first-design/0596007124/ch09.html","The Iterator and Composite Patterns")</f>
        <v>The Iterator and Composite Patterns</v>
      </c>
      <c r="J65" s="64" t="str">
        <f>HYPERLINK("https://learning.oreilly.com/library/view/head-first-design/0596007124/ch12.html","Compound Patterns")</f>
        <v>Compound Patterns</v>
      </c>
    </row>
    <row r="66" spans="1:10" ht="18.75" customHeight="1">
      <c r="A66" s="75"/>
      <c r="B66" s="10"/>
      <c r="C66" s="10"/>
      <c r="D66" s="71" t="str">
        <f>HYPERLINK("https://learning.oreilly.com/library/view/head-first-design/0596007124/ch03.html","The Decorator Pattern")</f>
        <v>The Decorator Pattern</v>
      </c>
      <c r="E66" s="71" t="str">
        <f>HYPERLINK("https://learning.oreilly.com/library/view/head-first-design/0596007124/apa.html#bridge","The Bridge Pattern")</f>
        <v>The Bridge Pattern</v>
      </c>
      <c r="F66" s="54" t="str">
        <f>HYPERLINK("https://learning.oreilly.com/library/view/head-first-design/0596007124/apa.html#interpreter","The Interpreter Pattern")</f>
        <v>The Interpreter Pattern</v>
      </c>
      <c r="G66" s="54" t="str">
        <f>HYPERLINK("https://learning.oreilly.com/library/view/head-first-design/0596007124/apa.html#prototype","The Prototype Pattern")</f>
        <v>The Prototype Pattern</v>
      </c>
      <c r="H66" s="54" t="str">
        <f>HYPERLINK("https://learning.oreilly.com/library/view/head-first-design/0596007124/ch07.html","The Adapter and Facade Patterns")</f>
        <v>The Adapter and Facade Patterns</v>
      </c>
      <c r="I66" s="54" t="str">
        <f>HYPERLINK("https://learning.oreilly.com/library/view/head-first-design/0596007124/ch10.html","The State Pattern")</f>
        <v>The State Pattern</v>
      </c>
      <c r="J66" s="65" t="str">
        <f>HYPERLINK("https://learning.oreilly.com/library/view/head-first-design/0596007124/ch13.html","Patterns in the Real World")</f>
        <v>Patterns in the Real World</v>
      </c>
    </row>
    <row r="67" spans="1:10" ht="7.5" customHeight="1">
      <c r="A67" s="27"/>
      <c r="B67" s="28"/>
      <c r="C67" s="28"/>
      <c r="D67" s="28"/>
      <c r="E67" s="29"/>
      <c r="F67" s="29"/>
      <c r="G67" s="29"/>
      <c r="H67" s="28"/>
      <c r="I67" s="28"/>
      <c r="J67" s="30"/>
    </row>
  </sheetData>
  <mergeCells count="16">
    <mergeCell ref="A6:A7"/>
    <mergeCell ref="A3:A4"/>
    <mergeCell ref="A18:A20"/>
    <mergeCell ref="A9:A11"/>
    <mergeCell ref="A15:A16"/>
    <mergeCell ref="A32:A33"/>
    <mergeCell ref="A26:A27"/>
    <mergeCell ref="A22:A24"/>
    <mergeCell ref="A29:A30"/>
    <mergeCell ref="A56:A58"/>
    <mergeCell ref="A60:A62"/>
    <mergeCell ref="A64:A66"/>
    <mergeCell ref="A53:A54"/>
    <mergeCell ref="A35:A36"/>
    <mergeCell ref="A40:A41"/>
    <mergeCell ref="A43:A45"/>
  </mergeCells>
  <hyperlinks>
    <hyperlink ref="B3" location="Java!C5:D5" display="Basics" xr:uid="{00000000-0004-0000-0000-000000000000}"/>
    <hyperlink ref="D3" location="Java!C16:G16" display="Collections" xr:uid="{00000000-0004-0000-0000-000001000000}"/>
    <hyperlink ref="E3" location="Java!C28" display="Logging" xr:uid="{00000000-0004-0000-0000-000002000000}"/>
    <hyperlink ref="F3" location="Java!C43" display="Concurrency and Multithreading" xr:uid="{00000000-0004-0000-0000-000003000000}"/>
    <hyperlink ref="G3" location="Java!C55" display="Concurrency and Multithreading Advanced" xr:uid="{00000000-0004-0000-0000-000004000000}"/>
    <hyperlink ref="E4" location="Java!E28" display="Java Date Time API" xr:uid="{00000000-0004-0000-0000-000005000000}"/>
    <hyperlink ref="E6" location="JVM!C2" display="Specification" xr:uid="{00000000-0004-0000-0000-000006000000}"/>
    <hyperlink ref="F6" location="JVM!C11" display="Memory Management" xr:uid="{00000000-0004-0000-0000-000007000000}"/>
    <hyperlink ref="G6" location="JVM!C21" display="Profiling and Performance Tuning" xr:uid="{00000000-0004-0000-0000-000008000000}"/>
    <hyperlink ref="H6" location="JVM!C30:E30" display="Tuning" xr:uid="{00000000-0004-0000-0000-000009000000}"/>
    <hyperlink ref="I6" location="JVM!C38" display="Tuning Advanced" xr:uid="{00000000-0004-0000-0000-00000A000000}"/>
    <hyperlink ref="J6" location="JVM!C48" display="Languages" xr:uid="{00000000-0004-0000-0000-00000B000000}"/>
    <hyperlink ref="F7" location="JVM!D11" display="Threads and Locks" xr:uid="{00000000-0004-0000-0000-00000C000000}"/>
    <hyperlink ref="C9" location="Library!C3" display="Guava" xr:uid="{00000000-0004-0000-0000-00000D000000}"/>
    <hyperlink ref="D9" location="Library!E3" display="Jackson" xr:uid="{00000000-0004-0000-0000-00000E000000}"/>
    <hyperlink ref="E9" location="Library!C10" display="Guava Collections" xr:uid="{00000000-0004-0000-0000-00000F000000}"/>
    <hyperlink ref="F9" location="Library!C15" display="Guava Caches" xr:uid="{00000000-0004-0000-0000-000010000000}"/>
    <hyperlink ref="G9" location="Library!C16" display="Guava Graphs" xr:uid="{00000000-0004-0000-0000-000011000000}"/>
    <hyperlink ref="H9" location="Library!G20" display="Neo4j" xr:uid="{00000000-0004-0000-0000-000012000000}"/>
    <hyperlink ref="D10" location="Library!E10" display="GSON" xr:uid="{00000000-0004-0000-0000-000013000000}"/>
    <hyperlink ref="F10" location="Library!G3" display="RxJava" xr:uid="{00000000-0004-0000-0000-000014000000}"/>
    <hyperlink ref="G10" location="Library!I3" display="Resilience4j" xr:uid="{00000000-0004-0000-0000-000015000000}"/>
    <hyperlink ref="F11" location="Library!C20" display="Apache POI" xr:uid="{00000000-0004-0000-0000-000016000000}"/>
    <hyperlink ref="G11" location="Library!K3" display="Vavr" xr:uid="{00000000-0004-0000-0000-000017000000}"/>
    <hyperlink ref="C13" location="JSP &amp; Servlet!C3" display="Servlets and JSP" xr:uid="{00000000-0004-0000-0000-000018000000}"/>
    <hyperlink ref="D15" location="Markup languages!C5" display="Exploring XML" xr:uid="{00000000-0004-0000-0000-000019000000}"/>
    <hyperlink ref="D16" location="Markup languages!E5" display="Exploring JSON" xr:uid="{00000000-0004-0000-0000-00001A000000}"/>
    <hyperlink ref="D18" location="Spring!C3" display="Core" xr:uid="{00000000-0004-0000-0000-00001B000000}"/>
    <hyperlink ref="E18" location="Spring!C13" display="Testing" xr:uid="{00000000-0004-0000-0000-00001C000000}"/>
    <hyperlink ref="F18" location="Spring!C30" display="Web Reactive" xr:uid="{00000000-0004-0000-0000-00001D000000}"/>
    <hyperlink ref="G18" location="Spring!C36" display="Integration" xr:uid="{00000000-0004-0000-0000-00001E000000}"/>
    <hyperlink ref="I18" location="Spring!C46" display="Languages" xr:uid="{00000000-0004-0000-0000-00001F000000}"/>
    <hyperlink ref="E19" location="Spring!C17" display="Data Access" xr:uid="{00000000-0004-0000-0000-000020000000}"/>
    <hyperlink ref="E20" location="Spring!C24" display="Web Servlet" xr:uid="{00000000-0004-0000-0000-000021000000}"/>
    <hyperlink ref="F22" location="Spring!E3" display="Java Configuration" xr:uid="{00000000-0004-0000-0000-000022000000}"/>
    <hyperlink ref="G22" location="Spring!E23" display="Architecture and Implementation" xr:uid="{00000000-0004-0000-0000-000023000000}"/>
    <hyperlink ref="H22" location="Spring!E44" display="Authorization" xr:uid="{00000000-0004-0000-0000-000024000000}"/>
    <hyperlink ref="I22" location="Spring!E49" display="Reactive Application Security" xr:uid="{00000000-0004-0000-0000-000025000000}"/>
    <hyperlink ref="F23" location="Spring!E15" display="Security Namespace Configuration" xr:uid="{00000000-0004-0000-0000-000026000000}"/>
    <hyperlink ref="G23" location="Spring!E27" display="Testing" xr:uid="{00000000-0004-0000-0000-000027000000}"/>
    <hyperlink ref="G24" location="Spring!E31" display="Web Application Security" xr:uid="{00000000-0004-0000-0000-000028000000}"/>
    <hyperlink ref="D26" location="Testing!B3" display="Junit" xr:uid="{00000000-0004-0000-0000-000029000000}"/>
    <hyperlink ref="E26" location="Testing!H3" display="Mockito" xr:uid="{00000000-0004-0000-0000-00002A000000}"/>
    <hyperlink ref="F26" location="Testing!J3" display="Hamcrest" xr:uid="{00000000-0004-0000-0000-00002B000000}"/>
    <hyperlink ref="G26" location="Testing!D3" display="Gatling" xr:uid="{00000000-0004-0000-0000-00002C000000}"/>
    <hyperlink ref="E27" location="Testing!L3" display="AssertJ" xr:uid="{00000000-0004-0000-0000-00002D000000}"/>
    <hyperlink ref="F27" location="Testing!N3" display="WireMock" xr:uid="{00000000-0004-0000-0000-00002E000000}"/>
    <hyperlink ref="G27" location="Testing!F3" display="Locust" xr:uid="{00000000-0004-0000-0000-00002F000000}"/>
    <hyperlink ref="C35" location="Persistence!D3" display="JDBC" xr:uid="{00000000-0004-0000-0000-000030000000}"/>
    <hyperlink ref="G35" location="Persistence!D30" display="Hibernate" xr:uid="{00000000-0004-0000-0000-000031000000}"/>
    <hyperlink ref="H35" location="Persistence!D43" display="EclipseLink" xr:uid="{00000000-0004-0000-0000-000032000000}"/>
    <hyperlink ref="I35" location="Persistence!D40" display="Apache OpenJPA" xr:uid="{00000000-0004-0000-0000-000033000000}"/>
    <hyperlink ref="J35" location="Persistence!D46" display="ObjectDB" xr:uid="{00000000-0004-0000-0000-000034000000}"/>
    <hyperlink ref="G36" location="Persistence!F30" display="ElasticSearch" xr:uid="{00000000-0004-0000-0000-000035000000}"/>
    <hyperlink ref="J36" location="Persistence!F46" display="Datanucleus" xr:uid="{00000000-0004-0000-0000-000036000000}"/>
    <hyperlink ref="C38" location="Version Control!D3" display="Git Basics" xr:uid="{00000000-0004-0000-0000-000037000000}"/>
    <hyperlink ref="E38" location="Version Control!D14" display="Git Advanced" xr:uid="{00000000-0004-0000-0000-000038000000}"/>
    <hyperlink ref="D40" location="Operations!B2" display="Maven Basics" xr:uid="{00000000-0004-0000-0000-000039000000}"/>
    <hyperlink ref="E40" location="Operations!B6" display="Maven Advanced" xr:uid="{00000000-0004-0000-0000-00003A000000}"/>
    <hyperlink ref="F40" location="Operations!F2" display="Docker" xr:uid="{00000000-0004-0000-0000-00003B000000}"/>
    <hyperlink ref="I40" location="Operations!F11" display="Docker Advanced" xr:uid="{00000000-0004-0000-0000-00003C000000}"/>
    <hyperlink ref="J40" location="Operations!H10" display="Kubernetes Advanced" xr:uid="{00000000-0004-0000-0000-00003D000000}"/>
    <hyperlink ref="D41" location="Operations!D2" display="Gradle Basics" xr:uid="{00000000-0004-0000-0000-00003E000000}"/>
    <hyperlink ref="E41" location="Operations!D6" display="Gradle Advanced" xr:uid="{00000000-0004-0000-0000-00003F000000}"/>
    <hyperlink ref="F41" location="Operations!J2" display="Jenkins Pipelines" xr:uid="{00000000-0004-0000-0000-000040000000}"/>
    <hyperlink ref="G41" location="Operations!H2" display="Kubernetes" xr:uid="{00000000-0004-0000-0000-000041000000}"/>
    <hyperlink ref="J43" location="Cloud!D39" display="Google Cloud Platform" xr:uid="{00000000-0004-0000-0000-000042000000}"/>
    <hyperlink ref="J44" location="Cloud!D22" display="Amazon Web Services" xr:uid="{00000000-0004-0000-0000-000043000000}"/>
    <hyperlink ref="J45" location="Cloud!D5" display="Azure" xr:uid="{00000000-0004-0000-0000-000044000000}"/>
    <hyperlink ref="D47" location="Scripting!B3" display="Command Line Basics" xr:uid="{00000000-0004-0000-0000-000045000000}"/>
    <hyperlink ref="F47" location="Scripting!B29" display="Command Line Advanced" xr:uid="{00000000-0004-0000-0000-000046000000}"/>
    <hyperlink ref="I47" location="Scripting!D3" display="Bash Scripting" xr:uid="{00000000-0004-0000-0000-000047000000}"/>
    <hyperlink ref="C49" location="HTTP &amp; REST API!D2" display="HTTP Basics" xr:uid="{00000000-0004-0000-0000-000048000000}"/>
    <hyperlink ref="D49" location="HTTP &amp; REST API!D12" display="HTTP Advanced" xr:uid="{00000000-0004-0000-0000-000049000000}"/>
    <hyperlink ref="E49" location="HTTP &amp; REST API!D19" display="REST API Basics" xr:uid="{00000000-0004-0000-0000-00004A000000}"/>
    <hyperlink ref="F49" location="HTTP &amp; REST API!D32" display="REST API Advanced" xr:uid="{00000000-0004-0000-0000-00004B000000}"/>
    <hyperlink ref="G49" location="HTTP &amp; REST API!D47" display="Design RESTful API" xr:uid="{00000000-0004-0000-0000-00004C000000}"/>
    <hyperlink ref="E51" location="Network!D2" display="Basics" xr:uid="{00000000-0004-0000-0000-00004D000000}"/>
    <hyperlink ref="F51" location="Network!D11" display="OSI Model" xr:uid="{00000000-0004-0000-0000-00004E000000}"/>
    <hyperlink ref="G51" location="Network!D22" display="IP Addressing" xr:uid="{00000000-0004-0000-0000-00004F000000}"/>
    <hyperlink ref="H51" location="Network!D40" display="IP Subnetting" xr:uid="{00000000-0004-0000-0000-000050000000}"/>
    <hyperlink ref="F53" location="DBMS!D3" display="Basics" xr:uid="{00000000-0004-0000-0000-000051000000}"/>
    <hyperlink ref="G53" location="DBMS!D11" display="Relational Model" xr:uid="{00000000-0004-0000-0000-000052000000}"/>
    <hyperlink ref="H53" location="DBMS!D19" display="Storage and File Structure" xr:uid="{00000000-0004-0000-0000-000053000000}"/>
    <hyperlink ref="I53" location="DBMS!D24" display="Transaction And Concurrency" xr:uid="{00000000-0004-0000-0000-000054000000}"/>
    <hyperlink ref="F54" location="DBMS!F3" display="Entity Relationship Model" xr:uid="{00000000-0004-0000-0000-000055000000}"/>
    <hyperlink ref="G54" location="DBMS!F11" display="Relational Database Design" xr:uid="{00000000-0004-0000-0000-000056000000}"/>
    <hyperlink ref="H54" location="DBMS!F19" display="Indexing and Hashing" xr:uid="{00000000-0004-0000-0000-000057000000}"/>
    <hyperlink ref="J54" location="DBMS!D30" display="Backup and Recovery" xr:uid="{00000000-0004-0000-0000-000058000000}"/>
    <hyperlink ref="E56" location="Data Structure &amp; Algorithms!D2" display="Algorithms Basics" xr:uid="{00000000-0004-0000-0000-000059000000}"/>
    <hyperlink ref="F56" location="Data Structure &amp; Algorithms!D10" display="Data Structure Advanced" xr:uid="{00000000-0004-0000-0000-00005A000000}"/>
    <hyperlink ref="G56" location="Data Structure &amp; Algorithms!D20" display="Graph" xr:uid="{00000000-0004-0000-0000-00005B000000}"/>
    <hyperlink ref="E57" location="Data Structure &amp; Algorithms!F2" display="Data Structure Basics" xr:uid="{00000000-0004-0000-0000-00005C000000}"/>
    <hyperlink ref="F57" location="Data Structure &amp; Algorithms!F10" display="Search Algorithms" xr:uid="{00000000-0004-0000-0000-00005D000000}"/>
    <hyperlink ref="G57" location="Data Structure &amp; Algorithms!F20" display="Tree" xr:uid="{00000000-0004-0000-0000-00005E000000}"/>
    <hyperlink ref="F58" location="Data Structure &amp; Algorithms!H10" display="Sorting Algorithms" xr:uid="{00000000-0004-0000-0000-00005F000000}"/>
    <hyperlink ref="G58" location="Data Structure &amp; Algorithms!H20" display="Algorithms Advanced" xr:uid="{00000000-0004-0000-0000-000060000000}"/>
  </hyperlinks>
  <pageMargins left="0" right="0" top="0" bottom="0" header="0" footer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B3:D20"/>
  <sheetViews>
    <sheetView workbookViewId="0"/>
  </sheetViews>
  <sheetFormatPr defaultColWidth="14.42578125" defaultRowHeight="15.75" customHeight="1"/>
  <cols>
    <col min="4" max="4" width="31.5703125" customWidth="1"/>
    <col min="6" max="6" width="25.28515625" customWidth="1"/>
  </cols>
  <sheetData>
    <row r="3" spans="2:4" ht="15">
      <c r="B3" s="31">
        <v>2</v>
      </c>
      <c r="D3" s="32" t="s">
        <v>73</v>
      </c>
    </row>
    <row r="4" spans="2:4" ht="15.75" customHeight="1">
      <c r="D4" s="66" t="str">
        <f>HYPERLINK("https://git-scm.com/book/en/v2/Getting-Started-What-is-Git%3F","What is Git")</f>
        <v>What is Git</v>
      </c>
    </row>
    <row r="5" spans="2:4" ht="15.75" customHeight="1">
      <c r="D5" s="66" t="str">
        <f>HYPERLINK("https://git-scm.com/book/en/v2/Git-Basics-Getting-a-Git-Repository","Getting a Git Repository")</f>
        <v>Getting a Git Repository</v>
      </c>
    </row>
    <row r="6" spans="2:4" ht="15.75" customHeight="1">
      <c r="D6" s="66" t="str">
        <f>HYPERLINK("https://git-scm.com/book/en/v2/Git-Basics-Recording-Changes-to-the-Repository","Recording Changes to the Repository")</f>
        <v>Recording Changes to the Repository</v>
      </c>
    </row>
    <row r="7" spans="2:4" ht="15.75" customHeight="1">
      <c r="D7" s="66" t="str">
        <f>HYPERLINK("https://git-scm.com/book/en/v2/Git-Basics-Viewing-the-Commit-History","Viewing the Commit History")</f>
        <v>Viewing the Commit History</v>
      </c>
    </row>
    <row r="8" spans="2:4" ht="15.75" customHeight="1">
      <c r="D8" s="66" t="str">
        <f>HYPERLINK("https://git-scm.com/book/en/v2/Git-Basics-Undoing-Things","Undoing Things")</f>
        <v>Undoing Things</v>
      </c>
    </row>
    <row r="9" spans="2:4" ht="15.75" customHeight="1">
      <c r="D9" s="66" t="str">
        <f>HYPERLINK("https://git-scm.com/book/en/v2/Git-Basics-Working-with-Remotes","Working with Remotes")</f>
        <v>Working with Remotes</v>
      </c>
    </row>
    <row r="10" spans="2:4" ht="15.75" customHeight="1">
      <c r="D10" s="66" t="str">
        <f>HYPERLINK("https://git-scm.com/book/en/v2/Git-Basics-Tagging","Tagging")</f>
        <v>Tagging</v>
      </c>
    </row>
    <row r="11" spans="2:4" ht="15.75" customHeight="1">
      <c r="D11" s="66" t="str">
        <f>HYPERLINK("https://git-scm.com/book/en/v2/Git-Basics-Git-Aliases","Git Aliases")</f>
        <v>Git Aliases</v>
      </c>
    </row>
    <row r="14" spans="2:4" ht="15">
      <c r="B14" s="31">
        <v>4</v>
      </c>
      <c r="D14" s="32" t="s">
        <v>74</v>
      </c>
    </row>
    <row r="15" spans="2:4" ht="15.75" customHeight="1">
      <c r="D15" s="66" t="str">
        <f>HYPERLINK("https://git-scm.com/book/en/v2/Git-Branching-Branches-in-a-Nutshell","Branches in a Nutshell")</f>
        <v>Branches in a Nutshell</v>
      </c>
    </row>
    <row r="16" spans="2:4" ht="15.75" customHeight="1">
      <c r="D16" s="66" t="str">
        <f>HYPERLINK("https://git-scm.com/book/en/v2/Git-Branching-Basic-Branching-and-Merging","Basic Branching and Merging")</f>
        <v>Basic Branching and Merging</v>
      </c>
    </row>
    <row r="17" spans="4:4" ht="15.75" customHeight="1">
      <c r="D17" s="66" t="str">
        <f>HYPERLINK("https://git-scm.com/book/en/v2/Git-Branching-Branch-Management","Branch Management")</f>
        <v>Branch Management</v>
      </c>
    </row>
    <row r="18" spans="4:4" ht="15.75" customHeight="1">
      <c r="D18" s="66" t="str">
        <f>HYPERLINK("https://git-scm.com/book/en/v2/Git-Branching-Branching-Workflows","Branching Workflows")</f>
        <v>Branching Workflows</v>
      </c>
    </row>
    <row r="19" spans="4:4" ht="15.75" customHeight="1">
      <c r="D19" s="66" t="str">
        <f>HYPERLINK("https://git-scm.com/book/en/v2/Git-Branching-Remote-Branches","Remote Branches")</f>
        <v>Remote Branches</v>
      </c>
    </row>
    <row r="20" spans="4:4" ht="15.75" customHeight="1">
      <c r="D20" s="66" t="str">
        <f>HYPERLINK("https://git-scm.com/book/en/v2/Git-Branching-Rebasing","Rebasing")</f>
        <v>Rebasing</v>
      </c>
    </row>
  </sheetData>
  <pageMargins left="0" right="0" top="0" bottom="0" header="0" footer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B2:M61"/>
  <sheetViews>
    <sheetView workbookViewId="0"/>
  </sheetViews>
  <sheetFormatPr defaultColWidth="14.42578125" defaultRowHeight="15.75" customHeight="1"/>
  <cols>
    <col min="4" max="4" width="45.5703125" customWidth="1"/>
    <col min="5" max="5" width="38.140625" customWidth="1"/>
    <col min="6" max="6" width="49.85546875" customWidth="1"/>
    <col min="7" max="7" width="41.42578125" customWidth="1"/>
  </cols>
  <sheetData>
    <row r="2" spans="2:13" ht="15">
      <c r="D2" s="32" t="s">
        <v>94</v>
      </c>
    </row>
    <row r="3" spans="2:13" ht="15.75" customHeight="1">
      <c r="B3" s="31">
        <v>2</v>
      </c>
      <c r="D3" s="40" t="s">
        <v>298</v>
      </c>
    </row>
    <row r="4" spans="2:13" ht="15.75" customHeight="1">
      <c r="D4" s="40" t="s">
        <v>299</v>
      </c>
    </row>
    <row r="5" spans="2:13" ht="15.75" customHeight="1">
      <c r="D5" s="40" t="s">
        <v>300</v>
      </c>
    </row>
    <row r="6" spans="2:13" ht="15.75" customHeight="1">
      <c r="D6" s="40" t="s">
        <v>301</v>
      </c>
    </row>
    <row r="7" spans="2:13" ht="15.75" customHeight="1">
      <c r="D7" s="40" t="s">
        <v>302</v>
      </c>
      <c r="E7" s="40"/>
      <c r="F7" s="40"/>
      <c r="G7" s="31"/>
      <c r="I7" s="40"/>
      <c r="J7" s="40"/>
      <c r="K7" s="40"/>
      <c r="L7" s="40"/>
      <c r="M7" s="40"/>
    </row>
    <row r="8" spans="2:13" ht="15.75" customHeight="1">
      <c r="D8" s="40" t="str">
        <f>HYPERLINK("https://www.tutorialspoint.com/http/http_methods.htm","HTTP - Methods")</f>
        <v>HTTP - Methods</v>
      </c>
      <c r="E8" s="40"/>
      <c r="F8" s="40"/>
      <c r="G8" s="31"/>
      <c r="I8" s="40"/>
      <c r="J8" s="40"/>
      <c r="K8" s="40"/>
      <c r="L8" s="40"/>
      <c r="M8" s="40"/>
    </row>
    <row r="9" spans="2:13" ht="15.75" customHeight="1">
      <c r="D9" s="40" t="str">
        <f>HYPERLINK("https://www.tutorialspoint.com/http/http_status_codes.htm","HTTP - Status Codes")</f>
        <v>HTTP - Status Codes</v>
      </c>
      <c r="E9" s="40"/>
      <c r="F9" s="40"/>
      <c r="G9" s="31"/>
      <c r="I9" s="40"/>
      <c r="J9" s="40"/>
      <c r="K9" s="40"/>
      <c r="L9" s="40"/>
      <c r="M9" s="40"/>
    </row>
    <row r="10" spans="2:13" ht="15.75" customHeight="1">
      <c r="E10" s="40"/>
      <c r="F10" s="40"/>
      <c r="G10" s="31"/>
      <c r="I10" s="40"/>
      <c r="J10" s="40"/>
      <c r="K10" s="40"/>
      <c r="L10" s="40"/>
      <c r="M10" s="40"/>
    </row>
    <row r="11" spans="2:13" ht="15.75" customHeight="1">
      <c r="E11" s="40"/>
      <c r="F11" s="40"/>
      <c r="G11" s="31"/>
    </row>
    <row r="12" spans="2:13" ht="15">
      <c r="D12" s="32" t="s">
        <v>95</v>
      </c>
      <c r="E12" s="40"/>
      <c r="F12" s="40"/>
      <c r="G12" s="31"/>
    </row>
    <row r="13" spans="2:13" ht="15.75" customHeight="1">
      <c r="B13" s="31">
        <v>3</v>
      </c>
      <c r="D13" s="40" t="str">
        <f>HYPERLINK("https://www.tutorialspoint.com/http/http_header_fields.htm","HTTP - Header Fields")</f>
        <v>HTTP - Header Fields</v>
      </c>
      <c r="E13" s="40"/>
      <c r="F13" s="40"/>
      <c r="G13" s="31"/>
    </row>
    <row r="14" spans="2:13" ht="15.75" customHeight="1">
      <c r="D14" s="40" t="str">
        <f>HYPERLINK("https://www.tutorialspoint.com/http/http_caching.htm","HTTP - Caching")</f>
        <v>HTTP - Caching</v>
      </c>
    </row>
    <row r="15" spans="2:13" ht="15.75" customHeight="1">
      <c r="D15" s="40" t="str">
        <f>HYPERLINK("https://www.tutorialspoint.com/http/http_url_encoding.htm","HTTP - URL Encoding")</f>
        <v>HTTP - URL Encoding</v>
      </c>
    </row>
    <row r="16" spans="2:13" ht="15.75" customHeight="1">
      <c r="D16" s="40" t="str">
        <f>HYPERLINK("https://www.tutorialspoint.com/http/http_security.htm","HTTP - Security")</f>
        <v>HTTP - Security</v>
      </c>
    </row>
    <row r="19" spans="2:9" ht="15">
      <c r="D19" s="32" t="s">
        <v>96</v>
      </c>
    </row>
    <row r="20" spans="2:9" ht="15">
      <c r="B20" s="31">
        <v>4</v>
      </c>
      <c r="D20" s="32" t="s">
        <v>303</v>
      </c>
      <c r="E20" s="32" t="s">
        <v>304</v>
      </c>
      <c r="F20" s="32" t="s">
        <v>305</v>
      </c>
    </row>
    <row r="21" spans="2:9" ht="15.75" customHeight="1">
      <c r="D21" s="41" t="s">
        <v>306</v>
      </c>
      <c r="E21" s="41" t="s">
        <v>307</v>
      </c>
      <c r="F21" s="41" t="s">
        <v>308</v>
      </c>
      <c r="I21" s="31"/>
    </row>
    <row r="22" spans="2:9" ht="15.75" customHeight="1">
      <c r="D22" s="41" t="s">
        <v>309</v>
      </c>
      <c r="E22" s="41" t="s">
        <v>310</v>
      </c>
      <c r="F22" s="41" t="s">
        <v>311</v>
      </c>
      <c r="H22" s="41"/>
      <c r="I22" s="31"/>
    </row>
    <row r="23" spans="2:9" ht="15.75" customHeight="1">
      <c r="D23" s="41" t="s">
        <v>312</v>
      </c>
      <c r="E23" s="41" t="s">
        <v>313</v>
      </c>
      <c r="F23" s="41" t="s">
        <v>314</v>
      </c>
      <c r="H23" s="41"/>
      <c r="I23" s="31"/>
    </row>
    <row r="24" spans="2:9" ht="15.75" customHeight="1">
      <c r="D24" s="41" t="s">
        <v>315</v>
      </c>
      <c r="E24" s="41" t="s">
        <v>316</v>
      </c>
      <c r="F24" s="41" t="s">
        <v>317</v>
      </c>
      <c r="H24" s="41"/>
      <c r="I24" s="31"/>
    </row>
    <row r="25" spans="2:9" ht="15.75" customHeight="1">
      <c r="D25" s="41" t="s">
        <v>318</v>
      </c>
      <c r="F25" s="41" t="s">
        <v>319</v>
      </c>
      <c r="H25" s="41"/>
      <c r="I25" s="31"/>
    </row>
    <row r="26" spans="2:9" ht="15.75" customHeight="1">
      <c r="D26" s="41" t="s">
        <v>320</v>
      </c>
      <c r="H26" s="41"/>
      <c r="I26" s="31"/>
    </row>
    <row r="27" spans="2:9" ht="15.75" customHeight="1">
      <c r="D27" s="41" t="s">
        <v>321</v>
      </c>
      <c r="I27" s="31"/>
    </row>
    <row r="28" spans="2:9" ht="15.75" customHeight="1">
      <c r="D28" s="41" t="s">
        <v>322</v>
      </c>
      <c r="I28" s="31"/>
    </row>
    <row r="29" spans="2:9" ht="15.75" customHeight="1">
      <c r="D29" s="41" t="s">
        <v>323</v>
      </c>
      <c r="I29" s="31"/>
    </row>
    <row r="30" spans="2:9" ht="15.75" customHeight="1">
      <c r="I30" s="31"/>
    </row>
    <row r="32" spans="2:9" ht="15">
      <c r="D32" s="32" t="s">
        <v>97</v>
      </c>
    </row>
    <row r="33" spans="2:7" ht="15">
      <c r="B33" s="31">
        <v>5</v>
      </c>
      <c r="D33" s="32" t="s">
        <v>324</v>
      </c>
      <c r="E33" s="32" t="s">
        <v>62</v>
      </c>
      <c r="F33" s="32" t="s">
        <v>325</v>
      </c>
    </row>
    <row r="34" spans="2:7" ht="15.75" customHeight="1">
      <c r="D34" s="41" t="s">
        <v>326</v>
      </c>
      <c r="E34" s="41" t="s">
        <v>327</v>
      </c>
      <c r="F34" s="41" t="s">
        <v>328</v>
      </c>
      <c r="G34" s="41"/>
    </row>
    <row r="35" spans="2:7" ht="15.75" customHeight="1">
      <c r="D35" s="41" t="s">
        <v>329</v>
      </c>
      <c r="E35" s="41" t="s">
        <v>330</v>
      </c>
      <c r="F35" s="41" t="s">
        <v>331</v>
      </c>
      <c r="G35" s="41"/>
    </row>
    <row r="36" spans="2:7" ht="15.75" customHeight="1">
      <c r="D36" s="41" t="s">
        <v>332</v>
      </c>
      <c r="E36" s="41" t="s">
        <v>333</v>
      </c>
      <c r="F36" s="41" t="s">
        <v>334</v>
      </c>
      <c r="G36" s="41"/>
    </row>
    <row r="37" spans="2:7" ht="15.75" customHeight="1">
      <c r="D37" s="41" t="s">
        <v>335</v>
      </c>
      <c r="E37" s="41" t="s">
        <v>336</v>
      </c>
      <c r="F37" s="41" t="s">
        <v>337</v>
      </c>
      <c r="G37" s="41"/>
    </row>
    <row r="38" spans="2:7" ht="15.75" customHeight="1">
      <c r="D38" s="41" t="s">
        <v>338</v>
      </c>
      <c r="E38" s="41" t="s">
        <v>339</v>
      </c>
      <c r="F38" s="41" t="s">
        <v>340</v>
      </c>
      <c r="G38" s="41"/>
    </row>
    <row r="39" spans="2:7" ht="15.75" customHeight="1">
      <c r="D39" s="41" t="s">
        <v>341</v>
      </c>
      <c r="E39" s="41" t="s">
        <v>342</v>
      </c>
    </row>
    <row r="40" spans="2:7" ht="15.75" customHeight="1">
      <c r="D40" s="41" t="s">
        <v>343</v>
      </c>
      <c r="E40" s="41" t="s">
        <v>319</v>
      </c>
    </row>
    <row r="41" spans="2:7" ht="15.75" customHeight="1">
      <c r="D41" s="41" t="s">
        <v>344</v>
      </c>
      <c r="E41" s="41" t="s">
        <v>345</v>
      </c>
    </row>
    <row r="42" spans="2:7" ht="15.75" customHeight="1">
      <c r="D42" s="31"/>
      <c r="E42" s="31"/>
      <c r="F42" s="77"/>
      <c r="G42" s="77"/>
    </row>
    <row r="47" spans="2:7" ht="15">
      <c r="B47" s="31">
        <v>6</v>
      </c>
      <c r="D47" s="32" t="s">
        <v>98</v>
      </c>
    </row>
    <row r="48" spans="2:7" ht="15.75" customHeight="1">
      <c r="D48" s="41" t="str">
        <f>HYPERLINK("https://learning.oreilly.com/library/view/restful-web-services/9780596809140/ch01.html","Using the Uniform Interface")</f>
        <v>Using the Uniform Interface</v>
      </c>
    </row>
    <row r="49" spans="4:4" ht="15.75" customHeight="1">
      <c r="D49" s="41" t="s">
        <v>346</v>
      </c>
    </row>
    <row r="50" spans="4:4" ht="15.75" customHeight="1">
      <c r="D50" s="41" t="s">
        <v>347</v>
      </c>
    </row>
    <row r="51" spans="4:4" ht="15.75" customHeight="1">
      <c r="D51" s="41" t="s">
        <v>348</v>
      </c>
    </row>
    <row r="52" spans="4:4" ht="15.75" customHeight="1">
      <c r="D52" s="41" t="s">
        <v>349</v>
      </c>
    </row>
    <row r="53" spans="4:4" ht="15.75" customHeight="1">
      <c r="D53" s="41" t="s">
        <v>350</v>
      </c>
    </row>
    <row r="54" spans="4:4" ht="15.75" customHeight="1">
      <c r="D54" s="41" t="s">
        <v>351</v>
      </c>
    </row>
    <row r="55" spans="4:4" ht="15.75" customHeight="1">
      <c r="D55" s="41" t="s">
        <v>352</v>
      </c>
    </row>
    <row r="56" spans="4:4" ht="15.75" customHeight="1">
      <c r="D56" s="41" t="s">
        <v>353</v>
      </c>
    </row>
    <row r="57" spans="4:4" ht="15.75" customHeight="1">
      <c r="D57" s="41" t="s">
        <v>354</v>
      </c>
    </row>
    <row r="58" spans="4:4" ht="15.75" customHeight="1">
      <c r="D58" s="41" t="s">
        <v>355</v>
      </c>
    </row>
    <row r="59" spans="4:4" ht="15.75" customHeight="1">
      <c r="D59" s="41" t="s">
        <v>356</v>
      </c>
    </row>
    <row r="60" spans="4:4" ht="15.75" customHeight="1">
      <c r="D60" s="41" t="s">
        <v>357</v>
      </c>
    </row>
    <row r="61" spans="4:4" ht="15.75" customHeight="1">
      <c r="D61" s="41" t="s">
        <v>358</v>
      </c>
    </row>
  </sheetData>
  <mergeCells count="1">
    <mergeCell ref="F42:G42"/>
  </mergeCells>
  <hyperlinks>
    <hyperlink ref="D3" r:id="rId1" xr:uid="{00000000-0004-0000-0A00-000000000000}"/>
    <hyperlink ref="D4" r:id="rId2" xr:uid="{00000000-0004-0000-0A00-000001000000}"/>
    <hyperlink ref="D5" r:id="rId3" xr:uid="{00000000-0004-0000-0A00-000002000000}"/>
    <hyperlink ref="D6" r:id="rId4" xr:uid="{00000000-0004-0000-0A00-000003000000}"/>
    <hyperlink ref="D7" r:id="rId5" xr:uid="{00000000-0004-0000-0A00-000004000000}"/>
    <hyperlink ref="D21" r:id="rId6" xr:uid="{00000000-0004-0000-0A00-000005000000}"/>
    <hyperlink ref="E21" r:id="rId7" xr:uid="{00000000-0004-0000-0A00-000006000000}"/>
    <hyperlink ref="F21" r:id="rId8" xr:uid="{00000000-0004-0000-0A00-000007000000}"/>
    <hyperlink ref="D22" r:id="rId9" xr:uid="{00000000-0004-0000-0A00-000008000000}"/>
    <hyperlink ref="E22" r:id="rId10" xr:uid="{00000000-0004-0000-0A00-000009000000}"/>
    <hyperlink ref="F22" r:id="rId11" xr:uid="{00000000-0004-0000-0A00-00000A000000}"/>
    <hyperlink ref="D23" r:id="rId12" xr:uid="{00000000-0004-0000-0A00-00000B000000}"/>
    <hyperlink ref="E23" r:id="rId13" xr:uid="{00000000-0004-0000-0A00-00000C000000}"/>
    <hyperlink ref="F23" r:id="rId14" xr:uid="{00000000-0004-0000-0A00-00000D000000}"/>
    <hyperlink ref="D24" r:id="rId15" xr:uid="{00000000-0004-0000-0A00-00000E000000}"/>
    <hyperlink ref="E24" r:id="rId16" xr:uid="{00000000-0004-0000-0A00-00000F000000}"/>
    <hyperlink ref="F24" r:id="rId17" xr:uid="{00000000-0004-0000-0A00-000010000000}"/>
    <hyperlink ref="D25" r:id="rId18" xr:uid="{00000000-0004-0000-0A00-000011000000}"/>
    <hyperlink ref="F25" r:id="rId19" xr:uid="{00000000-0004-0000-0A00-000012000000}"/>
    <hyperlink ref="D26" r:id="rId20" xr:uid="{00000000-0004-0000-0A00-000013000000}"/>
    <hyperlink ref="D27" r:id="rId21" xr:uid="{00000000-0004-0000-0A00-000014000000}"/>
    <hyperlink ref="D28" r:id="rId22" xr:uid="{00000000-0004-0000-0A00-000015000000}"/>
    <hyperlink ref="D29" r:id="rId23" xr:uid="{00000000-0004-0000-0A00-000016000000}"/>
    <hyperlink ref="D34" r:id="rId24" xr:uid="{00000000-0004-0000-0A00-000017000000}"/>
    <hyperlink ref="E34" r:id="rId25" xr:uid="{00000000-0004-0000-0A00-000018000000}"/>
    <hyperlink ref="F34" r:id="rId26" xr:uid="{00000000-0004-0000-0A00-000019000000}"/>
    <hyperlink ref="D35" r:id="rId27" xr:uid="{00000000-0004-0000-0A00-00001A000000}"/>
    <hyperlink ref="E35" r:id="rId28" xr:uid="{00000000-0004-0000-0A00-00001B000000}"/>
    <hyperlink ref="F35" r:id="rId29" xr:uid="{00000000-0004-0000-0A00-00001C000000}"/>
    <hyperlink ref="D36" r:id="rId30" xr:uid="{00000000-0004-0000-0A00-00001D000000}"/>
    <hyperlink ref="E36" r:id="rId31" xr:uid="{00000000-0004-0000-0A00-00001E000000}"/>
    <hyperlink ref="F36" r:id="rId32" xr:uid="{00000000-0004-0000-0A00-00001F000000}"/>
    <hyperlink ref="D37" r:id="rId33" xr:uid="{00000000-0004-0000-0A00-000020000000}"/>
    <hyperlink ref="E37" r:id="rId34" xr:uid="{00000000-0004-0000-0A00-000021000000}"/>
    <hyperlink ref="F37" r:id="rId35" xr:uid="{00000000-0004-0000-0A00-000022000000}"/>
    <hyperlink ref="D38" r:id="rId36" xr:uid="{00000000-0004-0000-0A00-000023000000}"/>
    <hyperlink ref="E38" r:id="rId37" xr:uid="{00000000-0004-0000-0A00-000024000000}"/>
    <hyperlink ref="F38" r:id="rId38" xr:uid="{00000000-0004-0000-0A00-000025000000}"/>
    <hyperlink ref="D39" r:id="rId39" xr:uid="{00000000-0004-0000-0A00-000026000000}"/>
    <hyperlink ref="E39" r:id="rId40" xr:uid="{00000000-0004-0000-0A00-000027000000}"/>
    <hyperlink ref="D40" r:id="rId41" xr:uid="{00000000-0004-0000-0A00-000028000000}"/>
    <hyperlink ref="E40" r:id="rId42" xr:uid="{00000000-0004-0000-0A00-000029000000}"/>
    <hyperlink ref="D41" r:id="rId43" xr:uid="{00000000-0004-0000-0A00-00002A000000}"/>
    <hyperlink ref="E41" r:id="rId44" xr:uid="{00000000-0004-0000-0A00-00002B000000}"/>
    <hyperlink ref="D49" r:id="rId45" xr:uid="{00000000-0004-0000-0A00-00002C000000}"/>
    <hyperlink ref="D50" r:id="rId46" xr:uid="{00000000-0004-0000-0A00-00002D000000}"/>
    <hyperlink ref="D51" r:id="rId47" xr:uid="{00000000-0004-0000-0A00-00002E000000}"/>
    <hyperlink ref="D52" r:id="rId48" xr:uid="{00000000-0004-0000-0A00-00002F000000}"/>
    <hyperlink ref="D53" r:id="rId49" xr:uid="{00000000-0004-0000-0A00-000030000000}"/>
    <hyperlink ref="D54" r:id="rId50" xr:uid="{00000000-0004-0000-0A00-000031000000}"/>
    <hyperlink ref="D55" r:id="rId51" xr:uid="{00000000-0004-0000-0A00-000032000000}"/>
    <hyperlink ref="D56" r:id="rId52" xr:uid="{00000000-0004-0000-0A00-000033000000}"/>
    <hyperlink ref="D57" r:id="rId53" xr:uid="{00000000-0004-0000-0A00-000034000000}"/>
    <hyperlink ref="D58" r:id="rId54" xr:uid="{00000000-0004-0000-0A00-000035000000}"/>
    <hyperlink ref="D59" r:id="rId55" xr:uid="{00000000-0004-0000-0A00-000036000000}"/>
    <hyperlink ref="D60" r:id="rId56" xr:uid="{00000000-0004-0000-0A00-000037000000}"/>
    <hyperlink ref="D61" r:id="rId57" xr:uid="{00000000-0004-0000-0A00-000038000000}"/>
  </hyperlinks>
  <pageMargins left="0" right="0" top="0" bottom="0" header="0" footer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B2:Z48"/>
  <sheetViews>
    <sheetView workbookViewId="0"/>
  </sheetViews>
  <sheetFormatPr defaultColWidth="14.42578125" defaultRowHeight="15.75" customHeight="1"/>
  <cols>
    <col min="4" max="4" width="31.42578125" customWidth="1"/>
    <col min="5" max="5" width="31.140625" customWidth="1"/>
    <col min="6" max="6" width="31.42578125" customWidth="1"/>
    <col min="7" max="7" width="28.5703125" customWidth="1"/>
    <col min="8" max="8" width="31.140625" customWidth="1"/>
  </cols>
  <sheetData>
    <row r="2" spans="2:26" ht="15">
      <c r="B2" s="31">
        <v>4</v>
      </c>
      <c r="D2" s="32" t="s">
        <v>99</v>
      </c>
    </row>
    <row r="3" spans="2:26" ht="15.75" customHeight="1">
      <c r="D3" s="66" t="s">
        <v>359</v>
      </c>
    </row>
    <row r="4" spans="2:26" ht="15.75" customHeight="1">
      <c r="D4" s="66" t="s">
        <v>360</v>
      </c>
    </row>
    <row r="5" spans="2:26" ht="15.75" customHeight="1">
      <c r="D5" s="66" t="s">
        <v>361</v>
      </c>
    </row>
    <row r="6" spans="2:26" ht="15.75" customHeight="1">
      <c r="D6" s="66" t="s">
        <v>362</v>
      </c>
    </row>
    <row r="7" spans="2:26" ht="15.75" customHeight="1">
      <c r="D7" s="66" t="s">
        <v>363</v>
      </c>
    </row>
    <row r="8" spans="2:26" ht="15.75" customHeight="1">
      <c r="D8" s="66" t="s">
        <v>364</v>
      </c>
    </row>
    <row r="11" spans="2:26" ht="15">
      <c r="B11" s="31">
        <v>5</v>
      </c>
      <c r="D11" s="32" t="s">
        <v>100</v>
      </c>
    </row>
    <row r="12" spans="2:26" ht="15">
      <c r="D12" s="32" t="s">
        <v>365</v>
      </c>
      <c r="E12" s="32" t="s">
        <v>366</v>
      </c>
      <c r="F12" s="32" t="s">
        <v>367</v>
      </c>
      <c r="G12" s="32" t="s">
        <v>368</v>
      </c>
      <c r="H12" s="32" t="s">
        <v>369</v>
      </c>
    </row>
    <row r="13" spans="2:26" ht="15.75" customHeight="1">
      <c r="D13" s="66" t="s">
        <v>370</v>
      </c>
      <c r="E13" s="66" t="s">
        <v>371</v>
      </c>
      <c r="F13" s="66" t="s">
        <v>372</v>
      </c>
      <c r="G13" s="66" t="s">
        <v>373</v>
      </c>
      <c r="H13" s="66" t="s">
        <v>374</v>
      </c>
    </row>
    <row r="14" spans="2:26" ht="15.75" customHeight="1">
      <c r="D14" s="66" t="s">
        <v>375</v>
      </c>
      <c r="E14" s="66" t="s">
        <v>376</v>
      </c>
      <c r="F14" s="66" t="s">
        <v>377</v>
      </c>
      <c r="G14" s="66" t="s">
        <v>378</v>
      </c>
      <c r="H14" s="66" t="s">
        <v>379</v>
      </c>
      <c r="O14" s="31"/>
      <c r="U14" s="31"/>
      <c r="Y14" s="31"/>
      <c r="Z14" s="31"/>
    </row>
    <row r="15" spans="2:26" ht="15.75" customHeight="1">
      <c r="D15" s="66" t="s">
        <v>380</v>
      </c>
      <c r="E15" s="66" t="s">
        <v>381</v>
      </c>
      <c r="F15" s="66" t="s">
        <v>382</v>
      </c>
      <c r="G15" s="66" t="s">
        <v>383</v>
      </c>
      <c r="H15" s="66" t="s">
        <v>384</v>
      </c>
      <c r="O15" s="31"/>
      <c r="Q15" s="66"/>
      <c r="R15" s="66"/>
      <c r="S15" s="66"/>
      <c r="T15" s="66"/>
      <c r="U15" s="31"/>
      <c r="Y15" s="31"/>
      <c r="Z15" s="31"/>
    </row>
    <row r="16" spans="2:26" ht="15.75" customHeight="1">
      <c r="D16" s="66" t="s">
        <v>385</v>
      </c>
      <c r="E16" s="66" t="s">
        <v>386</v>
      </c>
      <c r="F16" s="31"/>
      <c r="G16" s="66" t="s">
        <v>387</v>
      </c>
      <c r="H16" s="31"/>
      <c r="O16" s="31"/>
      <c r="Q16" s="66"/>
      <c r="R16" s="66"/>
      <c r="S16" s="66"/>
      <c r="T16" s="66"/>
      <c r="U16" s="31"/>
      <c r="Y16" s="31"/>
      <c r="Z16" s="31"/>
    </row>
    <row r="17" spans="2:26" ht="15">
      <c r="D17" s="31"/>
      <c r="E17" s="66" t="s">
        <v>388</v>
      </c>
      <c r="F17" s="31"/>
      <c r="G17" s="66" t="s">
        <v>389</v>
      </c>
      <c r="H17" s="31"/>
      <c r="J17" s="37"/>
      <c r="O17" s="31"/>
      <c r="Q17" s="66"/>
      <c r="R17" s="66"/>
      <c r="S17" s="66"/>
      <c r="T17" s="66"/>
      <c r="U17" s="31"/>
      <c r="Y17" s="31"/>
      <c r="Z17" s="31"/>
    </row>
    <row r="18" spans="2:26" ht="15">
      <c r="D18" s="31"/>
      <c r="G18" s="66" t="s">
        <v>390</v>
      </c>
      <c r="H18" s="31"/>
      <c r="J18" s="37"/>
      <c r="O18" s="31"/>
      <c r="Q18" s="66"/>
      <c r="R18" s="66"/>
      <c r="S18" s="66"/>
      <c r="T18" s="66"/>
      <c r="U18" s="31"/>
      <c r="Y18" s="31"/>
      <c r="Z18" s="31"/>
    </row>
    <row r="19" spans="2:26" ht="15">
      <c r="D19" s="31"/>
      <c r="G19" s="66" t="s">
        <v>391</v>
      </c>
      <c r="H19" s="31"/>
      <c r="J19" s="37"/>
      <c r="O19" s="31"/>
      <c r="Q19" s="66"/>
      <c r="R19" s="66"/>
      <c r="S19" s="66"/>
      <c r="T19" s="66"/>
      <c r="U19" s="31"/>
      <c r="Y19" s="31"/>
      <c r="Z19" s="31"/>
    </row>
    <row r="20" spans="2:26" ht="15.75" customHeight="1">
      <c r="D20" s="31"/>
      <c r="H20" s="31"/>
      <c r="O20" s="31"/>
      <c r="Q20" s="66"/>
      <c r="R20" s="66"/>
      <c r="S20" s="66"/>
      <c r="T20" s="66"/>
      <c r="U20" s="31"/>
      <c r="V20" s="31"/>
      <c r="W20" s="31"/>
      <c r="X20" s="31"/>
      <c r="Y20" s="31"/>
      <c r="Z20" s="31"/>
    </row>
    <row r="21" spans="2:26" ht="15.75" customHeight="1">
      <c r="D21" s="31"/>
      <c r="H21" s="31"/>
      <c r="O21" s="31"/>
      <c r="Q21" s="66"/>
      <c r="R21" s="66"/>
      <c r="S21" s="66"/>
      <c r="T21" s="66"/>
      <c r="U21" s="31"/>
      <c r="V21" s="31"/>
      <c r="W21" s="31"/>
      <c r="X21" s="31"/>
      <c r="Y21" s="31"/>
      <c r="Z21" s="31"/>
    </row>
    <row r="22" spans="2:26" ht="15">
      <c r="B22" s="31">
        <v>6</v>
      </c>
      <c r="D22" s="32" t="s">
        <v>101</v>
      </c>
      <c r="F22" s="31"/>
      <c r="G22" s="31"/>
      <c r="K22" s="37"/>
      <c r="O22" s="31"/>
      <c r="U22" s="31"/>
      <c r="V22" s="31"/>
      <c r="W22" s="31"/>
      <c r="X22" s="31"/>
      <c r="Y22" s="31"/>
      <c r="Z22" s="31"/>
    </row>
    <row r="23" spans="2:26" ht="15">
      <c r="D23" s="32" t="s">
        <v>392</v>
      </c>
      <c r="E23" s="32" t="s">
        <v>393</v>
      </c>
      <c r="G23" s="31"/>
      <c r="K23" s="66"/>
      <c r="O23" s="31"/>
      <c r="U23" s="31"/>
      <c r="V23" s="31"/>
      <c r="W23" s="31"/>
      <c r="X23" s="31"/>
      <c r="Y23" s="31"/>
      <c r="Z23" s="31"/>
    </row>
    <row r="24" spans="2:26" ht="15.75" customHeight="1">
      <c r="D24" s="66" t="s">
        <v>394</v>
      </c>
      <c r="E24" s="66" t="s">
        <v>395</v>
      </c>
      <c r="G24" s="31"/>
      <c r="K24" s="66"/>
      <c r="O24" s="31"/>
      <c r="U24" s="31"/>
      <c r="V24" s="31"/>
      <c r="W24" s="31"/>
      <c r="X24" s="31"/>
      <c r="Y24" s="31"/>
      <c r="Z24" s="31"/>
    </row>
    <row r="25" spans="2:26" ht="15.75" customHeight="1">
      <c r="D25" s="66" t="s">
        <v>396</v>
      </c>
      <c r="E25" s="66" t="s">
        <v>397</v>
      </c>
      <c r="G25" s="31"/>
      <c r="K25" s="66"/>
      <c r="O25" s="31"/>
      <c r="U25" s="31"/>
      <c r="V25" s="31"/>
      <c r="W25" s="31"/>
      <c r="X25" s="31"/>
      <c r="Y25" s="31"/>
      <c r="Z25" s="31"/>
    </row>
    <row r="26" spans="2:26" ht="15.75" customHeight="1">
      <c r="D26" s="66" t="s">
        <v>398</v>
      </c>
      <c r="E26" s="66" t="s">
        <v>399</v>
      </c>
      <c r="G26" s="31"/>
      <c r="K26" s="66"/>
    </row>
    <row r="27" spans="2:26" ht="15.75" customHeight="1">
      <c r="D27" s="66" t="s">
        <v>400</v>
      </c>
      <c r="E27" s="66" t="s">
        <v>401</v>
      </c>
      <c r="G27" s="31"/>
      <c r="K27" s="66"/>
    </row>
    <row r="28" spans="2:26" ht="15.75" customHeight="1">
      <c r="D28" s="66" t="s">
        <v>402</v>
      </c>
      <c r="E28" s="66" t="s">
        <v>403</v>
      </c>
      <c r="G28" s="31"/>
      <c r="K28" s="66"/>
    </row>
    <row r="29" spans="2:26" ht="15.75" customHeight="1">
      <c r="D29" s="66" t="s">
        <v>404</v>
      </c>
      <c r="E29" s="66" t="s">
        <v>405</v>
      </c>
      <c r="G29" s="31"/>
      <c r="K29" s="66"/>
    </row>
    <row r="30" spans="2:26" ht="15.75" customHeight="1">
      <c r="D30" s="66" t="s">
        <v>406</v>
      </c>
      <c r="E30" s="66" t="s">
        <v>407</v>
      </c>
      <c r="G30" s="31"/>
      <c r="K30" s="66"/>
    </row>
    <row r="31" spans="2:26" ht="15.75" customHeight="1">
      <c r="D31" s="66" t="s">
        <v>408</v>
      </c>
      <c r="E31" s="66" t="s">
        <v>409</v>
      </c>
      <c r="G31" s="31"/>
      <c r="K31" s="66"/>
    </row>
    <row r="32" spans="2:26" ht="15.75" customHeight="1">
      <c r="D32" s="66" t="s">
        <v>410</v>
      </c>
      <c r="E32" s="66" t="s">
        <v>411</v>
      </c>
      <c r="G32" s="31"/>
      <c r="K32" s="66"/>
    </row>
    <row r="33" spans="2:11" ht="15.75" customHeight="1">
      <c r="E33" s="66" t="s">
        <v>412</v>
      </c>
      <c r="G33" s="31"/>
      <c r="K33" s="66"/>
    </row>
    <row r="34" spans="2:11" ht="15.75" customHeight="1">
      <c r="E34" s="66" t="s">
        <v>413</v>
      </c>
    </row>
    <row r="40" spans="2:11" ht="15">
      <c r="B40" s="31">
        <v>7</v>
      </c>
      <c r="D40" s="32" t="s">
        <v>102</v>
      </c>
    </row>
    <row r="41" spans="2:11" ht="15.75" customHeight="1">
      <c r="D41" s="66" t="str">
        <f>HYPERLINK("https://www.techopedia.com/6/28587/internet/8-steps-to-understanding-ip-subnetting/2","Why We Need Subnets")</f>
        <v>Why We Need Subnets</v>
      </c>
    </row>
    <row r="42" spans="2:11" ht="15.75" customHeight="1">
      <c r="D42" s="66" t="str">
        <f>HYPERLINK("https://www.techopedia.com/6/28587/internet/8-steps-to-understanding-ip-subnetting/3","Understanding Binary Numbers")</f>
        <v>Understanding Binary Numbers</v>
      </c>
    </row>
    <row r="43" spans="2:11" ht="15.75" customHeight="1">
      <c r="D43" s="66" t="str">
        <f>HYPERLINK("https://www.techopedia.com/6/28587/internet/8-steps-to-understanding-ip-subnetting/4","IP Addresses")</f>
        <v>IP Addresses</v>
      </c>
    </row>
    <row r="44" spans="2:11" ht="15.75" customHeight="1">
      <c r="D44" s="66" t="s">
        <v>414</v>
      </c>
    </row>
    <row r="45" spans="2:11" ht="15.75" customHeight="1">
      <c r="D45" s="66" t="s">
        <v>415</v>
      </c>
    </row>
    <row r="46" spans="2:11" ht="15.75" customHeight="1">
      <c r="D46" s="66" t="s">
        <v>416</v>
      </c>
    </row>
    <row r="47" spans="2:11" ht="15.75" customHeight="1">
      <c r="D47" s="66" t="s">
        <v>417</v>
      </c>
    </row>
    <row r="48" spans="2:11" ht="15.75" customHeight="1">
      <c r="D48" s="66" t="s">
        <v>418</v>
      </c>
    </row>
  </sheetData>
  <hyperlinks>
    <hyperlink ref="D3" r:id="rId1" xr:uid="{00000000-0004-0000-0B00-000000000000}"/>
    <hyperlink ref="D4" r:id="rId2" xr:uid="{00000000-0004-0000-0B00-000001000000}"/>
    <hyperlink ref="D5" r:id="rId3" xr:uid="{00000000-0004-0000-0B00-000002000000}"/>
    <hyperlink ref="D6" r:id="rId4" xr:uid="{00000000-0004-0000-0B00-000003000000}"/>
    <hyperlink ref="D7" r:id="rId5" xr:uid="{00000000-0004-0000-0B00-000004000000}"/>
    <hyperlink ref="D8" r:id="rId6" xr:uid="{00000000-0004-0000-0B00-000005000000}"/>
    <hyperlink ref="D13" r:id="rId7" xr:uid="{00000000-0004-0000-0B00-000006000000}"/>
    <hyperlink ref="E13" r:id="rId8" xr:uid="{00000000-0004-0000-0B00-000007000000}"/>
    <hyperlink ref="F13" r:id="rId9" xr:uid="{00000000-0004-0000-0B00-000008000000}"/>
    <hyperlink ref="G13" r:id="rId10" xr:uid="{00000000-0004-0000-0B00-000009000000}"/>
    <hyperlink ref="H13" r:id="rId11" xr:uid="{00000000-0004-0000-0B00-00000A000000}"/>
    <hyperlink ref="D14" r:id="rId12" xr:uid="{00000000-0004-0000-0B00-00000B000000}"/>
    <hyperlink ref="E14" r:id="rId13" xr:uid="{00000000-0004-0000-0B00-00000C000000}"/>
    <hyperlink ref="F14" r:id="rId14" xr:uid="{00000000-0004-0000-0B00-00000D000000}"/>
    <hyperlink ref="G14" r:id="rId15" xr:uid="{00000000-0004-0000-0B00-00000E000000}"/>
    <hyperlink ref="H14" r:id="rId16" xr:uid="{00000000-0004-0000-0B00-00000F000000}"/>
    <hyperlink ref="D15" r:id="rId17" xr:uid="{00000000-0004-0000-0B00-000010000000}"/>
    <hyperlink ref="E15" r:id="rId18" xr:uid="{00000000-0004-0000-0B00-000011000000}"/>
    <hyperlink ref="F15" r:id="rId19" xr:uid="{00000000-0004-0000-0B00-000012000000}"/>
    <hyperlink ref="G15" r:id="rId20" xr:uid="{00000000-0004-0000-0B00-000013000000}"/>
    <hyperlink ref="H15" r:id="rId21" xr:uid="{00000000-0004-0000-0B00-000014000000}"/>
    <hyperlink ref="D16" r:id="rId22" xr:uid="{00000000-0004-0000-0B00-000015000000}"/>
    <hyperlink ref="E16" r:id="rId23" xr:uid="{00000000-0004-0000-0B00-000016000000}"/>
    <hyperlink ref="G16" r:id="rId24" xr:uid="{00000000-0004-0000-0B00-000017000000}"/>
    <hyperlink ref="E17" r:id="rId25" xr:uid="{00000000-0004-0000-0B00-000018000000}"/>
    <hyperlink ref="G17" r:id="rId26" xr:uid="{00000000-0004-0000-0B00-000019000000}"/>
    <hyperlink ref="G18" r:id="rId27" xr:uid="{00000000-0004-0000-0B00-00001A000000}"/>
    <hyperlink ref="G19" r:id="rId28" xr:uid="{00000000-0004-0000-0B00-00001B000000}"/>
    <hyperlink ref="D24" r:id="rId29" xr:uid="{00000000-0004-0000-0B00-00001C000000}"/>
    <hyperlink ref="E24" r:id="rId30" xr:uid="{00000000-0004-0000-0B00-00001D000000}"/>
    <hyperlink ref="D25" r:id="rId31" xr:uid="{00000000-0004-0000-0B00-00001E000000}"/>
    <hyperlink ref="E25" r:id="rId32" xr:uid="{00000000-0004-0000-0B00-00001F000000}"/>
    <hyperlink ref="D26" r:id="rId33" xr:uid="{00000000-0004-0000-0B00-000020000000}"/>
    <hyperlink ref="E26" r:id="rId34" xr:uid="{00000000-0004-0000-0B00-000021000000}"/>
    <hyperlink ref="D27" r:id="rId35" xr:uid="{00000000-0004-0000-0B00-000022000000}"/>
    <hyperlink ref="E27" r:id="rId36" xr:uid="{00000000-0004-0000-0B00-000023000000}"/>
    <hyperlink ref="D28" r:id="rId37" xr:uid="{00000000-0004-0000-0B00-000024000000}"/>
    <hyperlink ref="E28" r:id="rId38" xr:uid="{00000000-0004-0000-0B00-000025000000}"/>
    <hyperlink ref="D29" r:id="rId39" xr:uid="{00000000-0004-0000-0B00-000026000000}"/>
    <hyperlink ref="E29" r:id="rId40" xr:uid="{00000000-0004-0000-0B00-000027000000}"/>
    <hyperlink ref="D30" r:id="rId41" xr:uid="{00000000-0004-0000-0B00-000028000000}"/>
    <hyperlink ref="E30" r:id="rId42" xr:uid="{00000000-0004-0000-0B00-000029000000}"/>
    <hyperlink ref="D31" r:id="rId43" xr:uid="{00000000-0004-0000-0B00-00002A000000}"/>
    <hyperlink ref="E31" r:id="rId44" xr:uid="{00000000-0004-0000-0B00-00002B000000}"/>
    <hyperlink ref="D32" r:id="rId45" xr:uid="{00000000-0004-0000-0B00-00002C000000}"/>
    <hyperlink ref="E32" r:id="rId46" xr:uid="{00000000-0004-0000-0B00-00002D000000}"/>
    <hyperlink ref="E33" r:id="rId47" xr:uid="{00000000-0004-0000-0B00-00002E000000}"/>
    <hyperlink ref="E34" r:id="rId48" xr:uid="{00000000-0004-0000-0B00-00002F000000}"/>
    <hyperlink ref="D44" r:id="rId49" xr:uid="{00000000-0004-0000-0B00-000030000000}"/>
    <hyperlink ref="D45" r:id="rId50" xr:uid="{00000000-0004-0000-0B00-000031000000}"/>
    <hyperlink ref="D46" r:id="rId51" xr:uid="{00000000-0004-0000-0B00-000032000000}"/>
    <hyperlink ref="D47" r:id="rId52" xr:uid="{00000000-0004-0000-0B00-000033000000}"/>
    <hyperlink ref="D48" r:id="rId53" xr:uid="{00000000-0004-0000-0B00-000034000000}"/>
  </hyperlinks>
  <pageMargins left="0" right="0" top="0" bottom="0" header="0" footer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B3:S32"/>
  <sheetViews>
    <sheetView workbookViewId="0"/>
  </sheetViews>
  <sheetFormatPr defaultColWidth="14.42578125" defaultRowHeight="15.75" customHeight="1"/>
  <cols>
    <col min="4" max="4" width="28.28515625" customWidth="1"/>
    <col min="6" max="6" width="30.42578125" customWidth="1"/>
  </cols>
  <sheetData>
    <row r="3" spans="2:6" ht="15">
      <c r="B3" s="31">
        <v>5</v>
      </c>
      <c r="D3" s="32" t="s">
        <v>10</v>
      </c>
      <c r="F3" s="32" t="s">
        <v>107</v>
      </c>
    </row>
    <row r="4" spans="2:6" ht="15.75" customHeight="1">
      <c r="D4" s="66" t="s">
        <v>419</v>
      </c>
      <c r="F4" s="66" t="s">
        <v>420</v>
      </c>
    </row>
    <row r="5" spans="2:6" ht="15.75" customHeight="1">
      <c r="D5" s="66" t="s">
        <v>421</v>
      </c>
      <c r="F5" s="66" t="s">
        <v>422</v>
      </c>
    </row>
    <row r="6" spans="2:6" ht="15.75" customHeight="1">
      <c r="D6" s="66" t="s">
        <v>423</v>
      </c>
      <c r="F6" s="66" t="s">
        <v>424</v>
      </c>
    </row>
    <row r="7" spans="2:6" ht="15.75" customHeight="1">
      <c r="D7" s="66" t="s">
        <v>425</v>
      </c>
    </row>
    <row r="8" spans="2:6" ht="15.75" customHeight="1">
      <c r="D8" s="66" t="s">
        <v>426</v>
      </c>
    </row>
    <row r="11" spans="2:6" ht="15">
      <c r="B11" s="31">
        <v>6</v>
      </c>
      <c r="D11" s="32" t="s">
        <v>104</v>
      </c>
      <c r="F11" s="32" t="s">
        <v>108</v>
      </c>
    </row>
    <row r="12" spans="2:6" ht="15.75" customHeight="1">
      <c r="D12" s="66" t="s">
        <v>427</v>
      </c>
      <c r="F12" s="66" t="s">
        <v>428</v>
      </c>
    </row>
    <row r="13" spans="2:6" ht="15.75" customHeight="1">
      <c r="D13" s="66" t="s">
        <v>429</v>
      </c>
      <c r="F13" s="66" t="s">
        <v>430</v>
      </c>
    </row>
    <row r="14" spans="2:6" ht="15.75" customHeight="1">
      <c r="D14" s="66" t="s">
        <v>431</v>
      </c>
      <c r="E14" s="31"/>
    </row>
    <row r="15" spans="2:6" ht="15.75" customHeight="1">
      <c r="D15" s="66" t="s">
        <v>432</v>
      </c>
      <c r="E15" s="31"/>
    </row>
    <row r="16" spans="2:6" ht="15.75" customHeight="1">
      <c r="D16" s="66" t="s">
        <v>433</v>
      </c>
      <c r="E16" s="31"/>
    </row>
    <row r="17" spans="2:19" ht="15.75" customHeight="1">
      <c r="D17" s="66"/>
      <c r="E17" s="31"/>
    </row>
    <row r="18" spans="2:19" ht="15.75" customHeight="1">
      <c r="E18" s="31"/>
    </row>
    <row r="19" spans="2:19" ht="15">
      <c r="B19" s="31">
        <v>7</v>
      </c>
      <c r="D19" s="32" t="s">
        <v>105</v>
      </c>
      <c r="E19" s="31"/>
      <c r="F19" s="32" t="s">
        <v>109</v>
      </c>
    </row>
    <row r="20" spans="2:19" ht="15.75" customHeight="1">
      <c r="D20" s="66" t="s">
        <v>434</v>
      </c>
      <c r="F20" s="66" t="s">
        <v>435</v>
      </c>
    </row>
    <row r="21" spans="2:19" ht="15">
      <c r="D21" s="66" t="s">
        <v>436</v>
      </c>
      <c r="F21" s="66" t="s">
        <v>437</v>
      </c>
      <c r="G21" s="37"/>
      <c r="I21" s="37"/>
      <c r="J21" s="31"/>
      <c r="L21" s="37"/>
      <c r="N21" s="37"/>
      <c r="O21" s="31"/>
      <c r="Q21" s="37"/>
      <c r="S21" s="37"/>
    </row>
    <row r="22" spans="2:19" ht="15.75" customHeight="1">
      <c r="G22" s="66"/>
      <c r="I22" s="66"/>
      <c r="J22" s="31"/>
      <c r="L22" s="66"/>
      <c r="N22" s="66"/>
      <c r="O22" s="31"/>
      <c r="Q22" s="66"/>
      <c r="S22" s="66"/>
    </row>
    <row r="23" spans="2:19" ht="15.75" customHeight="1">
      <c r="G23" s="66"/>
      <c r="I23" s="66"/>
      <c r="J23" s="31"/>
      <c r="L23" s="66"/>
      <c r="N23" s="66"/>
      <c r="O23" s="31"/>
      <c r="Q23" s="66"/>
      <c r="S23" s="66"/>
    </row>
    <row r="24" spans="2:19" ht="15">
      <c r="B24" s="31">
        <v>8</v>
      </c>
      <c r="D24" s="32" t="s">
        <v>106</v>
      </c>
      <c r="G24" s="66"/>
      <c r="J24" s="31"/>
      <c r="O24" s="31"/>
      <c r="Q24" s="66"/>
    </row>
    <row r="25" spans="2:19" ht="15.75" customHeight="1">
      <c r="D25" s="66" t="s">
        <v>438</v>
      </c>
      <c r="G25" s="66"/>
      <c r="J25" s="31"/>
      <c r="O25" s="31"/>
    </row>
    <row r="26" spans="2:19" ht="15.75" customHeight="1">
      <c r="D26" s="66" t="s">
        <v>439</v>
      </c>
      <c r="G26" s="66"/>
      <c r="J26" s="31"/>
      <c r="O26" s="31"/>
    </row>
    <row r="27" spans="2:19" ht="15.75" customHeight="1">
      <c r="D27" s="66" t="s">
        <v>440</v>
      </c>
    </row>
    <row r="30" spans="2:19" ht="15">
      <c r="B30" s="31">
        <v>9</v>
      </c>
      <c r="D30" s="32" t="s">
        <v>110</v>
      </c>
    </row>
    <row r="31" spans="2:19" ht="15.75" customHeight="1">
      <c r="D31" s="66" t="s">
        <v>441</v>
      </c>
    </row>
    <row r="32" spans="2:19" ht="15.75" customHeight="1">
      <c r="D32" s="66" t="s">
        <v>442</v>
      </c>
    </row>
  </sheetData>
  <hyperlinks>
    <hyperlink ref="D4" r:id="rId1" xr:uid="{00000000-0004-0000-0C00-000000000000}"/>
    <hyperlink ref="F4" r:id="rId2" xr:uid="{00000000-0004-0000-0C00-000001000000}"/>
    <hyperlink ref="D5" r:id="rId3" xr:uid="{00000000-0004-0000-0C00-000002000000}"/>
    <hyperlink ref="F5" r:id="rId4" xr:uid="{00000000-0004-0000-0C00-000003000000}"/>
    <hyperlink ref="D6" r:id="rId5" xr:uid="{00000000-0004-0000-0C00-000004000000}"/>
    <hyperlink ref="F6" r:id="rId6" xr:uid="{00000000-0004-0000-0C00-000005000000}"/>
    <hyperlink ref="D7" r:id="rId7" xr:uid="{00000000-0004-0000-0C00-000006000000}"/>
    <hyperlink ref="D8" r:id="rId8" xr:uid="{00000000-0004-0000-0C00-000007000000}"/>
    <hyperlink ref="D12" r:id="rId9" xr:uid="{00000000-0004-0000-0C00-000008000000}"/>
    <hyperlink ref="F12" r:id="rId10" xr:uid="{00000000-0004-0000-0C00-000009000000}"/>
    <hyperlink ref="D13" r:id="rId11" xr:uid="{00000000-0004-0000-0C00-00000A000000}"/>
    <hyperlink ref="F13" r:id="rId12" xr:uid="{00000000-0004-0000-0C00-00000B000000}"/>
    <hyperlink ref="D14" r:id="rId13" xr:uid="{00000000-0004-0000-0C00-00000C000000}"/>
    <hyperlink ref="D15" r:id="rId14" xr:uid="{00000000-0004-0000-0C00-00000D000000}"/>
    <hyperlink ref="D16" r:id="rId15" xr:uid="{00000000-0004-0000-0C00-00000E000000}"/>
    <hyperlink ref="D20" r:id="rId16" xr:uid="{00000000-0004-0000-0C00-00000F000000}"/>
    <hyperlink ref="F20" r:id="rId17" xr:uid="{00000000-0004-0000-0C00-000010000000}"/>
    <hyperlink ref="D21" r:id="rId18" xr:uid="{00000000-0004-0000-0C00-000011000000}"/>
    <hyperlink ref="F21" r:id="rId19" xr:uid="{00000000-0004-0000-0C00-000012000000}"/>
    <hyperlink ref="D25" r:id="rId20" xr:uid="{00000000-0004-0000-0C00-000013000000}"/>
    <hyperlink ref="D26" r:id="rId21" xr:uid="{00000000-0004-0000-0C00-000014000000}"/>
    <hyperlink ref="D27" r:id="rId22" xr:uid="{00000000-0004-0000-0C00-000015000000}"/>
    <hyperlink ref="D31" r:id="rId23" xr:uid="{00000000-0004-0000-0C00-000016000000}"/>
    <hyperlink ref="D32" r:id="rId24" xr:uid="{00000000-0004-0000-0C00-000017000000}"/>
  </hyperlinks>
  <pageMargins left="0" right="0" top="0" bottom="0" header="0" footer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B2:P35"/>
  <sheetViews>
    <sheetView workbookViewId="0"/>
  </sheetViews>
  <sheetFormatPr defaultColWidth="14.42578125" defaultRowHeight="15.75" customHeight="1"/>
  <cols>
    <col min="4" max="4" width="25" customWidth="1"/>
    <col min="6" max="6" width="24" customWidth="1"/>
    <col min="8" max="8" width="21.5703125" customWidth="1"/>
  </cols>
  <sheetData>
    <row r="2" spans="2:8" ht="15">
      <c r="B2" s="31">
        <v>4</v>
      </c>
      <c r="D2" s="32" t="s">
        <v>112</v>
      </c>
      <c r="F2" s="32" t="s">
        <v>115</v>
      </c>
    </row>
    <row r="3" spans="2:8" ht="15.75" customHeight="1">
      <c r="D3" s="66" t="s">
        <v>443</v>
      </c>
      <c r="F3" s="66" t="s">
        <v>444</v>
      </c>
    </row>
    <row r="4" spans="2:8" ht="15.75" customHeight="1">
      <c r="D4" s="66" t="s">
        <v>445</v>
      </c>
      <c r="F4" s="66" t="s">
        <v>446</v>
      </c>
    </row>
    <row r="5" spans="2:8" ht="15.75" customHeight="1">
      <c r="D5" s="66" t="s">
        <v>447</v>
      </c>
      <c r="F5" s="66" t="s">
        <v>448</v>
      </c>
    </row>
    <row r="6" spans="2:8" ht="15.75" customHeight="1">
      <c r="D6" s="66" t="s">
        <v>449</v>
      </c>
      <c r="F6" s="66" t="s">
        <v>450</v>
      </c>
    </row>
    <row r="7" spans="2:8" ht="15.75" customHeight="1">
      <c r="D7" s="66" t="s">
        <v>451</v>
      </c>
    </row>
    <row r="10" spans="2:8" ht="15">
      <c r="B10" s="31">
        <v>5</v>
      </c>
      <c r="D10" s="32" t="s">
        <v>113</v>
      </c>
      <c r="F10" s="32" t="s">
        <v>116</v>
      </c>
      <c r="H10" s="32" t="s">
        <v>118</v>
      </c>
    </row>
    <row r="11" spans="2:8" ht="15.75" customHeight="1">
      <c r="D11" s="66" t="s">
        <v>452</v>
      </c>
      <c r="F11" s="66" t="s">
        <v>453</v>
      </c>
      <c r="H11" s="66" t="s">
        <v>454</v>
      </c>
    </row>
    <row r="12" spans="2:8" ht="15.75" customHeight="1">
      <c r="D12" s="66" t="s">
        <v>455</v>
      </c>
      <c r="F12" s="66" t="s">
        <v>456</v>
      </c>
      <c r="H12" s="66" t="s">
        <v>457</v>
      </c>
    </row>
    <row r="13" spans="2:8" ht="15.75" customHeight="1">
      <c r="D13" s="66" t="s">
        <v>458</v>
      </c>
      <c r="F13" s="66" t="s">
        <v>459</v>
      </c>
      <c r="H13" s="66" t="s">
        <v>460</v>
      </c>
    </row>
    <row r="14" spans="2:8" ht="15.75" customHeight="1">
      <c r="D14" s="66" t="s">
        <v>461</v>
      </c>
      <c r="F14" s="66" t="s">
        <v>462</v>
      </c>
      <c r="H14" s="66" t="s">
        <v>463</v>
      </c>
    </row>
    <row r="15" spans="2:8" ht="15.75" customHeight="1">
      <c r="H15" s="66" t="s">
        <v>464</v>
      </c>
    </row>
    <row r="16" spans="2:8" ht="15.75" customHeight="1">
      <c r="F16" s="66"/>
      <c r="G16" s="31"/>
    </row>
    <row r="17" spans="2:16" ht="15.75" customHeight="1">
      <c r="F17" s="66"/>
      <c r="G17" s="31"/>
    </row>
    <row r="20" spans="2:16" ht="15">
      <c r="B20" s="31">
        <v>6</v>
      </c>
      <c r="D20" s="32" t="s">
        <v>114</v>
      </c>
      <c r="F20" s="32" t="s">
        <v>117</v>
      </c>
      <c r="H20" s="32" t="s">
        <v>119</v>
      </c>
    </row>
    <row r="21" spans="2:16" ht="15.75" customHeight="1">
      <c r="D21" s="66" t="s">
        <v>465</v>
      </c>
      <c r="F21" s="66" t="s">
        <v>466</v>
      </c>
      <c r="H21" s="66" t="s">
        <v>467</v>
      </c>
      <c r="N21" s="42"/>
    </row>
    <row r="22" spans="2:16" ht="15.75" customHeight="1">
      <c r="D22" s="66" t="s">
        <v>468</v>
      </c>
      <c r="F22" s="66" t="s">
        <v>469</v>
      </c>
      <c r="H22" s="66" t="s">
        <v>470</v>
      </c>
      <c r="L22" s="31"/>
      <c r="P22" s="31"/>
    </row>
    <row r="23" spans="2:16" ht="15.75" customHeight="1">
      <c r="D23" s="66" t="s">
        <v>471</v>
      </c>
      <c r="F23" s="66" t="s">
        <v>472</v>
      </c>
      <c r="H23" s="66" t="s">
        <v>473</v>
      </c>
      <c r="L23" s="31"/>
      <c r="P23" s="31"/>
    </row>
    <row r="24" spans="2:16" ht="15.75" customHeight="1">
      <c r="F24" s="66" t="s">
        <v>474</v>
      </c>
      <c r="H24" s="66" t="s">
        <v>475</v>
      </c>
      <c r="L24" s="31"/>
      <c r="P24" s="31"/>
    </row>
    <row r="25" spans="2:16" ht="15.75" customHeight="1">
      <c r="F25" s="66" t="s">
        <v>476</v>
      </c>
      <c r="H25" s="66" t="s">
        <v>477</v>
      </c>
      <c r="L25" s="31"/>
      <c r="O25" s="31"/>
      <c r="P25" s="31"/>
    </row>
    <row r="26" spans="2:16" ht="15.75" customHeight="1">
      <c r="F26" s="66" t="s">
        <v>478</v>
      </c>
      <c r="I26" s="31"/>
      <c r="L26" s="31"/>
      <c r="O26" s="31"/>
      <c r="P26" s="31"/>
    </row>
    <row r="27" spans="2:16" ht="15.75" customHeight="1">
      <c r="G27" s="31"/>
      <c r="H27" s="31"/>
      <c r="I27" s="31"/>
      <c r="L27" s="31"/>
      <c r="O27" s="31"/>
      <c r="P27" s="31"/>
    </row>
    <row r="28" spans="2:16" ht="15.75" customHeight="1">
      <c r="G28" s="31"/>
      <c r="H28" s="31"/>
      <c r="I28" s="31"/>
      <c r="L28" s="31"/>
      <c r="N28" s="31"/>
      <c r="O28" s="31"/>
      <c r="P28" s="31"/>
    </row>
    <row r="29" spans="2:16" ht="15.75" customHeight="1">
      <c r="E29" s="66"/>
    </row>
    <row r="30" spans="2:16" ht="15.75" customHeight="1">
      <c r="E30" s="66"/>
    </row>
    <row r="31" spans="2:16" ht="15.75" customHeight="1">
      <c r="E31" s="66"/>
    </row>
    <row r="32" spans="2:16" ht="15.75" customHeight="1">
      <c r="E32" s="66"/>
    </row>
    <row r="33" spans="5:5" ht="15.75" customHeight="1">
      <c r="E33" s="66"/>
    </row>
    <row r="34" spans="5:5" ht="15.75" customHeight="1">
      <c r="E34" s="66"/>
    </row>
    <row r="35" spans="5:5" ht="15.75" customHeight="1">
      <c r="E35" s="66"/>
    </row>
  </sheetData>
  <hyperlinks>
    <hyperlink ref="D3" r:id="rId1" xr:uid="{00000000-0004-0000-0D00-000000000000}"/>
    <hyperlink ref="F3" r:id="rId2" xr:uid="{00000000-0004-0000-0D00-000001000000}"/>
    <hyperlink ref="D4" r:id="rId3" xr:uid="{00000000-0004-0000-0D00-000002000000}"/>
    <hyperlink ref="F4" r:id="rId4" xr:uid="{00000000-0004-0000-0D00-000003000000}"/>
    <hyperlink ref="D5" r:id="rId5" xr:uid="{00000000-0004-0000-0D00-000004000000}"/>
    <hyperlink ref="F5" r:id="rId6" xr:uid="{00000000-0004-0000-0D00-000005000000}"/>
    <hyperlink ref="D6" r:id="rId7" xr:uid="{00000000-0004-0000-0D00-000006000000}"/>
    <hyperlink ref="F6" r:id="rId8" xr:uid="{00000000-0004-0000-0D00-000007000000}"/>
    <hyperlink ref="D7" r:id="rId9" xr:uid="{00000000-0004-0000-0D00-000008000000}"/>
    <hyperlink ref="D11" r:id="rId10" xr:uid="{00000000-0004-0000-0D00-000009000000}"/>
    <hyperlink ref="F11" r:id="rId11" xr:uid="{00000000-0004-0000-0D00-00000A000000}"/>
    <hyperlink ref="H11" r:id="rId12" xr:uid="{00000000-0004-0000-0D00-00000B000000}"/>
    <hyperlink ref="D12" r:id="rId13" xr:uid="{00000000-0004-0000-0D00-00000C000000}"/>
    <hyperlink ref="F12" r:id="rId14" xr:uid="{00000000-0004-0000-0D00-00000D000000}"/>
    <hyperlink ref="H12" r:id="rId15" xr:uid="{00000000-0004-0000-0D00-00000E000000}"/>
    <hyperlink ref="D13" r:id="rId16" xr:uid="{00000000-0004-0000-0D00-00000F000000}"/>
    <hyperlink ref="F13" r:id="rId17" xr:uid="{00000000-0004-0000-0D00-000010000000}"/>
    <hyperlink ref="H13" r:id="rId18" xr:uid="{00000000-0004-0000-0D00-000011000000}"/>
    <hyperlink ref="D14" r:id="rId19" xr:uid="{00000000-0004-0000-0D00-000012000000}"/>
    <hyperlink ref="F14" r:id="rId20" xr:uid="{00000000-0004-0000-0D00-000013000000}"/>
    <hyperlink ref="H14" r:id="rId21" xr:uid="{00000000-0004-0000-0D00-000014000000}"/>
    <hyperlink ref="H15" r:id="rId22" xr:uid="{00000000-0004-0000-0D00-000015000000}"/>
    <hyperlink ref="D21" r:id="rId23" xr:uid="{00000000-0004-0000-0D00-000016000000}"/>
    <hyperlink ref="F21" r:id="rId24" xr:uid="{00000000-0004-0000-0D00-000017000000}"/>
    <hyperlink ref="H21" r:id="rId25" xr:uid="{00000000-0004-0000-0D00-000018000000}"/>
    <hyperlink ref="D22" r:id="rId26" xr:uid="{00000000-0004-0000-0D00-000019000000}"/>
    <hyperlink ref="F22" r:id="rId27" xr:uid="{00000000-0004-0000-0D00-00001A000000}"/>
    <hyperlink ref="H22" r:id="rId28" xr:uid="{00000000-0004-0000-0D00-00001B000000}"/>
    <hyperlink ref="D23" r:id="rId29" xr:uid="{00000000-0004-0000-0D00-00001C000000}"/>
    <hyperlink ref="F23" r:id="rId30" xr:uid="{00000000-0004-0000-0D00-00001D000000}"/>
    <hyperlink ref="H23" r:id="rId31" xr:uid="{00000000-0004-0000-0D00-00001E000000}"/>
    <hyperlink ref="F24" r:id="rId32" xr:uid="{00000000-0004-0000-0D00-00001F000000}"/>
    <hyperlink ref="H24" r:id="rId33" xr:uid="{00000000-0004-0000-0D00-000020000000}"/>
    <hyperlink ref="F25" r:id="rId34" xr:uid="{00000000-0004-0000-0D00-000021000000}"/>
    <hyperlink ref="H25" r:id="rId35" xr:uid="{00000000-0004-0000-0D00-000022000000}"/>
    <hyperlink ref="F26" r:id="rId36" xr:uid="{00000000-0004-0000-0D00-000023000000}"/>
  </hyperlinks>
  <pageMargins left="0" right="0" top="0" bottom="0" header="0" footer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B3:L30"/>
  <sheetViews>
    <sheetView workbookViewId="0"/>
  </sheetViews>
  <sheetFormatPr defaultColWidth="14.42578125" defaultRowHeight="15.75" customHeight="1"/>
  <cols>
    <col min="4" max="4" width="28" customWidth="1"/>
  </cols>
  <sheetData>
    <row r="3" spans="2:4" ht="15.75" customHeight="1">
      <c r="B3" s="31">
        <v>6</v>
      </c>
      <c r="D3" s="66" t="str">
        <f>HYPERLINK("https://www.tutorialspoint.com/software_architecture_design/key_principles.htm","Key Principles")</f>
        <v>Key Principles</v>
      </c>
    </row>
    <row r="4" spans="2:4" ht="15.75" customHeight="1">
      <c r="D4" s="66" t="str">
        <f>HYPERLINK("https://www.tutorialspoint.com/software_architecture_design/architecture_models.htm","Architecture Models")</f>
        <v>Architecture Models</v>
      </c>
    </row>
    <row r="5" spans="2:4" ht="15.75" customHeight="1">
      <c r="D5" s="66" t="str">
        <f>HYPERLINK("https://www.tutorialspoint.com/software_architecture_design/object_oriented_paradigm.htm","Object-Oriented Paradigm")</f>
        <v>Object-Oriented Paradigm</v>
      </c>
    </row>
    <row r="7" spans="2:4" ht="15.75" customHeight="1">
      <c r="B7" s="31">
        <v>7</v>
      </c>
      <c r="D7" s="66" t="str">
        <f>HYPERLINK("https://www.tutorialspoint.com/software_architecture_design/data_flow_architecture.htm","Data Flow Architecture")</f>
        <v>Data Flow Architecture</v>
      </c>
    </row>
    <row r="8" spans="2:4" ht="15.75" customHeight="1">
      <c r="D8" s="66" t="str">
        <f>HYPERLINK("https://www.tutorialspoint.com/software_architecture_design/data_centered_architecture.htm","Data-Centered Architecture")</f>
        <v>Data-Centered Architecture</v>
      </c>
    </row>
    <row r="9" spans="2:4" ht="15.75" customHeight="1">
      <c r="D9" s="66" t="str">
        <f>HYPERLINK("https://www.tutorialspoint.com/software_architecture_design/hierarchical_architecture.htm","Hierarchical Architecture")</f>
        <v>Hierarchical Architecture</v>
      </c>
    </row>
    <row r="11" spans="2:4" ht="15.75" customHeight="1">
      <c r="B11" s="31">
        <v>8</v>
      </c>
      <c r="D11" s="66" t="str">
        <f>HYPERLINK("https://www.tutorialspoint.com/software_architecture_design/interaction_oriented_architecture.htm","Interaction-Oriented Architecture")</f>
        <v>Interaction-Oriented Architecture</v>
      </c>
    </row>
    <row r="12" spans="2:4" ht="15.75" customHeight="1">
      <c r="D12" s="66" t="str">
        <f>HYPERLINK("https://www.tutorialspoint.com/software_architecture_design/distributed_architecture.htm","Distributed Architecture")</f>
        <v>Distributed Architecture</v>
      </c>
    </row>
    <row r="13" spans="2:4" ht="15.75" customHeight="1">
      <c r="D13" s="66" t="str">
        <f>HYPERLINK("https://www.tutorialspoint.com/software_architecture_design/component_based_architecture.htm","Component-Based Architecture")</f>
        <v>Component-Based Architecture</v>
      </c>
    </row>
    <row r="16" spans="2:4" ht="15.75" customHeight="1">
      <c r="B16" s="31">
        <v>9</v>
      </c>
      <c r="D16" s="66" t="str">
        <f>HYPERLINK("https://www.tutorialspoint.com/software_architecture_design/user_interface.htm","User Interface")</f>
        <v>User Interface</v>
      </c>
    </row>
    <row r="17" spans="4:12" ht="15.75" customHeight="1">
      <c r="D17" s="66" t="str">
        <f>HYPERLINK("https://www.tutorialspoint.com/software_architecture_design/architecture_techniques.htm","Architecture Techniques")</f>
        <v>Architecture Techniques</v>
      </c>
    </row>
    <row r="25" spans="4:12" ht="15.75" customHeight="1">
      <c r="D25" s="66"/>
      <c r="E25" s="66"/>
      <c r="F25" s="66"/>
      <c r="J25" s="66"/>
      <c r="K25" s="66"/>
      <c r="L25" s="66"/>
    </row>
    <row r="26" spans="4:12" ht="15.75" customHeight="1">
      <c r="D26" s="66"/>
      <c r="E26" s="66"/>
      <c r="F26" s="66"/>
      <c r="J26" s="66"/>
      <c r="K26" s="66"/>
      <c r="L26" s="66"/>
    </row>
    <row r="27" spans="4:12" ht="15.75" customHeight="1">
      <c r="D27" s="66"/>
      <c r="E27" s="66"/>
      <c r="F27" s="66"/>
      <c r="J27" s="66"/>
      <c r="K27" s="66"/>
      <c r="L27" s="66"/>
    </row>
    <row r="28" spans="4:12" ht="15.75" customHeight="1">
      <c r="D28" s="66"/>
      <c r="E28" s="66"/>
      <c r="F28" s="66"/>
      <c r="J28" s="66"/>
      <c r="K28" s="66"/>
      <c r="L28" s="66"/>
    </row>
    <row r="29" spans="4:12" ht="15.75" customHeight="1">
      <c r="D29" s="66"/>
      <c r="E29" s="66"/>
      <c r="F29" s="66"/>
      <c r="J29" s="66"/>
      <c r="K29" s="66"/>
      <c r="L29" s="66"/>
    </row>
    <row r="30" spans="4:12" ht="15.75" customHeight="1">
      <c r="D30" s="66"/>
      <c r="E30" s="66"/>
      <c r="F30" s="66"/>
    </row>
  </sheetData>
  <pageMargins left="0" right="0" top="0" bottom="0" header="0" footer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B2:G23"/>
  <sheetViews>
    <sheetView workbookViewId="0"/>
  </sheetViews>
  <sheetFormatPr defaultColWidth="14.42578125" defaultRowHeight="15.75" customHeight="1"/>
  <cols>
    <col min="3" max="3" width="66.28515625" customWidth="1"/>
  </cols>
  <sheetData>
    <row r="2" spans="2:6" ht="15.75" customHeight="1">
      <c r="C2" s="66"/>
    </row>
    <row r="3" spans="2:6" ht="15.75" customHeight="1">
      <c r="B3" s="31">
        <v>3</v>
      </c>
      <c r="C3" s="66" t="str">
        <f>HYPERLINK("https://learning.oreilly.com/library/view/head-first-design/0596007124/ch01.html","Intro to Design Patterns")</f>
        <v>Intro to Design Patterns</v>
      </c>
    </row>
    <row r="4" spans="2:6" ht="15.75" customHeight="1">
      <c r="C4" s="66" t="str">
        <f>HYPERLINK("https://learning.oreilly.com/library/view/head-first-design/0596007124/ch02.html","The Observer Pattern")</f>
        <v>The Observer Pattern</v>
      </c>
    </row>
    <row r="5" spans="2:6" ht="15.75" customHeight="1">
      <c r="C5" s="66" t="str">
        <f>HYPERLINK("https://learning.oreilly.com/library/view/head-first-design/0596007124/ch03.html","The Decorator Pattern")</f>
        <v>The Decorator Pattern</v>
      </c>
    </row>
    <row r="6" spans="2:6" ht="15.75" customHeight="1">
      <c r="B6" s="31">
        <v>4</v>
      </c>
      <c r="C6" s="66" t="str">
        <f>HYPERLINK("https://learning.oreilly.com/library/view/head-first-design/0596007124/ch04.html","The Factory Pattern")</f>
        <v>The Factory Pattern</v>
      </c>
    </row>
    <row r="7" spans="2:6" ht="15.75" customHeight="1">
      <c r="C7" s="66" t="str">
        <f>HYPERLINK("https://learning.oreilly.com/library/view/head-first-design/0596007124/ch05.html","The Singleton Pattern")</f>
        <v>The Singleton Pattern</v>
      </c>
    </row>
    <row r="8" spans="2:6" ht="15.75" customHeight="1">
      <c r="C8" s="66" t="str">
        <f>HYPERLINK("https://learning.oreilly.com/library/view/head-first-design/0596007124/apa.html#bridge","The Bridge Pattern")</f>
        <v>The Bridge Pattern</v>
      </c>
    </row>
    <row r="9" spans="2:6" ht="15.75" customHeight="1">
      <c r="B9" s="31">
        <v>5</v>
      </c>
      <c r="C9" s="66" t="str">
        <f>HYPERLINK("https://learning.oreilly.com/library/view/head-first-design/0596007124/apa.html#builder","The Builder Pattern")</f>
        <v>The Builder Pattern</v>
      </c>
    </row>
    <row r="10" spans="2:6" ht="15.75" customHeight="1">
      <c r="C10" s="66" t="str">
        <f>HYPERLINK("https://learning.oreilly.com/library/view/head-first-design/0596007124/apa.html#flyweight","The Flyweight Pattern")</f>
        <v>The Flyweight Pattern</v>
      </c>
    </row>
    <row r="11" spans="2:6" ht="15.75" customHeight="1">
      <c r="C11" s="66" t="str">
        <f>HYPERLINK("https://learning.oreilly.com/library/view/head-first-design/0596007124/apa.html#interpreter","The Interpreter Pattern")</f>
        <v>The Interpreter Pattern</v>
      </c>
      <c r="D11" s="66"/>
      <c r="E11" s="66"/>
      <c r="F11" s="66"/>
    </row>
    <row r="12" spans="2:6" ht="15.75" customHeight="1">
      <c r="B12" s="31">
        <v>6</v>
      </c>
      <c r="C12" s="66" t="str">
        <f>HYPERLINK("https://learning.oreilly.com/library/view/head-first-design/0596007124/apa.html#mediator","The Mediator Pattern")</f>
        <v>The Mediator Pattern</v>
      </c>
      <c r="D12" s="66"/>
      <c r="E12" s="66"/>
      <c r="F12" s="66"/>
    </row>
    <row r="13" spans="2:6" ht="15.75" customHeight="1">
      <c r="C13" s="66" t="str">
        <f>HYPERLINK("https://learning.oreilly.com/library/view/head-first-design/0596007124/apa.html#memento","The Memento Pattern")</f>
        <v>The Memento Pattern</v>
      </c>
      <c r="D13" s="66"/>
      <c r="E13" s="66"/>
      <c r="F13" s="66"/>
    </row>
    <row r="14" spans="2:6" ht="15.75" customHeight="1">
      <c r="C14" s="66" t="str">
        <f>HYPERLINK("https://learning.oreilly.com/library/view/head-first-design/0596007124/apa.html#prototype","The Prototype Pattern")</f>
        <v>The Prototype Pattern</v>
      </c>
      <c r="D14" s="66"/>
      <c r="E14" s="66"/>
      <c r="F14" s="66"/>
    </row>
    <row r="15" spans="2:6" ht="15.75" customHeight="1">
      <c r="B15" s="31">
        <v>7</v>
      </c>
      <c r="C15" s="66" t="str">
        <f>HYPERLINK("https://learning.oreilly.com/library/view/head-first-design/0596007124/apa.html#visitor","The Visitor Pattern")</f>
        <v>The Visitor Pattern</v>
      </c>
      <c r="D15" s="66"/>
      <c r="E15" s="66"/>
      <c r="F15" s="66"/>
    </row>
    <row r="16" spans="2:6" ht="15.75" customHeight="1">
      <c r="C16" s="66" t="str">
        <f>HYPERLINK("https://learning.oreilly.com/library/view/head-first-design/0596007124/ch06.html","The Command Pattern")</f>
        <v>The Command Pattern</v>
      </c>
      <c r="D16" s="66"/>
      <c r="E16" s="66"/>
      <c r="F16" s="66"/>
    </row>
    <row r="17" spans="2:7" ht="15.75" customHeight="1">
      <c r="C17" s="66" t="str">
        <f>HYPERLINK("https://learning.oreilly.com/library/view/head-first-design/0596007124/ch07.html","The Adapter and Facade Patterns")</f>
        <v>The Adapter and Facade Patterns</v>
      </c>
      <c r="D17" s="66"/>
      <c r="E17" s="66"/>
      <c r="F17" s="66"/>
    </row>
    <row r="18" spans="2:7" ht="15.75" customHeight="1">
      <c r="B18" s="31">
        <v>8</v>
      </c>
      <c r="C18" s="66" t="str">
        <f>HYPERLINK("https://learning.oreilly.com/library/view/head-first-design/0596007124/ch08.html","The Template Method Pattern")</f>
        <v>The Template Method Pattern</v>
      </c>
      <c r="D18" s="66"/>
      <c r="E18" s="66"/>
      <c r="F18" s="66"/>
    </row>
    <row r="19" spans="2:7" ht="15.75" customHeight="1">
      <c r="C19" s="66" t="str">
        <f>HYPERLINK("https://learning.oreilly.com/library/view/head-first-design/0596007124/ch09.html","The Iterator and Composite Patterns")</f>
        <v>The Iterator and Composite Patterns</v>
      </c>
      <c r="D19" s="66"/>
      <c r="E19" s="66"/>
      <c r="F19" s="66"/>
      <c r="G19" s="66"/>
    </row>
    <row r="20" spans="2:7" ht="15.75" customHeight="1">
      <c r="C20" s="66" t="str">
        <f>HYPERLINK("https://learning.oreilly.com/library/view/head-first-design/0596007124/ch10.html","The State Pattern")</f>
        <v>The State Pattern</v>
      </c>
      <c r="D20" s="66"/>
      <c r="E20" s="66"/>
      <c r="F20" s="66"/>
      <c r="G20" s="66"/>
    </row>
    <row r="21" spans="2:7" ht="15.75" customHeight="1">
      <c r="B21" s="31">
        <v>9</v>
      </c>
      <c r="C21" s="66" t="str">
        <f>HYPERLINK("https://learning.oreilly.com/library/view/head-first-design/0596007124/ch11.html","The Proxy Pattern")</f>
        <v>The Proxy Pattern</v>
      </c>
      <c r="D21" s="66"/>
      <c r="E21" s="66"/>
      <c r="F21" s="66"/>
      <c r="G21" s="66"/>
    </row>
    <row r="22" spans="2:7" ht="15.75" customHeight="1">
      <c r="C22" s="66" t="str">
        <f>HYPERLINK("https://learning.oreilly.com/library/view/head-first-design/0596007124/ch12.html","Compound Patterns")</f>
        <v>Compound Patterns</v>
      </c>
      <c r="D22" s="66"/>
      <c r="E22" s="66"/>
      <c r="F22" s="66"/>
      <c r="G22" s="66"/>
    </row>
    <row r="23" spans="2:7" ht="15.75" customHeight="1">
      <c r="C23" s="66" t="str">
        <f>HYPERLINK("https://learning.oreilly.com/library/view/head-first-design/0596007124/ch13.html","Patterns in the Real World")</f>
        <v>Patterns in the Real World</v>
      </c>
      <c r="D23" s="66"/>
      <c r="E23" s="66"/>
      <c r="F23" s="66"/>
      <c r="G23" s="66"/>
    </row>
  </sheetData>
  <pageMargins left="0" right="0" top="0" bottom="0" header="0" footer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C3:D16"/>
  <sheetViews>
    <sheetView workbookViewId="0"/>
  </sheetViews>
  <sheetFormatPr defaultColWidth="14.42578125" defaultRowHeight="15.75" customHeight="1"/>
  <cols>
    <col min="4" max="4" width="20.42578125" customWidth="1"/>
  </cols>
  <sheetData>
    <row r="3" spans="3:4" ht="15.75" customHeight="1">
      <c r="C3" s="31">
        <v>4</v>
      </c>
      <c r="D3" s="66" t="str">
        <f>HYPERLINK("https://static.javadoc.io/javax.cache/cache-api/1.0.0/javax/cache/package-summary.html","Java Cache API")</f>
        <v>Java Cache API</v>
      </c>
    </row>
    <row r="4" spans="3:4" ht="15.75" customHeight="1">
      <c r="D4" s="66" t="str">
        <f>HYPERLINK("https://commons.apache.org/proper/commons-jcs/getting_started/intro.html","Apache Commons JCS")</f>
        <v>Apache Commons JCS</v>
      </c>
    </row>
    <row r="5" spans="3:4" ht="15.75" customHeight="1">
      <c r="D5" s="33"/>
    </row>
    <row r="6" spans="3:4" ht="15.75" customHeight="1">
      <c r="C6" s="31">
        <v>5</v>
      </c>
      <c r="D6" s="66" t="str">
        <f>HYPERLINK("http://www.ehcache.org/documentation/3.7/","Ehcache")</f>
        <v>Ehcache</v>
      </c>
    </row>
    <row r="7" spans="3:4" ht="15.75" customHeight="1">
      <c r="D7" s="66" t="str">
        <f>HYPERLINK("https://cache2k.org/","Cache2k")</f>
        <v>Cache2k</v>
      </c>
    </row>
    <row r="9" spans="3:4" ht="15.75" customHeight="1">
      <c r="C9" s="31">
        <v>6</v>
      </c>
      <c r="D9" s="66" t="str">
        <f>HYPERLINK("https://github.com/google/guava/wiki/CachesExplained","Guava Caches")</f>
        <v>Guava Caches</v>
      </c>
    </row>
    <row r="10" spans="3:4" ht="15.75" customHeight="1">
      <c r="D10" s="66" t="str">
        <f>HYPERLINK("https://docs.spring.io/spring/docs/5.2.0.BUILD-SNAPSHOT/spring-framework-reference/integration.html#cache","Spring Cache")</f>
        <v>Spring Cache</v>
      </c>
    </row>
    <row r="12" spans="3:4" ht="15.75" customHeight="1">
      <c r="C12" s="31">
        <v>7</v>
      </c>
      <c r="D12" s="66" t="str">
        <f>HYPERLINK("https://redis.io/topics/introduction","Redis Cache")</f>
        <v>Redis Cache</v>
      </c>
    </row>
    <row r="13" spans="3:4" ht="15.75" customHeight="1">
      <c r="D13" s="33"/>
    </row>
    <row r="14" spans="3:4" ht="15.75" customHeight="1">
      <c r="D14" s="33"/>
    </row>
    <row r="15" spans="3:4" ht="15.75" customHeight="1">
      <c r="D15" s="33"/>
    </row>
    <row r="16" spans="3:4" ht="15.75" customHeight="1">
      <c r="D16" s="33"/>
    </row>
  </sheetData>
  <pageMargins left="0" right="0" top="0" bottom="0" header="0" footer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C3:D12"/>
  <sheetViews>
    <sheetView workbookViewId="0"/>
  </sheetViews>
  <sheetFormatPr defaultColWidth="14.42578125" defaultRowHeight="15.75" customHeight="1"/>
  <cols>
    <col min="4" max="4" width="28.140625" customWidth="1"/>
  </cols>
  <sheetData>
    <row r="3" spans="3:4" ht="15.75" customHeight="1">
      <c r="D3" s="33"/>
    </row>
    <row r="4" spans="3:4" ht="15.75" customHeight="1">
      <c r="C4" s="31">
        <v>5</v>
      </c>
      <c r="D4" s="66" t="str">
        <f>HYPERLINK("https://docs.oracle.com/javaee/6/tutorial/doc/bncdq.html","Java Message Service API")</f>
        <v>Java Message Service API</v>
      </c>
    </row>
    <row r="5" spans="3:4" ht="15.75" customHeight="1">
      <c r="D5" s="66" t="str">
        <f>HYPERLINK("http://activemq.apache.org/getting-started","ActiveMQ")</f>
        <v>ActiveMQ</v>
      </c>
    </row>
    <row r="6" spans="3:4" ht="15.75" customHeight="1">
      <c r="D6" s="33"/>
    </row>
    <row r="7" spans="3:4" ht="15.75" customHeight="1">
      <c r="C7" s="31">
        <v>6</v>
      </c>
      <c r="D7" s="66" t="str">
        <f>HYPERLINK("https://www.rabbitmq.com/getstarted.html","RabbitMQ")</f>
        <v>RabbitMQ</v>
      </c>
    </row>
    <row r="8" spans="3:4" ht="15.75" customHeight="1">
      <c r="D8" s="66" t="str">
        <f>HYPERLINK("https://redis.io/documentation","Redis")</f>
        <v>Redis</v>
      </c>
    </row>
    <row r="9" spans="3:4" ht="15.75" customHeight="1">
      <c r="D9" s="33"/>
    </row>
    <row r="10" spans="3:4" ht="15.75" customHeight="1">
      <c r="C10" s="31">
        <v>7</v>
      </c>
      <c r="D10" s="66" t="str">
        <f>HYPERLINK("https://kafka.apache.org/intro","Kafka")</f>
        <v>Kafka</v>
      </c>
    </row>
    <row r="11" spans="3:4" ht="15.75" customHeight="1">
      <c r="D11" s="66" t="str">
        <f>HYPERLINK("http://rocketmq.apache.org/docs/quick-start/","RocketMQ")</f>
        <v>RocketMQ</v>
      </c>
    </row>
    <row r="12" spans="3:4" ht="15.75" customHeight="1">
      <c r="D12" s="33"/>
    </row>
  </sheetData>
  <pageMargins left="0" right="0" top="0" bottom="0" header="0" footer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B3:K48"/>
  <sheetViews>
    <sheetView topLeftCell="A20" workbookViewId="0">
      <selection activeCell="D30" sqref="D30"/>
    </sheetView>
  </sheetViews>
  <sheetFormatPr defaultColWidth="14.42578125" defaultRowHeight="15.75" customHeight="1"/>
  <cols>
    <col min="4" max="4" width="23" customWidth="1"/>
    <col min="6" max="6" width="21.140625" customWidth="1"/>
  </cols>
  <sheetData>
    <row r="3" spans="2:4" ht="15">
      <c r="B3" s="31">
        <v>2</v>
      </c>
      <c r="D3" s="32" t="s">
        <v>65</v>
      </c>
    </row>
    <row r="4" spans="2:4" ht="15.75" customHeight="1">
      <c r="D4" s="66" t="str">
        <f>HYPERLINK("https://www.javatpoint.com/jdbc-tutorial","JDBC Introduction")</f>
        <v>JDBC Introduction</v>
      </c>
    </row>
    <row r="5" spans="2:4" ht="15.75" customHeight="1">
      <c r="D5" s="66" t="str">
        <f>HYPERLINK("https://www.javatpoint.com/jdbc-driver","JDBC Driver")</f>
        <v>JDBC Driver</v>
      </c>
    </row>
    <row r="6" spans="2:4" ht="15.75" customHeight="1">
      <c r="D6" s="66" t="str">
        <f>HYPERLINK("https://www.javatpoint.com/steps-to-connect-to-the-database-in-java","DB Connectivity Steps")</f>
        <v>DB Connectivity Steps</v>
      </c>
    </row>
    <row r="7" spans="2:4" ht="15.75" customHeight="1">
      <c r="D7" s="66" t="str">
        <f>HYPERLINK("https://www.javatpoint.com/example-to-connect-to-the-oracle-database","Connectivity with Oracle")</f>
        <v>Connectivity with Oracle</v>
      </c>
    </row>
    <row r="8" spans="2:4" ht="15.75" customHeight="1">
      <c r="D8" s="66" t="str">
        <f>HYPERLINK("https://www.javatpoint.com/example-to-connect-to-the-mysql-database","Connectivity with MySQL")</f>
        <v>Connectivity with MySQL</v>
      </c>
    </row>
    <row r="9" spans="2:4" ht="15.75" customHeight="1">
      <c r="D9" s="66" t="str">
        <f>HYPERLINK("https://www.javatpoint.com/connectivity-with-access-without-dsn","Access without DSN")</f>
        <v>Access without DSN</v>
      </c>
    </row>
    <row r="10" spans="2:4" ht="15.75" customHeight="1">
      <c r="D10" s="66" t="str">
        <f>HYPERLINK("https://www.javatpoint.com/DriverManager-class","DriverManager")</f>
        <v>DriverManager</v>
      </c>
    </row>
    <row r="11" spans="2:4" ht="15.75" customHeight="1">
      <c r="D11" s="66" t="str">
        <f>HYPERLINK("https://www.javatpoint.com/Connection-interface","Connection")</f>
        <v>Connection</v>
      </c>
    </row>
    <row r="12" spans="2:4" ht="15.75" customHeight="1">
      <c r="D12" s="66" t="str">
        <f>HYPERLINK("https://www.javatpoint.com/Statement-interface","Statement")</f>
        <v>Statement</v>
      </c>
    </row>
    <row r="13" spans="2:4" ht="15.75" customHeight="1">
      <c r="D13" s="66" t="str">
        <f>HYPERLINK("https://www.javatpoint.com/ResultSet-interface","ResultSet")</f>
        <v>ResultSet</v>
      </c>
    </row>
    <row r="14" spans="2:4" ht="15.75" customHeight="1">
      <c r="D14" s="66" t="str">
        <f>HYPERLINK("https://www.javatpoint.com/PreparedStatement-interface","PreparedStatement")</f>
        <v>PreparedStatement</v>
      </c>
    </row>
    <row r="15" spans="2:4" ht="15.75" customHeight="1">
      <c r="D15" s="66" t="str">
        <f>HYPERLINK("https://www.javatpoint.com/ResultSetMetaData-interface","ResultSetMetaData")</f>
        <v>ResultSetMetaData</v>
      </c>
    </row>
    <row r="16" spans="2:4" ht="15.75" customHeight="1">
      <c r="D16" s="66" t="str">
        <f>HYPERLINK("https://www.javatpoint.com/DatabaseMetaData-interface","DatabaseMetaData")</f>
        <v>DatabaseMetaData</v>
      </c>
    </row>
    <row r="17" spans="2:11" ht="15.75" customHeight="1">
      <c r="D17" s="66" t="str">
        <f>HYPERLINK("https://www.javatpoint.com/storing-image-in-oracle-database","Store image")</f>
        <v>Store image</v>
      </c>
    </row>
    <row r="18" spans="2:11" ht="15.75" customHeight="1">
      <c r="D18" s="66" t="str">
        <f>HYPERLINK("https://www.javatpoint.com/retrieving-image-from-oracle-database","Retrieve image")</f>
        <v>Retrieve image</v>
      </c>
    </row>
    <row r="19" spans="2:11" ht="15.75" customHeight="1">
      <c r="D19" s="66" t="str">
        <f>HYPERLINK("https://www.javatpoint.com/storing-file-in-oracle-database","Store file")</f>
        <v>Store file</v>
      </c>
    </row>
    <row r="20" spans="2:11" ht="15.75" customHeight="1">
      <c r="D20" s="66" t="str">
        <f>HYPERLINK("https://www.javatpoint.com/retrieving-file-from-oracle-database","Retrieve file")</f>
        <v>Retrieve file</v>
      </c>
    </row>
    <row r="21" spans="2:11" ht="15.75" customHeight="1">
      <c r="D21" s="66" t="str">
        <f>HYPERLINK("https://www.javatpoint.com/CallableStatement-interface","CallableStatement")</f>
        <v>CallableStatement</v>
      </c>
    </row>
    <row r="22" spans="2:11" ht="15.75" customHeight="1">
      <c r="D22" s="66" t="str">
        <f>HYPERLINK("https://www.javatpoint.com/transaction-management-in-jdbc","Transaction Management")</f>
        <v>Transaction Management</v>
      </c>
      <c r="K22" s="43"/>
    </row>
    <row r="23" spans="2:11" ht="15.75" customHeight="1">
      <c r="D23" s="66" t="str">
        <f>HYPERLINK("https://www.javatpoint.com/batch-processing-in-jdbc","Batch Processing")</f>
        <v>Batch Processing</v>
      </c>
      <c r="K23" s="43"/>
    </row>
    <row r="24" spans="2:11" ht="15.75" customHeight="1">
      <c r="D24" s="66" t="str">
        <f>HYPERLINK("https://www.javatpoint.com/jdbc-rowset","RowSet Interface")</f>
        <v>RowSet Interface</v>
      </c>
      <c r="K24" s="43"/>
    </row>
    <row r="25" spans="2:11" ht="15.75" customHeight="1">
      <c r="K25" s="43"/>
    </row>
    <row r="26" spans="2:11" ht="15.75" customHeight="1">
      <c r="K26" s="43"/>
    </row>
    <row r="27" spans="2:11" ht="15.75" customHeight="1">
      <c r="B27" s="31">
        <v>3</v>
      </c>
      <c r="D27" s="66" t="str">
        <f>HYPERLINK("https://docs.oracle.com/javaee/6/tutorial/doc/bnbpz.html","Java Persistence API")</f>
        <v>Java Persistence API</v>
      </c>
      <c r="K27" s="43"/>
    </row>
    <row r="28" spans="2:11" ht="15.75" customHeight="1">
      <c r="B28" s="31">
        <v>4</v>
      </c>
      <c r="D28" s="66" t="str">
        <f>HYPERLINK("http://db.apache.org/jdo/index.html","Java Data Objects API")</f>
        <v>Java Data Objects API</v>
      </c>
      <c r="K28" s="43"/>
    </row>
    <row r="29" spans="2:11" ht="15.75" customHeight="1">
      <c r="K29" s="43"/>
    </row>
    <row r="30" spans="2:11" ht="17.25">
      <c r="B30" s="31">
        <v>6</v>
      </c>
      <c r="D30" s="32" t="s">
        <v>66</v>
      </c>
      <c r="F30" s="32" t="s">
        <v>70</v>
      </c>
      <c r="K30" s="43"/>
    </row>
    <row r="31" spans="2:11" ht="15.75" customHeight="1">
      <c r="D31" s="66" t="str">
        <f>HYPERLINK("http://docs.jboss.org/hibernate/orm/5.4/quickstart/html_single/","Documentation")</f>
        <v>Documentation</v>
      </c>
      <c r="F31" s="66" t="str">
        <f>HYPERLINK("https://www.elastic.co/guide/en/elasticsearch/reference/current/index.html","Documentation")</f>
        <v>Documentation</v>
      </c>
      <c r="K31" s="43"/>
    </row>
    <row r="32" spans="2:11" ht="15.75" customHeight="1">
      <c r="D32" s="66" t="str">
        <f>HYPERLINK("https://www.javatpoint.com/hibernate-architecture","Hibernate Architecture")</f>
        <v>Hibernate Architecture</v>
      </c>
      <c r="K32" s="43"/>
    </row>
    <row r="33" spans="2:11" ht="15.75" customHeight="1">
      <c r="D33" s="66" t="str">
        <f>HYPERLINK("https://www.javatpoint.com/hibernate-inheritance-mapping-tutorial","Inheritance Mapping")</f>
        <v>Inheritance Mapping</v>
      </c>
      <c r="K33" s="43"/>
    </row>
    <row r="34" spans="2:11" ht="15.75" customHeight="1">
      <c r="D34" s="66" t="str">
        <f>HYPERLINK("https://www.javatpoint.com/collection-mapping","Collection Mapping")</f>
        <v>Collection Mapping</v>
      </c>
      <c r="K34" s="43"/>
    </row>
    <row r="35" spans="2:11" ht="15.75" customHeight="1">
      <c r="D35" s="66" t="str">
        <f>HYPERLINK("https://www.javatpoint.com/hibernate-transaction-management-example","Transaction Management")</f>
        <v>Transaction Management</v>
      </c>
      <c r="K35" s="43"/>
    </row>
    <row r="36" spans="2:11" ht="15.75" customHeight="1">
      <c r="D36" s="66" t="str">
        <f>HYPERLINK("https://www.javatpoint.com/hql","Hibernate Query Language")</f>
        <v>Hibernate Query Language</v>
      </c>
      <c r="K36" s="43"/>
    </row>
    <row r="37" spans="2:11" ht="15.75" customHeight="1">
      <c r="D37" s="66" t="str">
        <f>HYPERLINK("https://www.javatpoint.com/Caching-in-hibernate","Hibernate Caching")</f>
        <v>Hibernate Caching</v>
      </c>
      <c r="K37" s="43"/>
    </row>
    <row r="38" spans="2:11" ht="15.75" customHeight="1">
      <c r="K38" s="43"/>
    </row>
    <row r="39" spans="2:11" ht="15.75" customHeight="1">
      <c r="K39" s="43"/>
    </row>
    <row r="40" spans="2:11" ht="17.25">
      <c r="B40" s="31">
        <v>7</v>
      </c>
      <c r="D40" s="32" t="s">
        <v>68</v>
      </c>
      <c r="K40" s="43"/>
    </row>
    <row r="41" spans="2:11" ht="15.75" customHeight="1">
      <c r="D41" s="66" t="str">
        <f>HYPERLINK("http://openjpa.apache.org/builds/3.0.0/apache-openjpa/docs/manual.html","Documentation")</f>
        <v>Documentation</v>
      </c>
      <c r="K41" s="43"/>
    </row>
    <row r="42" spans="2:11" ht="15.75" customHeight="1">
      <c r="K42" s="43"/>
    </row>
    <row r="43" spans="2:11" ht="17.25">
      <c r="B43" s="31">
        <v>8</v>
      </c>
      <c r="D43" s="32" t="s">
        <v>67</v>
      </c>
      <c r="K43" s="43"/>
    </row>
    <row r="44" spans="2:11" ht="15.75" customHeight="1">
      <c r="D44" s="66" t="str">
        <f>HYPERLINK("https://www.eclipse.org/eclipselink/documentation/2.7/concepts/toc.htm","Documentation")</f>
        <v>Documentation</v>
      </c>
    </row>
    <row r="46" spans="2:11" ht="15">
      <c r="B46" s="31">
        <v>9</v>
      </c>
      <c r="D46" s="32" t="s">
        <v>69</v>
      </c>
      <c r="F46" s="32" t="s">
        <v>71</v>
      </c>
    </row>
    <row r="47" spans="2:11" ht="15.75" customHeight="1">
      <c r="D47" s="66" t="str">
        <f>HYPERLINK("https://www.objectdb.com/api/java/jpa/Persistence","JPA")</f>
        <v>JPA</v>
      </c>
      <c r="F47" s="66" t="str">
        <f>HYPERLINK("http://www.datanucleus.org/products/accessplatform/","Documentation")</f>
        <v>Documentation</v>
      </c>
    </row>
    <row r="48" spans="2:11" ht="15.75" customHeight="1">
      <c r="D48" s="66" t="str">
        <f>HYPERLINK("https://www.objectdb.com/api/java/jdo/JDOHelper","JDO")</f>
        <v>JDO</v>
      </c>
      <c r="F48" s="66"/>
    </row>
  </sheetData>
  <pageMargins left="0" right="0" top="0" bottom="0" header="0" footer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5:J107"/>
  <sheetViews>
    <sheetView workbookViewId="0">
      <selection activeCell="C5" sqref="C5:D5"/>
    </sheetView>
  </sheetViews>
  <sheetFormatPr defaultColWidth="14.42578125" defaultRowHeight="15.75" customHeight="1"/>
  <cols>
    <col min="3" max="3" width="44.42578125" customWidth="1"/>
    <col min="4" max="4" width="32" customWidth="1"/>
    <col min="5" max="5" width="50.7109375" customWidth="1"/>
    <col min="6" max="6" width="41.42578125" customWidth="1"/>
    <col min="7" max="7" width="38.28515625" customWidth="1"/>
    <col min="8" max="8" width="29.42578125" customWidth="1"/>
  </cols>
  <sheetData>
    <row r="5" spans="1:8" ht="15">
      <c r="A5" s="31">
        <v>1</v>
      </c>
      <c r="C5" s="76" t="s">
        <v>10</v>
      </c>
      <c r="D5" s="77"/>
    </row>
    <row r="6" spans="1:8" ht="12.75">
      <c r="C6" s="66" t="str">
        <f>HYPERLINK("https://learning.oreilly.com/library/view/head-first-java/0596009208/ch01.html","Java Language")</f>
        <v>Java Language</v>
      </c>
      <c r="D6" s="66" t="str">
        <f>HYPERLINK("https://learning.oreilly.com/library/view/head-first-java/0596009208/ch09.html","Life and Death of an Object")</f>
        <v>Life and Death of an Object</v>
      </c>
    </row>
    <row r="7" spans="1:8" ht="12.75">
      <c r="C7" s="66" t="str">
        <f>HYPERLINK("https://learning.oreilly.com/library/view/head-first-java/0596009208/ch02.html","Classes and Objects")</f>
        <v>Classes and Objects</v>
      </c>
      <c r="D7" s="66" t="str">
        <f>HYPERLINK("https://learning.oreilly.com/library/view/head-first-java/0596009208/ch10.html","Numbers and Statics")</f>
        <v>Numbers and Statics</v>
      </c>
    </row>
    <row r="8" spans="1:8" ht="12.75">
      <c r="C8" s="66" t="str">
        <f>HYPERLINK("https://learning.oreilly.com/library/view/head-first-java/0596009208/ch03.html","Primitives and References")</f>
        <v>Primitives and References</v>
      </c>
      <c r="D8" s="66" t="str">
        <f>HYPERLINK("https://learning.oreilly.com/library/view/head-first-java/0596009208/ch11.html","Exception Handling")</f>
        <v>Exception Handling</v>
      </c>
      <c r="E8" s="33"/>
      <c r="F8" s="33"/>
      <c r="G8" s="33"/>
    </row>
    <row r="9" spans="1:8" ht="12.75">
      <c r="C9" s="66" t="str">
        <f>HYPERLINK("https://learning.oreilly.com/library/view/head-first-java/0596009208/ch04.html","How Objects Behave")</f>
        <v>How Objects Behave</v>
      </c>
      <c r="D9" s="66" t="str">
        <f>HYPERLINK("https://learning.oreilly.com/library/view/head-first-java/0596009208/ch14.html","Serialization and File I/O")</f>
        <v>Serialization and File I/O</v>
      </c>
      <c r="E9" s="33"/>
      <c r="F9" s="33"/>
      <c r="G9" s="33"/>
    </row>
    <row r="10" spans="1:8" ht="12.75">
      <c r="C10" s="66" t="str">
        <f>HYPERLINK("https://learning.oreilly.com/library/view/head-first-java/0596009208/ch05.html","Extra-Strength Methods")</f>
        <v>Extra-Strength Methods</v>
      </c>
      <c r="D10" s="66" t="str">
        <f>HYPERLINK("https://learning.oreilly.com/library/view/head-first-java/0596009208/ch15.html","Networking and Threads")</f>
        <v>Networking and Threads</v>
      </c>
      <c r="E10" s="33"/>
      <c r="F10" s="33"/>
      <c r="G10" s="33"/>
    </row>
    <row r="11" spans="1:8" ht="12.75">
      <c r="C11" s="66" t="str">
        <f>HYPERLINK("https://learning.oreilly.com/library/view/head-first-java/0596009208/ch06.html","Using the Java Library")</f>
        <v>Using the Java Library</v>
      </c>
      <c r="D11" s="66" t="str">
        <f>HYPERLINK("https://learning.oreilly.com/library/view/head-first-java/0596009208/ch16.html","Collections and Generics")</f>
        <v>Collections and Generics</v>
      </c>
    </row>
    <row r="12" spans="1:8" ht="12.75">
      <c r="C12" s="66" t="str">
        <f>HYPERLINK("https://learning.oreilly.com/library/view/head-first-java/0596009208/ch07.html","Inheritance and Polymorphism")</f>
        <v>Inheritance and Polymorphism</v>
      </c>
      <c r="D12" s="66" t="str">
        <f>HYPERLINK("https://learning.oreilly.com/library/view/head-first-java/0596009208/ch17.html","Package, Jars and Deployment")</f>
        <v>Package, Jars and Deployment</v>
      </c>
    </row>
    <row r="13" spans="1:8" ht="12.75">
      <c r="C13" s="66" t="str">
        <f>HYPERLINK("https://learning.oreilly.com/library/view/head-first-java/0596009208/ch08.html","Interfaces and Abstract Classes")</f>
        <v>Interfaces and Abstract Classes</v>
      </c>
      <c r="D13" s="33"/>
      <c r="H13" s="33"/>
    </row>
    <row r="16" spans="1:8" ht="15">
      <c r="A16" s="31">
        <v>3</v>
      </c>
      <c r="C16" s="76" t="s">
        <v>11</v>
      </c>
      <c r="D16" s="77"/>
      <c r="E16" s="77"/>
      <c r="F16" s="77"/>
      <c r="G16" s="77"/>
    </row>
    <row r="17" spans="1:10" ht="15">
      <c r="C17" s="32" t="s">
        <v>122</v>
      </c>
      <c r="D17" s="32" t="s">
        <v>123</v>
      </c>
      <c r="E17" s="32" t="s">
        <v>124</v>
      </c>
      <c r="F17" s="32" t="s">
        <v>125</v>
      </c>
      <c r="G17" s="32" t="s">
        <v>126</v>
      </c>
    </row>
    <row r="18" spans="1:10" ht="12.75">
      <c r="C18" s="66" t="s">
        <v>127</v>
      </c>
      <c r="D18" s="66" t="s">
        <v>128</v>
      </c>
      <c r="E18" s="66" t="s">
        <v>129</v>
      </c>
      <c r="F18" s="66" t="s">
        <v>130</v>
      </c>
      <c r="G18" s="66" t="s">
        <v>131</v>
      </c>
    </row>
    <row r="19" spans="1:10" ht="12.75">
      <c r="C19" s="66" t="s">
        <v>132</v>
      </c>
      <c r="D19" s="66" t="s">
        <v>133</v>
      </c>
      <c r="E19" s="66" t="s">
        <v>134</v>
      </c>
      <c r="F19" s="66" t="s">
        <v>135</v>
      </c>
      <c r="G19" s="66" t="s">
        <v>136</v>
      </c>
      <c r="J19" s="33"/>
    </row>
    <row r="20" spans="1:10" ht="12.75">
      <c r="C20" s="66" t="s">
        <v>137</v>
      </c>
      <c r="D20" s="33"/>
      <c r="E20" s="66" t="s">
        <v>138</v>
      </c>
      <c r="F20" s="66" t="s">
        <v>139</v>
      </c>
      <c r="G20" s="33"/>
      <c r="J20" s="33"/>
    </row>
    <row r="21" spans="1:10" ht="12.75">
      <c r="C21" s="66" t="s">
        <v>140</v>
      </c>
      <c r="D21" s="33"/>
      <c r="E21" s="66" t="s">
        <v>141</v>
      </c>
      <c r="F21" s="66" t="s">
        <v>142</v>
      </c>
      <c r="G21" s="33"/>
      <c r="J21" s="33"/>
    </row>
    <row r="22" spans="1:10" ht="12.75">
      <c r="C22" s="66" t="s">
        <v>143</v>
      </c>
      <c r="D22" s="33"/>
      <c r="E22" s="66" t="s">
        <v>144</v>
      </c>
      <c r="F22" s="66" t="s">
        <v>145</v>
      </c>
      <c r="G22" s="33"/>
      <c r="J22" s="33"/>
    </row>
    <row r="23" spans="1:10" ht="12.75">
      <c r="C23" s="66" t="s">
        <v>146</v>
      </c>
      <c r="D23" s="33"/>
      <c r="E23" s="66" t="s">
        <v>147</v>
      </c>
      <c r="F23" s="66" t="s">
        <v>148</v>
      </c>
      <c r="G23" s="33"/>
      <c r="J23" s="33"/>
    </row>
    <row r="24" spans="1:10" ht="12.75">
      <c r="C24" s="66" t="s">
        <v>149</v>
      </c>
      <c r="D24" s="33"/>
      <c r="E24" s="66" t="s">
        <v>150</v>
      </c>
      <c r="F24" s="33"/>
      <c r="G24" s="33"/>
    </row>
    <row r="25" spans="1:10" ht="12.75">
      <c r="C25" s="66" t="s">
        <v>151</v>
      </c>
      <c r="D25" s="33"/>
      <c r="E25" s="66" t="s">
        <v>152</v>
      </c>
      <c r="F25" s="33"/>
      <c r="G25" s="33"/>
    </row>
    <row r="26" spans="1:10" ht="12.75">
      <c r="C26" s="66" t="s">
        <v>153</v>
      </c>
      <c r="D26" s="33"/>
      <c r="E26" s="33"/>
      <c r="F26" s="33"/>
      <c r="G26" s="33"/>
    </row>
    <row r="27" spans="1:10" ht="12.75">
      <c r="C27" s="33"/>
      <c r="D27" s="33"/>
      <c r="E27" s="33"/>
      <c r="F27" s="33"/>
      <c r="G27" s="33"/>
    </row>
    <row r="28" spans="1:10" ht="15">
      <c r="A28" s="31">
        <v>4</v>
      </c>
      <c r="C28" s="32" t="s">
        <v>154</v>
      </c>
      <c r="D28" s="31">
        <v>4</v>
      </c>
      <c r="E28" s="32" t="s">
        <v>155</v>
      </c>
    </row>
    <row r="29" spans="1:10" ht="12.75">
      <c r="C29" s="66" t="s">
        <v>154</v>
      </c>
      <c r="E29" s="66" t="str">
        <f>HYPERLINK("https://www.baeldung.com/java-8-date-time-intro","Introduction")</f>
        <v>Introduction</v>
      </c>
    </row>
    <row r="30" spans="1:10" ht="15.75" customHeight="1">
      <c r="C30" s="66" t="s">
        <v>156</v>
      </c>
    </row>
    <row r="31" spans="1:10" ht="12.75">
      <c r="C31" s="66" t="s">
        <v>157</v>
      </c>
    </row>
    <row r="32" spans="1:10" ht="12.75">
      <c r="C32" s="66" t="s">
        <v>158</v>
      </c>
    </row>
    <row r="33" spans="1:4" ht="12.75">
      <c r="C33" s="66" t="str">
        <f>HYPERLINK("http://tutorials.jenkov.com/java-logging/logger-hierarchy.html","Java Logging: Logger Hierarchy")</f>
        <v>Java Logging: Logger Hierarchy</v>
      </c>
    </row>
    <row r="34" spans="1:4" ht="12.75">
      <c r="C34" s="66" t="s">
        <v>159</v>
      </c>
    </row>
    <row r="35" spans="1:4" ht="12.75">
      <c r="C35" s="66" t="s">
        <v>160</v>
      </c>
    </row>
    <row r="36" spans="1:4" ht="12.75">
      <c r="C36" s="66" t="s">
        <v>161</v>
      </c>
    </row>
    <row r="37" spans="1:4" ht="12.75">
      <c r="C37" s="66" t="s">
        <v>162</v>
      </c>
    </row>
    <row r="38" spans="1:4" ht="12.75">
      <c r="C38" s="66" t="s">
        <v>163</v>
      </c>
    </row>
    <row r="39" spans="1:4" ht="12.75">
      <c r="C39" s="66" t="s">
        <v>164</v>
      </c>
    </row>
    <row r="40" spans="1:4" ht="12.75">
      <c r="C40" s="66" t="s">
        <v>165</v>
      </c>
    </row>
    <row r="41" spans="1:4" ht="12.75">
      <c r="C41" s="34"/>
    </row>
    <row r="42" spans="1:4" ht="12.75">
      <c r="C42" s="34"/>
    </row>
    <row r="43" spans="1:4" ht="15">
      <c r="C43" s="32" t="s">
        <v>13</v>
      </c>
    </row>
    <row r="44" spans="1:4" ht="15">
      <c r="A44" s="31">
        <v>5</v>
      </c>
      <c r="C44" s="32" t="s">
        <v>166</v>
      </c>
      <c r="D44" s="32" t="s">
        <v>167</v>
      </c>
    </row>
    <row r="45" spans="1:4" ht="12.75">
      <c r="C45" s="66" t="str">
        <f>HYPERLINK("http://tutorials.jenkov.com/java-concurrency/benefits.html","Multithreading Benefits")</f>
        <v>Multithreading Benefits</v>
      </c>
      <c r="D45" s="66" t="s">
        <v>168</v>
      </c>
    </row>
    <row r="46" spans="1:4" ht="12.75">
      <c r="C46" s="66" t="str">
        <f>HYPERLINK("http://tutorials.jenkov.com/java-concurrency/costs.html","Multithreading Costs")</f>
        <v>Multithreading Costs</v>
      </c>
      <c r="D46" s="66" t="s">
        <v>169</v>
      </c>
    </row>
    <row r="47" spans="1:4" ht="12.75">
      <c r="C47" s="66" t="str">
        <f>HYPERLINK("http://tutorials.jenkov.com/java-concurrency/concurrency-models.html","Concurrency Models")</f>
        <v>Concurrency Models</v>
      </c>
      <c r="D47" s="66" t="s">
        <v>170</v>
      </c>
    </row>
    <row r="48" spans="1:4" ht="12.75">
      <c r="C48" s="66" t="str">
        <f>HYPERLINK("http://tutorials.jenkov.com/java-concurrency/same-threading.html","Same-threading")</f>
        <v>Same-threading</v>
      </c>
      <c r="D48" s="66" t="s">
        <v>171</v>
      </c>
    </row>
    <row r="49" spans="1:10" ht="12.75">
      <c r="C49" s="66" t="str">
        <f>HYPERLINK("http://tutorials.jenkov.com/java-concurrency/concurrency-vs-parallelism.html","Concurrency vs. Parallelism")</f>
        <v>Concurrency vs. Parallelism</v>
      </c>
      <c r="D49" s="66" t="s">
        <v>172</v>
      </c>
      <c r="J49" s="33"/>
    </row>
    <row r="50" spans="1:10" ht="12.75">
      <c r="C50" s="33"/>
      <c r="D50" s="66" t="s">
        <v>173</v>
      </c>
    </row>
    <row r="51" spans="1:10" ht="12.75">
      <c r="C51" s="33"/>
      <c r="D51" s="66" t="s">
        <v>174</v>
      </c>
    </row>
    <row r="52" spans="1:10" ht="12.75">
      <c r="C52" s="33"/>
      <c r="D52" s="66" t="s">
        <v>175</v>
      </c>
    </row>
    <row r="53" spans="1:10" ht="12.75">
      <c r="C53" s="33"/>
      <c r="D53" s="66" t="s">
        <v>176</v>
      </c>
    </row>
    <row r="54" spans="1:10" ht="12.75">
      <c r="E54" s="31"/>
    </row>
    <row r="55" spans="1:10" ht="15">
      <c r="C55" s="32" t="s">
        <v>13</v>
      </c>
    </row>
    <row r="56" spans="1:10" ht="15">
      <c r="A56" s="31">
        <v>6</v>
      </c>
      <c r="C56" s="32" t="s">
        <v>177</v>
      </c>
      <c r="D56" s="32" t="s">
        <v>178</v>
      </c>
    </row>
    <row r="57" spans="1:10" ht="12.75">
      <c r="C57" s="66" t="s">
        <v>179</v>
      </c>
      <c r="D57" s="66" t="s">
        <v>180</v>
      </c>
    </row>
    <row r="58" spans="1:10" ht="12.75">
      <c r="C58" s="66" t="s">
        <v>181</v>
      </c>
      <c r="D58" s="66" t="s">
        <v>182</v>
      </c>
    </row>
    <row r="59" spans="1:10" ht="12.75">
      <c r="C59" s="66" t="s">
        <v>183</v>
      </c>
      <c r="D59" s="66" t="s">
        <v>184</v>
      </c>
    </row>
    <row r="60" spans="1:10" ht="12.75">
      <c r="C60" s="66" t="s">
        <v>185</v>
      </c>
      <c r="D60" s="66" t="s">
        <v>186</v>
      </c>
      <c r="E60" s="31"/>
    </row>
    <row r="61" spans="1:10" ht="12.75">
      <c r="C61" s="66" t="s">
        <v>187</v>
      </c>
      <c r="D61" s="66" t="s">
        <v>188</v>
      </c>
      <c r="E61" s="31"/>
    </row>
    <row r="62" spans="1:10" ht="12.75">
      <c r="C62" s="33"/>
      <c r="D62" s="66" t="s">
        <v>189</v>
      </c>
      <c r="E62" s="31"/>
    </row>
    <row r="63" spans="1:10" ht="12.75">
      <c r="C63" s="33"/>
      <c r="D63" s="66" t="s">
        <v>190</v>
      </c>
      <c r="E63" s="31"/>
    </row>
    <row r="64" spans="1:10" ht="12.75">
      <c r="A64" s="33"/>
      <c r="B64" s="33"/>
      <c r="E64" s="31"/>
    </row>
    <row r="65" spans="5:5" ht="12.75">
      <c r="E65" s="31"/>
    </row>
    <row r="66" spans="5:5" ht="12.75">
      <c r="E66" s="31"/>
    </row>
    <row r="67" spans="5:5" ht="12.75">
      <c r="E67" s="31"/>
    </row>
    <row r="68" spans="5:5" ht="12.75">
      <c r="E68" s="31"/>
    </row>
    <row r="90" spans="5:5" ht="12.75">
      <c r="E90" s="31"/>
    </row>
    <row r="91" spans="5:5" ht="12.75">
      <c r="E91" s="31"/>
    </row>
    <row r="92" spans="5:5" ht="12.75">
      <c r="E92" s="31"/>
    </row>
    <row r="93" spans="5:5" ht="12.75">
      <c r="E93" s="31"/>
    </row>
    <row r="94" spans="5:5" ht="12.75">
      <c r="E94" s="31"/>
    </row>
    <row r="95" spans="5:5" ht="12.75">
      <c r="E95" s="31"/>
    </row>
    <row r="96" spans="5:5" ht="12.75">
      <c r="E96" s="31"/>
    </row>
    <row r="97" spans="5:5" ht="12.75">
      <c r="E97" s="31"/>
    </row>
    <row r="98" spans="5:5" ht="12.75">
      <c r="E98" s="31"/>
    </row>
    <row r="99" spans="5:5" ht="12.75">
      <c r="E99" s="31"/>
    </row>
    <row r="100" spans="5:5" ht="12.75">
      <c r="E100" s="31"/>
    </row>
    <row r="101" spans="5:5" ht="12.75">
      <c r="E101" s="31"/>
    </row>
    <row r="102" spans="5:5" ht="12.75">
      <c r="E102" s="31"/>
    </row>
    <row r="103" spans="5:5" ht="12.75">
      <c r="E103" s="31"/>
    </row>
    <row r="104" spans="5:5" ht="12.75">
      <c r="E104" s="31"/>
    </row>
    <row r="105" spans="5:5" ht="12.75">
      <c r="E105" s="31"/>
    </row>
    <row r="106" spans="5:5" ht="12.75">
      <c r="E106" s="31"/>
    </row>
    <row r="107" spans="5:5" ht="12.75">
      <c r="E107" s="31"/>
    </row>
  </sheetData>
  <mergeCells count="2">
    <mergeCell ref="C16:G16"/>
    <mergeCell ref="C5:D5"/>
  </mergeCells>
  <hyperlinks>
    <hyperlink ref="C18" r:id="rId1" xr:uid="{00000000-0004-0000-0100-000000000000}"/>
    <hyperlink ref="D18" r:id="rId2" xr:uid="{00000000-0004-0000-0100-000001000000}"/>
    <hyperlink ref="E18" r:id="rId3" xr:uid="{00000000-0004-0000-0100-000002000000}"/>
    <hyperlink ref="F18" r:id="rId4" location="sorting" xr:uid="{00000000-0004-0000-0100-000003000000}"/>
    <hyperlink ref="G18" r:id="rId5" xr:uid="{00000000-0004-0000-0100-000004000000}"/>
    <hyperlink ref="C19" r:id="rId6" xr:uid="{00000000-0004-0000-0100-000005000000}"/>
    <hyperlink ref="D19" r:id="rId7" xr:uid="{00000000-0004-0000-0100-000006000000}"/>
    <hyperlink ref="E19" r:id="rId8" xr:uid="{00000000-0004-0000-0100-000007000000}"/>
    <hyperlink ref="F19" r:id="rId9" location="shuffling" xr:uid="{00000000-0004-0000-0100-000008000000}"/>
    <hyperlink ref="G19" r:id="rId10" xr:uid="{00000000-0004-0000-0100-000009000000}"/>
    <hyperlink ref="C20" r:id="rId11" xr:uid="{00000000-0004-0000-0100-00000A000000}"/>
    <hyperlink ref="E20" r:id="rId12" xr:uid="{00000000-0004-0000-0100-00000B000000}"/>
    <hyperlink ref="F20" r:id="rId13" location="rdm" xr:uid="{00000000-0004-0000-0100-00000C000000}"/>
    <hyperlink ref="C21" r:id="rId14" xr:uid="{00000000-0004-0000-0100-00000D000000}"/>
    <hyperlink ref="E21" r:id="rId15" xr:uid="{00000000-0004-0000-0100-00000E000000}"/>
    <hyperlink ref="F21" r:id="rId16" location="searching" xr:uid="{00000000-0004-0000-0100-00000F000000}"/>
    <hyperlink ref="C22" r:id="rId17" xr:uid="{00000000-0004-0000-0100-000010000000}"/>
    <hyperlink ref="E22" r:id="rId18" xr:uid="{00000000-0004-0000-0100-000011000000}"/>
    <hyperlink ref="F22" r:id="rId19" location="composition" xr:uid="{00000000-0004-0000-0100-000012000000}"/>
    <hyperlink ref="C23" r:id="rId20" xr:uid="{00000000-0004-0000-0100-000013000000}"/>
    <hyperlink ref="E23" r:id="rId21" xr:uid="{00000000-0004-0000-0100-000014000000}"/>
    <hyperlink ref="F23" r:id="rId22" location="fev" xr:uid="{00000000-0004-0000-0100-000015000000}"/>
    <hyperlink ref="C24" r:id="rId23" xr:uid="{00000000-0004-0000-0100-000016000000}"/>
    <hyperlink ref="E24" r:id="rId24" xr:uid="{00000000-0004-0000-0100-000017000000}"/>
    <hyperlink ref="C25" r:id="rId25" xr:uid="{00000000-0004-0000-0100-000018000000}"/>
    <hyperlink ref="E25" r:id="rId26" xr:uid="{00000000-0004-0000-0100-000019000000}"/>
    <hyperlink ref="C26" r:id="rId27" xr:uid="{00000000-0004-0000-0100-00001A000000}"/>
    <hyperlink ref="C29" r:id="rId28" xr:uid="{00000000-0004-0000-0100-00001B000000}"/>
    <hyperlink ref="C30" r:id="rId29" xr:uid="{00000000-0004-0000-0100-00001C000000}"/>
    <hyperlink ref="C31" r:id="rId30" xr:uid="{00000000-0004-0000-0100-00001D000000}"/>
    <hyperlink ref="C32" r:id="rId31" xr:uid="{00000000-0004-0000-0100-00001E000000}"/>
    <hyperlink ref="C34" r:id="rId32" xr:uid="{00000000-0004-0000-0100-00001F000000}"/>
    <hyperlink ref="C35" r:id="rId33" xr:uid="{00000000-0004-0000-0100-000020000000}"/>
    <hyperlink ref="C36" r:id="rId34" xr:uid="{00000000-0004-0000-0100-000021000000}"/>
    <hyperlink ref="C37" r:id="rId35" xr:uid="{00000000-0004-0000-0100-000022000000}"/>
    <hyperlink ref="C38" r:id="rId36" xr:uid="{00000000-0004-0000-0100-000023000000}"/>
    <hyperlink ref="C39" r:id="rId37" xr:uid="{00000000-0004-0000-0100-000024000000}"/>
    <hyperlink ref="C40" r:id="rId38" xr:uid="{00000000-0004-0000-0100-000025000000}"/>
    <hyperlink ref="D45" r:id="rId39" xr:uid="{00000000-0004-0000-0100-000026000000}"/>
    <hyperlink ref="D46" r:id="rId40" xr:uid="{00000000-0004-0000-0100-000027000000}"/>
    <hyperlink ref="D47" r:id="rId41" xr:uid="{00000000-0004-0000-0100-000028000000}"/>
    <hyperlink ref="D48" r:id="rId42" xr:uid="{00000000-0004-0000-0100-000029000000}"/>
    <hyperlink ref="D49" r:id="rId43" xr:uid="{00000000-0004-0000-0100-00002A000000}"/>
    <hyperlink ref="D50" r:id="rId44" xr:uid="{00000000-0004-0000-0100-00002B000000}"/>
    <hyperlink ref="D51" r:id="rId45" xr:uid="{00000000-0004-0000-0100-00002C000000}"/>
    <hyperlink ref="D52" r:id="rId46" xr:uid="{00000000-0004-0000-0100-00002D000000}"/>
    <hyperlink ref="D53" r:id="rId47" xr:uid="{00000000-0004-0000-0100-00002E000000}"/>
    <hyperlink ref="C57" r:id="rId48" xr:uid="{00000000-0004-0000-0100-00002F000000}"/>
    <hyperlink ref="D57" r:id="rId49" xr:uid="{00000000-0004-0000-0100-000030000000}"/>
    <hyperlink ref="C58" r:id="rId50" xr:uid="{00000000-0004-0000-0100-000031000000}"/>
    <hyperlink ref="D58" r:id="rId51" xr:uid="{00000000-0004-0000-0100-000032000000}"/>
    <hyperlink ref="C59" r:id="rId52" xr:uid="{00000000-0004-0000-0100-000033000000}"/>
    <hyperlink ref="D59" r:id="rId53" xr:uid="{00000000-0004-0000-0100-000034000000}"/>
    <hyperlink ref="C60" r:id="rId54" xr:uid="{00000000-0004-0000-0100-000035000000}"/>
    <hyperlink ref="D60" r:id="rId55" xr:uid="{00000000-0004-0000-0100-000036000000}"/>
    <hyperlink ref="C61" r:id="rId56" xr:uid="{00000000-0004-0000-0100-000037000000}"/>
    <hyperlink ref="D61" r:id="rId57" xr:uid="{00000000-0004-0000-0100-000038000000}"/>
    <hyperlink ref="D62" r:id="rId58" xr:uid="{00000000-0004-0000-0100-000039000000}"/>
    <hyperlink ref="D63" r:id="rId59" xr:uid="{00000000-0004-0000-0100-00003A000000}"/>
  </hyperlinks>
  <pageMargins left="0" right="0" top="0" bottom="0" header="0" footer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2:E80"/>
  <sheetViews>
    <sheetView workbookViewId="0"/>
  </sheetViews>
  <sheetFormatPr defaultColWidth="14.42578125" defaultRowHeight="15.75" customHeight="1"/>
  <cols>
    <col min="2" max="2" width="54" customWidth="1"/>
    <col min="5" max="5" width="20.7109375" customWidth="1"/>
  </cols>
  <sheetData>
    <row r="2" spans="1:5" ht="15.75" customHeight="1">
      <c r="A2" s="31"/>
    </row>
    <row r="3" spans="1:5" ht="15">
      <c r="B3" s="32" t="s">
        <v>90</v>
      </c>
      <c r="D3" s="31">
        <v>4</v>
      </c>
      <c r="E3" s="32" t="s">
        <v>92</v>
      </c>
    </row>
    <row r="4" spans="1:5" ht="15">
      <c r="A4" s="31">
        <v>3</v>
      </c>
      <c r="B4" s="32" t="s">
        <v>479</v>
      </c>
      <c r="E4" s="44" t="str">
        <f>HYPERLINK("https://ryanstutorials.net/bash-scripting-tutorial/bash-script.php","What is a Bash Script")</f>
        <v>What is a Bash Script</v>
      </c>
    </row>
    <row r="5" spans="1:5" ht="15.75" customHeight="1">
      <c r="B5" s="45" t="s">
        <v>480</v>
      </c>
      <c r="E5" s="44" t="str">
        <f>HYPERLINK("https://ryanstutorials.net/bash-scripting-tutorial/bash-variables.php","Variables")</f>
        <v>Variables</v>
      </c>
    </row>
    <row r="6" spans="1:5" ht="15.75" customHeight="1">
      <c r="A6" s="31"/>
      <c r="B6" s="45" t="s">
        <v>481</v>
      </c>
      <c r="E6" s="46" t="str">
        <f>HYPERLINK("https://ryanstutorials.net/bash-scripting-tutorial/bash-input.php","Input")</f>
        <v>Input</v>
      </c>
    </row>
    <row r="7" spans="1:5" ht="15.75" customHeight="1">
      <c r="B7" s="45" t="s">
        <v>482</v>
      </c>
      <c r="E7" s="44" t="str">
        <f>HYPERLINK("https://ryanstutorials.net/bash-scripting-tutorial/bash-arithmetic.php","Arithmetic")</f>
        <v>Arithmetic</v>
      </c>
    </row>
    <row r="8" spans="1:5" ht="15.75" customHeight="1">
      <c r="B8" s="45" t="s">
        <v>483</v>
      </c>
      <c r="E8" s="44" t="str">
        <f>HYPERLINK("https://ryanstutorials.net/bash-scripting-tutorial/bash-if-statements.php","If Statements")</f>
        <v>If Statements</v>
      </c>
    </row>
    <row r="9" spans="1:5" ht="15.75" customHeight="1">
      <c r="B9" s="45" t="s">
        <v>484</v>
      </c>
      <c r="E9" s="46" t="str">
        <f>HYPERLINK("https://ryanstutorials.net/bash-scripting-tutorial/bash-loops.php","Loops")</f>
        <v>Loops</v>
      </c>
    </row>
    <row r="10" spans="1:5" ht="15.75" customHeight="1">
      <c r="B10" s="45" t="s">
        <v>485</v>
      </c>
      <c r="E10" s="44" t="str">
        <f>HYPERLINK("https://ryanstutorials.net/bash-scripting-tutorial/bash-functions.php","Functions")</f>
        <v>Functions</v>
      </c>
    </row>
    <row r="11" spans="1:5" ht="15.75" customHeight="1">
      <c r="B11" s="45" t="s">
        <v>486</v>
      </c>
      <c r="E11" s="44" t="str">
        <f>HYPERLINK("https://ryanstutorials.net/bash-scripting-tutorial/bash-user-interface.php","User Interface")</f>
        <v>User Interface</v>
      </c>
    </row>
    <row r="12" spans="1:5" ht="15.75" customHeight="1">
      <c r="B12" s="45" t="s">
        <v>487</v>
      </c>
    </row>
    <row r="13" spans="1:5" ht="15.75" customHeight="1">
      <c r="B13" s="45" t="s">
        <v>488</v>
      </c>
    </row>
    <row r="14" spans="1:5" ht="15">
      <c r="B14" s="45" t="s">
        <v>489</v>
      </c>
      <c r="D14" s="31">
        <v>7</v>
      </c>
      <c r="E14" s="32" t="s">
        <v>490</v>
      </c>
    </row>
    <row r="15" spans="1:5" ht="15.75" customHeight="1">
      <c r="B15" s="45" t="s">
        <v>491</v>
      </c>
      <c r="E15" s="47" t="str">
        <f>HYPERLINK("https://docs.python.org/2.7/tutorial/","Python Tutorial")</f>
        <v>Python Tutorial</v>
      </c>
    </row>
    <row r="16" spans="1:5" ht="15.75" customHeight="1">
      <c r="B16" s="45" t="s">
        <v>492</v>
      </c>
    </row>
    <row r="17" spans="1:2" ht="15.75" customHeight="1">
      <c r="B17" s="45" t="s">
        <v>493</v>
      </c>
    </row>
    <row r="18" spans="1:2" ht="15.75" customHeight="1">
      <c r="B18" s="45" t="s">
        <v>494</v>
      </c>
    </row>
    <row r="19" spans="1:2" ht="15.75" customHeight="1">
      <c r="B19" s="45" t="s">
        <v>495</v>
      </c>
    </row>
    <row r="20" spans="1:2" ht="15.75" customHeight="1">
      <c r="B20" s="45" t="s">
        <v>496</v>
      </c>
    </row>
    <row r="21" spans="1:2" ht="15.75" customHeight="1">
      <c r="B21" s="45" t="s">
        <v>497</v>
      </c>
    </row>
    <row r="22" spans="1:2" ht="15.75" customHeight="1">
      <c r="B22" s="45" t="s">
        <v>498</v>
      </c>
    </row>
    <row r="23" spans="1:2" ht="15.75" customHeight="1">
      <c r="B23" s="45" t="s">
        <v>499</v>
      </c>
    </row>
    <row r="24" spans="1:2" ht="15.75" customHeight="1">
      <c r="B24" s="45" t="s">
        <v>500</v>
      </c>
    </row>
    <row r="25" spans="1:2" ht="15.75" customHeight="1">
      <c r="B25" s="45" t="s">
        <v>501</v>
      </c>
    </row>
    <row r="26" spans="1:2" ht="15.75" customHeight="1">
      <c r="B26" s="45" t="s">
        <v>502</v>
      </c>
    </row>
    <row r="27" spans="1:2" ht="15.75" customHeight="1">
      <c r="B27" s="45" t="s">
        <v>503</v>
      </c>
    </row>
    <row r="29" spans="1:2" ht="15">
      <c r="B29" s="32" t="s">
        <v>91</v>
      </c>
    </row>
    <row r="30" spans="1:2" ht="15">
      <c r="A30" s="31">
        <v>5</v>
      </c>
      <c r="B30" s="32" t="s">
        <v>504</v>
      </c>
    </row>
    <row r="31" spans="1:2" ht="15.75" customHeight="1">
      <c r="B31" s="45" t="s">
        <v>505</v>
      </c>
    </row>
    <row r="32" spans="1:2" ht="15.75" customHeight="1">
      <c r="B32" s="45" t="s">
        <v>506</v>
      </c>
    </row>
    <row r="33" spans="1:2" ht="15.75" customHeight="1">
      <c r="B33" s="45" t="s">
        <v>507</v>
      </c>
    </row>
    <row r="34" spans="1:2" ht="15.75" customHeight="1">
      <c r="B34" s="45" t="s">
        <v>508</v>
      </c>
    </row>
    <row r="35" spans="1:2" ht="15.75" customHeight="1">
      <c r="B35" s="45" t="s">
        <v>509</v>
      </c>
    </row>
    <row r="36" spans="1:2" ht="15.75" customHeight="1">
      <c r="B36" s="45" t="s">
        <v>510</v>
      </c>
    </row>
    <row r="37" spans="1:2" ht="15.75" customHeight="1">
      <c r="B37" s="45" t="s">
        <v>511</v>
      </c>
    </row>
    <row r="38" spans="1:2" ht="15.75" customHeight="1">
      <c r="B38" s="45" t="s">
        <v>512</v>
      </c>
    </row>
    <row r="39" spans="1:2" ht="15.75" customHeight="1">
      <c r="B39" s="45" t="s">
        <v>513</v>
      </c>
    </row>
    <row r="40" spans="1:2" ht="15.75" customHeight="1">
      <c r="B40" s="45" t="s">
        <v>514</v>
      </c>
    </row>
    <row r="41" spans="1:2" ht="15.75" customHeight="1">
      <c r="B41" s="45" t="s">
        <v>515</v>
      </c>
    </row>
    <row r="42" spans="1:2" ht="15.75" customHeight="1">
      <c r="B42" s="45" t="s">
        <v>516</v>
      </c>
    </row>
    <row r="43" spans="1:2" ht="15.75" customHeight="1">
      <c r="B43" s="45" t="s">
        <v>517</v>
      </c>
    </row>
    <row r="44" spans="1:2" ht="15.75" customHeight="1">
      <c r="B44" s="45" t="s">
        <v>518</v>
      </c>
    </row>
    <row r="45" spans="1:2" ht="15">
      <c r="A45" s="31">
        <v>5</v>
      </c>
      <c r="B45" s="32" t="s">
        <v>519</v>
      </c>
    </row>
    <row r="46" spans="1:2" ht="15.75" customHeight="1">
      <c r="B46" s="45" t="s">
        <v>520</v>
      </c>
    </row>
    <row r="47" spans="1:2" ht="15.75" customHeight="1">
      <c r="B47" s="45" t="s">
        <v>521</v>
      </c>
    </row>
    <row r="48" spans="1:2" ht="15.75" customHeight="1">
      <c r="B48" s="45" t="s">
        <v>522</v>
      </c>
    </row>
    <row r="49" spans="1:2" ht="15.75" customHeight="1">
      <c r="B49" s="45" t="s">
        <v>523</v>
      </c>
    </row>
    <row r="50" spans="1:2" ht="15.75" customHeight="1">
      <c r="B50" s="45" t="s">
        <v>524</v>
      </c>
    </row>
    <row r="51" spans="1:2" ht="15.75" customHeight="1">
      <c r="B51" s="45" t="s">
        <v>525</v>
      </c>
    </row>
    <row r="52" spans="1:2" ht="15.75" customHeight="1">
      <c r="B52" s="45" t="s">
        <v>526</v>
      </c>
    </row>
    <row r="53" spans="1:2" ht="15.75" customHeight="1">
      <c r="B53" s="45" t="s">
        <v>527</v>
      </c>
    </row>
    <row r="54" spans="1:2" ht="15.75" customHeight="1">
      <c r="B54" s="45" t="s">
        <v>528</v>
      </c>
    </row>
    <row r="55" spans="1:2" ht="15.75" customHeight="1">
      <c r="B55" s="45" t="s">
        <v>529</v>
      </c>
    </row>
    <row r="56" spans="1:2" ht="15.75" customHeight="1">
      <c r="B56" s="45" t="s">
        <v>530</v>
      </c>
    </row>
    <row r="57" spans="1:2" ht="15.75" customHeight="1">
      <c r="B57" s="45" t="s">
        <v>531</v>
      </c>
    </row>
    <row r="58" spans="1:2" ht="15.75" customHeight="1">
      <c r="B58" s="45" t="s">
        <v>532</v>
      </c>
    </row>
    <row r="59" spans="1:2" ht="15.75" customHeight="1">
      <c r="B59" s="45" t="s">
        <v>533</v>
      </c>
    </row>
    <row r="60" spans="1:2" ht="15.75" customHeight="1">
      <c r="B60" s="45" t="s">
        <v>534</v>
      </c>
    </row>
    <row r="61" spans="1:2" ht="15.75" customHeight="1">
      <c r="B61" s="45" t="s">
        <v>535</v>
      </c>
    </row>
    <row r="62" spans="1:2" ht="15">
      <c r="A62" s="31">
        <v>5</v>
      </c>
      <c r="B62" s="32" t="s">
        <v>536</v>
      </c>
    </row>
    <row r="63" spans="1:2" ht="15.75" customHeight="1">
      <c r="B63" s="45" t="s">
        <v>537</v>
      </c>
    </row>
    <row r="64" spans="1:2" ht="15.75" customHeight="1">
      <c r="B64" s="45" t="s">
        <v>538</v>
      </c>
    </row>
    <row r="65" spans="1:2" ht="15.75" customHeight="1">
      <c r="B65" s="45" t="s">
        <v>539</v>
      </c>
    </row>
    <row r="66" spans="1:2" ht="15.75" customHeight="1">
      <c r="B66" s="45" t="s">
        <v>540</v>
      </c>
    </row>
    <row r="67" spans="1:2" ht="15.75" customHeight="1">
      <c r="B67" s="45" t="s">
        <v>541</v>
      </c>
    </row>
    <row r="68" spans="1:2" ht="15.75" customHeight="1">
      <c r="B68" s="45" t="s">
        <v>542</v>
      </c>
    </row>
    <row r="69" spans="1:2" ht="15.75" customHeight="1">
      <c r="B69" s="45" t="s">
        <v>543</v>
      </c>
    </row>
    <row r="70" spans="1:2" ht="15.75" customHeight="1">
      <c r="B70" s="45" t="s">
        <v>544</v>
      </c>
    </row>
    <row r="71" spans="1:2" ht="15.75" customHeight="1">
      <c r="B71" s="45" t="s">
        <v>545</v>
      </c>
    </row>
    <row r="72" spans="1:2" ht="15.75" customHeight="1">
      <c r="B72" s="45" t="s">
        <v>546</v>
      </c>
    </row>
    <row r="73" spans="1:2" ht="15.75" customHeight="1">
      <c r="B73" s="45" t="s">
        <v>547</v>
      </c>
    </row>
    <row r="74" spans="1:2" ht="15">
      <c r="A74" s="31">
        <v>5</v>
      </c>
      <c r="B74" s="32" t="s">
        <v>548</v>
      </c>
    </row>
    <row r="75" spans="1:2" ht="15.75" customHeight="1">
      <c r="B75" s="45" t="s">
        <v>549</v>
      </c>
    </row>
    <row r="76" spans="1:2" ht="15.75" customHeight="1">
      <c r="B76" s="45" t="s">
        <v>550</v>
      </c>
    </row>
    <row r="77" spans="1:2" ht="15.75" customHeight="1">
      <c r="B77" s="45" t="s">
        <v>551</v>
      </c>
    </row>
    <row r="78" spans="1:2" ht="15.75" customHeight="1">
      <c r="B78" s="45" t="s">
        <v>552</v>
      </c>
    </row>
    <row r="79" spans="1:2" ht="15.75" customHeight="1">
      <c r="B79" s="45" t="s">
        <v>553</v>
      </c>
    </row>
    <row r="80" spans="1:2" ht="15.75" customHeight="1">
      <c r="B80" s="45" t="s">
        <v>554</v>
      </c>
    </row>
  </sheetData>
  <pageMargins left="0" right="0" top="0" bottom="0" header="0" footer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D5:D54"/>
  <sheetViews>
    <sheetView topLeftCell="A13" workbookViewId="0">
      <selection activeCell="D23" sqref="D23"/>
    </sheetView>
  </sheetViews>
  <sheetFormatPr defaultColWidth="14.42578125" defaultRowHeight="15.75" customHeight="1"/>
  <cols>
    <col min="4" max="4" width="78.5703125" customWidth="1"/>
  </cols>
  <sheetData>
    <row r="5" spans="4:4" ht="15">
      <c r="D5" s="32" t="s">
        <v>88</v>
      </c>
    </row>
    <row r="6" spans="4:4" ht="15.75" customHeight="1">
      <c r="D6" s="66" t="s">
        <v>555</v>
      </c>
    </row>
    <row r="7" spans="4:4" ht="15.75" customHeight="1">
      <c r="D7" s="66" t="s">
        <v>556</v>
      </c>
    </row>
    <row r="8" spans="4:4" ht="15.75" customHeight="1">
      <c r="D8" s="66" t="s">
        <v>557</v>
      </c>
    </row>
    <row r="9" spans="4:4" ht="15.75" customHeight="1">
      <c r="D9" s="66" t="s">
        <v>558</v>
      </c>
    </row>
    <row r="10" spans="4:4" ht="15.75" customHeight="1">
      <c r="D10" s="66" t="s">
        <v>559</v>
      </c>
    </row>
    <row r="11" spans="4:4" ht="15.75" customHeight="1">
      <c r="D11" s="66" t="s">
        <v>560</v>
      </c>
    </row>
    <row r="12" spans="4:4" ht="15.75" customHeight="1">
      <c r="D12" s="66" t="s">
        <v>561</v>
      </c>
    </row>
    <row r="13" spans="4:4" ht="15.75" customHeight="1">
      <c r="D13" s="66" t="s">
        <v>562</v>
      </c>
    </row>
    <row r="14" spans="4:4" ht="15.75" customHeight="1">
      <c r="D14" s="66" t="s">
        <v>563</v>
      </c>
    </row>
    <row r="15" spans="4:4" ht="15.75" customHeight="1">
      <c r="D15" s="66" t="s">
        <v>564</v>
      </c>
    </row>
    <row r="16" spans="4:4" ht="15.75" customHeight="1">
      <c r="D16" s="66" t="s">
        <v>565</v>
      </c>
    </row>
    <row r="17" spans="4:4" ht="15.75" customHeight="1">
      <c r="D17" s="66" t="s">
        <v>566</v>
      </c>
    </row>
    <row r="18" spans="4:4" ht="15.75" customHeight="1">
      <c r="D18" s="66" t="s">
        <v>567</v>
      </c>
    </row>
    <row r="19" spans="4:4" ht="15.75" customHeight="1">
      <c r="D19" s="66"/>
    </row>
    <row r="22" spans="4:4" ht="15">
      <c r="D22" s="32" t="s">
        <v>87</v>
      </c>
    </row>
    <row r="23" spans="4:4" ht="15.75" customHeight="1">
      <c r="D23" s="66" t="s">
        <v>568</v>
      </c>
    </row>
    <row r="24" spans="4:4" ht="15.75" customHeight="1">
      <c r="D24" s="66" t="s">
        <v>569</v>
      </c>
    </row>
    <row r="25" spans="4:4" ht="15.75" customHeight="1">
      <c r="D25" s="66" t="s">
        <v>570</v>
      </c>
    </row>
    <row r="26" spans="4:4" ht="15.75" customHeight="1">
      <c r="D26" s="66" t="s">
        <v>571</v>
      </c>
    </row>
    <row r="27" spans="4:4" ht="15.75" customHeight="1">
      <c r="D27" s="66" t="s">
        <v>572</v>
      </c>
    </row>
    <row r="28" spans="4:4" ht="15.75" customHeight="1">
      <c r="D28" s="66" t="s">
        <v>573</v>
      </c>
    </row>
    <row r="29" spans="4:4" ht="15.75" customHeight="1">
      <c r="D29" s="66" t="s">
        <v>574</v>
      </c>
    </row>
    <row r="30" spans="4:4" ht="15.75" customHeight="1">
      <c r="D30" s="66" t="s">
        <v>575</v>
      </c>
    </row>
    <row r="31" spans="4:4" ht="15.75" customHeight="1">
      <c r="D31" s="66" t="s">
        <v>576</v>
      </c>
    </row>
    <row r="32" spans="4:4" ht="15.75" customHeight="1">
      <c r="D32" s="66" t="s">
        <v>577</v>
      </c>
    </row>
    <row r="33" spans="4:4" ht="15.75" customHeight="1">
      <c r="D33" s="66" t="s">
        <v>578</v>
      </c>
    </row>
    <row r="34" spans="4:4" ht="15.75" customHeight="1">
      <c r="D34" s="66" t="s">
        <v>579</v>
      </c>
    </row>
    <row r="35" spans="4:4" ht="15.75" customHeight="1">
      <c r="D35" s="66" t="s">
        <v>580</v>
      </c>
    </row>
    <row r="39" spans="4:4" ht="15">
      <c r="D39" s="32" t="s">
        <v>86</v>
      </c>
    </row>
    <row r="40" spans="4:4" ht="15.75" customHeight="1">
      <c r="D40" s="66" t="s">
        <v>581</v>
      </c>
    </row>
    <row r="41" spans="4:4" ht="15.75" customHeight="1">
      <c r="D41" s="66" t="s">
        <v>582</v>
      </c>
    </row>
    <row r="42" spans="4:4" ht="15.75" customHeight="1">
      <c r="D42" s="66" t="s">
        <v>583</v>
      </c>
    </row>
    <row r="43" spans="4:4" ht="15.75" customHeight="1">
      <c r="D43" s="66" t="s">
        <v>584</v>
      </c>
    </row>
    <row r="44" spans="4:4" ht="15.75" customHeight="1">
      <c r="D44" s="66" t="s">
        <v>585</v>
      </c>
    </row>
    <row r="45" spans="4:4" ht="15.75" customHeight="1">
      <c r="D45" s="66" t="s">
        <v>586</v>
      </c>
    </row>
    <row r="46" spans="4:4" ht="15.75" customHeight="1">
      <c r="D46" s="66" t="s">
        <v>587</v>
      </c>
    </row>
    <row r="47" spans="4:4" ht="15.75" customHeight="1">
      <c r="D47" s="66" t="s">
        <v>588</v>
      </c>
    </row>
    <row r="48" spans="4:4" ht="15.75" customHeight="1">
      <c r="D48" s="66" t="s">
        <v>589</v>
      </c>
    </row>
    <row r="49" spans="4:4" ht="15.75" customHeight="1">
      <c r="D49" s="66" t="s">
        <v>590</v>
      </c>
    </row>
    <row r="50" spans="4:4" ht="15.75" customHeight="1">
      <c r="D50" s="66" t="s">
        <v>591</v>
      </c>
    </row>
    <row r="51" spans="4:4" ht="15.75" customHeight="1">
      <c r="D51" s="66" t="s">
        <v>592</v>
      </c>
    </row>
    <row r="52" spans="4:4" ht="15.75" customHeight="1">
      <c r="D52" s="66" t="s">
        <v>593</v>
      </c>
    </row>
    <row r="53" spans="4:4" ht="15.75" customHeight="1">
      <c r="D53" s="66" t="s">
        <v>594</v>
      </c>
    </row>
    <row r="54" spans="4:4" ht="15.75" customHeight="1">
      <c r="D54" s="66" t="s">
        <v>595</v>
      </c>
    </row>
  </sheetData>
  <hyperlinks>
    <hyperlink ref="D6" r:id="rId1" xr:uid="{00000000-0004-0000-1400-000000000000}"/>
    <hyperlink ref="D7" r:id="rId2" xr:uid="{00000000-0004-0000-1400-000001000000}"/>
    <hyperlink ref="D8" r:id="rId3" xr:uid="{00000000-0004-0000-1400-000002000000}"/>
    <hyperlink ref="D9" r:id="rId4" xr:uid="{00000000-0004-0000-1400-000003000000}"/>
    <hyperlink ref="D10" r:id="rId5" xr:uid="{00000000-0004-0000-1400-000004000000}"/>
    <hyperlink ref="D11" r:id="rId6" xr:uid="{00000000-0004-0000-1400-000005000000}"/>
    <hyperlink ref="D12" r:id="rId7" xr:uid="{00000000-0004-0000-1400-000006000000}"/>
    <hyperlink ref="D13" r:id="rId8" xr:uid="{00000000-0004-0000-1400-000007000000}"/>
    <hyperlink ref="D14" r:id="rId9" xr:uid="{00000000-0004-0000-1400-000008000000}"/>
    <hyperlink ref="D15" r:id="rId10" xr:uid="{00000000-0004-0000-1400-000009000000}"/>
    <hyperlink ref="D16" r:id="rId11" xr:uid="{00000000-0004-0000-1400-00000A000000}"/>
    <hyperlink ref="D17" r:id="rId12" xr:uid="{00000000-0004-0000-1400-00000B000000}"/>
    <hyperlink ref="D18" r:id="rId13" xr:uid="{00000000-0004-0000-1400-00000C000000}"/>
    <hyperlink ref="D23" r:id="rId14" xr:uid="{00000000-0004-0000-1400-00000D000000}"/>
    <hyperlink ref="D24" r:id="rId15" xr:uid="{00000000-0004-0000-1400-00000E000000}"/>
    <hyperlink ref="D25" r:id="rId16" xr:uid="{00000000-0004-0000-1400-00000F000000}"/>
    <hyperlink ref="D26" r:id="rId17" xr:uid="{00000000-0004-0000-1400-000010000000}"/>
    <hyperlink ref="D27" r:id="rId18" xr:uid="{00000000-0004-0000-1400-000011000000}"/>
    <hyperlink ref="D28" r:id="rId19" xr:uid="{00000000-0004-0000-1400-000012000000}"/>
    <hyperlink ref="D29" r:id="rId20" xr:uid="{00000000-0004-0000-1400-000013000000}"/>
    <hyperlink ref="D30" r:id="rId21" xr:uid="{00000000-0004-0000-1400-000014000000}"/>
    <hyperlink ref="D31" r:id="rId22" xr:uid="{00000000-0004-0000-1400-000015000000}"/>
    <hyperlink ref="D32" r:id="rId23" xr:uid="{00000000-0004-0000-1400-000016000000}"/>
    <hyperlink ref="D33" r:id="rId24" xr:uid="{00000000-0004-0000-1400-000017000000}"/>
    <hyperlink ref="D34" r:id="rId25" xr:uid="{00000000-0004-0000-1400-000018000000}"/>
    <hyperlink ref="D35" r:id="rId26" xr:uid="{00000000-0004-0000-1400-000019000000}"/>
    <hyperlink ref="D40" r:id="rId27" xr:uid="{00000000-0004-0000-1400-00001A000000}"/>
    <hyperlink ref="D41" r:id="rId28" xr:uid="{00000000-0004-0000-1400-00001B000000}"/>
    <hyperlink ref="D42" r:id="rId29" xr:uid="{00000000-0004-0000-1400-00001C000000}"/>
    <hyperlink ref="D43" r:id="rId30" xr:uid="{00000000-0004-0000-1400-00001D000000}"/>
    <hyperlink ref="D44" r:id="rId31" xr:uid="{00000000-0004-0000-1400-00001E000000}"/>
    <hyperlink ref="D45" r:id="rId32" xr:uid="{00000000-0004-0000-1400-00001F000000}"/>
    <hyperlink ref="D46" r:id="rId33" xr:uid="{00000000-0004-0000-1400-000020000000}"/>
    <hyperlink ref="D47" r:id="rId34" xr:uid="{00000000-0004-0000-1400-000021000000}"/>
    <hyperlink ref="D48" r:id="rId35" xr:uid="{00000000-0004-0000-1400-000022000000}"/>
    <hyperlink ref="D49" r:id="rId36" xr:uid="{00000000-0004-0000-1400-000023000000}"/>
    <hyperlink ref="D50" r:id="rId37" xr:uid="{00000000-0004-0000-1400-000024000000}"/>
    <hyperlink ref="D51" r:id="rId38" xr:uid="{00000000-0004-0000-1400-000025000000}"/>
    <hyperlink ref="D52" r:id="rId39" xr:uid="{00000000-0004-0000-1400-000026000000}"/>
    <hyperlink ref="D53" r:id="rId40" xr:uid="{00000000-0004-0000-1400-000027000000}"/>
    <hyperlink ref="D54" r:id="rId41" xr:uid="{00000000-0004-0000-1400-000028000000}"/>
  </hyperlinks>
  <pageMargins left="0" right="0" top="0" bottom="0" header="0" footer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2:F82"/>
  <sheetViews>
    <sheetView workbookViewId="0"/>
  </sheetViews>
  <sheetFormatPr defaultColWidth="14.42578125" defaultRowHeight="15.75" customHeight="1"/>
  <cols>
    <col min="3" max="4" width="39.42578125" customWidth="1"/>
    <col min="5" max="5" width="27.28515625" customWidth="1"/>
    <col min="6" max="6" width="43.42578125" customWidth="1"/>
  </cols>
  <sheetData>
    <row r="2" spans="1:4" ht="15">
      <c r="A2" s="31">
        <v>4</v>
      </c>
      <c r="C2" s="32" t="s">
        <v>17</v>
      </c>
    </row>
    <row r="3" spans="1:4" ht="15.75" customHeight="1">
      <c r="C3" s="66" t="s">
        <v>191</v>
      </c>
    </row>
    <row r="4" spans="1:4" ht="15.75" customHeight="1">
      <c r="C4" s="66" t="s">
        <v>192</v>
      </c>
    </row>
    <row r="5" spans="1:4" ht="15.75" customHeight="1">
      <c r="C5" s="66" t="s">
        <v>193</v>
      </c>
    </row>
    <row r="6" spans="1:4" ht="15.75" customHeight="1">
      <c r="C6" s="66" t="s">
        <v>194</v>
      </c>
    </row>
    <row r="7" spans="1:4" ht="15.75" customHeight="1">
      <c r="C7" s="66" t="s">
        <v>195</v>
      </c>
    </row>
    <row r="8" spans="1:4" ht="15.75" customHeight="1">
      <c r="C8" s="66" t="s">
        <v>196</v>
      </c>
    </row>
    <row r="11" spans="1:4" ht="15">
      <c r="A11" s="31">
        <v>5</v>
      </c>
      <c r="C11" s="32" t="s">
        <v>18</v>
      </c>
      <c r="D11" s="32" t="s">
        <v>23</v>
      </c>
    </row>
    <row r="12" spans="1:4" ht="15.75" customHeight="1">
      <c r="C12" s="66" t="s">
        <v>197</v>
      </c>
      <c r="D12" s="66" t="s">
        <v>198</v>
      </c>
    </row>
    <row r="13" spans="1:4" ht="15.75" customHeight="1">
      <c r="C13" s="66" t="s">
        <v>199</v>
      </c>
      <c r="D13" s="66" t="s">
        <v>200</v>
      </c>
    </row>
    <row r="14" spans="1:4" ht="15.75" customHeight="1">
      <c r="C14" s="66" t="s">
        <v>201</v>
      </c>
    </row>
    <row r="15" spans="1:4" ht="15.75" customHeight="1">
      <c r="C15" s="66" t="s">
        <v>202</v>
      </c>
    </row>
    <row r="16" spans="1:4" ht="15.75" customHeight="1">
      <c r="C16" s="66" t="s">
        <v>203</v>
      </c>
    </row>
    <row r="17" spans="1:5" ht="15.75" customHeight="1">
      <c r="C17" s="66" t="s">
        <v>204</v>
      </c>
    </row>
    <row r="18" spans="1:5" ht="15.75" customHeight="1">
      <c r="C18" s="66" t="s">
        <v>205</v>
      </c>
    </row>
    <row r="21" spans="1:5" ht="15">
      <c r="A21" s="31">
        <v>6</v>
      </c>
      <c r="C21" s="32" t="s">
        <v>19</v>
      </c>
    </row>
    <row r="22" spans="1:5" ht="15.75" customHeight="1">
      <c r="C22" s="66" t="s">
        <v>206</v>
      </c>
    </row>
    <row r="23" spans="1:5" ht="15.75" customHeight="1">
      <c r="C23" s="66" t="s">
        <v>207</v>
      </c>
    </row>
    <row r="24" spans="1:5" ht="15.75" customHeight="1">
      <c r="C24" s="66" t="s">
        <v>208</v>
      </c>
    </row>
    <row r="25" spans="1:5" ht="15.75" customHeight="1">
      <c r="C25" s="66" t="s">
        <v>209</v>
      </c>
    </row>
    <row r="26" spans="1:5" ht="15.75" customHeight="1">
      <c r="C26" s="66" t="s">
        <v>210</v>
      </c>
    </row>
    <row r="27" spans="1:5" ht="15.75" customHeight="1">
      <c r="C27" s="66" t="s">
        <v>211</v>
      </c>
    </row>
    <row r="30" spans="1:5" ht="15">
      <c r="A30" s="31">
        <v>7</v>
      </c>
      <c r="C30" s="76" t="s">
        <v>20</v>
      </c>
      <c r="D30" s="77"/>
      <c r="E30" s="77"/>
    </row>
    <row r="31" spans="1:5" ht="15.75" customHeight="1">
      <c r="C31" s="66" t="s">
        <v>212</v>
      </c>
      <c r="D31" s="66" t="s">
        <v>213</v>
      </c>
      <c r="E31" s="66" t="s">
        <v>214</v>
      </c>
    </row>
    <row r="32" spans="1:5" ht="15.75" customHeight="1">
      <c r="C32" s="66" t="s">
        <v>215</v>
      </c>
      <c r="D32" s="66" t="s">
        <v>216</v>
      </c>
      <c r="E32" s="66" t="s">
        <v>217</v>
      </c>
    </row>
    <row r="33" spans="1:6" ht="15.75" customHeight="1">
      <c r="C33" s="66" t="s">
        <v>218</v>
      </c>
      <c r="D33" s="66" t="s">
        <v>219</v>
      </c>
      <c r="E33" s="66" t="s">
        <v>220</v>
      </c>
      <c r="F33" s="33"/>
    </row>
    <row r="34" spans="1:6" ht="15.75" customHeight="1">
      <c r="C34" s="66" t="s">
        <v>221</v>
      </c>
      <c r="D34" s="66" t="s">
        <v>222</v>
      </c>
      <c r="E34" s="33"/>
      <c r="F34" s="33"/>
    </row>
    <row r="35" spans="1:6" ht="15.75" customHeight="1">
      <c r="C35" s="66" t="s">
        <v>223</v>
      </c>
      <c r="D35" s="33"/>
      <c r="E35" s="33"/>
      <c r="F35" s="33"/>
    </row>
    <row r="38" spans="1:6" ht="15">
      <c r="A38" s="31">
        <v>8</v>
      </c>
      <c r="C38" s="32" t="s">
        <v>20</v>
      </c>
    </row>
    <row r="39" spans="1:6" ht="15.75" customHeight="1">
      <c r="C39" s="66" t="s">
        <v>224</v>
      </c>
    </row>
    <row r="40" spans="1:6" ht="15.75" customHeight="1">
      <c r="C40" s="66" t="s">
        <v>225</v>
      </c>
    </row>
    <row r="41" spans="1:6" ht="15.75" customHeight="1">
      <c r="C41" s="66" t="s">
        <v>226</v>
      </c>
    </row>
    <row r="42" spans="1:6" ht="15.75" customHeight="1">
      <c r="C42" s="66" t="s">
        <v>227</v>
      </c>
    </row>
    <row r="43" spans="1:6" ht="15.75" customHeight="1">
      <c r="C43" s="66" t="s">
        <v>228</v>
      </c>
    </row>
    <row r="44" spans="1:6" ht="15.75" customHeight="1">
      <c r="C44" s="66" t="s">
        <v>229</v>
      </c>
    </row>
    <row r="45" spans="1:6" ht="15.75" customHeight="1">
      <c r="C45" s="66" t="s">
        <v>230</v>
      </c>
    </row>
    <row r="48" spans="1:6" ht="15">
      <c r="A48" s="31">
        <v>9</v>
      </c>
      <c r="C48" s="32" t="s">
        <v>231</v>
      </c>
    </row>
    <row r="49" spans="3:3" ht="15.75" customHeight="1">
      <c r="C49" s="66" t="str">
        <f>HYPERLINK("https://docs.scala-lang.org/tour/tour-of-scala.html","Scala")</f>
        <v>Scala</v>
      </c>
    </row>
    <row r="50" spans="3:3" ht="15.75" customHeight="1">
      <c r="C50" s="66" t="str">
        <f>HYPERLINK("https://kotlinlang.org/docs/reference/","Kotlin")</f>
        <v>Kotlin</v>
      </c>
    </row>
    <row r="51" spans="3:3" ht="15.75" customHeight="1">
      <c r="C51" s="66" t="str">
        <f>HYPERLINK("http://groovy-lang.org/documentation.html","Groovy")</f>
        <v>Groovy</v>
      </c>
    </row>
    <row r="52" spans="3:3" ht="15.75" customHeight="1">
      <c r="C52" s="33"/>
    </row>
    <row r="53" spans="3:3" ht="15.75" customHeight="1">
      <c r="C53" s="33"/>
    </row>
    <row r="54" spans="3:3" ht="15.75" customHeight="1">
      <c r="C54" s="33"/>
    </row>
    <row r="55" spans="3:3" ht="15.75" customHeight="1">
      <c r="C55" s="33"/>
    </row>
    <row r="56" spans="3:3" ht="15.75" customHeight="1">
      <c r="C56" s="33"/>
    </row>
    <row r="57" spans="3:3" ht="15.75" customHeight="1">
      <c r="C57" s="33"/>
    </row>
    <row r="58" spans="3:3" ht="15.75" customHeight="1">
      <c r="C58" s="33"/>
    </row>
    <row r="59" spans="3:3" ht="15.75" customHeight="1">
      <c r="C59" s="33"/>
    </row>
    <row r="60" spans="3:3" ht="15.75" customHeight="1">
      <c r="C60" s="33"/>
    </row>
    <row r="61" spans="3:3" ht="15.75" customHeight="1">
      <c r="C61" s="33"/>
    </row>
    <row r="62" spans="3:3" ht="15.75" customHeight="1">
      <c r="C62" s="33"/>
    </row>
    <row r="63" spans="3:3" ht="15.75" customHeight="1">
      <c r="C63" s="33"/>
    </row>
    <row r="64" spans="3:3" ht="15.75" customHeight="1">
      <c r="C64" s="33"/>
    </row>
    <row r="65" spans="3:3" ht="15.75" customHeight="1">
      <c r="C65" s="33"/>
    </row>
    <row r="66" spans="3:3" ht="15.75" customHeight="1">
      <c r="C66" s="33"/>
    </row>
    <row r="67" spans="3:3" ht="15.75" customHeight="1">
      <c r="C67" s="33"/>
    </row>
    <row r="68" spans="3:3" ht="15.75" customHeight="1">
      <c r="C68" s="33"/>
    </row>
    <row r="69" spans="3:3" ht="15.75" customHeight="1">
      <c r="C69" s="33"/>
    </row>
    <row r="70" spans="3:3" ht="15.75" customHeight="1">
      <c r="C70" s="33"/>
    </row>
    <row r="71" spans="3:3" ht="15.75" customHeight="1">
      <c r="C71" s="33"/>
    </row>
    <row r="72" spans="3:3" ht="15.75" customHeight="1">
      <c r="C72" s="33"/>
    </row>
    <row r="73" spans="3:3" ht="15.75" customHeight="1">
      <c r="C73" s="33"/>
    </row>
    <row r="74" spans="3:3" ht="15.75" customHeight="1">
      <c r="C74" s="33"/>
    </row>
    <row r="75" spans="3:3" ht="15.75" customHeight="1">
      <c r="C75" s="33"/>
    </row>
    <row r="76" spans="3:3" ht="15.75" customHeight="1">
      <c r="C76" s="33"/>
    </row>
    <row r="77" spans="3:3" ht="15.75" customHeight="1">
      <c r="C77" s="33"/>
    </row>
    <row r="78" spans="3:3" ht="15.75" customHeight="1">
      <c r="C78" s="33"/>
    </row>
    <row r="79" spans="3:3" ht="15.75" customHeight="1">
      <c r="C79" s="33"/>
    </row>
    <row r="80" spans="3:3" ht="15.75" customHeight="1">
      <c r="C80" s="33"/>
    </row>
    <row r="81" spans="3:3" ht="15.75" customHeight="1">
      <c r="C81" s="33"/>
    </row>
    <row r="82" spans="3:3" ht="15.75" customHeight="1">
      <c r="C82" s="33"/>
    </row>
  </sheetData>
  <mergeCells count="1">
    <mergeCell ref="C30:E30"/>
  </mergeCells>
  <hyperlinks>
    <hyperlink ref="C3" r:id="rId1" xr:uid="{00000000-0004-0000-0200-000000000000}"/>
    <hyperlink ref="C4" r:id="rId2" xr:uid="{00000000-0004-0000-0200-000001000000}"/>
    <hyperlink ref="C5" r:id="rId3" xr:uid="{00000000-0004-0000-0200-000002000000}"/>
    <hyperlink ref="C6" r:id="rId4" xr:uid="{00000000-0004-0000-0200-000003000000}"/>
    <hyperlink ref="C7" r:id="rId5" xr:uid="{00000000-0004-0000-0200-000004000000}"/>
    <hyperlink ref="C8" r:id="rId6" xr:uid="{00000000-0004-0000-0200-000005000000}"/>
    <hyperlink ref="C12" r:id="rId7" location="wp1085825" xr:uid="{00000000-0004-0000-0200-000006000000}"/>
    <hyperlink ref="D12" r:id="rId8" location="wp1094805" xr:uid="{00000000-0004-0000-0200-000007000000}"/>
    <hyperlink ref="C13" r:id="rId9" location="wp1085990" xr:uid="{00000000-0004-0000-0200-000008000000}"/>
    <hyperlink ref="D13" r:id="rId10" location="wp1090499" xr:uid="{00000000-0004-0000-0200-000009000000}"/>
    <hyperlink ref="C14" r:id="rId11" location="wp1086087" xr:uid="{00000000-0004-0000-0200-00000A000000}"/>
    <hyperlink ref="C15" r:id="rId12" location="wp1085786" xr:uid="{00000000-0004-0000-0200-00000B000000}"/>
    <hyperlink ref="C16" r:id="rId13" location="wp1086786" xr:uid="{00000000-0004-0000-0200-00000C000000}"/>
    <hyperlink ref="C17" r:id="rId14" location="wp1086732" xr:uid="{00000000-0004-0000-0200-00000D000000}"/>
    <hyperlink ref="C18" r:id="rId15" location="wp1086917" xr:uid="{00000000-0004-0000-0200-00000E000000}"/>
    <hyperlink ref="C22" r:id="rId16" location="wp1087715" xr:uid="{00000000-0004-0000-0200-00000F000000}"/>
    <hyperlink ref="C23" r:id="rId17" location="wp1087629" xr:uid="{00000000-0004-0000-0200-000010000000}"/>
    <hyperlink ref="C24" r:id="rId18" location="wp1087645" xr:uid="{00000000-0004-0000-0200-000011000000}"/>
    <hyperlink ref="C25" r:id="rId19" location="wp1087679" xr:uid="{00000000-0004-0000-0200-000012000000}"/>
    <hyperlink ref="C26" r:id="rId20" location="wp1087684" xr:uid="{00000000-0004-0000-0200-000013000000}"/>
    <hyperlink ref="C27" r:id="rId21" location="wp1087694" xr:uid="{00000000-0004-0000-0200-000014000000}"/>
    <hyperlink ref="C31" r:id="rId22" location="wp1089635" xr:uid="{00000000-0004-0000-0200-000015000000}"/>
    <hyperlink ref="D31" r:id="rId23" location="wp1089834" xr:uid="{00000000-0004-0000-0200-000016000000}"/>
    <hyperlink ref="E31" r:id="rId24" location="wp1089925" xr:uid="{00000000-0004-0000-0200-000017000000}"/>
    <hyperlink ref="C32" r:id="rId25" location="wp1089681" xr:uid="{00000000-0004-0000-0200-000018000000}"/>
    <hyperlink ref="D32" r:id="rId26" location="wp1089639" xr:uid="{00000000-0004-0000-0200-000019000000}"/>
    <hyperlink ref="E32" r:id="rId27" location="wp1089934" xr:uid="{00000000-0004-0000-0200-00001A000000}"/>
    <hyperlink ref="C33" r:id="rId28" location="wp1089709" xr:uid="{00000000-0004-0000-0200-00001B000000}"/>
    <hyperlink ref="D33" r:id="rId29" location="wp1090728" xr:uid="{00000000-0004-0000-0200-00001C000000}"/>
    <hyperlink ref="E33" r:id="rId30" location="wp1089942" xr:uid="{00000000-0004-0000-0200-00001D000000}"/>
    <hyperlink ref="C34" r:id="rId31" location="wp1089749" xr:uid="{00000000-0004-0000-0200-00001E000000}"/>
    <hyperlink ref="D34" r:id="rId32" location="wp1089874" xr:uid="{00000000-0004-0000-0200-00001F000000}"/>
    <hyperlink ref="C35" r:id="rId33" location="wp1089812" xr:uid="{00000000-0004-0000-0200-000020000000}"/>
    <hyperlink ref="C39" r:id="rId34" xr:uid="{00000000-0004-0000-0200-000021000000}"/>
    <hyperlink ref="C40" r:id="rId35" xr:uid="{00000000-0004-0000-0200-000022000000}"/>
    <hyperlink ref="C41" r:id="rId36" xr:uid="{00000000-0004-0000-0200-000023000000}"/>
    <hyperlink ref="C42" r:id="rId37" xr:uid="{00000000-0004-0000-0200-000024000000}"/>
    <hyperlink ref="C43" r:id="rId38" xr:uid="{00000000-0004-0000-0200-000025000000}"/>
    <hyperlink ref="C44" r:id="rId39" xr:uid="{00000000-0004-0000-0200-000026000000}"/>
    <hyperlink ref="C45" r:id="rId40" xr:uid="{00000000-0004-0000-0200-000027000000}"/>
  </hyperlinks>
  <pageMargins left="0" right="0" top="0" bottom="0" header="0" footer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B1:K1000"/>
  <sheetViews>
    <sheetView workbookViewId="0"/>
  </sheetViews>
  <sheetFormatPr defaultColWidth="14.42578125" defaultRowHeight="15.75" customHeight="1"/>
  <cols>
    <col min="3" max="3" width="24.28515625" customWidth="1"/>
    <col min="5" max="5" width="24.7109375" customWidth="1"/>
    <col min="7" max="7" width="35.7109375" customWidth="1"/>
    <col min="9" max="9" width="14.5703125" customWidth="1"/>
    <col min="11" max="11" width="16.28515625" customWidth="1"/>
  </cols>
  <sheetData>
    <row r="1" spans="2:11" ht="15.75" customHeight="1">
      <c r="B1" s="35"/>
    </row>
    <row r="2" spans="2:11" ht="12.75">
      <c r="B2" s="35"/>
    </row>
    <row r="3" spans="2:11" ht="15">
      <c r="B3" s="35"/>
      <c r="C3" s="32" t="s">
        <v>25</v>
      </c>
      <c r="E3" s="32" t="s">
        <v>232</v>
      </c>
      <c r="G3" s="32" t="s">
        <v>32</v>
      </c>
      <c r="I3" s="32" t="s">
        <v>33</v>
      </c>
      <c r="K3" s="32" t="s">
        <v>35</v>
      </c>
    </row>
    <row r="4" spans="2:11" ht="12.75">
      <c r="B4" s="35">
        <v>2</v>
      </c>
      <c r="C4" s="66" t="str">
        <f>HYPERLINK("https://github.com/google/guava/wiki/UsingAndAvoidingNullExplained","Using/avoiding null")</f>
        <v>Using/avoiding null</v>
      </c>
      <c r="D4" s="31">
        <v>3</v>
      </c>
      <c r="E4" s="66" t="str">
        <f>HYPERLINK("http://tutorials.jenkov.com/java-json/jackson-objectmapper.html","Jackson ObjectMapper")</f>
        <v>Jackson ObjectMapper</v>
      </c>
      <c r="F4" s="31">
        <v>5</v>
      </c>
      <c r="G4" s="66" t="str">
        <f>HYPERLINK("https://github.com/ReactiveX/RxJava/wiki/How-To-Use-RxJava","How to Use RxJava")</f>
        <v>How to Use RxJava</v>
      </c>
      <c r="H4" s="31">
        <v>6</v>
      </c>
      <c r="I4" s="66" t="str">
        <f>HYPERLINK("http://resilience4j.github.io/resilience4j/#_circuitbreaker","CircuitBreaker")</f>
        <v>CircuitBreaker</v>
      </c>
      <c r="J4" s="31">
        <v>6</v>
      </c>
      <c r="K4" s="66" t="str">
        <f>HYPERLINK("http://www.vavr.io/vavr-docs/#_tuples","Tuples")</f>
        <v>Tuples</v>
      </c>
    </row>
    <row r="5" spans="2:11" ht="12.75">
      <c r="B5" s="35"/>
      <c r="C5" s="66" t="str">
        <f>HYPERLINK("https://github.com/google/guava/wiki/PreconditionsExplained","Preconditions")</f>
        <v>Preconditions</v>
      </c>
      <c r="E5" s="66" t="str">
        <f>HYPERLINK("http://tutorials.jenkov.com/java-json/jackson-jsonnode.html","Jackson JsonNode")</f>
        <v>Jackson JsonNode</v>
      </c>
      <c r="G5" s="66" t="str">
        <f>HYPERLINK("https://github.com/ReactiveX/RxJava/wiki/Reactive-Streams","Reactive Streams")</f>
        <v>Reactive Streams</v>
      </c>
      <c r="I5" s="66" t="str">
        <f>HYPERLINK("http://resilience4j.github.io/resilience4j/#_ratelimiter","RateLimiter")</f>
        <v>RateLimiter</v>
      </c>
      <c r="K5" s="66" t="str">
        <f>HYPERLINK("http://www.vavr.io/vavr-docs/#_functions","Functions")</f>
        <v>Functions</v>
      </c>
    </row>
    <row r="6" spans="2:11" ht="12.75">
      <c r="B6" s="35"/>
      <c r="C6" s="66" t="str">
        <f>HYPERLINK("https://github.com/google/guava/wiki/OrderingExplained","Ordering")</f>
        <v>Ordering</v>
      </c>
      <c r="E6" s="66" t="str">
        <f>HYPERLINK("http://tutorials.jenkov.com/java-json/jackson-jsonparser.html","Jackson JsonParser")</f>
        <v>Jackson JsonParser</v>
      </c>
      <c r="G6" s="66" t="str">
        <f>HYPERLINK("https://github.com/ReactiveX/RxJava/wiki/Observable","The reactive types of RxJava")</f>
        <v>The reactive types of RxJava</v>
      </c>
      <c r="I6" s="66" t="str">
        <f>HYPERLINK("http://resilience4j.github.io/resilience4j/#_bulkhead","Bulkhead")</f>
        <v>Bulkhead</v>
      </c>
      <c r="K6" s="66" t="str">
        <f>HYPERLINK("http://www.vavr.io/vavr-docs/#_values","Values")</f>
        <v>Values</v>
      </c>
    </row>
    <row r="7" spans="2:11" ht="12.75">
      <c r="B7" s="35"/>
      <c r="C7" s="66" t="str">
        <f>HYPERLINK("https://github.com/google/guava/wiki/CommonObjectUtilitiesExplained","Object methods")</f>
        <v>Object methods</v>
      </c>
      <c r="E7" s="66" t="str">
        <f>HYPERLINK("http://tutorials.jenkov.com/java-json/jackson-jsongenerator.html","Jackson JsonGenerator")</f>
        <v>Jackson JsonGenerator</v>
      </c>
      <c r="G7" s="66" t="str">
        <f>HYPERLINK("https://github.com/ReactiveX/RxJava/wiki/Scheduler","Schedulers")</f>
        <v>Schedulers</v>
      </c>
      <c r="I7" s="66" t="str">
        <f>HYPERLINK("http://resilience4j.github.io/resilience4j/#_retry","Retry")</f>
        <v>Retry</v>
      </c>
      <c r="K7" s="66" t="str">
        <f>HYPERLINK("http://www.vavr.io/vavr-docs/#_collections","Collections")</f>
        <v>Collections</v>
      </c>
    </row>
    <row r="8" spans="2:11" ht="12.75">
      <c r="B8" s="35"/>
      <c r="C8" s="66" t="str">
        <f>HYPERLINK("https://github.com/google/guava/wiki/ThrowablesExplained","Throwables")</f>
        <v>Throwables</v>
      </c>
      <c r="E8" s="66" t="str">
        <f>HYPERLINK("http://tutorials.jenkov.com/java-json/jackson-annotations.html","Jackson Annotations")</f>
        <v>Jackson Annotations</v>
      </c>
      <c r="G8" s="66" t="str">
        <f>HYPERLINK("https://github.com/ReactiveX/RxJava/wiki/Subject","Subjects")</f>
        <v>Subjects</v>
      </c>
      <c r="I8" s="66" t="str">
        <f>HYPERLINK("http://resilience4j.github.io/resilience4j/#_cache","Cache")</f>
        <v>Cache</v>
      </c>
      <c r="K8" s="66" t="str">
        <f>HYPERLINK("http://www.vavr.io/vavr-docs/#_property_checking","Property Checking")</f>
        <v>Property Checking</v>
      </c>
    </row>
    <row r="9" spans="2:11" ht="12.75">
      <c r="B9" s="35"/>
      <c r="C9" s="33"/>
      <c r="E9" s="33"/>
      <c r="G9" s="66" t="str">
        <f>HYPERLINK("https://github.com/ReactiveX/RxJava/wiki/Error-Handling","Error Handling")</f>
        <v>Error Handling</v>
      </c>
      <c r="I9" s="66" t="str">
        <f>HYPERLINK("http://resilience4j.github.io/resilience4j/#_timelimiter","TimeLimiter")</f>
        <v>TimeLimiter</v>
      </c>
      <c r="K9" s="66" t="str">
        <f>HYPERLINK("http://www.vavr.io/vavr-docs/#_pattern_matching","Pattern Matching")</f>
        <v>Pattern Matching</v>
      </c>
    </row>
    <row r="10" spans="2:11" ht="12.75">
      <c r="B10" s="35">
        <v>4</v>
      </c>
      <c r="C10" s="66" t="str">
        <f>HYPERLINK("https://github.com/google/guava/wiki/ImmutableCollectionsExplained","Immutable collections")</f>
        <v>Immutable collections</v>
      </c>
      <c r="D10" s="31">
        <v>3</v>
      </c>
      <c r="E10" s="66" t="str">
        <f>HYPERLINK("http://tutorials.jenkov.com/java-json/gson.html","GSON - Gson")</f>
        <v>GSON - Gson</v>
      </c>
      <c r="G10" s="66" t="str">
        <f>HYPERLINK("https://github.com/ReactiveX/RxJava/wiki/Alphabetical-List-of-Observable-Operators","Operators")</f>
        <v>Operators</v>
      </c>
    </row>
    <row r="11" spans="2:11" ht="12.75">
      <c r="B11" s="35"/>
      <c r="C11" s="66" t="str">
        <f>HYPERLINK("https://github.com/google/guava/wiki/NewCollectionTypesExplained","New collection types")</f>
        <v>New collection types</v>
      </c>
      <c r="E11" s="66" t="str">
        <f>HYPERLINK("http://tutorials.jenkov.com/java-json/gson-jsonreader.html","GSON - JsonReader")</f>
        <v>GSON - JsonReader</v>
      </c>
    </row>
    <row r="12" spans="2:11" ht="12.75">
      <c r="B12" s="35"/>
      <c r="C12" s="66" t="str">
        <f>HYPERLINK("https://github.com/google/guava/wiki/CollectionUtilitiesExplained","Utility Classes")</f>
        <v>Utility Classes</v>
      </c>
      <c r="E12" s="66" t="str">
        <f>HYPERLINK("http://tutorials.jenkov.com/java-json/gson-jsonparser.html","GSON - JsonParser")</f>
        <v>GSON - JsonParser</v>
      </c>
    </row>
    <row r="13" spans="2:11" ht="12.75">
      <c r="B13" s="35"/>
      <c r="C13" s="66" t="str">
        <f>HYPERLINK("https://github.com/google/guava/wiki/CollectionHelpersExplained","Extension Utilities")</f>
        <v>Extension Utilities</v>
      </c>
      <c r="E13" s="33"/>
    </row>
    <row r="14" spans="2:11" ht="12.75">
      <c r="B14" s="35"/>
      <c r="C14" s="33"/>
    </row>
    <row r="15" spans="2:11" ht="12.75">
      <c r="B15" s="35">
        <v>5</v>
      </c>
      <c r="C15" s="66" t="str">
        <f>HYPERLINK("https://github.com/google/guava/wiki/CachesExplained","Caches")</f>
        <v>Caches</v>
      </c>
    </row>
    <row r="16" spans="2:11" ht="12.75">
      <c r="B16" s="35">
        <v>6</v>
      </c>
      <c r="C16" s="66" t="str">
        <f>HYPERLINK("https://github.com/google/guava/wiki/GraphsExplained","Graphs")</f>
        <v>Graphs</v>
      </c>
    </row>
    <row r="17" spans="2:7" ht="12.75">
      <c r="B17" s="35"/>
    </row>
    <row r="18" spans="2:7" ht="12.75">
      <c r="B18" s="35"/>
      <c r="C18" s="36"/>
    </row>
    <row r="19" spans="2:7" ht="12.75">
      <c r="B19" s="35"/>
    </row>
    <row r="20" spans="2:7" ht="15">
      <c r="B20" s="35">
        <v>5</v>
      </c>
      <c r="C20" s="32" t="s">
        <v>34</v>
      </c>
      <c r="E20" s="37"/>
      <c r="F20" s="31">
        <v>7</v>
      </c>
      <c r="G20" s="32" t="s">
        <v>30</v>
      </c>
    </row>
    <row r="21" spans="2:7" ht="12.75">
      <c r="B21" s="35"/>
      <c r="C21" s="66" t="str">
        <f>HYPERLINK("https://poi.apache.org/components/spreadsheet/index.html","Excel")</f>
        <v>Excel</v>
      </c>
      <c r="E21" s="33"/>
      <c r="G21" s="66" t="str">
        <f>HYPERLINK("https://neo4j.com/graphacademy/online-training/introduction-to-neo4j/","Introduction to Graph Databases")</f>
        <v>Introduction to Graph Databases</v>
      </c>
    </row>
    <row r="22" spans="2:7" ht="12.75">
      <c r="B22" s="35"/>
      <c r="C22" s="66" t="str">
        <f>HYPERLINK("https://poi.apache.org/components/document/index.html","Word")</f>
        <v>Word</v>
      </c>
      <c r="E22" s="33"/>
      <c r="G22" s="33" t="s">
        <v>233</v>
      </c>
    </row>
    <row r="23" spans="2:7" ht="12.75">
      <c r="B23" s="35"/>
      <c r="C23" s="33"/>
      <c r="E23" s="33"/>
      <c r="G23" s="33" t="s">
        <v>234</v>
      </c>
    </row>
    <row r="24" spans="2:7" ht="12.75">
      <c r="B24" s="35"/>
      <c r="C24" s="33"/>
      <c r="E24" s="33"/>
      <c r="G24" s="33" t="s">
        <v>235</v>
      </c>
    </row>
    <row r="25" spans="2:7" ht="12.75">
      <c r="B25" s="35"/>
      <c r="G25" s="33" t="s">
        <v>236</v>
      </c>
    </row>
    <row r="26" spans="2:7" ht="12.75">
      <c r="B26" s="35"/>
      <c r="G26" s="33" t="s">
        <v>237</v>
      </c>
    </row>
    <row r="27" spans="2:7" ht="12.75">
      <c r="B27" s="35"/>
      <c r="G27" s="33" t="s">
        <v>238</v>
      </c>
    </row>
    <row r="28" spans="2:7" ht="12.75">
      <c r="B28" s="35"/>
    </row>
    <row r="29" spans="2:7" ht="12.75">
      <c r="B29" s="35"/>
    </row>
    <row r="30" spans="2:7" ht="12.75">
      <c r="B30" s="35"/>
    </row>
    <row r="31" spans="2:7" ht="12.75">
      <c r="B31" s="35"/>
    </row>
    <row r="32" spans="2:7" ht="12.75">
      <c r="B32" s="35"/>
    </row>
    <row r="33" spans="2:2" ht="12.75">
      <c r="B33" s="35"/>
    </row>
    <row r="34" spans="2:2" ht="12.75">
      <c r="B34" s="35"/>
    </row>
    <row r="35" spans="2:2" ht="12.75">
      <c r="B35" s="35"/>
    </row>
    <row r="36" spans="2:2" ht="12.75">
      <c r="B36" s="35"/>
    </row>
    <row r="37" spans="2:2" ht="12.75">
      <c r="B37" s="35"/>
    </row>
    <row r="38" spans="2:2" ht="12.75">
      <c r="B38" s="35"/>
    </row>
    <row r="39" spans="2:2" ht="12.75">
      <c r="B39" s="35"/>
    </row>
    <row r="40" spans="2:2" ht="12.75">
      <c r="B40" s="35"/>
    </row>
    <row r="41" spans="2:2" ht="12.75">
      <c r="B41" s="35"/>
    </row>
    <row r="42" spans="2:2" ht="12.75">
      <c r="B42" s="35"/>
    </row>
    <row r="43" spans="2:2" ht="12.75">
      <c r="B43" s="35"/>
    </row>
    <row r="44" spans="2:2" ht="12.75">
      <c r="B44" s="35"/>
    </row>
    <row r="45" spans="2:2" ht="12.75">
      <c r="B45" s="35"/>
    </row>
    <row r="46" spans="2:2" ht="12.75">
      <c r="B46" s="35"/>
    </row>
    <row r="47" spans="2:2" ht="12.75">
      <c r="B47" s="35"/>
    </row>
    <row r="48" spans="2:2" ht="12.75">
      <c r="B48" s="35"/>
    </row>
    <row r="49" spans="2:2" ht="12.75">
      <c r="B49" s="35"/>
    </row>
    <row r="50" spans="2:2" ht="12.75">
      <c r="B50" s="35"/>
    </row>
    <row r="51" spans="2:2" ht="12.75">
      <c r="B51" s="35"/>
    </row>
    <row r="52" spans="2:2" ht="12.75">
      <c r="B52" s="35"/>
    </row>
    <row r="53" spans="2:2" ht="12.75">
      <c r="B53" s="35"/>
    </row>
    <row r="54" spans="2:2" ht="12.75">
      <c r="B54" s="35"/>
    </row>
    <row r="55" spans="2:2" ht="12.75">
      <c r="B55" s="35"/>
    </row>
    <row r="56" spans="2:2" ht="12.75">
      <c r="B56" s="35"/>
    </row>
    <row r="57" spans="2:2" ht="12.75">
      <c r="B57" s="35"/>
    </row>
    <row r="58" spans="2:2" ht="12.75">
      <c r="B58" s="35"/>
    </row>
    <row r="59" spans="2:2" ht="12.75">
      <c r="B59" s="35"/>
    </row>
    <row r="60" spans="2:2" ht="12.75">
      <c r="B60" s="35"/>
    </row>
    <row r="61" spans="2:2" ht="12.75">
      <c r="B61" s="35"/>
    </row>
    <row r="62" spans="2:2" ht="12.75">
      <c r="B62" s="35"/>
    </row>
    <row r="63" spans="2:2" ht="12.75">
      <c r="B63" s="35"/>
    </row>
    <row r="64" spans="2:2" ht="12.75">
      <c r="B64" s="35"/>
    </row>
    <row r="65" spans="2:2" ht="12.75">
      <c r="B65" s="35"/>
    </row>
    <row r="66" spans="2:2" ht="12.75">
      <c r="B66" s="35"/>
    </row>
    <row r="67" spans="2:2" ht="12.75">
      <c r="B67" s="35"/>
    </row>
    <row r="68" spans="2:2" ht="12.75">
      <c r="B68" s="35"/>
    </row>
    <row r="69" spans="2:2" ht="12.75">
      <c r="B69" s="35"/>
    </row>
    <row r="70" spans="2:2" ht="12.75">
      <c r="B70" s="35"/>
    </row>
    <row r="71" spans="2:2" ht="12.75">
      <c r="B71" s="35"/>
    </row>
    <row r="72" spans="2:2" ht="12.75">
      <c r="B72" s="35"/>
    </row>
    <row r="73" spans="2:2" ht="12.75">
      <c r="B73" s="35"/>
    </row>
    <row r="74" spans="2:2" ht="12.75">
      <c r="B74" s="35"/>
    </row>
    <row r="75" spans="2:2" ht="12.75">
      <c r="B75" s="35"/>
    </row>
    <row r="76" spans="2:2" ht="12.75">
      <c r="B76" s="35"/>
    </row>
    <row r="77" spans="2:2" ht="12.75">
      <c r="B77" s="35"/>
    </row>
    <row r="78" spans="2:2" ht="12.75">
      <c r="B78" s="35"/>
    </row>
    <row r="79" spans="2:2" ht="12.75">
      <c r="B79" s="35"/>
    </row>
    <row r="80" spans="2:2" ht="12.75">
      <c r="B80" s="35"/>
    </row>
    <row r="81" spans="2:2" ht="12.75">
      <c r="B81" s="35"/>
    </row>
    <row r="82" spans="2:2" ht="12.75">
      <c r="B82" s="35"/>
    </row>
    <row r="83" spans="2:2" ht="12.75">
      <c r="B83" s="35"/>
    </row>
    <row r="84" spans="2:2" ht="12.75">
      <c r="B84" s="35"/>
    </row>
    <row r="85" spans="2:2" ht="12.75">
      <c r="B85" s="35"/>
    </row>
    <row r="86" spans="2:2" ht="12.75">
      <c r="B86" s="35"/>
    </row>
    <row r="87" spans="2:2" ht="12.75">
      <c r="B87" s="35"/>
    </row>
    <row r="88" spans="2:2" ht="12.75">
      <c r="B88" s="35"/>
    </row>
    <row r="89" spans="2:2" ht="12.75">
      <c r="B89" s="35"/>
    </row>
    <row r="90" spans="2:2" ht="12.75">
      <c r="B90" s="35"/>
    </row>
    <row r="91" spans="2:2" ht="12.75">
      <c r="B91" s="35"/>
    </row>
    <row r="92" spans="2:2" ht="12.75">
      <c r="B92" s="35"/>
    </row>
    <row r="93" spans="2:2" ht="12.75">
      <c r="B93" s="35"/>
    </row>
    <row r="94" spans="2:2" ht="12.75">
      <c r="B94" s="35"/>
    </row>
    <row r="95" spans="2:2" ht="12.75">
      <c r="B95" s="35"/>
    </row>
    <row r="96" spans="2:2" ht="12.75">
      <c r="B96" s="35"/>
    </row>
    <row r="97" spans="2:2" ht="12.75">
      <c r="B97" s="35"/>
    </row>
    <row r="98" spans="2:2" ht="12.75">
      <c r="B98" s="35"/>
    </row>
    <row r="99" spans="2:2" ht="12.75">
      <c r="B99" s="35"/>
    </row>
    <row r="100" spans="2:2" ht="12.75">
      <c r="B100" s="35"/>
    </row>
    <row r="101" spans="2:2" ht="12.75">
      <c r="B101" s="35"/>
    </row>
    <row r="102" spans="2:2" ht="12.75">
      <c r="B102" s="35"/>
    </row>
    <row r="103" spans="2:2" ht="12.75">
      <c r="B103" s="35"/>
    </row>
    <row r="104" spans="2:2" ht="12.75">
      <c r="B104" s="35"/>
    </row>
    <row r="105" spans="2:2" ht="12.75">
      <c r="B105" s="35"/>
    </row>
    <row r="106" spans="2:2" ht="12.75">
      <c r="B106" s="35"/>
    </row>
    <row r="107" spans="2:2" ht="12.75">
      <c r="B107" s="35"/>
    </row>
    <row r="108" spans="2:2" ht="12.75">
      <c r="B108" s="35"/>
    </row>
    <row r="109" spans="2:2" ht="12.75">
      <c r="B109" s="35"/>
    </row>
    <row r="110" spans="2:2" ht="12.75">
      <c r="B110" s="35"/>
    </row>
    <row r="111" spans="2:2" ht="12.75">
      <c r="B111" s="35"/>
    </row>
    <row r="112" spans="2:2" ht="12.75">
      <c r="B112" s="35"/>
    </row>
    <row r="113" spans="2:2" ht="12.75">
      <c r="B113" s="35"/>
    </row>
    <row r="114" spans="2:2" ht="12.75">
      <c r="B114" s="35"/>
    </row>
    <row r="115" spans="2:2" ht="12.75">
      <c r="B115" s="35"/>
    </row>
    <row r="116" spans="2:2" ht="12.75">
      <c r="B116" s="35"/>
    </row>
    <row r="117" spans="2:2" ht="12.75">
      <c r="B117" s="35"/>
    </row>
    <row r="118" spans="2:2" ht="12.75">
      <c r="B118" s="35"/>
    </row>
    <row r="119" spans="2:2" ht="12.75">
      <c r="B119" s="35"/>
    </row>
    <row r="120" spans="2:2" ht="12.75">
      <c r="B120" s="35"/>
    </row>
    <row r="121" spans="2:2" ht="12.75">
      <c r="B121" s="35"/>
    </row>
    <row r="122" spans="2:2" ht="12.75">
      <c r="B122" s="35"/>
    </row>
    <row r="123" spans="2:2" ht="12.75">
      <c r="B123" s="35"/>
    </row>
    <row r="124" spans="2:2" ht="12.75">
      <c r="B124" s="35"/>
    </row>
    <row r="125" spans="2:2" ht="12.75">
      <c r="B125" s="35"/>
    </row>
    <row r="126" spans="2:2" ht="12.75">
      <c r="B126" s="35"/>
    </row>
    <row r="127" spans="2:2" ht="12.75">
      <c r="B127" s="35"/>
    </row>
    <row r="128" spans="2:2" ht="12.75">
      <c r="B128" s="35"/>
    </row>
    <row r="129" spans="2:2" ht="12.75">
      <c r="B129" s="35"/>
    </row>
    <row r="130" spans="2:2" ht="12.75">
      <c r="B130" s="35"/>
    </row>
    <row r="131" spans="2:2" ht="12.75">
      <c r="B131" s="35"/>
    </row>
    <row r="132" spans="2:2" ht="12.75">
      <c r="B132" s="35"/>
    </row>
    <row r="133" spans="2:2" ht="12.75">
      <c r="B133" s="35"/>
    </row>
    <row r="134" spans="2:2" ht="12.75">
      <c r="B134" s="35"/>
    </row>
    <row r="135" spans="2:2" ht="12.75">
      <c r="B135" s="35"/>
    </row>
    <row r="136" spans="2:2" ht="12.75">
      <c r="B136" s="35"/>
    </row>
    <row r="137" spans="2:2" ht="12.75">
      <c r="B137" s="35"/>
    </row>
    <row r="138" spans="2:2" ht="12.75">
      <c r="B138" s="35"/>
    </row>
    <row r="139" spans="2:2" ht="12.75">
      <c r="B139" s="35"/>
    </row>
    <row r="140" spans="2:2" ht="12.75">
      <c r="B140" s="35"/>
    </row>
    <row r="141" spans="2:2" ht="12.75">
      <c r="B141" s="35"/>
    </row>
    <row r="142" spans="2:2" ht="12.75">
      <c r="B142" s="35"/>
    </row>
    <row r="143" spans="2:2" ht="12.75">
      <c r="B143" s="35"/>
    </row>
    <row r="144" spans="2:2" ht="12.75">
      <c r="B144" s="35"/>
    </row>
    <row r="145" spans="2:2" ht="12.75">
      <c r="B145" s="35"/>
    </row>
    <row r="146" spans="2:2" ht="12.75">
      <c r="B146" s="35"/>
    </row>
    <row r="147" spans="2:2" ht="12.75">
      <c r="B147" s="35"/>
    </row>
    <row r="148" spans="2:2" ht="12.75">
      <c r="B148" s="35"/>
    </row>
    <row r="149" spans="2:2" ht="12.75">
      <c r="B149" s="35"/>
    </row>
    <row r="150" spans="2:2" ht="12.75">
      <c r="B150" s="35"/>
    </row>
    <row r="151" spans="2:2" ht="12.75">
      <c r="B151" s="35"/>
    </row>
    <row r="152" spans="2:2" ht="12.75">
      <c r="B152" s="35"/>
    </row>
    <row r="153" spans="2:2" ht="12.75">
      <c r="B153" s="35"/>
    </row>
    <row r="154" spans="2:2" ht="12.75">
      <c r="B154" s="35"/>
    </row>
    <row r="155" spans="2:2" ht="12.75">
      <c r="B155" s="35"/>
    </row>
    <row r="156" spans="2:2" ht="12.75">
      <c r="B156" s="35"/>
    </row>
    <row r="157" spans="2:2" ht="12.75">
      <c r="B157" s="35"/>
    </row>
    <row r="158" spans="2:2" ht="12.75">
      <c r="B158" s="35"/>
    </row>
    <row r="159" spans="2:2" ht="12.75">
      <c r="B159" s="35"/>
    </row>
    <row r="160" spans="2:2" ht="12.75">
      <c r="B160" s="35"/>
    </row>
    <row r="161" spans="2:2" ht="12.75">
      <c r="B161" s="35"/>
    </row>
    <row r="162" spans="2:2" ht="12.75">
      <c r="B162" s="35"/>
    </row>
    <row r="163" spans="2:2" ht="12.75">
      <c r="B163" s="35"/>
    </row>
    <row r="164" spans="2:2" ht="12.75">
      <c r="B164" s="35"/>
    </row>
    <row r="165" spans="2:2" ht="12.75">
      <c r="B165" s="35"/>
    </row>
    <row r="166" spans="2:2" ht="12.75">
      <c r="B166" s="35"/>
    </row>
    <row r="167" spans="2:2" ht="12.75">
      <c r="B167" s="35"/>
    </row>
    <row r="168" spans="2:2" ht="12.75">
      <c r="B168" s="35"/>
    </row>
    <row r="169" spans="2:2" ht="12.75">
      <c r="B169" s="35"/>
    </row>
    <row r="170" spans="2:2" ht="12.75">
      <c r="B170" s="35"/>
    </row>
    <row r="171" spans="2:2" ht="12.75">
      <c r="B171" s="35"/>
    </row>
    <row r="172" spans="2:2" ht="12.75">
      <c r="B172" s="35"/>
    </row>
    <row r="173" spans="2:2" ht="12.75">
      <c r="B173" s="35"/>
    </row>
    <row r="174" spans="2:2" ht="12.75">
      <c r="B174" s="35"/>
    </row>
    <row r="175" spans="2:2" ht="12.75">
      <c r="B175" s="35"/>
    </row>
    <row r="176" spans="2:2" ht="12.75">
      <c r="B176" s="35"/>
    </row>
    <row r="177" spans="2:2" ht="12.75">
      <c r="B177" s="35"/>
    </row>
    <row r="178" spans="2:2" ht="12.75">
      <c r="B178" s="35"/>
    </row>
    <row r="179" spans="2:2" ht="12.75">
      <c r="B179" s="35"/>
    </row>
    <row r="180" spans="2:2" ht="12.75">
      <c r="B180" s="35"/>
    </row>
    <row r="181" spans="2:2" ht="12.75">
      <c r="B181" s="35"/>
    </row>
    <row r="182" spans="2:2" ht="12.75">
      <c r="B182" s="35"/>
    </row>
    <row r="183" spans="2:2" ht="12.75">
      <c r="B183" s="35"/>
    </row>
    <row r="184" spans="2:2" ht="12.75">
      <c r="B184" s="35"/>
    </row>
    <row r="185" spans="2:2" ht="12.75">
      <c r="B185" s="35"/>
    </row>
    <row r="186" spans="2:2" ht="12.75">
      <c r="B186" s="35"/>
    </row>
    <row r="187" spans="2:2" ht="12.75">
      <c r="B187" s="35"/>
    </row>
    <row r="188" spans="2:2" ht="12.75">
      <c r="B188" s="35"/>
    </row>
    <row r="189" spans="2:2" ht="12.75">
      <c r="B189" s="35"/>
    </row>
    <row r="190" spans="2:2" ht="12.75">
      <c r="B190" s="35"/>
    </row>
    <row r="191" spans="2:2" ht="12.75">
      <c r="B191" s="35"/>
    </row>
    <row r="192" spans="2:2" ht="12.75">
      <c r="B192" s="35"/>
    </row>
    <row r="193" spans="2:2" ht="12.75">
      <c r="B193" s="35"/>
    </row>
    <row r="194" spans="2:2" ht="12.75">
      <c r="B194" s="35"/>
    </row>
    <row r="195" spans="2:2" ht="12.75">
      <c r="B195" s="35"/>
    </row>
    <row r="196" spans="2:2" ht="12.75">
      <c r="B196" s="35"/>
    </row>
    <row r="197" spans="2:2" ht="12.75">
      <c r="B197" s="35"/>
    </row>
    <row r="198" spans="2:2" ht="12.75">
      <c r="B198" s="35"/>
    </row>
    <row r="199" spans="2:2" ht="12.75">
      <c r="B199" s="35"/>
    </row>
    <row r="200" spans="2:2" ht="12.75">
      <c r="B200" s="35"/>
    </row>
    <row r="201" spans="2:2" ht="12.75">
      <c r="B201" s="35"/>
    </row>
    <row r="202" spans="2:2" ht="12.75">
      <c r="B202" s="35"/>
    </row>
    <row r="203" spans="2:2" ht="12.75">
      <c r="B203" s="35"/>
    </row>
    <row r="204" spans="2:2" ht="12.75">
      <c r="B204" s="35"/>
    </row>
    <row r="205" spans="2:2" ht="12.75">
      <c r="B205" s="35"/>
    </row>
    <row r="206" spans="2:2" ht="12.75">
      <c r="B206" s="35"/>
    </row>
    <row r="207" spans="2:2" ht="12.75">
      <c r="B207" s="35"/>
    </row>
    <row r="208" spans="2:2" ht="12.75">
      <c r="B208" s="35"/>
    </row>
    <row r="209" spans="2:2" ht="12.75">
      <c r="B209" s="35"/>
    </row>
    <row r="210" spans="2:2" ht="12.75">
      <c r="B210" s="35"/>
    </row>
    <row r="211" spans="2:2" ht="12.75">
      <c r="B211" s="35"/>
    </row>
    <row r="212" spans="2:2" ht="12.75">
      <c r="B212" s="35"/>
    </row>
    <row r="213" spans="2:2" ht="12.75">
      <c r="B213" s="35"/>
    </row>
    <row r="214" spans="2:2" ht="12.75">
      <c r="B214" s="35"/>
    </row>
    <row r="215" spans="2:2" ht="12.75">
      <c r="B215" s="35"/>
    </row>
    <row r="216" spans="2:2" ht="12.75">
      <c r="B216" s="35"/>
    </row>
    <row r="217" spans="2:2" ht="12.75">
      <c r="B217" s="35"/>
    </row>
    <row r="218" spans="2:2" ht="12.75">
      <c r="B218" s="35"/>
    </row>
    <row r="219" spans="2:2" ht="12.75">
      <c r="B219" s="35"/>
    </row>
    <row r="220" spans="2:2" ht="12.75">
      <c r="B220" s="35"/>
    </row>
    <row r="221" spans="2:2" ht="12.75">
      <c r="B221" s="35"/>
    </row>
    <row r="222" spans="2:2" ht="12.75">
      <c r="B222" s="35"/>
    </row>
    <row r="223" spans="2:2" ht="12.75">
      <c r="B223" s="35"/>
    </row>
    <row r="224" spans="2:2" ht="12.75">
      <c r="B224" s="35"/>
    </row>
    <row r="225" spans="2:2" ht="12.75">
      <c r="B225" s="35"/>
    </row>
    <row r="226" spans="2:2" ht="12.75">
      <c r="B226" s="35"/>
    </row>
    <row r="227" spans="2:2" ht="12.75">
      <c r="B227" s="35"/>
    </row>
    <row r="228" spans="2:2" ht="12.75">
      <c r="B228" s="35"/>
    </row>
    <row r="229" spans="2:2" ht="12.75">
      <c r="B229" s="35"/>
    </row>
    <row r="230" spans="2:2" ht="12.75">
      <c r="B230" s="35"/>
    </row>
    <row r="231" spans="2:2" ht="12.75">
      <c r="B231" s="35"/>
    </row>
    <row r="232" spans="2:2" ht="12.75">
      <c r="B232" s="35"/>
    </row>
    <row r="233" spans="2:2" ht="12.75">
      <c r="B233" s="35"/>
    </row>
    <row r="234" spans="2:2" ht="12.75">
      <c r="B234" s="35"/>
    </row>
    <row r="235" spans="2:2" ht="12.75">
      <c r="B235" s="35"/>
    </row>
    <row r="236" spans="2:2" ht="12.75">
      <c r="B236" s="35"/>
    </row>
    <row r="237" spans="2:2" ht="12.75">
      <c r="B237" s="35"/>
    </row>
    <row r="238" spans="2:2" ht="12.75">
      <c r="B238" s="35"/>
    </row>
    <row r="239" spans="2:2" ht="12.75">
      <c r="B239" s="35"/>
    </row>
    <row r="240" spans="2:2" ht="12.75">
      <c r="B240" s="35"/>
    </row>
    <row r="241" spans="2:2" ht="12.75">
      <c r="B241" s="35"/>
    </row>
    <row r="242" spans="2:2" ht="12.75">
      <c r="B242" s="35"/>
    </row>
    <row r="243" spans="2:2" ht="12.75">
      <c r="B243" s="35"/>
    </row>
    <row r="244" spans="2:2" ht="12.75">
      <c r="B244" s="35"/>
    </row>
    <row r="245" spans="2:2" ht="12.75">
      <c r="B245" s="35"/>
    </row>
    <row r="246" spans="2:2" ht="12.75">
      <c r="B246" s="35"/>
    </row>
    <row r="247" spans="2:2" ht="12.75">
      <c r="B247" s="35"/>
    </row>
    <row r="248" spans="2:2" ht="12.75">
      <c r="B248" s="35"/>
    </row>
    <row r="249" spans="2:2" ht="12.75">
      <c r="B249" s="35"/>
    </row>
    <row r="250" spans="2:2" ht="12.75">
      <c r="B250" s="35"/>
    </row>
    <row r="251" spans="2:2" ht="12.75">
      <c r="B251" s="35"/>
    </row>
    <row r="252" spans="2:2" ht="12.75">
      <c r="B252" s="35"/>
    </row>
    <row r="253" spans="2:2" ht="12.75">
      <c r="B253" s="35"/>
    </row>
    <row r="254" spans="2:2" ht="12.75">
      <c r="B254" s="35"/>
    </row>
    <row r="255" spans="2:2" ht="12.75">
      <c r="B255" s="35"/>
    </row>
    <row r="256" spans="2:2" ht="12.75">
      <c r="B256" s="35"/>
    </row>
    <row r="257" spans="2:2" ht="12.75">
      <c r="B257" s="35"/>
    </row>
    <row r="258" spans="2:2" ht="12.75">
      <c r="B258" s="35"/>
    </row>
    <row r="259" spans="2:2" ht="12.75">
      <c r="B259" s="35"/>
    </row>
    <row r="260" spans="2:2" ht="12.75">
      <c r="B260" s="35"/>
    </row>
    <row r="261" spans="2:2" ht="12.75">
      <c r="B261" s="35"/>
    </row>
    <row r="262" spans="2:2" ht="12.75">
      <c r="B262" s="35"/>
    </row>
    <row r="263" spans="2:2" ht="12.75">
      <c r="B263" s="35"/>
    </row>
    <row r="264" spans="2:2" ht="12.75">
      <c r="B264" s="35"/>
    </row>
    <row r="265" spans="2:2" ht="12.75">
      <c r="B265" s="35"/>
    </row>
    <row r="266" spans="2:2" ht="12.75">
      <c r="B266" s="35"/>
    </row>
    <row r="267" spans="2:2" ht="12.75">
      <c r="B267" s="35"/>
    </row>
    <row r="268" spans="2:2" ht="12.75">
      <c r="B268" s="35"/>
    </row>
    <row r="269" spans="2:2" ht="12.75">
      <c r="B269" s="35"/>
    </row>
    <row r="270" spans="2:2" ht="12.75">
      <c r="B270" s="35"/>
    </row>
    <row r="271" spans="2:2" ht="12.75">
      <c r="B271" s="35"/>
    </row>
    <row r="272" spans="2:2" ht="12.75">
      <c r="B272" s="35"/>
    </row>
    <row r="273" spans="2:2" ht="12.75">
      <c r="B273" s="35"/>
    </row>
    <row r="274" spans="2:2" ht="12.75">
      <c r="B274" s="35"/>
    </row>
    <row r="275" spans="2:2" ht="12.75">
      <c r="B275" s="35"/>
    </row>
    <row r="276" spans="2:2" ht="12.75">
      <c r="B276" s="35"/>
    </row>
    <row r="277" spans="2:2" ht="12.75">
      <c r="B277" s="35"/>
    </row>
    <row r="278" spans="2:2" ht="12.75">
      <c r="B278" s="35"/>
    </row>
    <row r="279" spans="2:2" ht="12.75">
      <c r="B279" s="35"/>
    </row>
    <row r="280" spans="2:2" ht="12.75">
      <c r="B280" s="35"/>
    </row>
    <row r="281" spans="2:2" ht="12.75">
      <c r="B281" s="35"/>
    </row>
    <row r="282" spans="2:2" ht="12.75">
      <c r="B282" s="35"/>
    </row>
    <row r="283" spans="2:2" ht="12.75">
      <c r="B283" s="35"/>
    </row>
    <row r="284" spans="2:2" ht="12.75">
      <c r="B284" s="35"/>
    </row>
    <row r="285" spans="2:2" ht="12.75">
      <c r="B285" s="35"/>
    </row>
    <row r="286" spans="2:2" ht="12.75">
      <c r="B286" s="35"/>
    </row>
    <row r="287" spans="2:2" ht="12.75">
      <c r="B287" s="35"/>
    </row>
    <row r="288" spans="2:2" ht="12.75">
      <c r="B288" s="35"/>
    </row>
    <row r="289" spans="2:2" ht="12.75">
      <c r="B289" s="35"/>
    </row>
    <row r="290" spans="2:2" ht="12.75">
      <c r="B290" s="35"/>
    </row>
    <row r="291" spans="2:2" ht="12.75">
      <c r="B291" s="35"/>
    </row>
    <row r="292" spans="2:2" ht="12.75">
      <c r="B292" s="35"/>
    </row>
    <row r="293" spans="2:2" ht="12.75">
      <c r="B293" s="35"/>
    </row>
    <row r="294" spans="2:2" ht="12.75">
      <c r="B294" s="35"/>
    </row>
    <row r="295" spans="2:2" ht="12.75">
      <c r="B295" s="35"/>
    </row>
    <row r="296" spans="2:2" ht="12.75">
      <c r="B296" s="35"/>
    </row>
    <row r="297" spans="2:2" ht="12.75">
      <c r="B297" s="35"/>
    </row>
    <row r="298" spans="2:2" ht="12.75">
      <c r="B298" s="35"/>
    </row>
    <row r="299" spans="2:2" ht="12.75">
      <c r="B299" s="35"/>
    </row>
    <row r="300" spans="2:2" ht="12.75">
      <c r="B300" s="35"/>
    </row>
    <row r="301" spans="2:2" ht="12.75">
      <c r="B301" s="35"/>
    </row>
    <row r="302" spans="2:2" ht="12.75">
      <c r="B302" s="35"/>
    </row>
    <row r="303" spans="2:2" ht="12.75">
      <c r="B303" s="35"/>
    </row>
    <row r="304" spans="2:2" ht="12.75">
      <c r="B304" s="35"/>
    </row>
    <row r="305" spans="2:2" ht="12.75">
      <c r="B305" s="35"/>
    </row>
    <row r="306" spans="2:2" ht="12.75">
      <c r="B306" s="35"/>
    </row>
    <row r="307" spans="2:2" ht="12.75">
      <c r="B307" s="35"/>
    </row>
    <row r="308" spans="2:2" ht="12.75">
      <c r="B308" s="35"/>
    </row>
    <row r="309" spans="2:2" ht="12.75">
      <c r="B309" s="35"/>
    </row>
    <row r="310" spans="2:2" ht="12.75">
      <c r="B310" s="35"/>
    </row>
    <row r="311" spans="2:2" ht="12.75">
      <c r="B311" s="35"/>
    </row>
    <row r="312" spans="2:2" ht="12.75">
      <c r="B312" s="35"/>
    </row>
    <row r="313" spans="2:2" ht="12.75">
      <c r="B313" s="35"/>
    </row>
    <row r="314" spans="2:2" ht="12.75">
      <c r="B314" s="35"/>
    </row>
    <row r="315" spans="2:2" ht="12.75">
      <c r="B315" s="35"/>
    </row>
    <row r="316" spans="2:2" ht="12.75">
      <c r="B316" s="35"/>
    </row>
    <row r="317" spans="2:2" ht="12.75">
      <c r="B317" s="35"/>
    </row>
    <row r="318" spans="2:2" ht="12.75">
      <c r="B318" s="35"/>
    </row>
    <row r="319" spans="2:2" ht="12.75">
      <c r="B319" s="35"/>
    </row>
    <row r="320" spans="2:2" ht="12.75">
      <c r="B320" s="35"/>
    </row>
    <row r="321" spans="2:2" ht="12.75">
      <c r="B321" s="35"/>
    </row>
    <row r="322" spans="2:2" ht="12.75">
      <c r="B322" s="35"/>
    </row>
    <row r="323" spans="2:2" ht="12.75">
      <c r="B323" s="35"/>
    </row>
    <row r="324" spans="2:2" ht="12.75">
      <c r="B324" s="35"/>
    </row>
    <row r="325" spans="2:2" ht="12.75">
      <c r="B325" s="35"/>
    </row>
    <row r="326" spans="2:2" ht="12.75">
      <c r="B326" s="35"/>
    </row>
    <row r="327" spans="2:2" ht="12.75">
      <c r="B327" s="35"/>
    </row>
    <row r="328" spans="2:2" ht="12.75">
      <c r="B328" s="35"/>
    </row>
    <row r="329" spans="2:2" ht="12.75">
      <c r="B329" s="35"/>
    </row>
    <row r="330" spans="2:2" ht="12.75">
      <c r="B330" s="35"/>
    </row>
    <row r="331" spans="2:2" ht="12.75">
      <c r="B331" s="35"/>
    </row>
    <row r="332" spans="2:2" ht="12.75">
      <c r="B332" s="35"/>
    </row>
    <row r="333" spans="2:2" ht="12.75">
      <c r="B333" s="35"/>
    </row>
    <row r="334" spans="2:2" ht="12.75">
      <c r="B334" s="35"/>
    </row>
    <row r="335" spans="2:2" ht="12.75">
      <c r="B335" s="35"/>
    </row>
    <row r="336" spans="2:2" ht="12.75">
      <c r="B336" s="35"/>
    </row>
    <row r="337" spans="2:2" ht="12.75">
      <c r="B337" s="35"/>
    </row>
    <row r="338" spans="2:2" ht="12.75">
      <c r="B338" s="35"/>
    </row>
    <row r="339" spans="2:2" ht="12.75">
      <c r="B339" s="35"/>
    </row>
    <row r="340" spans="2:2" ht="12.75">
      <c r="B340" s="35"/>
    </row>
    <row r="341" spans="2:2" ht="12.75">
      <c r="B341" s="35"/>
    </row>
    <row r="342" spans="2:2" ht="12.75">
      <c r="B342" s="35"/>
    </row>
    <row r="343" spans="2:2" ht="12.75">
      <c r="B343" s="35"/>
    </row>
    <row r="344" spans="2:2" ht="12.75">
      <c r="B344" s="35"/>
    </row>
    <row r="345" spans="2:2" ht="12.75">
      <c r="B345" s="35"/>
    </row>
    <row r="346" spans="2:2" ht="12.75">
      <c r="B346" s="35"/>
    </row>
    <row r="347" spans="2:2" ht="12.75">
      <c r="B347" s="35"/>
    </row>
    <row r="348" spans="2:2" ht="12.75">
      <c r="B348" s="35"/>
    </row>
    <row r="349" spans="2:2" ht="12.75">
      <c r="B349" s="35"/>
    </row>
    <row r="350" spans="2:2" ht="12.75">
      <c r="B350" s="35"/>
    </row>
    <row r="351" spans="2:2" ht="12.75">
      <c r="B351" s="35"/>
    </row>
    <row r="352" spans="2:2" ht="12.75">
      <c r="B352" s="35"/>
    </row>
    <row r="353" spans="2:2" ht="12.75">
      <c r="B353" s="35"/>
    </row>
    <row r="354" spans="2:2" ht="12.75">
      <c r="B354" s="35"/>
    </row>
    <row r="355" spans="2:2" ht="12.75">
      <c r="B355" s="35"/>
    </row>
    <row r="356" spans="2:2" ht="12.75">
      <c r="B356" s="35"/>
    </row>
    <row r="357" spans="2:2" ht="12.75">
      <c r="B357" s="35"/>
    </row>
    <row r="358" spans="2:2" ht="12.75">
      <c r="B358" s="35"/>
    </row>
    <row r="359" spans="2:2" ht="12.75">
      <c r="B359" s="35"/>
    </row>
    <row r="360" spans="2:2" ht="12.75">
      <c r="B360" s="35"/>
    </row>
    <row r="361" spans="2:2" ht="12.75">
      <c r="B361" s="35"/>
    </row>
    <row r="362" spans="2:2" ht="12.75">
      <c r="B362" s="35"/>
    </row>
    <row r="363" spans="2:2" ht="12.75">
      <c r="B363" s="35"/>
    </row>
    <row r="364" spans="2:2" ht="12.75">
      <c r="B364" s="35"/>
    </row>
    <row r="365" spans="2:2" ht="12.75">
      <c r="B365" s="35"/>
    </row>
    <row r="366" spans="2:2" ht="12.75">
      <c r="B366" s="35"/>
    </row>
    <row r="367" spans="2:2" ht="12.75">
      <c r="B367" s="35"/>
    </row>
    <row r="368" spans="2:2" ht="12.75">
      <c r="B368" s="35"/>
    </row>
    <row r="369" spans="2:2" ht="12.75">
      <c r="B369" s="35"/>
    </row>
    <row r="370" spans="2:2" ht="12.75">
      <c r="B370" s="35"/>
    </row>
    <row r="371" spans="2:2" ht="12.75">
      <c r="B371" s="35"/>
    </row>
    <row r="372" spans="2:2" ht="12.75">
      <c r="B372" s="35"/>
    </row>
    <row r="373" spans="2:2" ht="12.75">
      <c r="B373" s="35"/>
    </row>
    <row r="374" spans="2:2" ht="12.75">
      <c r="B374" s="35"/>
    </row>
    <row r="375" spans="2:2" ht="12.75">
      <c r="B375" s="35"/>
    </row>
    <row r="376" spans="2:2" ht="12.75">
      <c r="B376" s="35"/>
    </row>
    <row r="377" spans="2:2" ht="12.75">
      <c r="B377" s="35"/>
    </row>
    <row r="378" spans="2:2" ht="12.75">
      <c r="B378" s="35"/>
    </row>
    <row r="379" spans="2:2" ht="12.75">
      <c r="B379" s="35"/>
    </row>
    <row r="380" spans="2:2" ht="12.75">
      <c r="B380" s="35"/>
    </row>
    <row r="381" spans="2:2" ht="12.75">
      <c r="B381" s="35"/>
    </row>
    <row r="382" spans="2:2" ht="12.75">
      <c r="B382" s="35"/>
    </row>
    <row r="383" spans="2:2" ht="12.75">
      <c r="B383" s="35"/>
    </row>
    <row r="384" spans="2:2" ht="12.75">
      <c r="B384" s="35"/>
    </row>
    <row r="385" spans="2:2" ht="12.75">
      <c r="B385" s="35"/>
    </row>
    <row r="386" spans="2:2" ht="12.75">
      <c r="B386" s="35"/>
    </row>
    <row r="387" spans="2:2" ht="12.75">
      <c r="B387" s="35"/>
    </row>
    <row r="388" spans="2:2" ht="12.75">
      <c r="B388" s="35"/>
    </row>
    <row r="389" spans="2:2" ht="12.75">
      <c r="B389" s="35"/>
    </row>
    <row r="390" spans="2:2" ht="12.75">
      <c r="B390" s="35"/>
    </row>
    <row r="391" spans="2:2" ht="12.75">
      <c r="B391" s="35"/>
    </row>
    <row r="392" spans="2:2" ht="12.75">
      <c r="B392" s="35"/>
    </row>
    <row r="393" spans="2:2" ht="12.75">
      <c r="B393" s="35"/>
    </row>
    <row r="394" spans="2:2" ht="12.75">
      <c r="B394" s="35"/>
    </row>
    <row r="395" spans="2:2" ht="12.75">
      <c r="B395" s="35"/>
    </row>
    <row r="396" spans="2:2" ht="12.75">
      <c r="B396" s="35"/>
    </row>
    <row r="397" spans="2:2" ht="12.75">
      <c r="B397" s="35"/>
    </row>
    <row r="398" spans="2:2" ht="12.75">
      <c r="B398" s="35"/>
    </row>
    <row r="399" spans="2:2" ht="12.75">
      <c r="B399" s="35"/>
    </row>
    <row r="400" spans="2:2" ht="12.75">
      <c r="B400" s="35"/>
    </row>
    <row r="401" spans="2:2" ht="12.75">
      <c r="B401" s="35"/>
    </row>
    <row r="402" spans="2:2" ht="12.75">
      <c r="B402" s="35"/>
    </row>
    <row r="403" spans="2:2" ht="12.75">
      <c r="B403" s="35"/>
    </row>
    <row r="404" spans="2:2" ht="12.75">
      <c r="B404" s="35"/>
    </row>
    <row r="405" spans="2:2" ht="12.75">
      <c r="B405" s="35"/>
    </row>
    <row r="406" spans="2:2" ht="12.75">
      <c r="B406" s="35"/>
    </row>
    <row r="407" spans="2:2" ht="12.75">
      <c r="B407" s="35"/>
    </row>
    <row r="408" spans="2:2" ht="12.75">
      <c r="B408" s="35"/>
    </row>
    <row r="409" spans="2:2" ht="12.75">
      <c r="B409" s="35"/>
    </row>
    <row r="410" spans="2:2" ht="12.75">
      <c r="B410" s="35"/>
    </row>
    <row r="411" spans="2:2" ht="12.75">
      <c r="B411" s="35"/>
    </row>
    <row r="412" spans="2:2" ht="12.75">
      <c r="B412" s="35"/>
    </row>
    <row r="413" spans="2:2" ht="12.75">
      <c r="B413" s="35"/>
    </row>
    <row r="414" spans="2:2" ht="12.75">
      <c r="B414" s="35"/>
    </row>
    <row r="415" spans="2:2" ht="12.75">
      <c r="B415" s="35"/>
    </row>
    <row r="416" spans="2:2" ht="12.75">
      <c r="B416" s="35"/>
    </row>
    <row r="417" spans="2:2" ht="12.75">
      <c r="B417" s="35"/>
    </row>
    <row r="418" spans="2:2" ht="12.75">
      <c r="B418" s="35"/>
    </row>
    <row r="419" spans="2:2" ht="12.75">
      <c r="B419" s="35"/>
    </row>
    <row r="420" spans="2:2" ht="12.75">
      <c r="B420" s="35"/>
    </row>
    <row r="421" spans="2:2" ht="12.75">
      <c r="B421" s="35"/>
    </row>
    <row r="422" spans="2:2" ht="12.75">
      <c r="B422" s="35"/>
    </row>
    <row r="423" spans="2:2" ht="12.75">
      <c r="B423" s="35"/>
    </row>
    <row r="424" spans="2:2" ht="12.75">
      <c r="B424" s="35"/>
    </row>
    <row r="425" spans="2:2" ht="12.75">
      <c r="B425" s="35"/>
    </row>
    <row r="426" spans="2:2" ht="12.75">
      <c r="B426" s="35"/>
    </row>
    <row r="427" spans="2:2" ht="12.75">
      <c r="B427" s="35"/>
    </row>
    <row r="428" spans="2:2" ht="12.75">
      <c r="B428" s="35"/>
    </row>
    <row r="429" spans="2:2" ht="12.75">
      <c r="B429" s="35"/>
    </row>
    <row r="430" spans="2:2" ht="12.75">
      <c r="B430" s="35"/>
    </row>
    <row r="431" spans="2:2" ht="12.75">
      <c r="B431" s="35"/>
    </row>
    <row r="432" spans="2:2" ht="12.75">
      <c r="B432" s="35"/>
    </row>
    <row r="433" spans="2:2" ht="12.75">
      <c r="B433" s="35"/>
    </row>
    <row r="434" spans="2:2" ht="12.75">
      <c r="B434" s="35"/>
    </row>
    <row r="435" spans="2:2" ht="12.75">
      <c r="B435" s="35"/>
    </row>
    <row r="436" spans="2:2" ht="12.75">
      <c r="B436" s="35"/>
    </row>
    <row r="437" spans="2:2" ht="12.75">
      <c r="B437" s="35"/>
    </row>
    <row r="438" spans="2:2" ht="12.75">
      <c r="B438" s="35"/>
    </row>
    <row r="439" spans="2:2" ht="12.75">
      <c r="B439" s="35"/>
    </row>
    <row r="440" spans="2:2" ht="12.75">
      <c r="B440" s="35"/>
    </row>
    <row r="441" spans="2:2" ht="12.75">
      <c r="B441" s="35"/>
    </row>
    <row r="442" spans="2:2" ht="12.75">
      <c r="B442" s="35"/>
    </row>
    <row r="443" spans="2:2" ht="12.75">
      <c r="B443" s="35"/>
    </row>
    <row r="444" spans="2:2" ht="12.75">
      <c r="B444" s="35"/>
    </row>
    <row r="445" spans="2:2" ht="12.75">
      <c r="B445" s="35"/>
    </row>
    <row r="446" spans="2:2" ht="12.75">
      <c r="B446" s="35"/>
    </row>
    <row r="447" spans="2:2" ht="12.75">
      <c r="B447" s="35"/>
    </row>
    <row r="448" spans="2:2" ht="12.75">
      <c r="B448" s="35"/>
    </row>
    <row r="449" spans="2:2" ht="12.75">
      <c r="B449" s="35"/>
    </row>
    <row r="450" spans="2:2" ht="12.75">
      <c r="B450" s="35"/>
    </row>
    <row r="451" spans="2:2" ht="12.75">
      <c r="B451" s="35"/>
    </row>
    <row r="452" spans="2:2" ht="12.75">
      <c r="B452" s="35"/>
    </row>
    <row r="453" spans="2:2" ht="12.75">
      <c r="B453" s="35"/>
    </row>
    <row r="454" spans="2:2" ht="12.75">
      <c r="B454" s="35"/>
    </row>
    <row r="455" spans="2:2" ht="12.75">
      <c r="B455" s="35"/>
    </row>
    <row r="456" spans="2:2" ht="12.75">
      <c r="B456" s="35"/>
    </row>
    <row r="457" spans="2:2" ht="12.75">
      <c r="B457" s="35"/>
    </row>
    <row r="458" spans="2:2" ht="12.75">
      <c r="B458" s="35"/>
    </row>
    <row r="459" spans="2:2" ht="12.75">
      <c r="B459" s="35"/>
    </row>
    <row r="460" spans="2:2" ht="12.75">
      <c r="B460" s="35"/>
    </row>
    <row r="461" spans="2:2" ht="12.75">
      <c r="B461" s="35"/>
    </row>
    <row r="462" spans="2:2" ht="12.75">
      <c r="B462" s="35"/>
    </row>
    <row r="463" spans="2:2" ht="12.75">
      <c r="B463" s="35"/>
    </row>
    <row r="464" spans="2:2" ht="12.75">
      <c r="B464" s="35"/>
    </row>
    <row r="465" spans="2:2" ht="12.75">
      <c r="B465" s="35"/>
    </row>
    <row r="466" spans="2:2" ht="12.75">
      <c r="B466" s="35"/>
    </row>
    <row r="467" spans="2:2" ht="12.75">
      <c r="B467" s="35"/>
    </row>
    <row r="468" spans="2:2" ht="12.75">
      <c r="B468" s="35"/>
    </row>
    <row r="469" spans="2:2" ht="12.75">
      <c r="B469" s="35"/>
    </row>
    <row r="470" spans="2:2" ht="12.75">
      <c r="B470" s="35"/>
    </row>
    <row r="471" spans="2:2" ht="12.75">
      <c r="B471" s="35"/>
    </row>
    <row r="472" spans="2:2" ht="12.75">
      <c r="B472" s="35"/>
    </row>
    <row r="473" spans="2:2" ht="12.75">
      <c r="B473" s="35"/>
    </row>
    <row r="474" spans="2:2" ht="12.75">
      <c r="B474" s="35"/>
    </row>
    <row r="475" spans="2:2" ht="12.75">
      <c r="B475" s="35"/>
    </row>
    <row r="476" spans="2:2" ht="12.75">
      <c r="B476" s="35"/>
    </row>
    <row r="477" spans="2:2" ht="12.75">
      <c r="B477" s="35"/>
    </row>
    <row r="478" spans="2:2" ht="12.75">
      <c r="B478" s="35"/>
    </row>
    <row r="479" spans="2:2" ht="12.75">
      <c r="B479" s="35"/>
    </row>
    <row r="480" spans="2:2" ht="12.75">
      <c r="B480" s="35"/>
    </row>
    <row r="481" spans="2:2" ht="12.75">
      <c r="B481" s="35"/>
    </row>
    <row r="482" spans="2:2" ht="12.75">
      <c r="B482" s="35"/>
    </row>
    <row r="483" spans="2:2" ht="12.75">
      <c r="B483" s="35"/>
    </row>
    <row r="484" spans="2:2" ht="12.75">
      <c r="B484" s="35"/>
    </row>
    <row r="485" spans="2:2" ht="12.75">
      <c r="B485" s="35"/>
    </row>
    <row r="486" spans="2:2" ht="12.75">
      <c r="B486" s="35"/>
    </row>
    <row r="487" spans="2:2" ht="12.75">
      <c r="B487" s="35"/>
    </row>
    <row r="488" spans="2:2" ht="12.75">
      <c r="B488" s="35"/>
    </row>
    <row r="489" spans="2:2" ht="12.75">
      <c r="B489" s="35"/>
    </row>
    <row r="490" spans="2:2" ht="12.75">
      <c r="B490" s="35"/>
    </row>
    <row r="491" spans="2:2" ht="12.75">
      <c r="B491" s="35"/>
    </row>
    <row r="492" spans="2:2" ht="12.75">
      <c r="B492" s="35"/>
    </row>
    <row r="493" spans="2:2" ht="12.75">
      <c r="B493" s="35"/>
    </row>
    <row r="494" spans="2:2" ht="12.75">
      <c r="B494" s="35"/>
    </row>
    <row r="495" spans="2:2" ht="12.75">
      <c r="B495" s="35"/>
    </row>
    <row r="496" spans="2:2" ht="12.75">
      <c r="B496" s="35"/>
    </row>
    <row r="497" spans="2:2" ht="12.75">
      <c r="B497" s="35"/>
    </row>
    <row r="498" spans="2:2" ht="12.75">
      <c r="B498" s="35"/>
    </row>
    <row r="499" spans="2:2" ht="12.75">
      <c r="B499" s="35"/>
    </row>
    <row r="500" spans="2:2" ht="12.75">
      <c r="B500" s="35"/>
    </row>
    <row r="501" spans="2:2" ht="12.75">
      <c r="B501" s="35"/>
    </row>
    <row r="502" spans="2:2" ht="12.75">
      <c r="B502" s="35"/>
    </row>
    <row r="503" spans="2:2" ht="12.75">
      <c r="B503" s="35"/>
    </row>
    <row r="504" spans="2:2" ht="12.75">
      <c r="B504" s="35"/>
    </row>
    <row r="505" spans="2:2" ht="12.75">
      <c r="B505" s="35"/>
    </row>
    <row r="506" spans="2:2" ht="12.75">
      <c r="B506" s="35"/>
    </row>
    <row r="507" spans="2:2" ht="12.75">
      <c r="B507" s="35"/>
    </row>
    <row r="508" spans="2:2" ht="12.75">
      <c r="B508" s="35"/>
    </row>
    <row r="509" spans="2:2" ht="12.75">
      <c r="B509" s="35"/>
    </row>
    <row r="510" spans="2:2" ht="12.75">
      <c r="B510" s="35"/>
    </row>
    <row r="511" spans="2:2" ht="12.75">
      <c r="B511" s="35"/>
    </row>
    <row r="512" spans="2:2" ht="12.75">
      <c r="B512" s="35"/>
    </row>
    <row r="513" spans="2:2" ht="12.75">
      <c r="B513" s="35"/>
    </row>
    <row r="514" spans="2:2" ht="12.75">
      <c r="B514" s="35"/>
    </row>
    <row r="515" spans="2:2" ht="12.75">
      <c r="B515" s="35"/>
    </row>
    <row r="516" spans="2:2" ht="12.75">
      <c r="B516" s="35"/>
    </row>
    <row r="517" spans="2:2" ht="12.75">
      <c r="B517" s="35"/>
    </row>
    <row r="518" spans="2:2" ht="12.75">
      <c r="B518" s="35"/>
    </row>
    <row r="519" spans="2:2" ht="12.75">
      <c r="B519" s="35"/>
    </row>
    <row r="520" spans="2:2" ht="12.75">
      <c r="B520" s="35"/>
    </row>
    <row r="521" spans="2:2" ht="12.75">
      <c r="B521" s="35"/>
    </row>
    <row r="522" spans="2:2" ht="12.75">
      <c r="B522" s="35"/>
    </row>
    <row r="523" spans="2:2" ht="12.75">
      <c r="B523" s="35"/>
    </row>
    <row r="524" spans="2:2" ht="12.75">
      <c r="B524" s="35"/>
    </row>
    <row r="525" spans="2:2" ht="12.75">
      <c r="B525" s="35"/>
    </row>
    <row r="526" spans="2:2" ht="12.75">
      <c r="B526" s="35"/>
    </row>
    <row r="527" spans="2:2" ht="12.75">
      <c r="B527" s="35"/>
    </row>
    <row r="528" spans="2:2" ht="12.75">
      <c r="B528" s="35"/>
    </row>
    <row r="529" spans="2:2" ht="12.75">
      <c r="B529" s="35"/>
    </row>
    <row r="530" spans="2:2" ht="12.75">
      <c r="B530" s="35"/>
    </row>
    <row r="531" spans="2:2" ht="12.75">
      <c r="B531" s="35"/>
    </row>
    <row r="532" spans="2:2" ht="12.75">
      <c r="B532" s="35"/>
    </row>
    <row r="533" spans="2:2" ht="12.75">
      <c r="B533" s="35"/>
    </row>
    <row r="534" spans="2:2" ht="12.75">
      <c r="B534" s="35"/>
    </row>
    <row r="535" spans="2:2" ht="12.75">
      <c r="B535" s="35"/>
    </row>
    <row r="536" spans="2:2" ht="12.75">
      <c r="B536" s="35"/>
    </row>
    <row r="537" spans="2:2" ht="12.75">
      <c r="B537" s="35"/>
    </row>
    <row r="538" spans="2:2" ht="12.75">
      <c r="B538" s="35"/>
    </row>
    <row r="539" spans="2:2" ht="12.75">
      <c r="B539" s="35"/>
    </row>
    <row r="540" spans="2:2" ht="12.75">
      <c r="B540" s="35"/>
    </row>
    <row r="541" spans="2:2" ht="12.75">
      <c r="B541" s="35"/>
    </row>
    <row r="542" spans="2:2" ht="12.75">
      <c r="B542" s="35"/>
    </row>
    <row r="543" spans="2:2" ht="12.75">
      <c r="B543" s="35"/>
    </row>
    <row r="544" spans="2:2" ht="12.75">
      <c r="B544" s="35"/>
    </row>
    <row r="545" spans="2:2" ht="12.75">
      <c r="B545" s="35"/>
    </row>
    <row r="546" spans="2:2" ht="12.75">
      <c r="B546" s="35"/>
    </row>
    <row r="547" spans="2:2" ht="12.75">
      <c r="B547" s="35"/>
    </row>
    <row r="548" spans="2:2" ht="12.75">
      <c r="B548" s="35"/>
    </row>
    <row r="549" spans="2:2" ht="12.75">
      <c r="B549" s="35"/>
    </row>
    <row r="550" spans="2:2" ht="12.75">
      <c r="B550" s="35"/>
    </row>
    <row r="551" spans="2:2" ht="12.75">
      <c r="B551" s="35"/>
    </row>
    <row r="552" spans="2:2" ht="12.75">
      <c r="B552" s="35"/>
    </row>
    <row r="553" spans="2:2" ht="12.75">
      <c r="B553" s="35"/>
    </row>
    <row r="554" spans="2:2" ht="12.75">
      <c r="B554" s="35"/>
    </row>
    <row r="555" spans="2:2" ht="12.75">
      <c r="B555" s="35"/>
    </row>
    <row r="556" spans="2:2" ht="12.75">
      <c r="B556" s="35"/>
    </row>
    <row r="557" spans="2:2" ht="12.75">
      <c r="B557" s="35"/>
    </row>
    <row r="558" spans="2:2" ht="12.75">
      <c r="B558" s="35"/>
    </row>
    <row r="559" spans="2:2" ht="12.75">
      <c r="B559" s="35"/>
    </row>
    <row r="560" spans="2:2" ht="12.75">
      <c r="B560" s="35"/>
    </row>
    <row r="561" spans="2:2" ht="12.75">
      <c r="B561" s="35"/>
    </row>
    <row r="562" spans="2:2" ht="12.75">
      <c r="B562" s="35"/>
    </row>
    <row r="563" spans="2:2" ht="12.75">
      <c r="B563" s="35"/>
    </row>
    <row r="564" spans="2:2" ht="12.75">
      <c r="B564" s="35"/>
    </row>
    <row r="565" spans="2:2" ht="12.75">
      <c r="B565" s="35"/>
    </row>
    <row r="566" spans="2:2" ht="12.75">
      <c r="B566" s="35"/>
    </row>
    <row r="567" spans="2:2" ht="12.75">
      <c r="B567" s="35"/>
    </row>
    <row r="568" spans="2:2" ht="12.75">
      <c r="B568" s="35"/>
    </row>
    <row r="569" spans="2:2" ht="12.75">
      <c r="B569" s="35"/>
    </row>
    <row r="570" spans="2:2" ht="12.75">
      <c r="B570" s="35"/>
    </row>
    <row r="571" spans="2:2" ht="12.75">
      <c r="B571" s="35"/>
    </row>
    <row r="572" spans="2:2" ht="12.75">
      <c r="B572" s="35"/>
    </row>
    <row r="573" spans="2:2" ht="12.75">
      <c r="B573" s="35"/>
    </row>
    <row r="574" spans="2:2" ht="12.75">
      <c r="B574" s="35"/>
    </row>
    <row r="575" spans="2:2" ht="12.75">
      <c r="B575" s="35"/>
    </row>
    <row r="576" spans="2:2" ht="12.75">
      <c r="B576" s="35"/>
    </row>
    <row r="577" spans="2:2" ht="12.75">
      <c r="B577" s="35"/>
    </row>
    <row r="578" spans="2:2" ht="12.75">
      <c r="B578" s="35"/>
    </row>
    <row r="579" spans="2:2" ht="12.75">
      <c r="B579" s="35"/>
    </row>
    <row r="580" spans="2:2" ht="12.75">
      <c r="B580" s="35"/>
    </row>
    <row r="581" spans="2:2" ht="12.75">
      <c r="B581" s="35"/>
    </row>
    <row r="582" spans="2:2" ht="12.75">
      <c r="B582" s="35"/>
    </row>
    <row r="583" spans="2:2" ht="12.75">
      <c r="B583" s="35"/>
    </row>
    <row r="584" spans="2:2" ht="12.75">
      <c r="B584" s="35"/>
    </row>
    <row r="585" spans="2:2" ht="12.75">
      <c r="B585" s="35"/>
    </row>
    <row r="586" spans="2:2" ht="12.75">
      <c r="B586" s="35"/>
    </row>
    <row r="587" spans="2:2" ht="12.75">
      <c r="B587" s="35"/>
    </row>
    <row r="588" spans="2:2" ht="12.75">
      <c r="B588" s="35"/>
    </row>
    <row r="589" spans="2:2" ht="12.75">
      <c r="B589" s="35"/>
    </row>
    <row r="590" spans="2:2" ht="12.75">
      <c r="B590" s="35"/>
    </row>
    <row r="591" spans="2:2" ht="12.75">
      <c r="B591" s="35"/>
    </row>
    <row r="592" spans="2:2" ht="12.75">
      <c r="B592" s="35"/>
    </row>
    <row r="593" spans="2:2" ht="12.75">
      <c r="B593" s="35"/>
    </row>
    <row r="594" spans="2:2" ht="12.75">
      <c r="B594" s="35"/>
    </row>
    <row r="595" spans="2:2" ht="12.75">
      <c r="B595" s="35"/>
    </row>
    <row r="596" spans="2:2" ht="12.75">
      <c r="B596" s="35"/>
    </row>
    <row r="597" spans="2:2" ht="12.75">
      <c r="B597" s="35"/>
    </row>
    <row r="598" spans="2:2" ht="12.75">
      <c r="B598" s="35"/>
    </row>
    <row r="599" spans="2:2" ht="12.75">
      <c r="B599" s="35"/>
    </row>
    <row r="600" spans="2:2" ht="12.75">
      <c r="B600" s="35"/>
    </row>
    <row r="601" spans="2:2" ht="12.75">
      <c r="B601" s="35"/>
    </row>
    <row r="602" spans="2:2" ht="12.75">
      <c r="B602" s="35"/>
    </row>
    <row r="603" spans="2:2" ht="12.75">
      <c r="B603" s="35"/>
    </row>
    <row r="604" spans="2:2" ht="12.75">
      <c r="B604" s="35"/>
    </row>
    <row r="605" spans="2:2" ht="12.75">
      <c r="B605" s="35"/>
    </row>
    <row r="606" spans="2:2" ht="12.75">
      <c r="B606" s="35"/>
    </row>
    <row r="607" spans="2:2" ht="12.75">
      <c r="B607" s="35"/>
    </row>
    <row r="608" spans="2:2" ht="12.75">
      <c r="B608" s="35"/>
    </row>
    <row r="609" spans="2:2" ht="12.75">
      <c r="B609" s="35"/>
    </row>
    <row r="610" spans="2:2" ht="12.75">
      <c r="B610" s="35"/>
    </row>
    <row r="611" spans="2:2" ht="12.75">
      <c r="B611" s="35"/>
    </row>
    <row r="612" spans="2:2" ht="12.75">
      <c r="B612" s="35"/>
    </row>
    <row r="613" spans="2:2" ht="12.75">
      <c r="B613" s="35"/>
    </row>
    <row r="614" spans="2:2" ht="12.75">
      <c r="B614" s="35"/>
    </row>
    <row r="615" spans="2:2" ht="12.75">
      <c r="B615" s="35"/>
    </row>
    <row r="616" spans="2:2" ht="12.75">
      <c r="B616" s="35"/>
    </row>
    <row r="617" spans="2:2" ht="12.75">
      <c r="B617" s="35"/>
    </row>
    <row r="618" spans="2:2" ht="12.75">
      <c r="B618" s="35"/>
    </row>
    <row r="619" spans="2:2" ht="12.75">
      <c r="B619" s="35"/>
    </row>
    <row r="620" spans="2:2" ht="12.75">
      <c r="B620" s="35"/>
    </row>
    <row r="621" spans="2:2" ht="12.75">
      <c r="B621" s="35"/>
    </row>
    <row r="622" spans="2:2" ht="12.75">
      <c r="B622" s="35"/>
    </row>
    <row r="623" spans="2:2" ht="12.75">
      <c r="B623" s="35"/>
    </row>
    <row r="624" spans="2:2" ht="12.75">
      <c r="B624" s="35"/>
    </row>
    <row r="625" spans="2:2" ht="12.75">
      <c r="B625" s="35"/>
    </row>
    <row r="626" spans="2:2" ht="12.75">
      <c r="B626" s="35"/>
    </row>
    <row r="627" spans="2:2" ht="12.75">
      <c r="B627" s="35"/>
    </row>
    <row r="628" spans="2:2" ht="12.75">
      <c r="B628" s="35"/>
    </row>
    <row r="629" spans="2:2" ht="12.75">
      <c r="B629" s="35"/>
    </row>
    <row r="630" spans="2:2" ht="12.75">
      <c r="B630" s="35"/>
    </row>
    <row r="631" spans="2:2" ht="12.75">
      <c r="B631" s="35"/>
    </row>
    <row r="632" spans="2:2" ht="12.75">
      <c r="B632" s="35"/>
    </row>
    <row r="633" spans="2:2" ht="12.75">
      <c r="B633" s="35"/>
    </row>
    <row r="634" spans="2:2" ht="12.75">
      <c r="B634" s="35"/>
    </row>
    <row r="635" spans="2:2" ht="12.75">
      <c r="B635" s="35"/>
    </row>
    <row r="636" spans="2:2" ht="12.75">
      <c r="B636" s="35"/>
    </row>
    <row r="637" spans="2:2" ht="12.75">
      <c r="B637" s="35"/>
    </row>
    <row r="638" spans="2:2" ht="12.75">
      <c r="B638" s="35"/>
    </row>
    <row r="639" spans="2:2" ht="12.75">
      <c r="B639" s="35"/>
    </row>
    <row r="640" spans="2:2" ht="12.75">
      <c r="B640" s="35"/>
    </row>
    <row r="641" spans="2:2" ht="12.75">
      <c r="B641" s="35"/>
    </row>
    <row r="642" spans="2:2" ht="12.75">
      <c r="B642" s="35"/>
    </row>
    <row r="643" spans="2:2" ht="12.75">
      <c r="B643" s="35"/>
    </row>
    <row r="644" spans="2:2" ht="12.75">
      <c r="B644" s="35"/>
    </row>
    <row r="645" spans="2:2" ht="12.75">
      <c r="B645" s="35"/>
    </row>
    <row r="646" spans="2:2" ht="12.75">
      <c r="B646" s="35"/>
    </row>
    <row r="647" spans="2:2" ht="12.75">
      <c r="B647" s="35"/>
    </row>
    <row r="648" spans="2:2" ht="12.75">
      <c r="B648" s="35"/>
    </row>
    <row r="649" spans="2:2" ht="12.75">
      <c r="B649" s="35"/>
    </row>
    <row r="650" spans="2:2" ht="12.75">
      <c r="B650" s="35"/>
    </row>
    <row r="651" spans="2:2" ht="12.75">
      <c r="B651" s="35"/>
    </row>
    <row r="652" spans="2:2" ht="12.75">
      <c r="B652" s="35"/>
    </row>
    <row r="653" spans="2:2" ht="12.75">
      <c r="B653" s="35"/>
    </row>
    <row r="654" spans="2:2" ht="12.75">
      <c r="B654" s="35"/>
    </row>
    <row r="655" spans="2:2" ht="12.75">
      <c r="B655" s="35"/>
    </row>
    <row r="656" spans="2:2" ht="12.75">
      <c r="B656" s="35"/>
    </row>
    <row r="657" spans="2:2" ht="12.75">
      <c r="B657" s="35"/>
    </row>
    <row r="658" spans="2:2" ht="12.75">
      <c r="B658" s="35"/>
    </row>
    <row r="659" spans="2:2" ht="12.75">
      <c r="B659" s="35"/>
    </row>
    <row r="660" spans="2:2" ht="12.75">
      <c r="B660" s="35"/>
    </row>
    <row r="661" spans="2:2" ht="12.75">
      <c r="B661" s="35"/>
    </row>
    <row r="662" spans="2:2" ht="12.75">
      <c r="B662" s="35"/>
    </row>
    <row r="663" spans="2:2" ht="12.75">
      <c r="B663" s="35"/>
    </row>
    <row r="664" spans="2:2" ht="12.75">
      <c r="B664" s="35"/>
    </row>
    <row r="665" spans="2:2" ht="12.75">
      <c r="B665" s="35"/>
    </row>
    <row r="666" spans="2:2" ht="12.75">
      <c r="B666" s="35"/>
    </row>
    <row r="667" spans="2:2" ht="12.75">
      <c r="B667" s="35"/>
    </row>
    <row r="668" spans="2:2" ht="12.75">
      <c r="B668" s="35"/>
    </row>
    <row r="669" spans="2:2" ht="12.75">
      <c r="B669" s="35"/>
    </row>
    <row r="670" spans="2:2" ht="12.75">
      <c r="B670" s="35"/>
    </row>
    <row r="671" spans="2:2" ht="12.75">
      <c r="B671" s="35"/>
    </row>
    <row r="672" spans="2:2" ht="12.75">
      <c r="B672" s="35"/>
    </row>
    <row r="673" spans="2:2" ht="12.75">
      <c r="B673" s="35"/>
    </row>
    <row r="674" spans="2:2" ht="12.75">
      <c r="B674" s="35"/>
    </row>
    <row r="675" spans="2:2" ht="12.75">
      <c r="B675" s="35"/>
    </row>
    <row r="676" spans="2:2" ht="12.75">
      <c r="B676" s="35"/>
    </row>
    <row r="677" spans="2:2" ht="12.75">
      <c r="B677" s="35"/>
    </row>
    <row r="678" spans="2:2" ht="12.75">
      <c r="B678" s="35"/>
    </row>
    <row r="679" spans="2:2" ht="12.75">
      <c r="B679" s="35"/>
    </row>
    <row r="680" spans="2:2" ht="12.75">
      <c r="B680" s="35"/>
    </row>
    <row r="681" spans="2:2" ht="12.75">
      <c r="B681" s="35"/>
    </row>
    <row r="682" spans="2:2" ht="12.75">
      <c r="B682" s="35"/>
    </row>
    <row r="683" spans="2:2" ht="12.75">
      <c r="B683" s="35"/>
    </row>
    <row r="684" spans="2:2" ht="12.75">
      <c r="B684" s="35"/>
    </row>
    <row r="685" spans="2:2" ht="12.75">
      <c r="B685" s="35"/>
    </row>
    <row r="686" spans="2:2" ht="12.75">
      <c r="B686" s="35"/>
    </row>
    <row r="687" spans="2:2" ht="12.75">
      <c r="B687" s="35"/>
    </row>
    <row r="688" spans="2:2" ht="12.75">
      <c r="B688" s="35"/>
    </row>
    <row r="689" spans="2:2" ht="12.75">
      <c r="B689" s="35"/>
    </row>
    <row r="690" spans="2:2" ht="12.75">
      <c r="B690" s="35"/>
    </row>
    <row r="691" spans="2:2" ht="12.75">
      <c r="B691" s="35"/>
    </row>
    <row r="692" spans="2:2" ht="12.75">
      <c r="B692" s="35"/>
    </row>
    <row r="693" spans="2:2" ht="12.75">
      <c r="B693" s="35"/>
    </row>
    <row r="694" spans="2:2" ht="12.75">
      <c r="B694" s="35"/>
    </row>
    <row r="695" spans="2:2" ht="12.75">
      <c r="B695" s="35"/>
    </row>
    <row r="696" spans="2:2" ht="12.75">
      <c r="B696" s="35"/>
    </row>
    <row r="697" spans="2:2" ht="12.75">
      <c r="B697" s="35"/>
    </row>
    <row r="698" spans="2:2" ht="12.75">
      <c r="B698" s="35"/>
    </row>
    <row r="699" spans="2:2" ht="12.75">
      <c r="B699" s="35"/>
    </row>
    <row r="700" spans="2:2" ht="12.75">
      <c r="B700" s="35"/>
    </row>
    <row r="701" spans="2:2" ht="12.75">
      <c r="B701" s="35"/>
    </row>
    <row r="702" spans="2:2" ht="12.75">
      <c r="B702" s="35"/>
    </row>
    <row r="703" spans="2:2" ht="12.75">
      <c r="B703" s="35"/>
    </row>
    <row r="704" spans="2:2" ht="12.75">
      <c r="B704" s="35"/>
    </row>
    <row r="705" spans="2:2" ht="12.75">
      <c r="B705" s="35"/>
    </row>
    <row r="706" spans="2:2" ht="12.75">
      <c r="B706" s="35"/>
    </row>
    <row r="707" spans="2:2" ht="12.75">
      <c r="B707" s="35"/>
    </row>
    <row r="708" spans="2:2" ht="12.75">
      <c r="B708" s="35"/>
    </row>
    <row r="709" spans="2:2" ht="12.75">
      <c r="B709" s="35"/>
    </row>
    <row r="710" spans="2:2" ht="12.75">
      <c r="B710" s="35"/>
    </row>
    <row r="711" spans="2:2" ht="12.75">
      <c r="B711" s="35"/>
    </row>
    <row r="712" spans="2:2" ht="12.75">
      <c r="B712" s="35"/>
    </row>
    <row r="713" spans="2:2" ht="12.75">
      <c r="B713" s="35"/>
    </row>
    <row r="714" spans="2:2" ht="12.75">
      <c r="B714" s="35"/>
    </row>
    <row r="715" spans="2:2" ht="12.75">
      <c r="B715" s="35"/>
    </row>
    <row r="716" spans="2:2" ht="12.75">
      <c r="B716" s="35"/>
    </row>
    <row r="717" spans="2:2" ht="12.75">
      <c r="B717" s="35"/>
    </row>
    <row r="718" spans="2:2" ht="12.75">
      <c r="B718" s="35"/>
    </row>
    <row r="719" spans="2:2" ht="12.75">
      <c r="B719" s="35"/>
    </row>
    <row r="720" spans="2:2" ht="12.75">
      <c r="B720" s="35"/>
    </row>
    <row r="721" spans="2:2" ht="12.75">
      <c r="B721" s="35"/>
    </row>
    <row r="722" spans="2:2" ht="12.75">
      <c r="B722" s="35"/>
    </row>
    <row r="723" spans="2:2" ht="12.75">
      <c r="B723" s="35"/>
    </row>
    <row r="724" spans="2:2" ht="12.75">
      <c r="B724" s="35"/>
    </row>
    <row r="725" spans="2:2" ht="12.75">
      <c r="B725" s="35"/>
    </row>
    <row r="726" spans="2:2" ht="12.75">
      <c r="B726" s="35"/>
    </row>
    <row r="727" spans="2:2" ht="12.75">
      <c r="B727" s="35"/>
    </row>
    <row r="728" spans="2:2" ht="12.75">
      <c r="B728" s="35"/>
    </row>
    <row r="729" spans="2:2" ht="12.75">
      <c r="B729" s="35"/>
    </row>
    <row r="730" spans="2:2" ht="12.75">
      <c r="B730" s="35"/>
    </row>
    <row r="731" spans="2:2" ht="12.75">
      <c r="B731" s="35"/>
    </row>
    <row r="732" spans="2:2" ht="12.75">
      <c r="B732" s="35"/>
    </row>
    <row r="733" spans="2:2" ht="12.75">
      <c r="B733" s="35"/>
    </row>
    <row r="734" spans="2:2" ht="12.75">
      <c r="B734" s="35"/>
    </row>
    <row r="735" spans="2:2" ht="12.75">
      <c r="B735" s="35"/>
    </row>
    <row r="736" spans="2:2" ht="12.75">
      <c r="B736" s="35"/>
    </row>
    <row r="737" spans="2:2" ht="12.75">
      <c r="B737" s="35"/>
    </row>
    <row r="738" spans="2:2" ht="12.75">
      <c r="B738" s="35"/>
    </row>
    <row r="739" spans="2:2" ht="12.75">
      <c r="B739" s="35"/>
    </row>
    <row r="740" spans="2:2" ht="12.75">
      <c r="B740" s="35"/>
    </row>
    <row r="741" spans="2:2" ht="12.75">
      <c r="B741" s="35"/>
    </row>
    <row r="742" spans="2:2" ht="12.75">
      <c r="B742" s="35"/>
    </row>
    <row r="743" spans="2:2" ht="12.75">
      <c r="B743" s="35"/>
    </row>
    <row r="744" spans="2:2" ht="12.75">
      <c r="B744" s="35"/>
    </row>
    <row r="745" spans="2:2" ht="12.75">
      <c r="B745" s="35"/>
    </row>
    <row r="746" spans="2:2" ht="12.75">
      <c r="B746" s="35"/>
    </row>
    <row r="747" spans="2:2" ht="12.75">
      <c r="B747" s="35"/>
    </row>
    <row r="748" spans="2:2" ht="12.75">
      <c r="B748" s="35"/>
    </row>
    <row r="749" spans="2:2" ht="12.75">
      <c r="B749" s="35"/>
    </row>
    <row r="750" spans="2:2" ht="12.75">
      <c r="B750" s="35"/>
    </row>
    <row r="751" spans="2:2" ht="12.75">
      <c r="B751" s="35"/>
    </row>
    <row r="752" spans="2:2" ht="12.75">
      <c r="B752" s="35"/>
    </row>
    <row r="753" spans="2:2" ht="12.75">
      <c r="B753" s="35"/>
    </row>
    <row r="754" spans="2:2" ht="12.75">
      <c r="B754" s="35"/>
    </row>
    <row r="755" spans="2:2" ht="12.75">
      <c r="B755" s="35"/>
    </row>
    <row r="756" spans="2:2" ht="12.75">
      <c r="B756" s="35"/>
    </row>
    <row r="757" spans="2:2" ht="12.75">
      <c r="B757" s="35"/>
    </row>
    <row r="758" spans="2:2" ht="12.75">
      <c r="B758" s="35"/>
    </row>
    <row r="759" spans="2:2" ht="12.75">
      <c r="B759" s="35"/>
    </row>
    <row r="760" spans="2:2" ht="12.75">
      <c r="B760" s="35"/>
    </row>
    <row r="761" spans="2:2" ht="12.75">
      <c r="B761" s="35"/>
    </row>
    <row r="762" spans="2:2" ht="12.75">
      <c r="B762" s="35"/>
    </row>
    <row r="763" spans="2:2" ht="12.75">
      <c r="B763" s="35"/>
    </row>
    <row r="764" spans="2:2" ht="12.75">
      <c r="B764" s="35"/>
    </row>
    <row r="765" spans="2:2" ht="12.75">
      <c r="B765" s="35"/>
    </row>
    <row r="766" spans="2:2" ht="12.75">
      <c r="B766" s="35"/>
    </row>
    <row r="767" spans="2:2" ht="12.75">
      <c r="B767" s="35"/>
    </row>
    <row r="768" spans="2:2" ht="12.75">
      <c r="B768" s="35"/>
    </row>
    <row r="769" spans="2:2" ht="12.75">
      <c r="B769" s="35"/>
    </row>
    <row r="770" spans="2:2" ht="12.75">
      <c r="B770" s="35"/>
    </row>
    <row r="771" spans="2:2" ht="12.75">
      <c r="B771" s="35"/>
    </row>
    <row r="772" spans="2:2" ht="12.75">
      <c r="B772" s="35"/>
    </row>
    <row r="773" spans="2:2" ht="12.75">
      <c r="B773" s="35"/>
    </row>
    <row r="774" spans="2:2" ht="12.75">
      <c r="B774" s="35"/>
    </row>
    <row r="775" spans="2:2" ht="12.75">
      <c r="B775" s="35"/>
    </row>
    <row r="776" spans="2:2" ht="12.75">
      <c r="B776" s="35"/>
    </row>
    <row r="777" spans="2:2" ht="12.75">
      <c r="B777" s="35"/>
    </row>
    <row r="778" spans="2:2" ht="12.75">
      <c r="B778" s="35"/>
    </row>
    <row r="779" spans="2:2" ht="12.75">
      <c r="B779" s="35"/>
    </row>
    <row r="780" spans="2:2" ht="12.75">
      <c r="B780" s="35"/>
    </row>
    <row r="781" spans="2:2" ht="12.75">
      <c r="B781" s="35"/>
    </row>
    <row r="782" spans="2:2" ht="12.75">
      <c r="B782" s="35"/>
    </row>
    <row r="783" spans="2:2" ht="12.75">
      <c r="B783" s="35"/>
    </row>
    <row r="784" spans="2:2" ht="12.75">
      <c r="B784" s="35"/>
    </row>
    <row r="785" spans="2:2" ht="12.75">
      <c r="B785" s="35"/>
    </row>
    <row r="786" spans="2:2" ht="12.75">
      <c r="B786" s="35"/>
    </row>
    <row r="787" spans="2:2" ht="12.75">
      <c r="B787" s="35"/>
    </row>
    <row r="788" spans="2:2" ht="12.75">
      <c r="B788" s="35"/>
    </row>
    <row r="789" spans="2:2" ht="12.75">
      <c r="B789" s="35"/>
    </row>
    <row r="790" spans="2:2" ht="12.75">
      <c r="B790" s="35"/>
    </row>
    <row r="791" spans="2:2" ht="12.75">
      <c r="B791" s="35"/>
    </row>
    <row r="792" spans="2:2" ht="12.75">
      <c r="B792" s="35"/>
    </row>
    <row r="793" spans="2:2" ht="12.75">
      <c r="B793" s="35"/>
    </row>
    <row r="794" spans="2:2" ht="12.75">
      <c r="B794" s="35"/>
    </row>
    <row r="795" spans="2:2" ht="12.75">
      <c r="B795" s="35"/>
    </row>
    <row r="796" spans="2:2" ht="12.75">
      <c r="B796" s="35"/>
    </row>
    <row r="797" spans="2:2" ht="12.75">
      <c r="B797" s="35"/>
    </row>
    <row r="798" spans="2:2" ht="12.75">
      <c r="B798" s="35"/>
    </row>
    <row r="799" spans="2:2" ht="12.75">
      <c r="B799" s="35"/>
    </row>
    <row r="800" spans="2:2" ht="12.75">
      <c r="B800" s="35"/>
    </row>
    <row r="801" spans="2:2" ht="12.75">
      <c r="B801" s="35"/>
    </row>
    <row r="802" spans="2:2" ht="12.75">
      <c r="B802" s="35"/>
    </row>
    <row r="803" spans="2:2" ht="12.75">
      <c r="B803" s="35"/>
    </row>
    <row r="804" spans="2:2" ht="12.75">
      <c r="B804" s="35"/>
    </row>
    <row r="805" spans="2:2" ht="12.75">
      <c r="B805" s="35"/>
    </row>
    <row r="806" spans="2:2" ht="12.75">
      <c r="B806" s="35"/>
    </row>
    <row r="807" spans="2:2" ht="12.75">
      <c r="B807" s="35"/>
    </row>
    <row r="808" spans="2:2" ht="12.75">
      <c r="B808" s="35"/>
    </row>
    <row r="809" spans="2:2" ht="12.75">
      <c r="B809" s="35"/>
    </row>
    <row r="810" spans="2:2" ht="12.75">
      <c r="B810" s="35"/>
    </row>
    <row r="811" spans="2:2" ht="12.75">
      <c r="B811" s="35"/>
    </row>
    <row r="812" spans="2:2" ht="12.75">
      <c r="B812" s="35"/>
    </row>
    <row r="813" spans="2:2" ht="12.75">
      <c r="B813" s="35"/>
    </row>
    <row r="814" spans="2:2" ht="12.75">
      <c r="B814" s="35"/>
    </row>
    <row r="815" spans="2:2" ht="12.75">
      <c r="B815" s="35"/>
    </row>
    <row r="816" spans="2:2" ht="12.75">
      <c r="B816" s="35"/>
    </row>
    <row r="817" spans="2:2" ht="12.75">
      <c r="B817" s="35"/>
    </row>
    <row r="818" spans="2:2" ht="12.75">
      <c r="B818" s="35"/>
    </row>
    <row r="819" spans="2:2" ht="12.75">
      <c r="B819" s="35"/>
    </row>
    <row r="820" spans="2:2" ht="12.75">
      <c r="B820" s="35"/>
    </row>
    <row r="821" spans="2:2" ht="12.75">
      <c r="B821" s="35"/>
    </row>
    <row r="822" spans="2:2" ht="12.75">
      <c r="B822" s="35"/>
    </row>
    <row r="823" spans="2:2" ht="12.75">
      <c r="B823" s="35"/>
    </row>
    <row r="824" spans="2:2" ht="12.75">
      <c r="B824" s="35"/>
    </row>
    <row r="825" spans="2:2" ht="12.75">
      <c r="B825" s="35"/>
    </row>
    <row r="826" spans="2:2" ht="12.75">
      <c r="B826" s="35"/>
    </row>
    <row r="827" spans="2:2" ht="12.75">
      <c r="B827" s="35"/>
    </row>
    <row r="828" spans="2:2" ht="12.75">
      <c r="B828" s="35"/>
    </row>
    <row r="829" spans="2:2" ht="12.75">
      <c r="B829" s="35"/>
    </row>
    <row r="830" spans="2:2" ht="12.75">
      <c r="B830" s="35"/>
    </row>
    <row r="831" spans="2:2" ht="12.75">
      <c r="B831" s="35"/>
    </row>
    <row r="832" spans="2:2" ht="12.75">
      <c r="B832" s="35"/>
    </row>
    <row r="833" spans="2:2" ht="12.75">
      <c r="B833" s="35"/>
    </row>
    <row r="834" spans="2:2" ht="12.75">
      <c r="B834" s="35"/>
    </row>
    <row r="835" spans="2:2" ht="12.75">
      <c r="B835" s="35"/>
    </row>
    <row r="836" spans="2:2" ht="12.75">
      <c r="B836" s="35"/>
    </row>
    <row r="837" spans="2:2" ht="12.75">
      <c r="B837" s="35"/>
    </row>
    <row r="838" spans="2:2" ht="12.75">
      <c r="B838" s="35"/>
    </row>
    <row r="839" spans="2:2" ht="12.75">
      <c r="B839" s="35"/>
    </row>
    <row r="840" spans="2:2" ht="12.75">
      <c r="B840" s="35"/>
    </row>
    <row r="841" spans="2:2" ht="12.75">
      <c r="B841" s="35"/>
    </row>
    <row r="842" spans="2:2" ht="12.75">
      <c r="B842" s="35"/>
    </row>
    <row r="843" spans="2:2" ht="12.75">
      <c r="B843" s="35"/>
    </row>
    <row r="844" spans="2:2" ht="12.75">
      <c r="B844" s="35"/>
    </row>
    <row r="845" spans="2:2" ht="12.75">
      <c r="B845" s="35"/>
    </row>
    <row r="846" spans="2:2" ht="12.75">
      <c r="B846" s="35"/>
    </row>
    <row r="847" spans="2:2" ht="12.75">
      <c r="B847" s="35"/>
    </row>
    <row r="848" spans="2:2" ht="12.75">
      <c r="B848" s="35"/>
    </row>
    <row r="849" spans="2:2" ht="12.75">
      <c r="B849" s="35"/>
    </row>
    <row r="850" spans="2:2" ht="12.75">
      <c r="B850" s="35"/>
    </row>
    <row r="851" spans="2:2" ht="12.75">
      <c r="B851" s="35"/>
    </row>
    <row r="852" spans="2:2" ht="12.75">
      <c r="B852" s="35"/>
    </row>
    <row r="853" spans="2:2" ht="12.75">
      <c r="B853" s="35"/>
    </row>
    <row r="854" spans="2:2" ht="12.75">
      <c r="B854" s="35"/>
    </row>
    <row r="855" spans="2:2" ht="12.75">
      <c r="B855" s="35"/>
    </row>
    <row r="856" spans="2:2" ht="12.75">
      <c r="B856" s="35"/>
    </row>
    <row r="857" spans="2:2" ht="12.75">
      <c r="B857" s="35"/>
    </row>
    <row r="858" spans="2:2" ht="12.75">
      <c r="B858" s="35"/>
    </row>
    <row r="859" spans="2:2" ht="12.75">
      <c r="B859" s="35"/>
    </row>
    <row r="860" spans="2:2" ht="12.75">
      <c r="B860" s="35"/>
    </row>
    <row r="861" spans="2:2" ht="12.75">
      <c r="B861" s="35"/>
    </row>
    <row r="862" spans="2:2" ht="12.75">
      <c r="B862" s="35"/>
    </row>
    <row r="863" spans="2:2" ht="12.75">
      <c r="B863" s="35"/>
    </row>
    <row r="864" spans="2:2" ht="12.75">
      <c r="B864" s="35"/>
    </row>
    <row r="865" spans="2:2" ht="12.75">
      <c r="B865" s="35"/>
    </row>
    <row r="866" spans="2:2" ht="12.75">
      <c r="B866" s="35"/>
    </row>
    <row r="867" spans="2:2" ht="12.75">
      <c r="B867" s="35"/>
    </row>
    <row r="868" spans="2:2" ht="12.75">
      <c r="B868" s="35"/>
    </row>
    <row r="869" spans="2:2" ht="12.75">
      <c r="B869" s="35"/>
    </row>
    <row r="870" spans="2:2" ht="12.75">
      <c r="B870" s="35"/>
    </row>
    <row r="871" spans="2:2" ht="12.75">
      <c r="B871" s="35"/>
    </row>
    <row r="872" spans="2:2" ht="12.75">
      <c r="B872" s="35"/>
    </row>
    <row r="873" spans="2:2" ht="12.75">
      <c r="B873" s="35"/>
    </row>
    <row r="874" spans="2:2" ht="12.75">
      <c r="B874" s="35"/>
    </row>
    <row r="875" spans="2:2" ht="12.75">
      <c r="B875" s="35"/>
    </row>
    <row r="876" spans="2:2" ht="12.75">
      <c r="B876" s="35"/>
    </row>
    <row r="877" spans="2:2" ht="12.75">
      <c r="B877" s="35"/>
    </row>
    <row r="878" spans="2:2" ht="12.75">
      <c r="B878" s="35"/>
    </row>
    <row r="879" spans="2:2" ht="12.75">
      <c r="B879" s="35"/>
    </row>
    <row r="880" spans="2:2" ht="12.75">
      <c r="B880" s="35"/>
    </row>
    <row r="881" spans="2:2" ht="12.75">
      <c r="B881" s="35"/>
    </row>
    <row r="882" spans="2:2" ht="12.75">
      <c r="B882" s="35"/>
    </row>
    <row r="883" spans="2:2" ht="12.75">
      <c r="B883" s="35"/>
    </row>
    <row r="884" spans="2:2" ht="12.75">
      <c r="B884" s="35"/>
    </row>
    <row r="885" spans="2:2" ht="12.75">
      <c r="B885" s="35"/>
    </row>
    <row r="886" spans="2:2" ht="12.75">
      <c r="B886" s="35"/>
    </row>
    <row r="887" spans="2:2" ht="12.75">
      <c r="B887" s="35"/>
    </row>
    <row r="888" spans="2:2" ht="12.75">
      <c r="B888" s="35"/>
    </row>
    <row r="889" spans="2:2" ht="12.75">
      <c r="B889" s="35"/>
    </row>
    <row r="890" spans="2:2" ht="12.75">
      <c r="B890" s="35"/>
    </row>
    <row r="891" spans="2:2" ht="12.75">
      <c r="B891" s="35"/>
    </row>
    <row r="892" spans="2:2" ht="12.75">
      <c r="B892" s="35"/>
    </row>
    <row r="893" spans="2:2" ht="12.75">
      <c r="B893" s="35"/>
    </row>
    <row r="894" spans="2:2" ht="12.75">
      <c r="B894" s="35"/>
    </row>
    <row r="895" spans="2:2" ht="12.75">
      <c r="B895" s="35"/>
    </row>
    <row r="896" spans="2:2" ht="12.75">
      <c r="B896" s="35"/>
    </row>
    <row r="897" spans="2:2" ht="12.75">
      <c r="B897" s="35"/>
    </row>
    <row r="898" spans="2:2" ht="12.75">
      <c r="B898" s="35"/>
    </row>
    <row r="899" spans="2:2" ht="12.75">
      <c r="B899" s="35"/>
    </row>
    <row r="900" spans="2:2" ht="12.75">
      <c r="B900" s="35"/>
    </row>
    <row r="901" spans="2:2" ht="12.75">
      <c r="B901" s="35"/>
    </row>
    <row r="902" spans="2:2" ht="12.75">
      <c r="B902" s="35"/>
    </row>
    <row r="903" spans="2:2" ht="12.75">
      <c r="B903" s="35"/>
    </row>
    <row r="904" spans="2:2" ht="12.75">
      <c r="B904" s="35"/>
    </row>
    <row r="905" spans="2:2" ht="12.75">
      <c r="B905" s="35"/>
    </row>
    <row r="906" spans="2:2" ht="12.75">
      <c r="B906" s="35"/>
    </row>
    <row r="907" spans="2:2" ht="12.75">
      <c r="B907" s="35"/>
    </row>
    <row r="908" spans="2:2" ht="12.75">
      <c r="B908" s="35"/>
    </row>
    <row r="909" spans="2:2" ht="12.75">
      <c r="B909" s="35"/>
    </row>
    <row r="910" spans="2:2" ht="12.75">
      <c r="B910" s="35"/>
    </row>
    <row r="911" spans="2:2" ht="12.75">
      <c r="B911" s="35"/>
    </row>
    <row r="912" spans="2:2" ht="12.75">
      <c r="B912" s="35"/>
    </row>
    <row r="913" spans="2:2" ht="12.75">
      <c r="B913" s="35"/>
    </row>
    <row r="914" spans="2:2" ht="12.75">
      <c r="B914" s="35"/>
    </row>
    <row r="915" spans="2:2" ht="12.75">
      <c r="B915" s="35"/>
    </row>
    <row r="916" spans="2:2" ht="12.75">
      <c r="B916" s="35"/>
    </row>
    <row r="917" spans="2:2" ht="12.75">
      <c r="B917" s="35"/>
    </row>
    <row r="918" spans="2:2" ht="12.75">
      <c r="B918" s="35"/>
    </row>
    <row r="919" spans="2:2" ht="12.75">
      <c r="B919" s="35"/>
    </row>
    <row r="920" spans="2:2" ht="12.75">
      <c r="B920" s="35"/>
    </row>
    <row r="921" spans="2:2" ht="12.75">
      <c r="B921" s="35"/>
    </row>
    <row r="922" spans="2:2" ht="12.75">
      <c r="B922" s="35"/>
    </row>
    <row r="923" spans="2:2" ht="12.75">
      <c r="B923" s="35"/>
    </row>
    <row r="924" spans="2:2" ht="12.75">
      <c r="B924" s="35"/>
    </row>
    <row r="925" spans="2:2" ht="12.75">
      <c r="B925" s="35"/>
    </row>
    <row r="926" spans="2:2" ht="12.75">
      <c r="B926" s="35"/>
    </row>
    <row r="927" spans="2:2" ht="12.75">
      <c r="B927" s="35"/>
    </row>
    <row r="928" spans="2:2" ht="12.75">
      <c r="B928" s="35"/>
    </row>
    <row r="929" spans="2:2" ht="12.75">
      <c r="B929" s="35"/>
    </row>
    <row r="930" spans="2:2" ht="12.75">
      <c r="B930" s="35"/>
    </row>
    <row r="931" spans="2:2" ht="12.75">
      <c r="B931" s="35"/>
    </row>
    <row r="932" spans="2:2" ht="12.75">
      <c r="B932" s="35"/>
    </row>
    <row r="933" spans="2:2" ht="12.75">
      <c r="B933" s="35"/>
    </row>
    <row r="934" spans="2:2" ht="12.75">
      <c r="B934" s="35"/>
    </row>
    <row r="935" spans="2:2" ht="12.75">
      <c r="B935" s="35"/>
    </row>
    <row r="936" spans="2:2" ht="12.75">
      <c r="B936" s="35"/>
    </row>
    <row r="937" spans="2:2" ht="12.75">
      <c r="B937" s="35"/>
    </row>
    <row r="938" spans="2:2" ht="12.75">
      <c r="B938" s="35"/>
    </row>
    <row r="939" spans="2:2" ht="12.75">
      <c r="B939" s="35"/>
    </row>
    <row r="940" spans="2:2" ht="12.75">
      <c r="B940" s="35"/>
    </row>
    <row r="941" spans="2:2" ht="12.75">
      <c r="B941" s="35"/>
    </row>
    <row r="942" spans="2:2" ht="12.75">
      <c r="B942" s="35"/>
    </row>
    <row r="943" spans="2:2" ht="12.75">
      <c r="B943" s="35"/>
    </row>
    <row r="944" spans="2:2" ht="12.75">
      <c r="B944" s="35"/>
    </row>
    <row r="945" spans="2:2" ht="12.75">
      <c r="B945" s="35"/>
    </row>
    <row r="946" spans="2:2" ht="12.75">
      <c r="B946" s="35"/>
    </row>
    <row r="947" spans="2:2" ht="12.75">
      <c r="B947" s="35"/>
    </row>
    <row r="948" spans="2:2" ht="12.75">
      <c r="B948" s="35"/>
    </row>
    <row r="949" spans="2:2" ht="12.75">
      <c r="B949" s="35"/>
    </row>
    <row r="950" spans="2:2" ht="12.75">
      <c r="B950" s="35"/>
    </row>
    <row r="951" spans="2:2" ht="12.75">
      <c r="B951" s="35"/>
    </row>
    <row r="952" spans="2:2" ht="12.75">
      <c r="B952" s="35"/>
    </row>
    <row r="953" spans="2:2" ht="12.75">
      <c r="B953" s="35"/>
    </row>
    <row r="954" spans="2:2" ht="12.75">
      <c r="B954" s="35"/>
    </row>
    <row r="955" spans="2:2" ht="12.75">
      <c r="B955" s="35"/>
    </row>
    <row r="956" spans="2:2" ht="12.75">
      <c r="B956" s="35"/>
    </row>
    <row r="957" spans="2:2" ht="12.75">
      <c r="B957" s="35"/>
    </row>
    <row r="958" spans="2:2" ht="12.75">
      <c r="B958" s="35"/>
    </row>
    <row r="959" spans="2:2" ht="12.75">
      <c r="B959" s="35"/>
    </row>
    <row r="960" spans="2:2" ht="12.75">
      <c r="B960" s="35"/>
    </row>
    <row r="961" spans="2:2" ht="12.75">
      <c r="B961" s="35"/>
    </row>
    <row r="962" spans="2:2" ht="12.75">
      <c r="B962" s="35"/>
    </row>
    <row r="963" spans="2:2" ht="12.75">
      <c r="B963" s="35"/>
    </row>
    <row r="964" spans="2:2" ht="12.75">
      <c r="B964" s="35"/>
    </row>
    <row r="965" spans="2:2" ht="12.75">
      <c r="B965" s="35"/>
    </row>
    <row r="966" spans="2:2" ht="12.75">
      <c r="B966" s="35"/>
    </row>
    <row r="967" spans="2:2" ht="12.75">
      <c r="B967" s="35"/>
    </row>
    <row r="968" spans="2:2" ht="12.75">
      <c r="B968" s="35"/>
    </row>
    <row r="969" spans="2:2" ht="12.75">
      <c r="B969" s="35"/>
    </row>
    <row r="970" spans="2:2" ht="12.75">
      <c r="B970" s="35"/>
    </row>
    <row r="971" spans="2:2" ht="12.75">
      <c r="B971" s="35"/>
    </row>
    <row r="972" spans="2:2" ht="12.75">
      <c r="B972" s="35"/>
    </row>
    <row r="973" spans="2:2" ht="12.75">
      <c r="B973" s="35"/>
    </row>
    <row r="974" spans="2:2" ht="12.75">
      <c r="B974" s="35"/>
    </row>
    <row r="975" spans="2:2" ht="12.75">
      <c r="B975" s="35"/>
    </row>
    <row r="976" spans="2:2" ht="12.75">
      <c r="B976" s="35"/>
    </row>
    <row r="977" spans="2:2" ht="12.75">
      <c r="B977" s="35"/>
    </row>
    <row r="978" spans="2:2" ht="12.75">
      <c r="B978" s="35"/>
    </row>
    <row r="979" spans="2:2" ht="12.75">
      <c r="B979" s="35"/>
    </row>
    <row r="980" spans="2:2" ht="12.75">
      <c r="B980" s="35"/>
    </row>
    <row r="981" spans="2:2" ht="12.75">
      <c r="B981" s="35"/>
    </row>
    <row r="982" spans="2:2" ht="12.75">
      <c r="B982" s="35"/>
    </row>
    <row r="983" spans="2:2" ht="12.75">
      <c r="B983" s="35"/>
    </row>
    <row r="984" spans="2:2" ht="12.75">
      <c r="B984" s="35"/>
    </row>
    <row r="985" spans="2:2" ht="12.75">
      <c r="B985" s="35"/>
    </row>
    <row r="986" spans="2:2" ht="12.75">
      <c r="B986" s="35"/>
    </row>
    <row r="987" spans="2:2" ht="12.75">
      <c r="B987" s="35"/>
    </row>
    <row r="988" spans="2:2" ht="12.75">
      <c r="B988" s="35"/>
    </row>
    <row r="989" spans="2:2" ht="12.75">
      <c r="B989" s="35"/>
    </row>
    <row r="990" spans="2:2" ht="12.75">
      <c r="B990" s="35"/>
    </row>
    <row r="991" spans="2:2" ht="12.75">
      <c r="B991" s="35"/>
    </row>
    <row r="992" spans="2:2" ht="12.75">
      <c r="B992" s="35"/>
    </row>
    <row r="993" spans="2:2" ht="12.75">
      <c r="B993" s="35"/>
    </row>
    <row r="994" spans="2:2" ht="12.75">
      <c r="B994" s="35"/>
    </row>
    <row r="995" spans="2:2" ht="12.75">
      <c r="B995" s="35"/>
    </row>
    <row r="996" spans="2:2" ht="12.75">
      <c r="B996" s="35"/>
    </row>
    <row r="997" spans="2:2" ht="12.75">
      <c r="B997" s="35"/>
    </row>
    <row r="998" spans="2:2" ht="12.75">
      <c r="B998" s="35"/>
    </row>
    <row r="999" spans="2:2" ht="12.75">
      <c r="B999" s="35"/>
    </row>
    <row r="1000" spans="2:2" ht="12.75">
      <c r="B1000" s="35"/>
    </row>
  </sheetData>
  <pageMargins left="0" right="0" top="0" bottom="0" header="0" footer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B3:C11"/>
  <sheetViews>
    <sheetView workbookViewId="0"/>
  </sheetViews>
  <sheetFormatPr defaultColWidth="14.42578125" defaultRowHeight="15.75" customHeight="1"/>
  <cols>
    <col min="3" max="3" width="38.7109375" customWidth="1"/>
  </cols>
  <sheetData>
    <row r="3" spans="2:3" ht="15">
      <c r="C3" s="32" t="s">
        <v>37</v>
      </c>
    </row>
    <row r="4" spans="2:3" ht="15.75" customHeight="1">
      <c r="B4" s="31">
        <v>2</v>
      </c>
      <c r="C4" s="66" t="str">
        <f>HYPERLINK("https://learning.oreilly.com/library/view/head-first-servlets/9780596516680/ch01.html","Intro and Overview")</f>
        <v>Intro and Overview</v>
      </c>
    </row>
    <row r="5" spans="2:3" ht="15.75" customHeight="1">
      <c r="C5" s="66" t="str">
        <f>HYPERLINK("https://learning.oreilly.com/library/view/head-first-servlets/9780596516680/ch02.html","Web App Architecture")</f>
        <v>Web App Architecture</v>
      </c>
    </row>
    <row r="6" spans="2:3" ht="15.75" customHeight="1">
      <c r="C6" s="66" t="str">
        <f>HYPERLINK("https://learning.oreilly.com/library/view/head-first-servlets/9780596516680/ch03.html","Hands-on MVC")</f>
        <v>Hands-on MVC</v>
      </c>
    </row>
    <row r="7" spans="2:3" ht="15.75" customHeight="1">
      <c r="C7" s="66" t="str">
        <f>HYPERLINK("https://learning.oreilly.com/library/view/head-first-servlets/9780596516680/ch04.html","Request and Response")</f>
        <v>Request and Response</v>
      </c>
    </row>
    <row r="8" spans="2:3" ht="15.75" customHeight="1">
      <c r="C8" s="66" t="str">
        <f>HYPERLINK("https://learning.oreilly.com/library/view/head-first-servlets/9780596516680/ch05.html","Attributes and Listeners")</f>
        <v>Attributes and Listeners</v>
      </c>
    </row>
    <row r="9" spans="2:3" ht="15.75" customHeight="1">
      <c r="C9" s="66" t="str">
        <f>HYPERLINK("https://learning.oreilly.com/library/view/head-first-servlets/9780596516680/ch06.html","Session Management")</f>
        <v>Session Management</v>
      </c>
    </row>
    <row r="10" spans="2:3" ht="15.75" customHeight="1">
      <c r="C10" s="66" t="str">
        <f>HYPERLINK("https://learning.oreilly.com/library/view/head-first-servlets/9780596516680/ch07.html","Using JSP")</f>
        <v>Using JSP</v>
      </c>
    </row>
    <row r="11" spans="2:3" ht="15.75" customHeight="1">
      <c r="C11" s="66" t="str">
        <f>HYPERLINK("https://learning.oreilly.com/library/view/head-first-servlets/9780596516680/ch08.html","Scriptless JSP")</f>
        <v>Scriptless JSP</v>
      </c>
    </row>
  </sheetData>
  <pageMargins left="0" right="0" top="0" bottom="0" header="0" footer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B1:F56"/>
  <sheetViews>
    <sheetView topLeftCell="A3" workbookViewId="0">
      <selection activeCell="E3" sqref="E3"/>
    </sheetView>
  </sheetViews>
  <sheetFormatPr defaultColWidth="14.42578125" defaultRowHeight="15.75" customHeight="1"/>
  <cols>
    <col min="3" max="3" width="48.42578125" customWidth="1"/>
    <col min="5" max="5" width="41.5703125" customWidth="1"/>
  </cols>
  <sheetData>
    <row r="1" spans="2:6" ht="15">
      <c r="C1" s="32" t="s">
        <v>41</v>
      </c>
      <c r="E1" s="32" t="s">
        <v>48</v>
      </c>
    </row>
    <row r="3" spans="2:6">
      <c r="B3" s="31">
        <v>3</v>
      </c>
      <c r="C3" s="32" t="s">
        <v>42</v>
      </c>
      <c r="D3" s="31">
        <v>6</v>
      </c>
      <c r="E3" s="32" t="s">
        <v>49</v>
      </c>
      <c r="F3" s="38"/>
    </row>
    <row r="4" spans="2:6" ht="15.75" customHeight="1">
      <c r="C4" s="66" t="str">
        <f>HYPERLINK("https://docs.spring.io/spring/docs/5.2.0.BUILD-SNAPSHOT/spring-framework-reference/core.html#beans","The IoC Container")</f>
        <v>The IoC Container</v>
      </c>
      <c r="E4" s="66" t="s">
        <v>239</v>
      </c>
      <c r="F4" s="33"/>
    </row>
    <row r="5" spans="2:6" ht="15.75" customHeight="1">
      <c r="C5" s="66" t="str">
        <f>HYPERLINK("https://docs.spring.io/spring/docs/5.2.0.BUILD-SNAPSHOT/spring-framework-reference/core.html#resources","Resources")</f>
        <v>Resources</v>
      </c>
      <c r="E5" s="66" t="s">
        <v>240</v>
      </c>
      <c r="F5" s="33"/>
    </row>
    <row r="6" spans="2:6" ht="15.75" customHeight="1">
      <c r="C6" s="66" t="str">
        <f>HYPERLINK("https://docs.spring.io/spring/docs/5.2.0.BUILD-SNAPSHOT/spring-framework-reference/core.html#validation","Validation, Data Binding, and Type Conversion")</f>
        <v>Validation, Data Binding, and Type Conversion</v>
      </c>
      <c r="E6" s="66" t="s">
        <v>241</v>
      </c>
      <c r="F6" s="33"/>
    </row>
    <row r="7" spans="2:6" ht="15.75" customHeight="1">
      <c r="C7" s="66" t="str">
        <f>HYPERLINK("https://docs.spring.io/spring/docs/5.2.0.BUILD-SNAPSHOT/spring-framework-reference/core.html#expressions","Spring Expression Language (SpEL)")</f>
        <v>Spring Expression Language (SpEL)</v>
      </c>
      <c r="E7" s="66" t="s">
        <v>242</v>
      </c>
      <c r="F7" s="33"/>
    </row>
    <row r="8" spans="2:6" ht="15.75" customHeight="1">
      <c r="C8" s="66" t="str">
        <f>HYPERLINK("https://docs.spring.io/spring/docs/5.2.0.BUILD-SNAPSHOT/spring-framework-reference/core.html#aop","Aspect Oriented Programming with Spring")</f>
        <v>Aspect Oriented Programming with Spring</v>
      </c>
      <c r="E8" s="66" t="s">
        <v>243</v>
      </c>
      <c r="F8" s="33"/>
    </row>
    <row r="9" spans="2:6" ht="15.75" customHeight="1">
      <c r="C9" s="66" t="str">
        <f>HYPERLINK("https://docs.spring.io/spring/docs/5.2.0.BUILD-SNAPSHOT/spring-framework-reference/core.html#aop-api","Spring AOP APIs")</f>
        <v>Spring AOP APIs</v>
      </c>
      <c r="E9" s="66" t="s">
        <v>244</v>
      </c>
      <c r="F9" s="33"/>
    </row>
    <row r="10" spans="2:6" ht="15.75" customHeight="1">
      <c r="C10" s="66" t="str">
        <f>HYPERLINK("https://docs.spring.io/spring/docs/5.2.0.BUILD-SNAPSHOT/spring-framework-reference/core.html#null-safety","Null-safety")</f>
        <v>Null-safety</v>
      </c>
      <c r="E10" s="66" t="s">
        <v>245</v>
      </c>
      <c r="F10" s="33"/>
    </row>
    <row r="11" spans="2:6" ht="15.75" customHeight="1">
      <c r="C11" s="66" t="str">
        <f>HYPERLINK("https://docs.spring.io/spring/docs/5.2.0.BUILD-SNAPSHOT/spring-framework-reference/core.html#databuffers","Data Buffers and Codecs")</f>
        <v>Data Buffers and Codecs</v>
      </c>
      <c r="E11" s="66" t="s">
        <v>246</v>
      </c>
      <c r="F11" s="33"/>
    </row>
    <row r="12" spans="2:6" ht="15.75" customHeight="1">
      <c r="C12" s="33"/>
      <c r="E12" s="66" t="s">
        <v>247</v>
      </c>
      <c r="F12" s="33"/>
    </row>
    <row r="13" spans="2:6" ht="15">
      <c r="B13" s="31">
        <v>4</v>
      </c>
      <c r="C13" s="32" t="s">
        <v>43</v>
      </c>
      <c r="E13" s="66" t="s">
        <v>248</v>
      </c>
      <c r="F13" s="33"/>
    </row>
    <row r="14" spans="2:6" ht="15.75" customHeight="1">
      <c r="C14" s="66" t="str">
        <f>HYPERLINK("https://docs.spring.io/spring/docs/5.2.0.BUILD-SNAPSHOT/spring-framework-reference/testing.html#unit-testing","Unit Testing")</f>
        <v>Unit Testing</v>
      </c>
      <c r="F14" s="33"/>
    </row>
    <row r="15" spans="2:6" ht="15">
      <c r="C15" s="66" t="str">
        <f>HYPERLINK("https://docs.spring.io/spring/docs/5.2.0.BUILD-SNAPSHOT/spring-framework-reference/testing.html#integration-testing","Integration Testing")</f>
        <v>Integration Testing</v>
      </c>
      <c r="D15" s="31">
        <v>6</v>
      </c>
      <c r="E15" s="32" t="s">
        <v>53</v>
      </c>
      <c r="F15" s="33"/>
    </row>
    <row r="16" spans="2:6" ht="15.75" customHeight="1">
      <c r="C16" s="33"/>
      <c r="E16" s="66" t="s">
        <v>249</v>
      </c>
      <c r="F16" s="33"/>
    </row>
    <row r="17" spans="2:6" ht="15">
      <c r="B17" s="31">
        <v>4</v>
      </c>
      <c r="C17" s="32" t="s">
        <v>46</v>
      </c>
      <c r="E17" s="66" t="str">
        <f>HYPERLINK("https://docs.spring.io/spring-security/site/docs/5.2.0.BUILD-SNAPSHOT/reference/htmlsingle/#ns-getting-started","Getting Started")</f>
        <v>Getting Started</v>
      </c>
      <c r="F17" s="33"/>
    </row>
    <row r="18" spans="2:6" ht="15.75" customHeight="1">
      <c r="C18" s="66" t="str">
        <f>HYPERLINK("https://docs.spring.io/spring/docs/5.2.0.BUILD-SNAPSHOT/spring-framework-reference/data-access.html#transaction","Transaction Management")</f>
        <v>Transaction Management</v>
      </c>
      <c r="E18" s="66" t="s">
        <v>250</v>
      </c>
      <c r="F18" s="33"/>
    </row>
    <row r="19" spans="2:6" ht="15.75" customHeight="1">
      <c r="C19" s="66" t="str">
        <f>HYPERLINK("https://docs.spring.io/spring/docs/5.2.0.BUILD-SNAPSHOT/spring-framework-reference/data-access.html#dao","DAO Support")</f>
        <v>DAO Support</v>
      </c>
      <c r="E19" s="66" t="s">
        <v>248</v>
      </c>
      <c r="F19" s="33"/>
    </row>
    <row r="20" spans="2:6" ht="15.75" customHeight="1">
      <c r="C20" s="66" t="str">
        <f>HYPERLINK("https://docs.spring.io/spring/docs/5.2.0.BUILD-SNAPSHOT/spring-framework-reference/data-access.html#jdbc","Data Access with JDBC")</f>
        <v>Data Access with JDBC</v>
      </c>
      <c r="E20" s="66" t="s">
        <v>251</v>
      </c>
    </row>
    <row r="21" spans="2:6" ht="15.75" customHeight="1">
      <c r="C21" s="66" t="str">
        <f>HYPERLINK("https://docs.spring.io/spring/docs/5.2.0.BUILD-SNAPSHOT/spring-framework-reference/data-access.html#orm","Object Relational Mapping (ORM) Data Access")</f>
        <v>Object Relational Mapping (ORM) Data Access</v>
      </c>
      <c r="E21" s="66" t="s">
        <v>252</v>
      </c>
    </row>
    <row r="22" spans="2:6" ht="15.75" customHeight="1">
      <c r="C22" s="66" t="str">
        <f>HYPERLINK("https://docs.spring.io/spring/docs/5.2.0.BUILD-SNAPSHOT/spring-framework-reference/data-access.html#oxm","Marshalling XML by Using Object-XML Mappers")</f>
        <v>Marshalling XML by Using Object-XML Mappers</v>
      </c>
    </row>
    <row r="23" spans="2:6" ht="15">
      <c r="C23" s="33"/>
      <c r="D23" s="31">
        <v>6</v>
      </c>
      <c r="E23" s="32" t="s">
        <v>50</v>
      </c>
    </row>
    <row r="24" spans="2:6" ht="15">
      <c r="B24" s="31">
        <v>4</v>
      </c>
      <c r="C24" s="32" t="s">
        <v>47</v>
      </c>
      <c r="E24" s="66" t="s">
        <v>253</v>
      </c>
    </row>
    <row r="25" spans="2:6" ht="15.75" customHeight="1">
      <c r="C25" s="66" t="str">
        <f>HYPERLINK("https://docs.spring.io/spring/docs/5.2.0.BUILD-SNAPSHOT/spring-framework-reference/web.html#mvc","Spring Web MVC")</f>
        <v>Spring Web MVC</v>
      </c>
      <c r="E25" s="66" t="s">
        <v>254</v>
      </c>
    </row>
    <row r="26" spans="2:6" ht="15.75" customHeight="1">
      <c r="C26" s="66" t="str">
        <f>HYPERLINK("https://docs.spring.io/spring/docs/5.2.0.BUILD-SNAPSHOT/spring-framework-reference/web.html#webmvc-client","REST Clients")</f>
        <v>REST Clients</v>
      </c>
    </row>
    <row r="27" spans="2:6" ht="15">
      <c r="C27" s="66" t="str">
        <f>HYPERLINK("https://docs.spring.io/spring/docs/5.2.0.BUILD-SNAPSHOT/spring-framework-reference/web.html#testing","Testing")</f>
        <v>Testing</v>
      </c>
      <c r="D27" s="31">
        <v>6</v>
      </c>
      <c r="E27" s="32" t="s">
        <v>43</v>
      </c>
    </row>
    <row r="28" spans="2:6" ht="15.75" customHeight="1">
      <c r="C28" s="66" t="str">
        <f>HYPERLINK("https://docs.spring.io/spring/docs/5.2.0.BUILD-SNAPSHOT/spring-framework-reference/web.html#websocket","WebSockets")</f>
        <v>WebSockets</v>
      </c>
      <c r="E28" s="66" t="s">
        <v>255</v>
      </c>
    </row>
    <row r="29" spans="2:6" ht="15.75" customHeight="1">
      <c r="E29" s="66" t="s">
        <v>256</v>
      </c>
    </row>
    <row r="30" spans="2:6" ht="15">
      <c r="B30" s="31">
        <v>5</v>
      </c>
      <c r="C30" s="32" t="s">
        <v>44</v>
      </c>
    </row>
    <row r="31" spans="2:6" ht="15">
      <c r="C31" s="66" t="str">
        <f>HYPERLINK("https://docs.spring.io/spring/docs/5.2.0.BUILD-SNAPSHOT/spring-framework-reference/web-reactive.html#webflux","Spring WebFlux")</f>
        <v>Spring WebFlux</v>
      </c>
      <c r="D31" s="31">
        <v>6</v>
      </c>
      <c r="E31" s="32" t="s">
        <v>54</v>
      </c>
    </row>
    <row r="32" spans="2:6" ht="15.75" customHeight="1">
      <c r="C32" s="66" t="str">
        <f>HYPERLINK("https://docs.spring.io/spring/docs/5.2.0.BUILD-SNAPSHOT/spring-framework-reference/web-reactive.html#webflux-client","WebClient")</f>
        <v>WebClient</v>
      </c>
      <c r="E32" s="66" t="s">
        <v>257</v>
      </c>
    </row>
    <row r="33" spans="2:5" ht="15.75" customHeight="1">
      <c r="C33" s="66" t="str">
        <f>HYPERLINK("https://docs.spring.io/spring/docs/5.2.0.BUILD-SNAPSHOT/spring-framework-reference/web-reactive.html#webflux-websocket","WebSockets")</f>
        <v>WebSockets</v>
      </c>
      <c r="E33" s="66" t="s">
        <v>258</v>
      </c>
    </row>
    <row r="34" spans="2:5" ht="15.75" customHeight="1">
      <c r="C34" s="66" t="str">
        <f>HYPERLINK("https://docs.spring.io/spring/docs/5.2.0.BUILD-SNAPSHOT/spring-framework-reference/web-reactive.html#webflux-test","Testing")</f>
        <v>Testing</v>
      </c>
      <c r="E34" s="66" t="s">
        <v>259</v>
      </c>
    </row>
    <row r="35" spans="2:5" ht="15.75" customHeight="1">
      <c r="E35" s="66" t="s">
        <v>260</v>
      </c>
    </row>
    <row r="36" spans="2:5" ht="15">
      <c r="B36" s="31">
        <v>6</v>
      </c>
      <c r="C36" s="32" t="s">
        <v>45</v>
      </c>
      <c r="E36" s="66" t="s">
        <v>261</v>
      </c>
    </row>
    <row r="37" spans="2:5" ht="15.75" customHeight="1">
      <c r="C37" s="66" t="str">
        <f>HYPERLINK("https://docs.spring.io/spring/docs/5.2.0.BUILD-SNAPSHOT/spring-framework-reference/integration.html#remoting","Remoting and Web Services with Spring")</f>
        <v>Remoting and Web Services with Spring</v>
      </c>
      <c r="E37" s="66" t="s">
        <v>262</v>
      </c>
    </row>
    <row r="38" spans="2:5" ht="15.75" customHeight="1">
      <c r="C38" s="66" t="str">
        <f>HYPERLINK("https://docs.spring.io/spring/docs/5.2.0.BUILD-SNAPSHOT/spring-framework-reference/integration.html#ejb","Enterprise JavaBeans (EJB) Integration")</f>
        <v>Enterprise JavaBeans (EJB) Integration</v>
      </c>
      <c r="E38" s="66" t="s">
        <v>263</v>
      </c>
    </row>
    <row r="39" spans="2:5" ht="15.75" customHeight="1">
      <c r="C39" s="66" t="str">
        <f>HYPERLINK("https://docs.spring.io/spring/docs/5.2.0.BUILD-SNAPSHOT/spring-framework-reference/integration.html#jms","JMS")</f>
        <v>JMS</v>
      </c>
      <c r="E39" s="66" t="s">
        <v>264</v>
      </c>
    </row>
    <row r="40" spans="2:5" ht="15.75" customHeight="1">
      <c r="C40" s="66" t="str">
        <f>HYPERLINK("https://docs.spring.io/spring/docs/5.2.0.BUILD-SNAPSHOT/spring-framework-reference/integration.html#jmx","JMX")</f>
        <v>JMX</v>
      </c>
      <c r="E40" s="66" t="s">
        <v>265</v>
      </c>
    </row>
    <row r="41" spans="2:5" ht="15.75" customHeight="1">
      <c r="C41" s="66" t="str">
        <f>HYPERLINK("https://docs.spring.io/spring/docs/5.2.0.BUILD-SNAPSHOT/spring-framework-reference/integration.html#cci","JCA CCI")</f>
        <v>JCA CCI</v>
      </c>
      <c r="E41" s="66" t="s">
        <v>266</v>
      </c>
    </row>
    <row r="42" spans="2:5" ht="15.75" customHeight="1">
      <c r="C42" s="66" t="str">
        <f>HYPERLINK("https://docs.spring.io/spring/docs/5.2.0.BUILD-SNAPSHOT/spring-framework-reference/integration.html#mail","Email")</f>
        <v>Email</v>
      </c>
      <c r="E42" s="66" t="s">
        <v>267</v>
      </c>
    </row>
    <row r="43" spans="2:5" ht="15.75" customHeight="1">
      <c r="C43" s="66" t="str">
        <f>HYPERLINK("https://docs.spring.io/spring/docs/5.2.0.BUILD-SNAPSHOT/spring-framework-reference/integration.html#scheduling","Task Execution and Scheduling")</f>
        <v>Task Execution and Scheduling</v>
      </c>
    </row>
    <row r="44" spans="2:5" ht="15">
      <c r="C44" s="66" t="str">
        <f>HYPERLINK("https://docs.spring.io/spring/docs/5.2.0.BUILD-SNAPSHOT/spring-framework-reference/integration.html#cache","Cache Abstraction")</f>
        <v>Cache Abstraction</v>
      </c>
      <c r="D44" s="31">
        <v>7</v>
      </c>
      <c r="E44" s="32" t="s">
        <v>51</v>
      </c>
    </row>
    <row r="45" spans="2:5" ht="15.75" customHeight="1">
      <c r="E45" s="66" t="s">
        <v>268</v>
      </c>
    </row>
    <row r="46" spans="2:5" ht="15">
      <c r="B46" s="31">
        <v>8</v>
      </c>
      <c r="C46" s="32" t="s">
        <v>22</v>
      </c>
      <c r="E46" s="66" t="s">
        <v>269</v>
      </c>
    </row>
    <row r="47" spans="2:5" ht="15.75" customHeight="1">
      <c r="C47" s="66" t="str">
        <f>HYPERLINK("https://docs.spring.io/spring/docs/5.2.0.BUILD-SNAPSHOT/spring-framework-reference/languages.html#kotlin","Kotlin")</f>
        <v>Kotlin</v>
      </c>
      <c r="E47" s="66" t="s">
        <v>270</v>
      </c>
    </row>
    <row r="48" spans="2:5" ht="15.75" customHeight="1">
      <c r="C48" s="66" t="str">
        <f>HYPERLINK("https://docs.spring.io/spring/docs/5.2.0.BUILD-SNAPSHOT/spring-framework-reference/languages.html#groovy","Apache Groovy")</f>
        <v>Apache Groovy</v>
      </c>
      <c r="E48" s="33"/>
    </row>
    <row r="49" spans="3:5" ht="15">
      <c r="C49" s="66" t="str">
        <f>HYPERLINK("https://docs.spring.io/spring/docs/5.2.0.BUILD-SNAPSHOT/spring-framework-reference/languages.html#dynamic-language","Dynamic Language Support")</f>
        <v>Dynamic Language Support</v>
      </c>
      <c r="D49" s="31">
        <v>8</v>
      </c>
      <c r="E49" s="32" t="s">
        <v>52</v>
      </c>
    </row>
    <row r="50" spans="3:5" ht="15.75" customHeight="1">
      <c r="E50" s="66" t="s">
        <v>271</v>
      </c>
    </row>
    <row r="51" spans="3:5" ht="15.75" customHeight="1">
      <c r="E51" s="66" t="s">
        <v>272</v>
      </c>
    </row>
    <row r="52" spans="3:5" ht="15.75" customHeight="1">
      <c r="E52" s="66" t="s">
        <v>273</v>
      </c>
    </row>
    <row r="53" spans="3:5" ht="15.75" customHeight="1">
      <c r="E53" s="66" t="s">
        <v>274</v>
      </c>
    </row>
    <row r="54" spans="3:5" ht="15.75" customHeight="1">
      <c r="E54" s="66" t="s">
        <v>275</v>
      </c>
    </row>
    <row r="55" spans="3:5" ht="15.75" customHeight="1">
      <c r="E55" s="66" t="s">
        <v>276</v>
      </c>
    </row>
    <row r="56" spans="3:5" ht="15.75" customHeight="1">
      <c r="E56" s="66" t="s">
        <v>277</v>
      </c>
    </row>
  </sheetData>
  <hyperlinks>
    <hyperlink ref="E4" r:id="rId1" location="hello-web-security-java-configuration" xr:uid="{00000000-0004-0000-0500-000000000000}"/>
    <hyperlink ref="E5" r:id="rId2" location="jc-httpsecurity" xr:uid="{00000000-0004-0000-0500-000001000000}"/>
    <hyperlink ref="E6" r:id="rId3" location="jc-form" xr:uid="{00000000-0004-0000-0500-000002000000}"/>
    <hyperlink ref="E7" r:id="rId4" location="jc-authorize-requests" xr:uid="{00000000-0004-0000-0500-000003000000}"/>
    <hyperlink ref="E8" r:id="rId5" location="oauth2client" xr:uid="{00000000-0004-0000-0500-000004000000}"/>
    <hyperlink ref="E9" r:id="rId6" location="oauth2login" xr:uid="{00000000-0004-0000-0500-000005000000}"/>
    <hyperlink ref="E10" r:id="rId7" location="oauth2resourceserver" xr:uid="{00000000-0004-0000-0500-000006000000}"/>
    <hyperlink ref="E11" r:id="rId8" location="jc-authentication" xr:uid="{00000000-0004-0000-0500-000007000000}"/>
    <hyperlink ref="E12" r:id="rId9" location="multiple-httpsecurity" xr:uid="{00000000-0004-0000-0500-000008000000}"/>
    <hyperlink ref="E13" r:id="rId10" location="jc-method" xr:uid="{00000000-0004-0000-0500-000009000000}"/>
    <hyperlink ref="E16" r:id="rId11" location="design-of-the-namespace" xr:uid="{00000000-0004-0000-0500-00000A000000}"/>
    <hyperlink ref="E18" r:id="rId12" location="ns-web-advanced" xr:uid="{00000000-0004-0000-0500-00000B000000}"/>
    <hyperlink ref="E19" r:id="rId13" location="ns-method-security" xr:uid="{00000000-0004-0000-0500-00000C000000}"/>
    <hyperlink ref="E20" r:id="rId14" location="ns-access-manager" xr:uid="{00000000-0004-0000-0500-00000D000000}"/>
    <hyperlink ref="E21" r:id="rId15" location="ns-auth-manager" xr:uid="{00000000-0004-0000-0500-00000E000000}"/>
    <hyperlink ref="E24" r:id="rId16" location="technical-overview" xr:uid="{00000000-0004-0000-0500-00000F000000}"/>
    <hyperlink ref="E25" r:id="rId17" location="core-services" xr:uid="{00000000-0004-0000-0500-000010000000}"/>
    <hyperlink ref="E28" r:id="rId18" location="test-method" xr:uid="{00000000-0004-0000-0500-000011000000}"/>
    <hyperlink ref="E29" r:id="rId19" location="test-mockmvc" xr:uid="{00000000-0004-0000-0500-000012000000}"/>
    <hyperlink ref="E32" r:id="rId20" location="security-filter-chain" xr:uid="{00000000-0004-0000-0500-000013000000}"/>
    <hyperlink ref="E33" r:id="rId21" location="core-web-filters" xr:uid="{00000000-0004-0000-0500-000014000000}"/>
    <hyperlink ref="E34" r:id="rId22" location="servletapi" xr:uid="{00000000-0004-0000-0500-000015000000}"/>
    <hyperlink ref="E35" r:id="rId23" location="basic" xr:uid="{00000000-0004-0000-0500-000016000000}"/>
    <hyperlink ref="E36" r:id="rId24" location="remember-me" xr:uid="{00000000-0004-0000-0500-000017000000}"/>
    <hyperlink ref="E37" r:id="rId25" location="csrf" xr:uid="{00000000-0004-0000-0500-000018000000}"/>
    <hyperlink ref="E38" r:id="rId26" location="cors" xr:uid="{00000000-0004-0000-0500-000019000000}"/>
    <hyperlink ref="E39" r:id="rId27" location="headers" xr:uid="{00000000-0004-0000-0500-00001A000000}"/>
    <hyperlink ref="E40" r:id="rId28" location="session-mgmt" xr:uid="{00000000-0004-0000-0500-00001B000000}"/>
    <hyperlink ref="E41" r:id="rId29" location="anonymous" xr:uid="{00000000-0004-0000-0500-00001C000000}"/>
    <hyperlink ref="E42" r:id="rId30" location="websocket" xr:uid="{00000000-0004-0000-0500-00001D000000}"/>
    <hyperlink ref="E45" r:id="rId31" location="authz-arch" xr:uid="{00000000-0004-0000-0500-00001E000000}"/>
    <hyperlink ref="E46" r:id="rId32" location="secure-object-impls" xr:uid="{00000000-0004-0000-0500-00001F000000}"/>
    <hyperlink ref="E47" r:id="rId33" location="el-access" xr:uid="{00000000-0004-0000-0500-000020000000}"/>
    <hyperlink ref="E50" r:id="rId34" location="jc-webflux" xr:uid="{00000000-0004-0000-0500-000021000000}"/>
    <hyperlink ref="E51" r:id="rId35" location="default-security-headers-2" xr:uid="{00000000-0004-0000-0500-000022000000}"/>
    <hyperlink ref="E52" r:id="rId36" location="webflux-redirect-https" xr:uid="{00000000-0004-0000-0500-000023000000}"/>
    <hyperlink ref="E53" r:id="rId37" location="webflux-oauth2" xr:uid="{00000000-0004-0000-0500-000024000000}"/>
    <hyperlink ref="E54" r:id="rId38" location="webclient" xr:uid="{00000000-0004-0000-0500-000025000000}"/>
    <hyperlink ref="E55" r:id="rId39" location="jc-erms" xr:uid="{00000000-0004-0000-0500-000026000000}"/>
    <hyperlink ref="E56" r:id="rId40" location="test-webflux" xr:uid="{00000000-0004-0000-0500-000027000000}"/>
  </hyperlinks>
  <pageMargins left="0" right="0" top="0" bottom="0" header="0" footer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B5:E12"/>
  <sheetViews>
    <sheetView workbookViewId="0"/>
  </sheetViews>
  <sheetFormatPr defaultColWidth="14.42578125" defaultRowHeight="15.75" customHeight="1"/>
  <cols>
    <col min="3" max="3" width="45.5703125" customWidth="1"/>
    <col min="5" max="5" width="40.42578125" customWidth="1"/>
  </cols>
  <sheetData>
    <row r="5" spans="2:5" ht="15">
      <c r="C5" s="32" t="s">
        <v>39</v>
      </c>
      <c r="E5" s="32" t="s">
        <v>40</v>
      </c>
    </row>
    <row r="6" spans="2:5" ht="15.75" customHeight="1">
      <c r="B6" s="31">
        <v>3</v>
      </c>
      <c r="C6" s="66" t="str">
        <f>HYPERLINK("https://learning.oreilly.com/library/view/java-xml-and/9781484243305/html/394211_2_En_1_Chapter.xhtml","Introducing XML")</f>
        <v>Introducing XML</v>
      </c>
      <c r="D6" s="33">
        <v>3</v>
      </c>
      <c r="E6" s="66" t="s">
        <v>278</v>
      </c>
    </row>
    <row r="7" spans="2:5" ht="15.75" customHeight="1">
      <c r="C7" s="66" t="str">
        <f>HYPERLINK("https://learning.oreilly.com/library/view/java-xml-and/9781484243305/html/394211_2_En_2_Chapter.xhtml","Parsing XML Documents with SAX")</f>
        <v>Parsing XML Documents with SAX</v>
      </c>
      <c r="D7" s="33"/>
      <c r="E7" s="66" t="s">
        <v>279</v>
      </c>
    </row>
    <row r="8" spans="2:5" ht="15.75" customHeight="1">
      <c r="C8" s="66" t="str">
        <f>HYPERLINK("https://learning.oreilly.com/library/view/java-xml-and/9781484243305/html/394211_2_En_3_Chapter.xhtml","Parsing and Creating XML Documents with DOM")</f>
        <v>Parsing and Creating XML Documents with DOM</v>
      </c>
      <c r="D8" s="33"/>
      <c r="E8" s="66" t="s">
        <v>280</v>
      </c>
    </row>
    <row r="9" spans="2:5" ht="15.75" customHeight="1">
      <c r="C9" s="66" t="str">
        <f>HYPERLINK("https://learning.oreilly.com/library/view/java-xml-and/9781484243305/html/394211_2_En_4_Chapter.xhtml","Parsing and Creating XML Documents with StAX")</f>
        <v>Parsing and Creating XML Documents with StAX</v>
      </c>
      <c r="D9" s="33"/>
      <c r="E9" s="66" t="s">
        <v>281</v>
      </c>
    </row>
    <row r="10" spans="2:5" ht="15.75" customHeight="1">
      <c r="C10" s="66" t="str">
        <f>HYPERLINK("https://learning.oreilly.com/library/view/java-xml-and/9781484243305/html/394211_2_En_5_Chapter.xhtml","Selecting Nodes with XPath")</f>
        <v>Selecting Nodes with XPath</v>
      </c>
      <c r="D10" s="33"/>
      <c r="E10" s="66" t="s">
        <v>282</v>
      </c>
    </row>
    <row r="11" spans="2:5" ht="15.75" customHeight="1">
      <c r="C11" s="66" t="str">
        <f>HYPERLINK("https://learning.oreilly.com/library/view/java-xml-and/9781484243305/html/394211_2_En_6_Chapter.xhtml","Transforming XML Documents with XSLT")</f>
        <v>Transforming XML Documents with XSLT</v>
      </c>
      <c r="D11" s="33"/>
      <c r="E11" s="66" t="s">
        <v>283</v>
      </c>
    </row>
    <row r="12" spans="2:5" ht="15.75" customHeight="1">
      <c r="C12" s="33"/>
      <c r="D12" s="33"/>
      <c r="E12" s="33"/>
    </row>
  </sheetData>
  <hyperlinks>
    <hyperlink ref="E6" r:id="rId1" xr:uid="{00000000-0004-0000-0600-000000000000}"/>
    <hyperlink ref="E7" r:id="rId2" xr:uid="{00000000-0004-0000-0600-000001000000}"/>
    <hyperlink ref="E8" r:id="rId3" xr:uid="{00000000-0004-0000-0600-000002000000}"/>
    <hyperlink ref="E9" r:id="rId4" xr:uid="{00000000-0004-0000-0600-000003000000}"/>
    <hyperlink ref="E10" r:id="rId5" xr:uid="{00000000-0004-0000-0600-000004000000}"/>
    <hyperlink ref="E11" r:id="rId6" xr:uid="{00000000-0004-0000-0600-000005000000}"/>
  </hyperlinks>
  <pageMargins left="0" right="0" top="0" bottom="0" header="0" footer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3:N22"/>
  <sheetViews>
    <sheetView workbookViewId="0">
      <selection activeCell="E20" sqref="E20"/>
    </sheetView>
  </sheetViews>
  <sheetFormatPr defaultColWidth="14.42578125" defaultRowHeight="15.75" customHeight="1"/>
  <cols>
    <col min="4" max="4" width="17.85546875" customWidth="1"/>
    <col min="6" max="6" width="23.28515625" customWidth="1"/>
    <col min="12" max="12" width="19.140625" customWidth="1"/>
    <col min="14" max="14" width="31" customWidth="1"/>
  </cols>
  <sheetData>
    <row r="3" spans="1:14" ht="15">
      <c r="A3" s="31">
        <v>3</v>
      </c>
      <c r="B3" s="32" t="s">
        <v>55</v>
      </c>
      <c r="C3" s="31">
        <v>6</v>
      </c>
      <c r="D3" s="32" t="s">
        <v>58</v>
      </c>
      <c r="E3" s="31">
        <v>6</v>
      </c>
      <c r="F3" s="32" t="s">
        <v>61</v>
      </c>
      <c r="G3" s="31">
        <v>4</v>
      </c>
      <c r="H3" s="32" t="s">
        <v>56</v>
      </c>
      <c r="I3" s="31">
        <v>5</v>
      </c>
      <c r="J3" s="32" t="s">
        <v>57</v>
      </c>
      <c r="K3" s="31">
        <v>4</v>
      </c>
      <c r="L3" s="32" t="s">
        <v>59</v>
      </c>
      <c r="M3" s="31">
        <v>5</v>
      </c>
      <c r="N3" s="32" t="s">
        <v>60</v>
      </c>
    </row>
    <row r="4" spans="1:14" ht="15.75" customHeight="1">
      <c r="B4" s="66" t="str">
        <f>HYPERLINK("https://junit.org/junit5/docs/current/user-guide/#writing-tests","Writing Tests")</f>
        <v>Writing Tests</v>
      </c>
      <c r="D4" s="66" t="str">
        <f>HYPERLINK("https://gatling.io/docs/current/installation","Installation")</f>
        <v>Installation</v>
      </c>
      <c r="F4" s="66" t="str">
        <f>HYPERLINK("https://docs.locust.io/en/stable/installation.html","Installation")</f>
        <v>Installation</v>
      </c>
      <c r="H4" s="66" t="str">
        <f>HYPERLINK("https://static.javadoc.io/org.mockito/mockito-core/2.27.0/org/mockito/Mockito.html","Documentation")</f>
        <v>Documentation</v>
      </c>
      <c r="J4" s="66" t="str">
        <f>HYPERLINK("http://hamcrest.org/JavaHamcrest/tutorial","Documentation")</f>
        <v>Documentation</v>
      </c>
      <c r="L4" s="66" t="s">
        <v>284</v>
      </c>
      <c r="N4" s="66" t="str">
        <f>HYPERLINK("http://wiremock.org/docs/getting-started/","Getting Started")</f>
        <v>Getting Started</v>
      </c>
    </row>
    <row r="5" spans="1:14" ht="15.75" customHeight="1">
      <c r="B5" s="66" t="str">
        <f>HYPERLINK("https://junit.org/junit5/docs/current/user-guide/#running-tests","Running Tests")</f>
        <v>Running Tests</v>
      </c>
      <c r="D5" s="66" t="str">
        <f>HYPERLINK("https://gatling.io/docs/current/quickstart","Quickstart")</f>
        <v>Quickstart</v>
      </c>
      <c r="F5" s="66" t="str">
        <f>HYPERLINK("https://docs.locust.io/en/stable/quickstart.html","Quick start")</f>
        <v>Quick start</v>
      </c>
      <c r="L5" s="66" t="s">
        <v>285</v>
      </c>
      <c r="N5" s="66" t="str">
        <f>HYPERLINK("http://wiremock.org/docs/download-and-installation/","Installation")</f>
        <v>Installation</v>
      </c>
    </row>
    <row r="6" spans="1:14" ht="15.75" customHeight="1">
      <c r="B6" s="66" t="str">
        <f>HYPERLINK("https://junit.org/junit5/docs/current/user-guide/#extensions","Extension Model")</f>
        <v>Extension Model</v>
      </c>
      <c r="D6" s="66" t="str">
        <f>HYPERLINK("https://gatling.io/docs/current/advanced_tutorial","Advanced Tutorial")</f>
        <v>Advanced Tutorial</v>
      </c>
      <c r="F6" s="66" t="str">
        <f>HYPERLINK("https://docs.locust.io/en/stable/writing-a-locustfile.html","Writing a locustfile")</f>
        <v>Writing a locustfile</v>
      </c>
      <c r="L6" s="66" t="s">
        <v>286</v>
      </c>
      <c r="N6" s="66" t="str">
        <f>HYPERLINK("http://wiremock.org/docs/junit-rule/","The JUnit 4.x Rule")</f>
        <v>The JUnit 4.x Rule</v>
      </c>
    </row>
    <row r="7" spans="1:14" ht="15.75" customHeight="1">
      <c r="D7" s="66" t="str">
        <f>HYPERLINK("https://gatling.io/docs/current/general","General")</f>
        <v>General</v>
      </c>
      <c r="F7" s="66" t="str">
        <f>HYPERLINK("https://docs.locust.io/en/stable/running-locust-distributed.html","Running Locust distributed")</f>
        <v>Running Locust distributed</v>
      </c>
      <c r="L7" s="33"/>
      <c r="N7" s="66" t="str">
        <f>HYPERLINK("http://wiremock.org/docs/java-usage/","Java (Non-JUnit) Usage")</f>
        <v>Java (Non-JUnit) Usage</v>
      </c>
    </row>
    <row r="8" spans="1:14" ht="15.75" customHeight="1">
      <c r="D8" s="66" t="str">
        <f>HYPERLINK("https://gatling.io/docs/current/session","Session")</f>
        <v>Session</v>
      </c>
      <c r="F8" s="66" t="str">
        <f>HYPERLINK("https://docs.locust.io/en/stable/retrieving-stats.html","Retrieve test statistics")</f>
        <v>Retrieve test statistics</v>
      </c>
      <c r="N8" s="66" t="str">
        <f>HYPERLINK("http://wiremock.org/docs/configuration/","Configuration")</f>
        <v>Configuration</v>
      </c>
    </row>
    <row r="9" spans="1:14" ht="15.75" customHeight="1">
      <c r="D9" s="66" t="str">
        <f>HYPERLINK("https://gatling.io/docs/current/http","HTTP")</f>
        <v>HTTP</v>
      </c>
      <c r="N9" s="66" t="str">
        <f>HYPERLINK("http://wiremock.org/docs/running-standalone/","Running as a Standalone Process")</f>
        <v>Running as a Standalone Process</v>
      </c>
    </row>
    <row r="10" spans="1:14" ht="15.75" customHeight="1">
      <c r="D10" s="66" t="str">
        <f>HYPERLINK("https://gatling.io/docs/current/jms","JMS")</f>
        <v>JMS</v>
      </c>
      <c r="N10" s="66" t="str">
        <f>HYPERLINK("http://wiremock.org/docs/stubbing/","Stubbing")</f>
        <v>Stubbing</v>
      </c>
    </row>
    <row r="11" spans="1:14" ht="15.75" customHeight="1">
      <c r="D11" s="66" t="str">
        <f>HYPERLINK("https://gatling.io/docs/current/mqtt","MQTT")</f>
        <v>MQTT</v>
      </c>
      <c r="N11" s="66" t="str">
        <f>HYPERLINK("http://wiremock.org/docs/verifying/","Verifying")</f>
        <v>Verifying</v>
      </c>
    </row>
    <row r="12" spans="1:14" ht="15.75" customHeight="1">
      <c r="D12" s="66" t="str">
        <f>HYPERLINK("https://gatling.io/docs/current/realtime_monitoring","Realtime monitoring")</f>
        <v>Realtime monitoring</v>
      </c>
      <c r="N12" s="66" t="str">
        <f>HYPERLINK("http://wiremock.org/docs/request-matching/","Request Matching")</f>
        <v>Request Matching</v>
      </c>
    </row>
    <row r="13" spans="1:14" ht="15.75" customHeight="1">
      <c r="D13" s="66" t="str">
        <f>HYPERLINK("https://gatling.io/docs/current/extensions","Extensions")</f>
        <v>Extensions</v>
      </c>
      <c r="N13" s="66" t="str">
        <f>HYPERLINK("http://wiremock.org/docs/proxying/","Proxying")</f>
        <v>Proxying</v>
      </c>
    </row>
    <row r="14" spans="1:14" ht="15.75" customHeight="1">
      <c r="N14" s="66" t="str">
        <f>HYPERLINK("http://wiremock.org/docs/record-playback/","Record and Playback (New)")</f>
        <v>Record and Playback (New)</v>
      </c>
    </row>
    <row r="15" spans="1:14" ht="15.75" customHeight="1">
      <c r="N15" s="66" t="str">
        <f>HYPERLINK("http://wiremock.org/docs/response-templating/","Response Templating")</f>
        <v>Response Templating</v>
      </c>
    </row>
    <row r="16" spans="1:14" ht="15.75" customHeight="1">
      <c r="N16" s="66" t="str">
        <f>HYPERLINK("http://wiremock.org/docs/record-playback-legacy/","Record and Playback (Legacy)")</f>
        <v>Record and Playback (Legacy)</v>
      </c>
    </row>
    <row r="17" spans="14:14" ht="15.75" customHeight="1">
      <c r="N17" s="66" t="str">
        <f>HYPERLINK("http://wiremock.org/docs/simulating-faults/","Simulating Faults")</f>
        <v>Simulating Faults</v>
      </c>
    </row>
    <row r="18" spans="14:14" ht="15.75" customHeight="1">
      <c r="N18" s="66" t="str">
        <f>HYPERLINK("http://wiremock.org/docs/stateful-behaviour/","Stateful Behaviour")</f>
        <v>Stateful Behaviour</v>
      </c>
    </row>
    <row r="19" spans="14:14" ht="15.75" customHeight="1">
      <c r="N19" s="66" t="str">
        <f>HYPERLINK("http://wiremock.org/docs/https/","HTTPS")</f>
        <v>HTTPS</v>
      </c>
    </row>
    <row r="20" spans="14:14" ht="15.75" customHeight="1">
      <c r="N20" s="66" t="str">
        <f>HYPERLINK("http://wiremock.org/docs/extending-wiremock/","Extending WireMock")</f>
        <v>Extending WireMock</v>
      </c>
    </row>
    <row r="21" spans="14:14" ht="15.75" customHeight="1">
      <c r="N21" s="66" t="str">
        <f>HYPERLINK("http://wiremock.org/docs/spring-boot/","Spring Boot")</f>
        <v>Spring Boot</v>
      </c>
    </row>
    <row r="22" spans="14:14" ht="15.75" customHeight="1">
      <c r="N22" s="66" t="str">
        <f>HYPERLINK("http://wiremock.org/docs/stub-metadata/","Stub Metadata")</f>
        <v>Stub Metadata</v>
      </c>
    </row>
  </sheetData>
  <hyperlinks>
    <hyperlink ref="L4" r:id="rId1" location="assertj-core-assertions-guide" xr:uid="{00000000-0004-0000-0700-000000000000}"/>
    <hyperlink ref="L5" r:id="rId2" location="assertj-core-extensions" xr:uid="{00000000-0004-0000-0700-000001000000}"/>
    <hyperlink ref="L6" r:id="rId3" location="assertj-migration" xr:uid="{00000000-0004-0000-0700-000002000000}"/>
  </hyperlinks>
  <pageMargins left="0" right="0" top="0" bottom="0" header="0" footer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C2:P91"/>
  <sheetViews>
    <sheetView workbookViewId="0"/>
  </sheetViews>
  <sheetFormatPr defaultColWidth="14.42578125" defaultRowHeight="15.75" customHeight="1"/>
  <cols>
    <col min="4" max="4" width="25" customWidth="1"/>
    <col min="5" max="5" width="15.42578125" customWidth="1"/>
    <col min="6" max="6" width="39.85546875" customWidth="1"/>
    <col min="7" max="7" width="17.7109375" customWidth="1"/>
    <col min="8" max="8" width="24" customWidth="1"/>
    <col min="10" max="10" width="35.5703125" customWidth="1"/>
    <col min="12" max="12" width="17.42578125" customWidth="1"/>
    <col min="14" max="14" width="54" customWidth="1"/>
    <col min="16" max="16" width="15.85546875" customWidth="1"/>
    <col min="17" max="17" width="54" customWidth="1"/>
  </cols>
  <sheetData>
    <row r="2" spans="3:12" ht="15">
      <c r="C2" s="31">
        <v>3</v>
      </c>
      <c r="D2" s="32" t="s">
        <v>76</v>
      </c>
      <c r="E2" s="31">
        <v>3</v>
      </c>
      <c r="F2" s="32" t="s">
        <v>81</v>
      </c>
      <c r="H2" s="32" t="s">
        <v>78</v>
      </c>
      <c r="J2" s="32" t="s">
        <v>84</v>
      </c>
      <c r="L2" s="32" t="s">
        <v>83</v>
      </c>
    </row>
    <row r="3" spans="3:12" ht="15.75" customHeight="1">
      <c r="D3" s="66" t="str">
        <f>HYPERLINK("https://maven.apache.org/guides/introduction/introduction-to-the-lifecycle.html","The Build Lifecycle")</f>
        <v>The Build Lifecycle</v>
      </c>
      <c r="F3" s="66" t="s">
        <v>287</v>
      </c>
      <c r="G3" s="31">
        <v>5</v>
      </c>
      <c r="H3" s="66" t="str">
        <f>HYPERLINK("https://docs.docker.com/get-started/part1","Orientation")</f>
        <v>Orientation</v>
      </c>
      <c r="I3" s="31">
        <v>6</v>
      </c>
      <c r="J3" s="66" t="s">
        <v>288</v>
      </c>
      <c r="K3" s="31">
        <v>5</v>
      </c>
      <c r="L3" s="66" t="str">
        <f>HYPERLINK("https://jenkins.io/doc/book/pipeline/","Pipeline")</f>
        <v>Pipeline</v>
      </c>
    </row>
    <row r="4" spans="3:12" ht="15.75" customHeight="1">
      <c r="D4" s="66" t="str">
        <f>HYPERLINK("https://maven.apache.org/guides/introduction/introduction-to-the-pom.html","The POM")</f>
        <v>The POM</v>
      </c>
      <c r="F4" s="66" t="s">
        <v>289</v>
      </c>
      <c r="H4" s="66" t="str">
        <f>HYPERLINK("https://docs.docker.com/get-started/part2","Containers")</f>
        <v>Containers</v>
      </c>
      <c r="J4" s="66" t="s">
        <v>290</v>
      </c>
    </row>
    <row r="5" spans="3:12" ht="15.75" customHeight="1">
      <c r="H5" s="66" t="str">
        <f>HYPERLINK("https://docs.docker.com/get-started/part3","Services")</f>
        <v>Services</v>
      </c>
      <c r="J5" s="66" t="s">
        <v>291</v>
      </c>
    </row>
    <row r="6" spans="3:12" ht="15">
      <c r="C6" s="31">
        <v>4</v>
      </c>
      <c r="D6" s="32" t="s">
        <v>77</v>
      </c>
      <c r="E6" s="31">
        <v>4</v>
      </c>
      <c r="F6" s="32" t="s">
        <v>82</v>
      </c>
      <c r="H6" s="66" t="str">
        <f>HYPERLINK("https://docs.docker.com/get-started/part4","Swarms")</f>
        <v>Swarms</v>
      </c>
      <c r="J6" s="66" t="str">
        <f>HYPERLINK("https://kubernetes.io/docs/concepts/overview/working-with-objects/kubernetes-objects/","Working withKubernetes Objects")</f>
        <v>Working withKubernetes Objects</v>
      </c>
    </row>
    <row r="7" spans="3:12" ht="15.75" customHeight="1">
      <c r="D7" s="66" t="str">
        <f>HYPERLINK("https://maven.apache.org/guides/introduction/introduction-to-profiles.html","Profiles")</f>
        <v>Profiles</v>
      </c>
      <c r="F7" s="66" t="s">
        <v>292</v>
      </c>
      <c r="H7" s="66" t="str">
        <f>HYPERLINK("https://docs.docker.com/get-started/part5","Stacks")</f>
        <v>Stacks</v>
      </c>
      <c r="J7" s="66" t="str">
        <f>HYPERLINK("https://kubernetes.io/docs/concepts/overview/object-management-kubectl/overview/","Object Management Using kubectl")</f>
        <v>Object Management Using kubectl</v>
      </c>
    </row>
    <row r="8" spans="3:12" ht="15.75" customHeight="1">
      <c r="D8" s="66" t="str">
        <f>HYPERLINK("https://maven.apache.org/guides/introduction/introduction-to-repositories.html","Repositories")</f>
        <v>Repositories</v>
      </c>
      <c r="F8" s="66" t="s">
        <v>293</v>
      </c>
      <c r="H8" s="66" t="str">
        <f>HYPERLINK("https://docs.docker.com/get-started/part6","Deploy your app")</f>
        <v>Deploy your app</v>
      </c>
      <c r="J8" s="33"/>
    </row>
    <row r="9" spans="3:12" ht="15.75" customHeight="1">
      <c r="D9" s="66" t="str">
        <f>HYPERLINK("https://maven.apache.org/guides/introduction/introduction-to-the-standard-directory-layout.html","Standard Directory Layout")</f>
        <v>Standard Directory Layout</v>
      </c>
      <c r="F9" s="66" t="s">
        <v>294</v>
      </c>
    </row>
    <row r="10" spans="3:12" ht="15">
      <c r="D10" s="66" t="str">
        <f>HYPERLINK("https://maven.apache.org/guides/introduction/introduction-to-dependency-mechanism.html","The Dependency Mechanism")</f>
        <v>The Dependency Mechanism</v>
      </c>
      <c r="F10" s="66" t="s">
        <v>295</v>
      </c>
      <c r="J10" s="32" t="s">
        <v>80</v>
      </c>
    </row>
    <row r="11" spans="3:12" ht="15">
      <c r="F11" s="66" t="s">
        <v>296</v>
      </c>
      <c r="H11" s="32" t="s">
        <v>79</v>
      </c>
      <c r="I11" s="31">
        <v>9</v>
      </c>
      <c r="J11" s="66" t="str">
        <f>HYPERLINK("https://kubernetes.io/docs/concepts/architecture/","Kubernetes Architecture")</f>
        <v>Kubernetes Architecture</v>
      </c>
    </row>
    <row r="12" spans="3:12" ht="15.75" customHeight="1">
      <c r="F12" s="66" t="s">
        <v>297</v>
      </c>
      <c r="G12" s="31">
        <v>8</v>
      </c>
      <c r="H12" s="66" t="str">
        <f>HYPERLINK("https://docs.docker.com/develop/","Develop with Docker")</f>
        <v>Develop with Docker</v>
      </c>
      <c r="J12" s="66" t="str">
        <f>HYPERLINK("https://kubernetes.io/docs/concepts/containers/","Containers")</f>
        <v>Containers</v>
      </c>
    </row>
    <row r="13" spans="3:12" ht="15.75" customHeight="1">
      <c r="H13" s="66" t="str">
        <f>HYPERLINK("https://docs.docker.com/network/","Configure networking")</f>
        <v>Configure networking</v>
      </c>
      <c r="J13" s="66" t="str">
        <f>HYPERLINK("https://kubernetes.io/docs/concepts/workloads/","Workloads")</f>
        <v>Workloads</v>
      </c>
    </row>
    <row r="14" spans="3:12" ht="15.75" customHeight="1">
      <c r="H14" s="66" t="str">
        <f>HYPERLINK("https://docs.docker.com/storage/","Manage application data")</f>
        <v>Manage application data</v>
      </c>
      <c r="J14" s="66" t="str">
        <f>HYPERLINK("https://kubernetes.io/docs/concepts/services-networking/","Services, Load Balancing, and Networking")</f>
        <v>Services, Load Balancing, and Networking</v>
      </c>
    </row>
    <row r="15" spans="3:12" ht="15.75" customHeight="1">
      <c r="H15" s="66" t="str">
        <f>HYPERLINK("https://docs.docker.com/config/labels-custom-metadata/","Configure all objects")</f>
        <v>Configure all objects</v>
      </c>
      <c r="J15" s="66" t="str">
        <f>HYPERLINK("https://kubernetes.io/docs/concepts/storage/","Storage")</f>
        <v>Storage</v>
      </c>
    </row>
    <row r="16" spans="3:12" ht="15.75" customHeight="1">
      <c r="H16" s="66" t="str">
        <f>HYPERLINK("https://docs.docker.com/config/daemon/","Configure the daemon")</f>
        <v>Configure the daemon</v>
      </c>
      <c r="J16" s="66" t="str">
        <f>HYPERLINK("https://kubernetes.io/docs/concepts/configuration/","Configuration")</f>
        <v>Configuration</v>
      </c>
    </row>
    <row r="17" spans="8:10" ht="15.75" customHeight="1">
      <c r="H17" s="66" t="str">
        <f>HYPERLINK("https://docs.docker.com/config/thirdparty/","Work with external tools")</f>
        <v>Work with external tools</v>
      </c>
      <c r="J17" s="66" t="str">
        <f>HYPERLINK("https://kubernetes.io/docs/concepts/policy/","Policies")</f>
        <v>Policies</v>
      </c>
    </row>
    <row r="18" spans="8:10" ht="15.75" customHeight="1">
      <c r="H18" s="66" t="str">
        <f>HYPERLINK("https://docs.docker.com/config/containers/start-containers-automatically/","Configure containers")</f>
        <v>Configure containers</v>
      </c>
      <c r="J18" s="66" t="str">
        <f>HYPERLINK("https://kubernetes.io/docs/concepts/cluster-administration/","Cluster Administration")</f>
        <v>Cluster Administration</v>
      </c>
    </row>
    <row r="19" spans="8:10" ht="15.75" customHeight="1">
      <c r="J19" s="66" t="str">
        <f>HYPERLINK("https://kubernetes.io/docs/concepts/extend-kubernetes/","Extending Kubernetes")</f>
        <v>Extending Kubernetes</v>
      </c>
    </row>
    <row r="91" spans="16:16" ht="15.75" customHeight="1">
      <c r="P91" s="39"/>
    </row>
  </sheetData>
  <hyperlinks>
    <hyperlink ref="F3" r:id="rId1" xr:uid="{00000000-0004-0000-0800-000000000000}"/>
    <hyperlink ref="J3" r:id="rId2" xr:uid="{00000000-0004-0000-0800-000001000000}"/>
    <hyperlink ref="F4" r:id="rId3" xr:uid="{00000000-0004-0000-0800-000002000000}"/>
    <hyperlink ref="J4" r:id="rId4" xr:uid="{00000000-0004-0000-0800-000003000000}"/>
    <hyperlink ref="J5" r:id="rId5" xr:uid="{00000000-0004-0000-0800-000004000000}"/>
    <hyperlink ref="F7" r:id="rId6" xr:uid="{00000000-0004-0000-0800-000005000000}"/>
    <hyperlink ref="F8" r:id="rId7" xr:uid="{00000000-0004-0000-0800-000006000000}"/>
    <hyperlink ref="F9" r:id="rId8" xr:uid="{00000000-0004-0000-0800-000007000000}"/>
    <hyperlink ref="F10" r:id="rId9" xr:uid="{00000000-0004-0000-0800-000008000000}"/>
    <hyperlink ref="F11" r:id="rId10" xr:uid="{00000000-0004-0000-0800-000009000000}"/>
    <hyperlink ref="F12" r:id="rId11" xr:uid="{00000000-0004-0000-0800-00000A000000}"/>
  </hyperlinks>
  <pageMargins left="0" right="0" top="0" bottom="0" header="0" footer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a10a4238-ed93-443c-8c7c-fe1c47a47ee7">
      <UserInfo>
        <DisplayName/>
        <AccountId xsi:nil="true"/>
        <AccountType/>
      </UserInfo>
    </SharedWithUsers>
    <_dlc_DocId xmlns="dd079931-ae48-4417-ba8a-2255b68961a2">AMWTFTZKHZ7M-1027806235-90</_dlc_DocId>
    <_dlc_DocIdUrl xmlns="dd079931-ae48-4417-ba8a-2255b68961a2">
      <Url>https://synisys.sharepoint.com/hr/_layouts/15/DocIdRedir.aspx?ID=AMWTFTZKHZ7M-1027806235-90</Url>
      <Description>AMWTFTZKHZ7M-1027806235-90</Description>
    </_dlc_DocIdUrl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AC6240741A1B47AB89FCC4909D9F12" ma:contentTypeVersion="2997" ma:contentTypeDescription="Create a new document." ma:contentTypeScope="" ma:versionID="99ad064a7d5fb9656c7ebaf1717d47ed">
  <xsd:schema xmlns:xsd="http://www.w3.org/2001/XMLSchema" xmlns:xs="http://www.w3.org/2001/XMLSchema" xmlns:p="http://schemas.microsoft.com/office/2006/metadata/properties" xmlns:ns2="dd079931-ae48-4417-ba8a-2255b68961a2" xmlns:ns3="a10a4238-ed93-443c-8c7c-fe1c47a47ee7" targetNamespace="http://schemas.microsoft.com/office/2006/metadata/properties" ma:root="true" ma:fieldsID="74852ee9d65fb0772b58a8331c65e671" ns2:_="" ns3:_="">
    <xsd:import namespace="dd079931-ae48-4417-ba8a-2255b68961a2"/>
    <xsd:import namespace="a10a4238-ed93-443c-8c7c-fe1c47a47ee7"/>
    <xsd:element name="properties">
      <xsd:complexType>
        <xsd:sequence>
          <xsd:element name="documentManagement">
            <xsd:complexType>
              <xsd:all>
                <xsd:element ref="ns2:_dlc_DocId" minOccurs="0"/>
                <xsd:element ref="ns2:_dlc_DocIdUrl" minOccurs="0"/>
                <xsd:element ref="ns2:_dlc_DocIdPersistId" minOccurs="0"/>
                <xsd:element ref="ns3:SharedWithUser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d079931-ae48-4417-ba8a-2255b68961a2" elementFormDefault="qualified">
    <xsd:import namespace="http://schemas.microsoft.com/office/2006/documentManagement/types"/>
    <xsd:import namespace="http://schemas.microsoft.com/office/infopath/2007/PartnerControls"/>
    <xsd:element name="_dlc_DocId" ma:index="8" nillable="true" ma:displayName="Document ID Value" ma:description="The value of the document ID assigned to this item." ma:internalName="_dlc_DocId" ma:readOnly="true">
      <xsd:simpleType>
        <xsd:restriction base="dms:Text"/>
      </xsd:simpleType>
    </xsd:element>
    <xsd:element name="_dlc_DocIdUrl" ma:index="9" nillable="true" ma:displayName="Document ID" ma:description="Permanent link to this document." ma:hidden="true" ma:internalName="_dlc_DocIdUrl" ma:readOnly="true">
      <xsd:complexType>
        <xsd:complexContent>
          <xsd:extension base="dms:URL">
            <xsd:sequence>
              <xsd:element name="Url" type="dms:ValidUrl" minOccurs="0" nillable="true"/>
              <xsd:element name="Description" type="xsd:string" nillable="true"/>
            </xsd:sequence>
          </xsd:extension>
        </xsd:complexContent>
      </xsd:complexType>
    </xsd:element>
    <xsd:element name="_dlc_DocIdPersistId" ma:index="10" nillable="true" ma:displayName="Persist ID" ma:description="Keep ID on add." ma:hidden="true" ma:internalName="_dlc_DocIdPersistId" ma:readOnly="true">
      <xsd:simpleType>
        <xsd:restriction base="dms:Boolea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0a4238-ed93-443c-8c7c-fe1c47a47ee7" elementFormDefault="qualified">
    <xsd:import namespace="http://schemas.microsoft.com/office/2006/documentManagement/types"/>
    <xsd:import namespace="http://schemas.microsoft.com/office/infopath/2007/PartnerControls"/>
    <xsd:element name="SharedWithUsers" ma:index="11" nillable="true" ma:displayName="Shared With" ma:list="UserInfo" ma:SearchPeopleOnly="false" ma:internalName="SharedWithUsers" ma:readOnly="false">
      <xsd:complexType>
        <xsd:complexContent>
          <xsd:extension base="dms:User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MediaServiceMetadata" ma:index="12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3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spe:Receivers xmlns:spe="http://schemas.microsoft.com/sharepoint/events">
  <Receiver>
    <Name>Document ID Generator</Name>
    <Synchronization>Synchronous</Synchronization>
    <Type>10001</Type>
    <SequenceNumber>1000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10002</Type>
    <SequenceNumber>1001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10004</Type>
    <SequenceNumber>1002</SequenceNumber>
    <Url/>
    <Assembly>Microsoft.Office.DocumentManagement, Version=16.0.0.0, Culture=neutral, PublicKeyToken=71e9bce111e9429c</Assembly>
    <Class>Microsoft.Office.DocumentManagement.Internal.DocIdHandler</Class>
    <Data/>
    <Filter/>
  </Receiver>
  <Receiver>
    <Name>Document ID Generator</Name>
    <Synchronization>Synchronous</Synchronization>
    <Type>10006</Type>
    <SequenceNumber>1003</SequenceNumber>
    <Url/>
    <Assembly>Microsoft.Office.DocumentManagement, Version=16.0.0.0, Culture=neutral, PublicKeyToken=71e9bce111e9429c</Assembly>
    <Class>Microsoft.Office.DocumentManagement.Internal.DocIdHandler</Class>
    <Data/>
    <Filter/>
  </Receiver>
</spe:Receivers>
</file>

<file path=customXml/item4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B863F9-8AE4-4000-B9C1-F99299AC4A27}">
  <ds:schemaRefs>
    <ds:schemaRef ds:uri="http://schemas.microsoft.com/office/2006/metadata/properties"/>
    <ds:schemaRef ds:uri="http://schemas.microsoft.com/office/infopath/2007/PartnerControls"/>
    <ds:schemaRef ds:uri="a10a4238-ed93-443c-8c7c-fe1c47a47ee7"/>
    <ds:schemaRef ds:uri="dd079931-ae48-4417-ba8a-2255b68961a2"/>
  </ds:schemaRefs>
</ds:datastoreItem>
</file>

<file path=customXml/itemProps2.xml><?xml version="1.0" encoding="utf-8"?>
<ds:datastoreItem xmlns:ds="http://schemas.openxmlformats.org/officeDocument/2006/customXml" ds:itemID="{459E2EF2-EE87-4501-BD27-815C205BFF2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dd079931-ae48-4417-ba8a-2255b68961a2"/>
    <ds:schemaRef ds:uri="a10a4238-ed93-443c-8c7c-fe1c47a47ee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830177A0-7A0F-4DEC-9630-FCF4BCAD51EF}">
  <ds:schemaRefs>
    <ds:schemaRef ds:uri="http://schemas.microsoft.com/sharepoint/events"/>
  </ds:schemaRefs>
</ds:datastoreItem>
</file>

<file path=customXml/itemProps4.xml><?xml version="1.0" encoding="utf-8"?>
<ds:datastoreItem xmlns:ds="http://schemas.openxmlformats.org/officeDocument/2006/customXml" ds:itemID="{49D69E93-BAE6-429C-B6DC-48B93AE1511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Framework</vt:lpstr>
      <vt:lpstr>Java</vt:lpstr>
      <vt:lpstr>JVM</vt:lpstr>
      <vt:lpstr>Library</vt:lpstr>
      <vt:lpstr>JSP &amp; Servlet</vt:lpstr>
      <vt:lpstr>Spring</vt:lpstr>
      <vt:lpstr>Markup languages</vt:lpstr>
      <vt:lpstr>Testing</vt:lpstr>
      <vt:lpstr>Operations</vt:lpstr>
      <vt:lpstr>Version Control</vt:lpstr>
      <vt:lpstr>HTTP &amp; REST API</vt:lpstr>
      <vt:lpstr>Network</vt:lpstr>
      <vt:lpstr>DBMS</vt:lpstr>
      <vt:lpstr>Data Structure &amp; Algorithms</vt:lpstr>
      <vt:lpstr>Software Architecture &amp; Design</vt:lpstr>
      <vt:lpstr>Design Patterns</vt:lpstr>
      <vt:lpstr>Caching</vt:lpstr>
      <vt:lpstr>Messaging</vt:lpstr>
      <vt:lpstr>Persistence</vt:lpstr>
      <vt:lpstr>Scripting</vt:lpstr>
      <vt:lpstr>Cloud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Garnik Haydosyan</cp:lastModifiedBy>
  <cp:revision/>
  <dcterms:created xsi:type="dcterms:W3CDTF">2022-01-18T11:40:51Z</dcterms:created>
  <dcterms:modified xsi:type="dcterms:W3CDTF">2023-06-01T14:30:01Z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Order">
    <vt:r8>9000</vt:r8>
  </property>
  <property fmtid="{D5CDD505-2E9C-101B-9397-08002B2CF9AE}" pid="3" name="ContentTypeId">
    <vt:lpwstr>0x0101000DAC6240741A1B47AB89FCC4909D9F12</vt:lpwstr>
  </property>
  <property fmtid="{D5CDD505-2E9C-101B-9397-08002B2CF9AE}" pid="4" name="_dlc_DocIdItemGuid">
    <vt:lpwstr>52e14227-fd1d-4c6c-b903-7e8eaff20ed8</vt:lpwstr>
  </property>
</Properties>
</file>