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8a04fd06befbe1/Desktop/Education/"/>
    </mc:Choice>
  </mc:AlternateContent>
  <xr:revisionPtr revIDLastSave="1122" documentId="13_ncr:1_{6C093684-5CA9-45FE-BA02-DFB3B6998B5F}" xr6:coauthVersionLast="47" xr6:coauthVersionMax="47" xr10:uidLastSave="{99EFC7DC-3520-4FAA-8BA1-D8B392775DBA}"/>
  <bookViews>
    <workbookView xWindow="-120" yWindow="-120" windowWidth="29040" windowHeight="15720" tabRatio="664" xr2:uid="{20F8ED6C-27CC-4E22-86F7-46193B6A88D1}"/>
  </bookViews>
  <sheets>
    <sheet name="Summary" sheetId="1" r:id="rId1"/>
    <sheet name="Program" sheetId="16" r:id="rId2"/>
    <sheet name="ORA-1" sheetId="2" r:id="rId3"/>
    <sheet name="PSYC 6002" sheetId="3" r:id="rId4"/>
    <sheet name="PSYC 6200" sheetId="6" r:id="rId5"/>
    <sheet name="PSYC 6215" sheetId="7" r:id="rId6"/>
    <sheet name="PSYC 6701" sheetId="8" r:id="rId7"/>
    <sheet name="PSYC 6393" sheetId="15" r:id="rId8"/>
    <sheet name="e00eb4de3c8a421cba9b8f4cb8546ec" sheetId="14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5" l="1"/>
  <c r="E4" i="15"/>
  <c r="K3" i="8"/>
  <c r="K3" i="7"/>
  <c r="K3" i="3"/>
  <c r="K3" i="6"/>
  <c r="N5" i="1"/>
  <c r="N6" i="1" s="1"/>
  <c r="C27" i="1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40" i="7"/>
  <c r="E39" i="7"/>
  <c r="E38" i="7"/>
  <c r="E37" i="7"/>
  <c r="E36" i="7"/>
  <c r="E35" i="7"/>
  <c r="E34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C29" i="1"/>
  <c r="C28" i="1"/>
  <c r="E12" i="8"/>
  <c r="E11" i="8"/>
  <c r="E10" i="8"/>
  <c r="E9" i="8"/>
  <c r="E8" i="8"/>
  <c r="E7" i="8"/>
  <c r="E6" i="8"/>
  <c r="E5" i="8"/>
  <c r="E4" i="8"/>
  <c r="Q8" i="1"/>
  <c r="Q5" i="1"/>
  <c r="Q6" i="1"/>
  <c r="Q7" i="1"/>
  <c r="Q4" i="1"/>
  <c r="D3" i="1"/>
  <c r="D4" i="1"/>
  <c r="E33" i="6"/>
  <c r="E32" i="6"/>
  <c r="E31" i="6"/>
  <c r="E30" i="6"/>
  <c r="E29" i="6"/>
  <c r="E28" i="6"/>
  <c r="E27" i="6"/>
  <c r="E25" i="6"/>
  <c r="E26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15" i="3"/>
  <c r="E5" i="6"/>
  <c r="E4" i="6"/>
  <c r="E14" i="3"/>
  <c r="E13" i="3"/>
  <c r="E12" i="3"/>
  <c r="E11" i="3"/>
  <c r="E10" i="3"/>
  <c r="E9" i="3"/>
  <c r="E8" i="3"/>
  <c r="G3" i="1"/>
  <c r="E7" i="3"/>
  <c r="E5" i="3"/>
  <c r="E6" i="3"/>
  <c r="E4" i="3"/>
  <c r="E4" i="2"/>
  <c r="E4" i="1"/>
  <c r="E3" i="1"/>
  <c r="E7" i="1"/>
  <c r="E6" i="1"/>
  <c r="E5" i="1"/>
  <c r="E8" i="1"/>
  <c r="D8" i="1"/>
  <c r="D7" i="1"/>
  <c r="D6" i="1"/>
  <c r="D5" i="1"/>
  <c r="C3" i="14"/>
  <c r="B3" i="14"/>
  <c r="A3" i="14"/>
  <c r="A1" i="14"/>
  <c r="B1" i="14" a="1"/>
  <c r="B1" i="14" s="1"/>
  <c r="C1" i="14"/>
  <c r="D1" i="14"/>
  <c r="E1" i="14"/>
  <c r="K3" i="15" l="1"/>
  <c r="F8" i="1"/>
  <c r="F3" i="1"/>
  <c r="F7" i="1"/>
  <c r="G6" i="1"/>
  <c r="F6" i="1"/>
  <c r="G5" i="1"/>
  <c r="F5" i="1"/>
  <c r="G4" i="1"/>
  <c r="F4" i="1"/>
  <c r="G8" i="1"/>
  <c r="N3" i="1" l="1"/>
  <c r="N4" i="1"/>
  <c r="N7" i="1" s="1"/>
  <c r="K3" i="1"/>
  <c r="K4" i="1" s="1"/>
  <c r="K5" i="1" l="1"/>
  <c r="N8" i="1"/>
  <c r="K8" i="1"/>
  <c r="G7" i="1" l="1"/>
  <c r="K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<sst xmlns="http://schemas.openxmlformats.org/spreadsheetml/2006/main" count="454" uniqueCount="137">
  <si>
    <t>Item</t>
  </si>
  <si>
    <t>Category</t>
  </si>
  <si>
    <t>Date</t>
  </si>
  <si>
    <t>Note</t>
  </si>
  <si>
    <t>Course Work</t>
  </si>
  <si>
    <t>Time (hrs)</t>
  </si>
  <si>
    <t>Start Date</t>
  </si>
  <si>
    <t>End Date</t>
  </si>
  <si>
    <t>Hours</t>
  </si>
  <si>
    <t>Course ID</t>
  </si>
  <si>
    <t>Course Title</t>
  </si>
  <si>
    <t>Start Date:</t>
  </si>
  <si>
    <t>End Date:</t>
  </si>
  <si>
    <t xml:space="preserve">Days: </t>
  </si>
  <si>
    <t>ORA-1</t>
  </si>
  <si>
    <t>Orientation</t>
  </si>
  <si>
    <t>Capstone</t>
  </si>
  <si>
    <t>Avg Days:</t>
  </si>
  <si>
    <t>Draft</t>
  </si>
  <si>
    <t>Avg hrs:</t>
  </si>
  <si>
    <t>Days</t>
  </si>
  <si>
    <t>PSYC 6002</t>
  </si>
  <si>
    <t>PSYC 6200</t>
  </si>
  <si>
    <t>PSYC 6215</t>
  </si>
  <si>
    <t>PSYC 6701</t>
  </si>
  <si>
    <t>PSYC 6393</t>
  </si>
  <si>
    <t>TW001</t>
  </si>
  <si>
    <t>Start Time</t>
  </si>
  <si>
    <t>End Time</t>
  </si>
  <si>
    <t>GS001</t>
  </si>
  <si>
    <t>Assessment</t>
  </si>
  <si>
    <t>GS002</t>
  </si>
  <si>
    <t>Avg/day</t>
  </si>
  <si>
    <t>GS003</t>
  </si>
  <si>
    <t>PT001</t>
  </si>
  <si>
    <t>Estimated Rate</t>
  </si>
  <si>
    <t>Avg Hours</t>
  </si>
  <si>
    <t>Avg Days</t>
  </si>
  <si>
    <t>Cmp Rmn</t>
  </si>
  <si>
    <t>Wks Left</t>
  </si>
  <si>
    <t>Est Finish</t>
  </si>
  <si>
    <t>Cmp Cmpt</t>
  </si>
  <si>
    <t>PT002</t>
  </si>
  <si>
    <t>Mod 1</t>
  </si>
  <si>
    <t>Revisions</t>
  </si>
  <si>
    <t>Mod 2</t>
  </si>
  <si>
    <t>Mod 3</t>
  </si>
  <si>
    <t>Mod 4</t>
  </si>
  <si>
    <t>PT003</t>
  </si>
  <si>
    <t>LF001</t>
  </si>
  <si>
    <t>Mod 2/3</t>
  </si>
  <si>
    <t>Mod 4-6</t>
  </si>
  <si>
    <t>Assignement</t>
  </si>
  <si>
    <t>WR2/3</t>
  </si>
  <si>
    <t>WR4/6</t>
  </si>
  <si>
    <t>WR 6</t>
  </si>
  <si>
    <t>WR 5</t>
  </si>
  <si>
    <t>LF002</t>
  </si>
  <si>
    <t>WR1/2/3</t>
  </si>
  <si>
    <t>WR3</t>
  </si>
  <si>
    <t>WR4/5</t>
  </si>
  <si>
    <t>Course</t>
  </si>
  <si>
    <t>Table Name</t>
  </si>
  <si>
    <t>TableOrt</t>
  </si>
  <si>
    <t>P1/2</t>
  </si>
  <si>
    <t>P3/4</t>
  </si>
  <si>
    <t>CU001</t>
  </si>
  <si>
    <t>P1/2/4</t>
  </si>
  <si>
    <t>P4</t>
  </si>
  <si>
    <t>P4/3</t>
  </si>
  <si>
    <t>Finalize</t>
  </si>
  <si>
    <t>Setup</t>
  </si>
  <si>
    <t>Assignment</t>
  </si>
  <si>
    <t>P1</t>
  </si>
  <si>
    <t>P2</t>
  </si>
  <si>
    <t>P3</t>
  </si>
  <si>
    <t>LF003</t>
  </si>
  <si>
    <t>Mod 1/2</t>
  </si>
  <si>
    <t>Code</t>
  </si>
  <si>
    <t>Competency Title</t>
  </si>
  <si>
    <t>Field of Psychology</t>
  </si>
  <si>
    <t>WR</t>
  </si>
  <si>
    <t>Academic Goals</t>
  </si>
  <si>
    <t>PT</t>
  </si>
  <si>
    <t>Professional Goals</t>
  </si>
  <si>
    <t>Psychological Themes and Theories</t>
  </si>
  <si>
    <t>Human Behavior</t>
  </si>
  <si>
    <t>Research in Personality</t>
  </si>
  <si>
    <t>Theories and Processes of Development</t>
  </si>
  <si>
    <t>Developmental Concepts</t>
  </si>
  <si>
    <t>Lifespan</t>
  </si>
  <si>
    <t>Culture and Human Development</t>
  </si>
  <si>
    <t>CU002</t>
  </si>
  <si>
    <t>Social Roles and Social Behavior</t>
  </si>
  <si>
    <t>CU003</t>
  </si>
  <si>
    <t>Culture and Psychological Well-Being</t>
  </si>
  <si>
    <t>CU004</t>
  </si>
  <si>
    <t>Cross-Cultural Research</t>
  </si>
  <si>
    <t>SS001</t>
  </si>
  <si>
    <t>Research Strategies</t>
  </si>
  <si>
    <t>PSYC 6393: Capstone</t>
  </si>
  <si>
    <t>SS002</t>
  </si>
  <si>
    <t>Issues or Problems in Psychology</t>
  </si>
  <si>
    <t>SS003</t>
  </si>
  <si>
    <t>Literature Reviews</t>
  </si>
  <si>
    <t>Completed?</t>
  </si>
  <si>
    <t>Yes</t>
  </si>
  <si>
    <t>In Progress</t>
  </si>
  <si>
    <t>Term</t>
  </si>
  <si>
    <t>Credit Equivalency</t>
  </si>
  <si>
    <t>Course/Area of Expertise</t>
  </si>
  <si>
    <t>Assessment Type</t>
  </si>
  <si>
    <t>Grade</t>
  </si>
  <si>
    <t>Mastered</t>
  </si>
  <si>
    <t>Months:</t>
  </si>
  <si>
    <t>Book</t>
  </si>
  <si>
    <t>P1/3</t>
  </si>
  <si>
    <t>All</t>
  </si>
  <si>
    <t>Foundations</t>
  </si>
  <si>
    <t>Themes and Theories</t>
  </si>
  <si>
    <t>Development</t>
  </si>
  <si>
    <t>Culture</t>
  </si>
  <si>
    <t>Adjusting the Gantt chart:</t>
  </si>
  <si>
    <t>1. Click the x-axis and select format</t>
  </si>
  <si>
    <t>2. Go to the axis options and adjust the min and max</t>
  </si>
  <si>
    <t>2 (a) Use a blank cell to input a date and format as general to get the Excel code</t>
  </si>
  <si>
    <t>(Use Google if you want/need more)</t>
  </si>
  <si>
    <t>1. Select the cell above and modify the switch statement.</t>
  </si>
  <si>
    <t>PSYC 6002: Foundations</t>
  </si>
  <si>
    <t>PSYC 6200: Themes and Theories</t>
  </si>
  <si>
    <t>PSYC 6215: Development</t>
  </si>
  <si>
    <t>PSYC 6701: Culture</t>
  </si>
  <si>
    <t>Color Scheme of Worksheets:</t>
  </si>
  <si>
    <t>Green is Complete</t>
  </si>
  <si>
    <t>Yellow is In Progress/To Be Done</t>
  </si>
  <si>
    <t>2. Make the Program worksheet based on numbers and just use the average function.</t>
  </si>
  <si>
    <t>Adjusting the grade summary: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</si>
</sst>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20" fontId="0" fillId="0" borderId="0" xfId="0" applyNumberFormat="1" applyAlignment="1">
      <alignment horizontal="center"/>
    </xf>
    <xf numFmtId="20" fontId="0" fillId="0" borderId="0" xfId="0" applyNumberFormat="1"/>
    <xf numFmtId="2" fontId="0" fillId="0" borderId="0" xfId="0" applyNumberFormat="1"/>
    <xf numFmtId="46" fontId="0" fillId="0" borderId="0" xfId="0" applyNumberFormat="1"/>
    <xf numFmtId="46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 vertical="center"/>
    </xf>
    <xf numFmtId="0" fontId="0" fillId="0" borderId="0" xfId="0" quotePrefix="1"/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NumberFormat="1"/>
    <xf numFmtId="166" fontId="0" fillId="0" borderId="0" xfId="0" applyNumberFormat="1"/>
    <xf numFmtId="0" fontId="0" fillId="3" borderId="0" xfId="0" applyFill="1"/>
    <xf numFmtId="0" fontId="0" fillId="0" borderId="1" xfId="0" applyBorder="1"/>
  </cellXfs>
  <cellStyles count="1">
    <cellStyle name="Normal" xfId="0" builtinId="0"/>
  </cellStyles>
  <dxfs count="36"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fill>
        <patternFill>
          <bgColor theme="9" tint="0.79998168889431442"/>
        </patternFill>
      </fill>
    </dxf>
    <dxf>
      <numFmt numFmtId="20" formatCode="d\-mmm\-yy"/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20" formatCode="d\-mmm\-yy"/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20" formatCode="d\-mmm\-yy"/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20" formatCode="d\-mmm\-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0" formatCode="d\-mmm\-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0" formatCode="d\-mmm\-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1" formatCode="[h]:mm:ss"/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[$-409]d\-mmm\-yy;@"/>
    </dxf>
    <dxf>
      <numFmt numFmtId="164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Summary!$D$2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Summary!$B$3:$B$8</c:f>
              <c:strCache>
                <c:ptCount val="6"/>
                <c:pt idx="0">
                  <c:v>ORA-1</c:v>
                </c:pt>
                <c:pt idx="1">
                  <c:v>PSYC 6002</c:v>
                </c:pt>
                <c:pt idx="2">
                  <c:v>PSYC 6200</c:v>
                </c:pt>
                <c:pt idx="3">
                  <c:v>PSYC 6215</c:v>
                </c:pt>
                <c:pt idx="4">
                  <c:v>PSYC 6701</c:v>
                </c:pt>
                <c:pt idx="5">
                  <c:v>PSYC 6393</c:v>
                </c:pt>
              </c:strCache>
            </c:strRef>
          </c:cat>
          <c:val>
            <c:numRef>
              <c:f>Summary!$D$3:$D$8</c:f>
              <c:numCache>
                <c:formatCode>[$-409]d\-mmm\-yy;@</c:formatCode>
                <c:ptCount val="6"/>
                <c:pt idx="0">
                  <c:v>45173</c:v>
                </c:pt>
                <c:pt idx="1">
                  <c:v>45173</c:v>
                </c:pt>
                <c:pt idx="2">
                  <c:v>45182</c:v>
                </c:pt>
                <c:pt idx="3">
                  <c:v>45216</c:v>
                </c:pt>
                <c:pt idx="4">
                  <c:v>45306</c:v>
                </c:pt>
                <c:pt idx="5">
                  <c:v>45395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AA-43F9-815C-A42D3E442CA1}"/>
            </c:ext>
          </c:extLst>
        </c:ser>
        <c:ser>
          <c:idx val="1"/>
          <c:order val="1"/>
          <c:tx>
            <c:strRef>
              <c:f>Summary!$F$2</c:f>
              <c:strCache>
                <c:ptCount val="1"/>
                <c:pt idx="0">
                  <c:v>Days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Summary!$B$3:$B$8</c:f>
              <c:strCache>
                <c:ptCount val="6"/>
                <c:pt idx="0">
                  <c:v>ORA-1</c:v>
                </c:pt>
                <c:pt idx="1">
                  <c:v>PSYC 6002</c:v>
                </c:pt>
                <c:pt idx="2">
                  <c:v>PSYC 6200</c:v>
                </c:pt>
                <c:pt idx="3">
                  <c:v>PSYC 6215</c:v>
                </c:pt>
                <c:pt idx="4">
                  <c:v>PSYC 6701</c:v>
                </c:pt>
                <c:pt idx="5">
                  <c:v>PSYC 6393</c:v>
                </c:pt>
              </c:strCache>
            </c:strRef>
          </c:cat>
          <c:val>
            <c:numRef>
              <c:f>Summary!$F$3:$F$8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33</c:v>
                </c:pt>
                <c:pt idx="3">
                  <c:v>133</c:v>
                </c:pt>
                <c:pt idx="4">
                  <c:v>85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AA-43F9-815C-A42D3E44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6387040"/>
        <c:axId val="646385984"/>
      </c:barChart>
      <c:catAx>
        <c:axId val="6463870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385984"/>
        <c:crosses val="autoZero"/>
        <c:auto val="1"/>
        <c:lblAlgn val="ctr"/>
        <c:lblOffset val="100"/>
        <c:noMultiLvlLbl val="0"/>
      </c:catAx>
      <c:valAx>
        <c:axId val="646385984"/>
        <c:scaling>
          <c:orientation val="minMax"/>
          <c:min val="45166"/>
        </c:scaling>
        <c:delete val="0"/>
        <c:axPos val="t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[$-409]d\-mmm\-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38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9</xdr:row>
      <xdr:rowOff>4761</xdr:rowOff>
    </xdr:from>
    <xdr:to>
      <xdr:col>7</xdr:col>
      <xdr:colOff>0</xdr:colOff>
      <xdr:row>24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B33B41-9677-477F-208E-2CB29B612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7E7CBF-15D0-4CD3-B4BD-B3976E6FECEB}" name="SummaryTable" displayName="SummaryTable" ref="B2:G8" totalsRowShown="0">
  <autoFilter ref="B2:G8" xr:uid="{037E7CBF-15D0-4CD3-B4BD-B3976E6FECEB}"/>
  <tableColumns count="6">
    <tableColumn id="1" xr3:uid="{A8F583D8-0730-4EB9-A19B-6AB5962EC2E7}" name="Course ID"/>
    <tableColumn id="2" xr3:uid="{48DBD824-05D4-44D7-B2DA-AD1609309FD0}" name="Course Title"/>
    <tableColumn id="3" xr3:uid="{60F492B5-9CC3-43FA-B25C-DC94401D0F1C}" name="Start Date" dataDxfId="35">
      <calculatedColumnFormula>MIN(Table6002[Date])</calculatedColumnFormula>
    </tableColumn>
    <tableColumn id="4" xr3:uid="{84DB8579-E89D-4807-815E-430986AB3BFA}" name="End Date" dataDxfId="34">
      <calculatedColumnFormula>MAX(Table6002[Date])</calculatedColumnFormula>
    </tableColumn>
    <tableColumn id="6" xr3:uid="{7D5A1D86-A1E0-4861-AD6A-7ED0E308C8BF}" name="Days" dataDxfId="33">
      <calculatedColumnFormula>IF(_xlfn.DAYS(SummaryTable[[#This Row],[End Date]],SummaryTable[[#This Row],[Start Date]])=0,"1",_xlfn.DAYS(SummaryTable[[#This Row],[End Date]],SummaryTable[[#This Row],[Start Date]]))</calculatedColumnFormula>
    </tableColumn>
    <tableColumn id="5" xr3:uid="{B03F2CD3-BF50-4323-854E-0B15E62A7996}" name="Hours" dataDxfId="32">
      <calculatedColumnFormula>SUM(Table6002[Time (hrs)])</calculatedColumnFormula>
    </tableColumn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4363CA0-E7AB-4562-9621-69444B62BA88}" name="CourseConversionTable" displayName="CourseConversionTable" ref="P2:Q8" totalsRowShown="0">
  <autoFilter ref="P2:Q8" xr:uid="{24363CA0-E7AB-4562-9621-69444B62BA88}"/>
  <tableColumns count="2">
    <tableColumn id="1" xr3:uid="{466EDF82-6299-484E-8737-4ECD2A66B45D}" name="Course"/>
    <tableColumn id="2" xr3:uid="{47CEFF72-61A8-4538-871A-D4CE2132F7EF}" name="Table Name">
      <calculatedColumnFormula>_xlfn.CONCAT("Table", RIGHT(P3,4))</calculatedColumnFormula>
    </tableColumn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B737678-F2CB-4C87-B504-A0663ECA59E2}" name="CompTable" displayName="CompTable" ref="A1:H17" totalsRowShown="0">
  <autoFilter ref="A1:H17" xr:uid="{8B737678-F2CB-4C87-B504-A0663ECA59E2}"/>
  <tableColumns count="8">
    <tableColumn id="1" xr3:uid="{4C406988-E9CB-4CA0-9B97-936CFFC40902}" name="Course/Area of Expertise" dataDxfId="31"/>
    <tableColumn id="2" xr3:uid="{B6986DA2-34AA-4F14-9B4E-51B1EBE6FE0D}" name="Code" dataDxfId="30"/>
    <tableColumn id="3" xr3:uid="{E929B0AF-B642-43D2-B289-B9B25C2C6FE9}" name="Competency Title" dataDxfId="29"/>
    <tableColumn id="4" xr3:uid="{C5ECDAAF-172A-4697-94A4-372CF2F66FFD}" name="Credit Equivalency"/>
    <tableColumn id="5" xr3:uid="{31786690-6947-43E2-9327-1C296546724B}" name="Assessment Type" dataDxfId="28"/>
    <tableColumn id="6" xr3:uid="{273DE791-D018-46F2-95CD-0209750C1ED4}" name="Completed?" dataDxfId="27"/>
    <tableColumn id="7" xr3:uid="{94F4C0F8-CD5B-4A8B-8B26-0C949F23D51D}" name="Term" dataDxfId="26"/>
    <tableColumn id="8" xr3:uid="{0E974424-1496-481B-96A3-711B261D02C2}" name="Grade" dataDxf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57A695-82B0-4A5C-A6B9-EE9B85BE1B87}" name="TableOrt" displayName="TableOrt" ref="B3:H4" totalsRowShown="0">
  <autoFilter ref="B3:H4" xr:uid="{1657A695-82B0-4A5C-A6B9-EE9B85BE1B87}"/>
  <tableColumns count="7">
    <tableColumn id="1" xr3:uid="{9D199F7A-AD30-4759-B0A9-EDFF9F72BE45}" name="Item"/>
    <tableColumn id="2" xr3:uid="{A0C64381-29D4-45CA-9560-48066D590228}" name="Category"/>
    <tableColumn id="3" xr3:uid="{F0F6AE95-9564-4B64-97D7-7ACD86468F9C}" name="Date" dataDxfId="24"/>
    <tableColumn id="4" xr3:uid="{BFBF22C9-C22C-4880-A3D9-0C29D311C7B7}" name="Time (hrs)" dataDxfId="23">
      <calculatedColumnFormula>TableOrt[[#This Row],[End Time]]-TableOrt[[#This Row],[Start Time]]</calculatedColumnFormula>
    </tableColumn>
    <tableColumn id="7" xr3:uid="{37612BE9-B22E-4A6B-BE95-F7729EB0F6F2}" name="Start Time" dataDxfId="22"/>
    <tableColumn id="6" xr3:uid="{94032B69-68FA-425A-89DA-C57000BF44C3}" name="End Time" dataDxfId="21"/>
    <tableColumn id="5" xr3:uid="{92858727-8422-4449-868B-3891E5ED1D28}" name="Note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A9ADE0-4E58-4763-B36A-1E8D7C0C7AAC}" name="Table6002" displayName="Table6002" ref="B3:H15" totalsRowShown="0">
  <autoFilter ref="B3:H15" xr:uid="{31A9ADE0-4E58-4763-B36A-1E8D7C0C7AAC}"/>
  <tableColumns count="7">
    <tableColumn id="1" xr3:uid="{749A269B-FEFF-4CA7-9D08-222AA7555B07}" name="Item"/>
    <tableColumn id="2" xr3:uid="{673A39EB-2EA4-49FF-A1BA-AFB621292D9C}" name="Category"/>
    <tableColumn id="3" xr3:uid="{97057DA5-0179-4E04-ADB5-6C3D91B2DE2C}" name="Date" dataDxfId="20"/>
    <tableColumn id="4" xr3:uid="{3A05B553-10D2-4159-8A83-312157496309}" name="Time (hrs)" dataDxfId="19">
      <calculatedColumnFormula>Table6002[[#This Row],[End Time]]-Table6002[[#This Row],[Start Time]]</calculatedColumnFormula>
    </tableColumn>
    <tableColumn id="7" xr3:uid="{11F4B48B-DA68-4C99-A4D6-1975C089EA47}" name="Start Time" dataDxfId="18"/>
    <tableColumn id="6" xr3:uid="{48B99A53-6F5B-4523-BEB3-6A62B3D3294B}" name="End Time" dataDxfId="17"/>
    <tableColumn id="5" xr3:uid="{8E1F32C6-23B6-4272-85D9-58CBF98E7E39}" name="Note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6ED782-3053-4884-90FE-CC0CC66BC5DD}" name="Table6200" displayName="Table6200" ref="B3:H33" totalsRowShown="0">
  <autoFilter ref="B3:H33" xr:uid="{31A9ADE0-4E58-4763-B36A-1E8D7C0C7AAC}"/>
  <tableColumns count="7">
    <tableColumn id="1" xr3:uid="{95A06CEE-30A7-437A-94F3-B30DF00DF613}" name="Item"/>
    <tableColumn id="2" xr3:uid="{23FE6344-C39A-4226-92D4-77EE5C7E5B1C}" name="Category"/>
    <tableColumn id="3" xr3:uid="{861EC3D9-336E-4085-AFD3-D4D7392F70D9}" name="Date" dataDxfId="16"/>
    <tableColumn id="4" xr3:uid="{9328D6B9-60A5-4C76-893F-F3CDB3B356CE}" name="Time (hrs)" dataDxfId="15">
      <calculatedColumnFormula>Table6200[[#This Row],[End Time]]-Table6200[[#This Row],[Start Time]]</calculatedColumnFormula>
    </tableColumn>
    <tableColumn id="8" xr3:uid="{A5F25DFD-E480-40A8-9187-E27D5F1F094D}" name="Start Time" dataDxfId="14"/>
    <tableColumn id="7" xr3:uid="{4980B3CF-8D30-4166-BE77-F45A309015A5}" name="End Time" dataDxfId="13"/>
    <tableColumn id="5" xr3:uid="{2056D25B-512B-4A41-9B22-9CB1F66D8554}" name="Note"/>
  </tableColumns>
  <tableStyleInfo name="TableStyleMedium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76CF0C-F727-425D-BFFC-6A21FB4FB583}" name="Table6215" displayName="Table6215" ref="B3:H40" totalsRowShown="0">
  <autoFilter ref="B3:H40" xr:uid="{31A9ADE0-4E58-4763-B36A-1E8D7C0C7AAC}"/>
  <tableColumns count="7">
    <tableColumn id="1" xr3:uid="{F702FCA7-5353-46E7-BFB3-53A75E6A74FD}" name="Item"/>
    <tableColumn id="2" xr3:uid="{06D59B08-D415-4921-BB0D-F222D7F9C1F0}" name="Category"/>
    <tableColumn id="3" xr3:uid="{C268C676-924F-4F55-9BCC-1A7DDC91F80F}" name="Date" dataDxfId="12"/>
    <tableColumn id="4" xr3:uid="{0915C899-AA21-46E3-93F2-F0E06ED4D67B}" name="Time (hrs)" dataDxfId="11">
      <calculatedColumnFormula>Table6215[[#This Row],[End Time]]-Table6215[[#This Row],[Start Time]]</calculatedColumnFormula>
    </tableColumn>
    <tableColumn id="7" xr3:uid="{715E8E7F-2E52-4F21-ABE8-D4E52C20A32D}" name="Start Time" dataDxfId="10"/>
    <tableColumn id="6" xr3:uid="{94DDF4CB-199B-4723-9568-004C75089ABB}" name="End Time" dataDxfId="9"/>
    <tableColumn id="5" xr3:uid="{A05EBD04-9125-4924-946E-0E27A4D65AB7}" name="Note"/>
  </tableColumns>
  <tableStyleInfo name="TableStyleMedium2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43BF60-2602-4C1B-B424-8DC83118EB03}" name="Table6701" displayName="Table6701" ref="B3:H26" totalsRowShown="0">
  <autoFilter ref="B3:H26" xr:uid="{31A9ADE0-4E58-4763-B36A-1E8D7C0C7AAC}"/>
  <tableColumns count="7">
    <tableColumn id="1" xr3:uid="{7B7F9ED5-23D7-440F-8C94-57881F9FE178}" name="Item"/>
    <tableColumn id="2" xr3:uid="{8C2F91BB-24B5-4570-9DF4-03350A92C595}" name="Category"/>
    <tableColumn id="3" xr3:uid="{8C1835B1-BBC2-429E-83E4-AAA66C9CE88F}" name="Date" dataDxfId="8"/>
    <tableColumn id="4" xr3:uid="{2FB72ABA-BF1F-41E0-9415-615A3683D30B}" name="Time (hrs)" dataDxfId="7">
      <calculatedColumnFormula>Table6701[[#This Row],[End Time]]-Table6701[[#This Row],[Start Time]]</calculatedColumnFormula>
    </tableColumn>
    <tableColumn id="5" xr3:uid="{388CE06F-1DB4-4FF9-8673-641B18B07E92}" name="Start Time" dataDxfId="6"/>
    <tableColumn id="6" xr3:uid="{163DD0D9-9BC3-4991-8E30-C78A73946953}" name="End Time" dataDxfId="5"/>
    <tableColumn id="7" xr3:uid="{899F305A-F607-4E21-80A4-896CBC46B804}" name="Note"/>
  </tableColumns>
  <tableStyleInfo name="TableStyleMedium2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ED84F13-A188-4D3D-9DA4-A7605EB0FD6F}" name="Table6393" displayName="Table6393" ref="B3:H5" totalsRowShown="0">
  <autoFilter ref="B3:H5" xr:uid="{31A9ADE0-4E58-4763-B36A-1E8D7C0C7AAC}"/>
  <tableColumns count="7">
    <tableColumn id="1" xr3:uid="{F4339AE6-C56D-4350-AC72-086E5232334F}" name="Item"/>
    <tableColumn id="2" xr3:uid="{DA132831-727D-4DC9-8B15-B99A196A7E95}" name="Category"/>
    <tableColumn id="3" xr3:uid="{F55069A4-2554-4348-9406-D989F8488525}" name="Date" dataDxfId="4"/>
    <tableColumn id="4" xr3:uid="{3CACD04F-94EE-4AA0-BF18-5C2794A9E4C7}" name="Time (hrs)" dataDxfId="2">
      <calculatedColumnFormula>Table6701[[#This Row],[End Time]]-Table6701[[#This Row],[Start Time]]</calculatedColumnFormula>
    </tableColumn>
    <tableColumn id="7" xr3:uid="{346D207C-5BBA-46FC-9740-C89403963AFA}" name="Start Time" dataDxfId="1"/>
    <tableColumn id="6" xr3:uid="{90082699-1207-414C-BA63-4B8F6FAF36BE}" name="End Time" dataDxfId="0"/>
    <tableColumn id="5" xr3:uid="{0D89F58F-14C3-4179-8FAC-899680FFDB92}" name="Not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F0A66F0-8B76-4B58-9A85-87824AA62581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4353D3EC-4236-4BDA-A6DB-BA84C6C2FED3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C82F-CC83-4F6C-8E1C-B84FF48F84C2}">
  <sheetPr codeName="Sheet1"/>
  <dimension ref="B2:Q47"/>
  <sheetViews>
    <sheetView tabSelected="1" workbookViewId="0">
      <selection activeCell="I32" sqref="I32"/>
    </sheetView>
  </sheetViews>
  <sheetFormatPr defaultRowHeight="15" x14ac:dyDescent="0.25"/>
  <cols>
    <col min="2" max="2" width="11.5703125" customWidth="1"/>
    <col min="3" max="3" width="41.7109375" bestFit="1" customWidth="1"/>
    <col min="4" max="4" width="11.85546875" customWidth="1"/>
    <col min="5" max="5" width="11" customWidth="1"/>
    <col min="7" max="7" width="12" bestFit="1" customWidth="1"/>
    <col min="9" max="9" width="10.28515625" bestFit="1" customWidth="1"/>
    <col min="10" max="10" width="9.85546875" bestFit="1" customWidth="1"/>
    <col min="11" max="11" width="10" bestFit="1" customWidth="1"/>
    <col min="13" max="13" width="9.85546875" customWidth="1"/>
    <col min="14" max="14" width="9.7109375" bestFit="1" customWidth="1"/>
    <col min="16" max="16" width="11" bestFit="1" customWidth="1"/>
    <col min="17" max="17" width="13.7109375" customWidth="1"/>
  </cols>
  <sheetData>
    <row r="2" spans="2:17" x14ac:dyDescent="0.25">
      <c r="B2" t="s">
        <v>9</v>
      </c>
      <c r="C2" t="s">
        <v>10</v>
      </c>
      <c r="D2" t="s">
        <v>6</v>
      </c>
      <c r="E2" t="s">
        <v>7</v>
      </c>
      <c r="F2" t="s">
        <v>20</v>
      </c>
      <c r="G2" t="s">
        <v>8</v>
      </c>
      <c r="J2" t="s">
        <v>11</v>
      </c>
      <c r="K2" s="3">
        <v>45173</v>
      </c>
      <c r="M2" t="s">
        <v>35</v>
      </c>
      <c r="P2" t="s">
        <v>61</v>
      </c>
      <c r="Q2" t="s">
        <v>62</v>
      </c>
    </row>
    <row r="3" spans="2:17" x14ac:dyDescent="0.25">
      <c r="B3" t="s">
        <v>14</v>
      </c>
      <c r="C3" t="s">
        <v>15</v>
      </c>
      <c r="D3" s="3">
        <f>MIN(TableOrt[Date])</f>
        <v>45173</v>
      </c>
      <c r="E3" s="3">
        <f>MAX(TableOrt[Date])</f>
        <v>45173</v>
      </c>
      <c r="F3" s="2" t="str">
        <f>IF(_xlfn.DAYS(SummaryTable[[#This Row],[End Date]],SummaryTable[[#This Row],[Start Date]])=0,"1",_xlfn.DAYS(SummaryTable[[#This Row],[End Date]],SummaryTable[[#This Row],[Start Date]]))</f>
        <v>1</v>
      </c>
      <c r="G3" s="10">
        <f>SUM(TableOrt[Time (hrs)])</f>
        <v>4.166666666666663E-2</v>
      </c>
      <c r="J3" t="s">
        <v>12</v>
      </c>
      <c r="K3" s="3">
        <f>MAX(SummaryTable[[Start Date]:[End Date]])</f>
        <v>45396</v>
      </c>
      <c r="M3" t="s">
        <v>36</v>
      </c>
      <c r="N3" s="9">
        <f>AVERAGE(G3:G5)</f>
        <v>1.5868055555555554</v>
      </c>
      <c r="P3" t="s">
        <v>14</v>
      </c>
      <c r="Q3" t="s">
        <v>63</v>
      </c>
    </row>
    <row r="4" spans="2:17" x14ac:dyDescent="0.25">
      <c r="B4" t="s">
        <v>21</v>
      </c>
      <c r="C4" t="s">
        <v>118</v>
      </c>
      <c r="D4" s="3">
        <f>MIN(Table6002[Date])</f>
        <v>45173</v>
      </c>
      <c r="E4" s="3">
        <f>MAX(Table6002[Date])</f>
        <v>45183</v>
      </c>
      <c r="F4" s="14">
        <f>IF(_xlfn.DAYS(SummaryTable[[#This Row],[End Date]],SummaryTable[[#This Row],[Start Date]])=0,"1",_xlfn.DAYS(SummaryTable[[#This Row],[End Date]],SummaryTable[[#This Row],[Start Date]]))</f>
        <v>10</v>
      </c>
      <c r="G4" s="11">
        <f>SUM(Table6002[Time (hrs)])</f>
        <v>1.1319444444444444</v>
      </c>
      <c r="J4" t="s">
        <v>13</v>
      </c>
      <c r="K4">
        <f>_xlfn.DAYS(K3,K2)</f>
        <v>223</v>
      </c>
      <c r="M4" t="s">
        <v>37</v>
      </c>
      <c r="N4">
        <f>AVERAGE(F3:F5)</f>
        <v>21.5</v>
      </c>
      <c r="P4" t="s">
        <v>21</v>
      </c>
      <c r="Q4" t="str">
        <f>_xlfn.CONCAT("Table", _xlfn.TEXTAFTER(P4," "))</f>
        <v>Table6002</v>
      </c>
    </row>
    <row r="5" spans="2:17" x14ac:dyDescent="0.25">
      <c r="B5" t="s">
        <v>22</v>
      </c>
      <c r="C5" t="s">
        <v>119</v>
      </c>
      <c r="D5" s="3">
        <f>MIN(Table6200[Date])</f>
        <v>45182</v>
      </c>
      <c r="E5" s="3">
        <f>MAX(Table6200[Date])</f>
        <v>45215</v>
      </c>
      <c r="F5" s="2">
        <f>IF(_xlfn.DAYS(SummaryTable[[#This Row],[End Date]],SummaryTable[[#This Row],[Start Date]])=0,"1",_xlfn.DAYS(SummaryTable[[#This Row],[End Date]],SummaryTable[[#This Row],[Start Date]]))</f>
        <v>33</v>
      </c>
      <c r="G5" s="10">
        <f>SUM(Table6200[Time (hrs)])</f>
        <v>3.5868055555555554</v>
      </c>
      <c r="J5" t="s">
        <v>114</v>
      </c>
      <c r="K5">
        <f>DATEDIF(K2,K3,"m")</f>
        <v>7</v>
      </c>
      <c r="M5" t="s">
        <v>41</v>
      </c>
      <c r="N5">
        <f>COUNTIFS(CompTable[Completed?],"Yes")</f>
        <v>11</v>
      </c>
      <c r="P5" t="s">
        <v>22</v>
      </c>
      <c r="Q5" t="str">
        <f t="shared" ref="Q5:Q8" si="0">_xlfn.CONCAT("Table", _xlfn.TEXTAFTER(P5," "))</f>
        <v>Table6200</v>
      </c>
    </row>
    <row r="6" spans="2:17" x14ac:dyDescent="0.25">
      <c r="B6" t="s">
        <v>23</v>
      </c>
      <c r="C6" t="s">
        <v>120</v>
      </c>
      <c r="D6" s="3">
        <f>MIN(Table6215[Date])</f>
        <v>45216</v>
      </c>
      <c r="E6" s="3">
        <f>MAX(Table6215[Date])</f>
        <v>45349</v>
      </c>
      <c r="F6" s="2">
        <f>IF(_xlfn.DAYS(SummaryTable[[#This Row],[End Date]],SummaryTable[[#This Row],[Start Date]])=0,"1",_xlfn.DAYS(SummaryTable[[#This Row],[End Date]],SummaryTable[[#This Row],[Start Date]]))</f>
        <v>133</v>
      </c>
      <c r="G6" s="10">
        <f>SUM(Table6215[Time (hrs)])</f>
        <v>4.1875000000000009</v>
      </c>
      <c r="M6" t="s">
        <v>38</v>
      </c>
      <c r="N6">
        <f>32-N5</f>
        <v>21</v>
      </c>
      <c r="P6" t="s">
        <v>23</v>
      </c>
      <c r="Q6" t="str">
        <f t="shared" si="0"/>
        <v>Table6215</v>
      </c>
    </row>
    <row r="7" spans="2:17" x14ac:dyDescent="0.25">
      <c r="B7" t="s">
        <v>24</v>
      </c>
      <c r="C7" t="s">
        <v>121</v>
      </c>
      <c r="D7" s="3">
        <f>MIN(Table6701[Date])</f>
        <v>45306</v>
      </c>
      <c r="E7" s="3">
        <f>MAX(Table6701[Date])</f>
        <v>45391</v>
      </c>
      <c r="F7" s="2">
        <f>IF(_xlfn.DAYS(SummaryTable[[#This Row],[End Date]],SummaryTable[[#This Row],[Start Date]])=0,"1",_xlfn.DAYS(SummaryTable[[#This Row],[End Date]],SummaryTable[[#This Row],[Start Date]]))</f>
        <v>85</v>
      </c>
      <c r="G7" s="10">
        <f>SUM(Table6701[Time (hrs)])</f>
        <v>2.072222222222222</v>
      </c>
      <c r="J7" t="s">
        <v>19</v>
      </c>
      <c r="K7" s="4">
        <f>AVERAGE(SummaryTable[Hours])</f>
        <v>2.0253472222222224</v>
      </c>
      <c r="M7" t="s">
        <v>39</v>
      </c>
      <c r="N7" s="8">
        <f>(N4*N6)/7</f>
        <v>64.5</v>
      </c>
      <c r="P7" t="s">
        <v>24</v>
      </c>
      <c r="Q7" t="str">
        <f t="shared" si="0"/>
        <v>Table6701</v>
      </c>
    </row>
    <row r="8" spans="2:17" x14ac:dyDescent="0.25">
      <c r="B8" t="s">
        <v>25</v>
      </c>
      <c r="C8" t="s">
        <v>16</v>
      </c>
      <c r="D8" s="3">
        <f>MIN(Table6393[Date])</f>
        <v>45395</v>
      </c>
      <c r="E8" s="3">
        <f>MAX(Table6393[Date])</f>
        <v>45396</v>
      </c>
      <c r="F8" s="2">
        <f>IF(_xlfn.DAYS(SummaryTable[[#This Row],[End Date]],SummaryTable[[#This Row],[Start Date]])=0,"1",_xlfn.DAYS(SummaryTable[[#This Row],[End Date]],SummaryTable[[#This Row],[Start Date]]))</f>
        <v>1</v>
      </c>
      <c r="G8" s="10">
        <f>SUM(Table6002[Time (hrs)])</f>
        <v>1.1319444444444444</v>
      </c>
      <c r="J8" t="s">
        <v>17</v>
      </c>
      <c r="K8" s="4">
        <f>AVERAGE(SummaryTable[Days])</f>
        <v>52.4</v>
      </c>
      <c r="M8" t="s">
        <v>40</v>
      </c>
      <c r="N8" s="5">
        <f ca="1">EDATE(TODAY(),(N4*N6)/30)</f>
        <v>45847</v>
      </c>
      <c r="P8" t="s">
        <v>25</v>
      </c>
      <c r="Q8" t="str">
        <f t="shared" si="0"/>
        <v>Table6393</v>
      </c>
    </row>
    <row r="27" spans="3:3" x14ac:dyDescent="0.25">
      <c r="C27" t="str">
        <f>_xlfn.CONCAT(COUNTIFS(CompTable[Completed?],"Yes")," competencies completed (", ROUND((COUNTIFS(CompTable[Code],"*",CompTable[Completed?],"Yes")/COUNTIFS(CompTable[Code],"*"))*100, 0),"% of program)")</f>
        <v>11 competencies completed (69% of program)</v>
      </c>
    </row>
    <row r="28" spans="3:3" x14ac:dyDescent="0.25">
      <c r="C28" s="12" t="str">
        <f>_xlfn.CONCAT(SUMIFS(CompTable[Credit Equivalency], CompTable[Completed?],"Yes"), " credits completed (", ROUND((SUMIFS(CompTable[Credit Equivalency],CompTable[Completed?],"Yes")/SUM(CompTable[Credit Equivalency]))*100,0), "% of credits)")</f>
        <v>15 credits completed (65% of credits)</v>
      </c>
    </row>
    <row r="29" spans="3:3" x14ac:dyDescent="0.25">
      <c r="C29" t="str">
        <f>_xlfn.CONCAT("GPA: ",TEXT(((COUNTIFS(CompTable[Grade],"Mastered")*4)+(COUNTIFS(CompTable[Grade],"Competent")*3))/COUNTIFS(CompTable[Code],"*",CompTable[Completed?],"Yes"),"0.0"))</f>
        <v>GPA: 4.0</v>
      </c>
    </row>
    <row r="33" spans="3:3" ht="15.75" thickBot="1" x14ac:dyDescent="0.3"/>
    <row r="34" spans="3:3" ht="15.75" thickBot="1" x14ac:dyDescent="0.3">
      <c r="C34" s="18" t="s">
        <v>122</v>
      </c>
    </row>
    <row r="35" spans="3:3" x14ac:dyDescent="0.25">
      <c r="C35" t="s">
        <v>123</v>
      </c>
    </row>
    <row r="36" spans="3:3" x14ac:dyDescent="0.25">
      <c r="C36" t="s">
        <v>124</v>
      </c>
    </row>
    <row r="37" spans="3:3" x14ac:dyDescent="0.25">
      <c r="C37" t="s">
        <v>125</v>
      </c>
    </row>
    <row r="38" spans="3:3" x14ac:dyDescent="0.25">
      <c r="C38" t="s">
        <v>126</v>
      </c>
    </row>
    <row r="40" spans="3:3" ht="15.75" thickBot="1" x14ac:dyDescent="0.3"/>
    <row r="41" spans="3:3" ht="15.75" thickBot="1" x14ac:dyDescent="0.3">
      <c r="C41" s="18" t="s">
        <v>136</v>
      </c>
    </row>
    <row r="42" spans="3:3" x14ac:dyDescent="0.25">
      <c r="C42" t="s">
        <v>127</v>
      </c>
    </row>
    <row r="43" spans="3:3" x14ac:dyDescent="0.25">
      <c r="C43" t="s">
        <v>135</v>
      </c>
    </row>
    <row r="44" spans="3:3" ht="15.75" thickBot="1" x14ac:dyDescent="0.3"/>
    <row r="45" spans="3:3" ht="15.75" thickBot="1" x14ac:dyDescent="0.3">
      <c r="C45" s="18" t="s">
        <v>132</v>
      </c>
    </row>
    <row r="46" spans="3:3" x14ac:dyDescent="0.25">
      <c r="C46" s="17" t="s">
        <v>134</v>
      </c>
    </row>
    <row r="47" spans="3:3" x14ac:dyDescent="0.25">
      <c r="C47" s="13" t="s">
        <v>133</v>
      </c>
    </row>
  </sheetData>
  <phoneticPr fontId="1" type="noConversion"/>
  <pageMargins left="0.7" right="0.7" top="0.75" bottom="0.75" header="0.3" footer="0.3"/>
  <pageSetup orientation="portrait" r:id="rId1"/>
  <ignoredErrors>
    <ignoredError sqref="D3:G7 D8:G8" calculatedColumn="1"/>
  </ignoredErrors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5FB8-7AA7-494B-AFAC-ABA4A11432A6}">
  <dimension ref="A1:H17"/>
  <sheetViews>
    <sheetView zoomScale="70" zoomScaleNormal="70" workbookViewId="0">
      <selection activeCell="C22" sqref="C22"/>
    </sheetView>
  </sheetViews>
  <sheetFormatPr defaultRowHeight="15" x14ac:dyDescent="0.25"/>
  <cols>
    <col min="1" max="1" width="52.5703125" bestFit="1" customWidth="1"/>
    <col min="2" max="2" width="7.85546875" bestFit="1" customWidth="1"/>
    <col min="3" max="3" width="60.85546875" bestFit="1" customWidth="1"/>
    <col min="4" max="4" width="20.7109375" bestFit="1" customWidth="1"/>
    <col min="5" max="5" width="19.5703125" bestFit="1" customWidth="1"/>
    <col min="6" max="6" width="14.140625" bestFit="1" customWidth="1"/>
    <col min="7" max="7" width="7.85546875" bestFit="1" customWidth="1"/>
  </cols>
  <sheetData>
    <row r="1" spans="1:8" x14ac:dyDescent="0.25">
      <c r="A1" t="s">
        <v>110</v>
      </c>
      <c r="B1" t="s">
        <v>78</v>
      </c>
      <c r="C1" t="s">
        <v>79</v>
      </c>
      <c r="D1" t="s">
        <v>109</v>
      </c>
      <c r="E1" t="s">
        <v>111</v>
      </c>
      <c r="F1" t="s">
        <v>105</v>
      </c>
      <c r="G1" t="s">
        <v>108</v>
      </c>
      <c r="H1" t="s">
        <v>112</v>
      </c>
    </row>
    <row r="2" spans="1:8" x14ac:dyDescent="0.25">
      <c r="A2" t="s">
        <v>128</v>
      </c>
      <c r="B2" t="s">
        <v>29</v>
      </c>
      <c r="C2" t="s">
        <v>80</v>
      </c>
      <c r="D2">
        <v>1</v>
      </c>
      <c r="E2" t="s">
        <v>81</v>
      </c>
      <c r="F2" t="s">
        <v>106</v>
      </c>
      <c r="G2">
        <v>1</v>
      </c>
      <c r="H2" t="s">
        <v>113</v>
      </c>
    </row>
    <row r="3" spans="1:8" x14ac:dyDescent="0.25">
      <c r="B3" t="s">
        <v>31</v>
      </c>
      <c r="C3" t="s">
        <v>82</v>
      </c>
      <c r="D3">
        <v>1</v>
      </c>
      <c r="E3" t="s">
        <v>83</v>
      </c>
      <c r="F3" t="s">
        <v>106</v>
      </c>
      <c r="G3">
        <v>1</v>
      </c>
      <c r="H3" t="s">
        <v>113</v>
      </c>
    </row>
    <row r="4" spans="1:8" x14ac:dyDescent="0.25">
      <c r="B4" t="s">
        <v>33</v>
      </c>
      <c r="C4" t="s">
        <v>84</v>
      </c>
      <c r="D4">
        <v>1</v>
      </c>
      <c r="E4" t="s">
        <v>83</v>
      </c>
      <c r="F4" t="s">
        <v>106</v>
      </c>
      <c r="G4">
        <v>1</v>
      </c>
      <c r="H4" t="s">
        <v>113</v>
      </c>
    </row>
    <row r="5" spans="1:8" x14ac:dyDescent="0.25">
      <c r="A5" t="s">
        <v>129</v>
      </c>
      <c r="B5" t="s">
        <v>34</v>
      </c>
      <c r="C5" t="s">
        <v>85</v>
      </c>
      <c r="D5">
        <v>1</v>
      </c>
      <c r="E5" t="s">
        <v>83</v>
      </c>
      <c r="F5" t="s">
        <v>106</v>
      </c>
      <c r="G5">
        <v>1</v>
      </c>
      <c r="H5" t="s">
        <v>113</v>
      </c>
    </row>
    <row r="6" spans="1:8" x14ac:dyDescent="0.25">
      <c r="B6" t="s">
        <v>42</v>
      </c>
      <c r="C6" t="s">
        <v>86</v>
      </c>
      <c r="D6">
        <v>2</v>
      </c>
      <c r="E6" t="s">
        <v>81</v>
      </c>
      <c r="F6" t="s">
        <v>106</v>
      </c>
      <c r="G6">
        <v>1</v>
      </c>
      <c r="H6" t="s">
        <v>113</v>
      </c>
    </row>
    <row r="7" spans="1:8" x14ac:dyDescent="0.25">
      <c r="B7" t="s">
        <v>48</v>
      </c>
      <c r="C7" t="s">
        <v>87</v>
      </c>
      <c r="D7">
        <v>2</v>
      </c>
      <c r="E7" t="s">
        <v>83</v>
      </c>
      <c r="F7" t="s">
        <v>106</v>
      </c>
      <c r="G7">
        <v>1</v>
      </c>
      <c r="H7" t="s">
        <v>113</v>
      </c>
    </row>
    <row r="8" spans="1:8" x14ac:dyDescent="0.25">
      <c r="A8" t="s">
        <v>130</v>
      </c>
      <c r="B8" t="s">
        <v>49</v>
      </c>
      <c r="C8" t="s">
        <v>88</v>
      </c>
      <c r="D8">
        <v>1</v>
      </c>
      <c r="E8" t="s">
        <v>81</v>
      </c>
      <c r="F8" t="s">
        <v>106</v>
      </c>
      <c r="G8">
        <v>2</v>
      </c>
      <c r="H8" t="s">
        <v>113</v>
      </c>
    </row>
    <row r="9" spans="1:8" x14ac:dyDescent="0.25">
      <c r="B9" t="s">
        <v>57</v>
      </c>
      <c r="C9" t="s">
        <v>89</v>
      </c>
      <c r="D9">
        <v>2</v>
      </c>
      <c r="E9" t="s">
        <v>83</v>
      </c>
      <c r="F9" t="s">
        <v>106</v>
      </c>
      <c r="G9">
        <v>2</v>
      </c>
      <c r="H9" t="s">
        <v>113</v>
      </c>
    </row>
    <row r="10" spans="1:8" x14ac:dyDescent="0.25">
      <c r="B10" t="s">
        <v>76</v>
      </c>
      <c r="C10" t="s">
        <v>90</v>
      </c>
      <c r="D10">
        <v>2</v>
      </c>
      <c r="E10" t="s">
        <v>83</v>
      </c>
      <c r="F10" t="s">
        <v>106</v>
      </c>
      <c r="G10">
        <v>2</v>
      </c>
      <c r="H10" t="s">
        <v>113</v>
      </c>
    </row>
    <row r="11" spans="1:8" x14ac:dyDescent="0.25">
      <c r="A11" t="s">
        <v>131</v>
      </c>
      <c r="B11" t="s">
        <v>66</v>
      </c>
      <c r="C11" t="s">
        <v>91</v>
      </c>
      <c r="D11">
        <v>1</v>
      </c>
      <c r="E11" t="s">
        <v>83</v>
      </c>
      <c r="F11" t="s">
        <v>106</v>
      </c>
      <c r="G11">
        <v>2</v>
      </c>
      <c r="H11" t="s">
        <v>113</v>
      </c>
    </row>
    <row r="12" spans="1:8" x14ac:dyDescent="0.25">
      <c r="B12" t="s">
        <v>92</v>
      </c>
      <c r="C12" t="s">
        <v>93</v>
      </c>
      <c r="D12">
        <v>1</v>
      </c>
      <c r="E12" t="s">
        <v>81</v>
      </c>
      <c r="F12" t="s">
        <v>106</v>
      </c>
      <c r="G12">
        <v>3</v>
      </c>
      <c r="H12" t="s">
        <v>113</v>
      </c>
    </row>
    <row r="13" spans="1:8" x14ac:dyDescent="0.25">
      <c r="B13" t="s">
        <v>94</v>
      </c>
      <c r="C13" t="s">
        <v>95</v>
      </c>
      <c r="D13">
        <v>1</v>
      </c>
      <c r="E13" t="s">
        <v>83</v>
      </c>
      <c r="F13" t="s">
        <v>107</v>
      </c>
      <c r="G13">
        <v>3</v>
      </c>
    </row>
    <row r="14" spans="1:8" x14ac:dyDescent="0.25">
      <c r="B14" t="s">
        <v>96</v>
      </c>
      <c r="C14" t="s">
        <v>97</v>
      </c>
      <c r="D14">
        <v>2</v>
      </c>
      <c r="E14" t="s">
        <v>83</v>
      </c>
      <c r="F14" t="s">
        <v>107</v>
      </c>
      <c r="G14">
        <v>3</v>
      </c>
    </row>
    <row r="15" spans="1:8" x14ac:dyDescent="0.25">
      <c r="A15" t="s">
        <v>100</v>
      </c>
      <c r="B15" t="s">
        <v>98</v>
      </c>
      <c r="C15" t="s">
        <v>99</v>
      </c>
      <c r="D15">
        <v>0.5</v>
      </c>
      <c r="E15" t="s">
        <v>81</v>
      </c>
    </row>
    <row r="16" spans="1:8" x14ac:dyDescent="0.25">
      <c r="B16" t="s">
        <v>101</v>
      </c>
      <c r="C16" t="s">
        <v>102</v>
      </c>
      <c r="D16">
        <v>1.5</v>
      </c>
      <c r="E16" t="s">
        <v>81</v>
      </c>
    </row>
    <row r="17" spans="2:5" x14ac:dyDescent="0.25">
      <c r="B17" t="s">
        <v>103</v>
      </c>
      <c r="C17" t="s">
        <v>104</v>
      </c>
      <c r="D17">
        <v>3</v>
      </c>
      <c r="E17" t="s">
        <v>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5BDA-3DA1-4453-9ABE-E02DF2C9D747}">
  <sheetPr codeName="Sheet2">
    <tabColor theme="9" tint="0.79998168889431442"/>
  </sheetPr>
  <dimension ref="A1:H4"/>
  <sheetViews>
    <sheetView workbookViewId="0">
      <selection activeCell="C4" sqref="C4"/>
    </sheetView>
  </sheetViews>
  <sheetFormatPr defaultRowHeight="15" x14ac:dyDescent="0.25"/>
  <cols>
    <col min="2" max="3" width="12.28515625" bestFit="1" customWidth="1"/>
    <col min="4" max="4" width="10" bestFit="1" customWidth="1"/>
    <col min="5" max="5" width="12.28515625" bestFit="1" customWidth="1"/>
  </cols>
  <sheetData>
    <row r="1" spans="1:8" x14ac:dyDescent="0.25">
      <c r="A1" t="s">
        <v>15</v>
      </c>
    </row>
    <row r="3" spans="1:8" x14ac:dyDescent="0.25">
      <c r="B3" t="s">
        <v>0</v>
      </c>
      <c r="C3" t="s">
        <v>1</v>
      </c>
      <c r="D3" t="s">
        <v>2</v>
      </c>
      <c r="E3" t="s">
        <v>5</v>
      </c>
      <c r="F3" t="s">
        <v>27</v>
      </c>
      <c r="G3" t="s">
        <v>28</v>
      </c>
      <c r="H3" t="s">
        <v>3</v>
      </c>
    </row>
    <row r="4" spans="1:8" x14ac:dyDescent="0.25">
      <c r="B4" t="s">
        <v>26</v>
      </c>
      <c r="C4" t="s">
        <v>4</v>
      </c>
      <c r="D4" s="1">
        <v>45173</v>
      </c>
      <c r="E4" s="6">
        <f>TableOrt[[#This Row],[End Time]]-TableOrt[[#This Row],[Start Time]]</f>
        <v>4.166666666666663E-2</v>
      </c>
      <c r="F4" s="6">
        <v>0.35416666666666669</v>
      </c>
      <c r="G4" s="6">
        <v>0.39583333333333331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3A6B-A073-4A51-9E22-C275E6D020D8}">
  <sheetPr codeName="Sheet3">
    <tabColor theme="9" tint="0.79998168889431442"/>
  </sheetPr>
  <dimension ref="A1:K18"/>
  <sheetViews>
    <sheetView workbookViewId="0">
      <selection activeCell="A2" sqref="A2"/>
    </sheetView>
  </sheetViews>
  <sheetFormatPr defaultRowHeight="15" x14ac:dyDescent="0.25"/>
  <cols>
    <col min="2" max="2" width="7.42578125" bestFit="1" customWidth="1"/>
    <col min="3" max="3" width="12.28515625" bestFit="1" customWidth="1"/>
    <col min="4" max="4" width="9.85546875" bestFit="1" customWidth="1"/>
    <col min="5" max="5" width="12.28515625" bestFit="1" customWidth="1"/>
  </cols>
  <sheetData>
    <row r="1" spans="1:11" x14ac:dyDescent="0.25">
      <c r="A1" t="s">
        <v>118</v>
      </c>
    </row>
    <row r="3" spans="1:11" x14ac:dyDescent="0.25">
      <c r="B3" t="s">
        <v>0</v>
      </c>
      <c r="C3" t="s">
        <v>1</v>
      </c>
      <c r="D3" t="s">
        <v>2</v>
      </c>
      <c r="E3" t="s">
        <v>5</v>
      </c>
      <c r="F3" t="s">
        <v>27</v>
      </c>
      <c r="G3" t="s">
        <v>28</v>
      </c>
      <c r="H3" t="s">
        <v>3</v>
      </c>
      <c r="J3" t="s">
        <v>32</v>
      </c>
      <c r="K3" s="7">
        <f>SUM(Table6002[Time (hrs)])/COUNT(_xlfn.UNIQUE(Table6002[Date]))</f>
        <v>0.12577160493827161</v>
      </c>
    </row>
    <row r="4" spans="1:11" x14ac:dyDescent="0.25">
      <c r="B4" t="s">
        <v>29</v>
      </c>
      <c r="C4" t="s">
        <v>4</v>
      </c>
      <c r="D4" s="1">
        <v>45173</v>
      </c>
      <c r="E4" s="6">
        <f>Table6002[[#This Row],[End Time]]-Table6002[[#This Row],[Start Time]]</f>
        <v>0.11458333333333337</v>
      </c>
      <c r="F4" s="6">
        <v>0.40625</v>
      </c>
      <c r="G4" s="6">
        <v>0.52083333333333337</v>
      </c>
      <c r="K4" s="7"/>
    </row>
    <row r="5" spans="1:11" x14ac:dyDescent="0.25">
      <c r="B5" t="s">
        <v>29</v>
      </c>
      <c r="C5" t="s">
        <v>30</v>
      </c>
      <c r="D5" s="1">
        <v>45173</v>
      </c>
      <c r="E5" s="6">
        <f>Table6002[[#This Row],[End Time]]-Table6002[[#This Row],[Start Time]]</f>
        <v>3.819444444444442E-2</v>
      </c>
      <c r="F5" s="6">
        <v>0.55208333333333337</v>
      </c>
      <c r="G5" s="6">
        <v>0.59027777777777779</v>
      </c>
      <c r="K5" s="7"/>
    </row>
    <row r="6" spans="1:11" x14ac:dyDescent="0.25">
      <c r="B6" t="s">
        <v>31</v>
      </c>
      <c r="C6" t="s">
        <v>4</v>
      </c>
      <c r="D6" s="1">
        <v>45175</v>
      </c>
      <c r="E6" s="6">
        <f>Table6002[[#This Row],[End Time]]-Table6002[[#This Row],[Start Time]]</f>
        <v>0.13541666666666663</v>
      </c>
      <c r="F6" s="6">
        <v>0.71875</v>
      </c>
      <c r="G6" s="6">
        <v>0.85416666666666663</v>
      </c>
      <c r="K6" s="7"/>
    </row>
    <row r="7" spans="1:11" x14ac:dyDescent="0.25">
      <c r="B7" t="s">
        <v>31</v>
      </c>
      <c r="C7" t="s">
        <v>4</v>
      </c>
      <c r="D7" s="1">
        <v>45176</v>
      </c>
      <c r="E7" s="6">
        <f>Table6002[[#This Row],[End Time]]-Table6002[[#This Row],[Start Time]]</f>
        <v>0.125</v>
      </c>
      <c r="F7" s="6">
        <v>0.72916666666666663</v>
      </c>
      <c r="G7" s="6">
        <v>0.85416666666666663</v>
      </c>
      <c r="K7" s="7"/>
    </row>
    <row r="8" spans="1:11" x14ac:dyDescent="0.25">
      <c r="B8" t="s">
        <v>31</v>
      </c>
      <c r="C8" t="s">
        <v>30</v>
      </c>
      <c r="D8" s="1">
        <v>45177</v>
      </c>
      <c r="E8" s="6">
        <f>Table6002[[#This Row],[End Time]]-Table6002[[#This Row],[Start Time]]</f>
        <v>0.14583333333333337</v>
      </c>
      <c r="F8" s="6">
        <v>0.60416666666666663</v>
      </c>
      <c r="G8" s="6">
        <v>0.75</v>
      </c>
      <c r="K8" s="7"/>
    </row>
    <row r="9" spans="1:11" x14ac:dyDescent="0.25">
      <c r="B9" t="s">
        <v>31</v>
      </c>
      <c r="C9" t="s">
        <v>30</v>
      </c>
      <c r="D9" s="1">
        <v>45177</v>
      </c>
      <c r="E9" s="6">
        <f>Table6002[[#This Row],[End Time]]-Table6002[[#This Row],[Start Time]]</f>
        <v>4.1666666666666741E-2</v>
      </c>
      <c r="F9" s="6">
        <v>0.85416666666666663</v>
      </c>
      <c r="G9" s="6">
        <v>0.89583333333333337</v>
      </c>
    </row>
    <row r="10" spans="1:11" x14ac:dyDescent="0.25">
      <c r="B10" t="s">
        <v>31</v>
      </c>
      <c r="C10" t="s">
        <v>30</v>
      </c>
      <c r="D10" s="1">
        <v>45178</v>
      </c>
      <c r="E10" s="6">
        <f>Table6002[[#This Row],[End Time]]-Table6002[[#This Row],[Start Time]]</f>
        <v>6.25E-2</v>
      </c>
      <c r="F10" s="6">
        <v>0.35416666666666669</v>
      </c>
      <c r="G10" s="6">
        <v>0.41666666666666669</v>
      </c>
    </row>
    <row r="11" spans="1:11" x14ac:dyDescent="0.25">
      <c r="B11" t="s">
        <v>33</v>
      </c>
      <c r="C11" t="s">
        <v>4</v>
      </c>
      <c r="D11" s="1">
        <v>45178</v>
      </c>
      <c r="E11" s="6">
        <f>Table6002[[#This Row],[End Time]]-Table6002[[#This Row],[Start Time]]</f>
        <v>8.3333333333333259E-2</v>
      </c>
      <c r="F11" s="6">
        <v>0.70833333333333337</v>
      </c>
      <c r="G11" s="6">
        <v>0.79166666666666663</v>
      </c>
    </row>
    <row r="12" spans="1:11" x14ac:dyDescent="0.25">
      <c r="B12" t="s">
        <v>33</v>
      </c>
      <c r="C12" t="s">
        <v>30</v>
      </c>
      <c r="D12" s="1">
        <v>45180</v>
      </c>
      <c r="E12" s="6">
        <f>Table6002[[#This Row],[End Time]]-Table6002[[#This Row],[Start Time]]</f>
        <v>0.10416666666666663</v>
      </c>
      <c r="F12" s="6">
        <v>0.75</v>
      </c>
      <c r="G12" s="6">
        <v>0.85416666666666663</v>
      </c>
    </row>
    <row r="13" spans="1:11" x14ac:dyDescent="0.25">
      <c r="B13" t="s">
        <v>33</v>
      </c>
      <c r="C13" t="s">
        <v>30</v>
      </c>
      <c r="D13" s="1">
        <v>45181</v>
      </c>
      <c r="E13" s="6">
        <f>Table6002[[#This Row],[End Time]]-Table6002[[#This Row],[Start Time]]</f>
        <v>0.1875</v>
      </c>
      <c r="F13" s="6">
        <v>0.66666666666666663</v>
      </c>
      <c r="G13" s="6">
        <v>0.85416666666666663</v>
      </c>
    </row>
    <row r="14" spans="1:11" x14ac:dyDescent="0.25">
      <c r="B14" t="s">
        <v>33</v>
      </c>
      <c r="C14" t="s">
        <v>30</v>
      </c>
      <c r="D14" s="1">
        <v>45182</v>
      </c>
      <c r="E14" s="6">
        <f>Table6002[[#This Row],[End Time]]-Table6002[[#This Row],[Start Time]]</f>
        <v>6.25E-2</v>
      </c>
      <c r="F14" s="6">
        <v>0.39583333333333331</v>
      </c>
      <c r="G14" s="6">
        <v>0.45833333333333331</v>
      </c>
    </row>
    <row r="15" spans="1:11" x14ac:dyDescent="0.25">
      <c r="B15" t="s">
        <v>33</v>
      </c>
      <c r="C15" t="s">
        <v>30</v>
      </c>
      <c r="D15" s="1">
        <v>45183</v>
      </c>
      <c r="E15" s="6">
        <f>Table6002[[#This Row],[End Time]]-Table6002[[#This Row],[Start Time]]</f>
        <v>3.125E-2</v>
      </c>
      <c r="F15" s="6">
        <v>0.375</v>
      </c>
      <c r="G15" s="6">
        <v>0.40625</v>
      </c>
    </row>
    <row r="18" spans="5:5" x14ac:dyDescent="0.25">
      <c r="E18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DAAF-8683-416E-9216-F6D3B69E57FB}">
  <sheetPr codeName="Sheet4">
    <tabColor theme="9" tint="0.79998168889431442"/>
  </sheetPr>
  <dimension ref="A1:M33"/>
  <sheetViews>
    <sheetView workbookViewId="0">
      <selection activeCell="A2" sqref="A2"/>
    </sheetView>
  </sheetViews>
  <sheetFormatPr defaultRowHeight="15" x14ac:dyDescent="0.25"/>
  <cols>
    <col min="2" max="2" width="7.42578125" bestFit="1" customWidth="1"/>
    <col min="3" max="3" width="12.28515625" bestFit="1" customWidth="1"/>
    <col min="4" max="4" width="9.85546875" bestFit="1" customWidth="1"/>
    <col min="5" max="5" width="12.28515625" bestFit="1" customWidth="1"/>
  </cols>
  <sheetData>
    <row r="1" spans="1:13" x14ac:dyDescent="0.25">
      <c r="A1" t="s">
        <v>119</v>
      </c>
    </row>
    <row r="3" spans="1:13" x14ac:dyDescent="0.25">
      <c r="B3" t="s">
        <v>0</v>
      </c>
      <c r="C3" t="s">
        <v>1</v>
      </c>
      <c r="D3" t="s">
        <v>2</v>
      </c>
      <c r="E3" t="s">
        <v>5</v>
      </c>
      <c r="F3" t="s">
        <v>27</v>
      </c>
      <c r="G3" t="s">
        <v>28</v>
      </c>
      <c r="H3" t="s">
        <v>3</v>
      </c>
      <c r="J3" t="s">
        <v>32</v>
      </c>
      <c r="K3" s="16">
        <f>SUM(Table6200[Time (hrs)])/COUNT(_xlfn.UNIQUE(Table6200[Date]))</f>
        <v>0.15594806763285024</v>
      </c>
      <c r="M3" s="15"/>
    </row>
    <row r="4" spans="1:13" x14ac:dyDescent="0.25">
      <c r="B4" t="s">
        <v>34</v>
      </c>
      <c r="C4" t="s">
        <v>4</v>
      </c>
      <c r="D4" s="1">
        <v>45182</v>
      </c>
      <c r="E4" s="6">
        <f>Table6200[[#This Row],[End Time]]-Table6200[[#This Row],[Start Time]]</f>
        <v>0.14583333333333326</v>
      </c>
      <c r="F4" s="6">
        <v>0.52083333333333337</v>
      </c>
      <c r="G4" s="6">
        <v>0.66666666666666663</v>
      </c>
    </row>
    <row r="5" spans="1:13" x14ac:dyDescent="0.25">
      <c r="B5" t="s">
        <v>34</v>
      </c>
      <c r="C5" t="s">
        <v>4</v>
      </c>
      <c r="D5" s="1">
        <v>45183</v>
      </c>
      <c r="E5" s="6">
        <f>Table6200[[#This Row],[End Time]]-Table6200[[#This Row],[Start Time]]</f>
        <v>4.8611111111111049E-2</v>
      </c>
      <c r="F5" s="6">
        <v>0.40972222222222227</v>
      </c>
      <c r="G5" s="6">
        <v>0.45833333333333331</v>
      </c>
    </row>
    <row r="6" spans="1:13" x14ac:dyDescent="0.25">
      <c r="B6" t="s">
        <v>34</v>
      </c>
      <c r="C6" t="s">
        <v>4</v>
      </c>
      <c r="D6" s="1">
        <v>45183</v>
      </c>
      <c r="E6" s="6">
        <f>Table6200[[#This Row],[End Time]]-Table6200[[#This Row],[Start Time]]</f>
        <v>0.28125</v>
      </c>
      <c r="F6" s="6">
        <v>0.58333333333333337</v>
      </c>
      <c r="G6" s="6">
        <v>0.86458333333333337</v>
      </c>
    </row>
    <row r="7" spans="1:13" x14ac:dyDescent="0.25">
      <c r="B7" t="s">
        <v>34</v>
      </c>
      <c r="C7" t="s">
        <v>4</v>
      </c>
      <c r="D7" s="1">
        <v>45184</v>
      </c>
      <c r="E7" s="6">
        <f>Table6200[[#This Row],[End Time]]-Table6200[[#This Row],[Start Time]]</f>
        <v>0.125</v>
      </c>
      <c r="F7" s="6">
        <v>0.35416666666666669</v>
      </c>
      <c r="G7" s="6">
        <v>0.47916666666666669</v>
      </c>
    </row>
    <row r="8" spans="1:13" x14ac:dyDescent="0.25">
      <c r="B8" t="s">
        <v>34</v>
      </c>
      <c r="C8" t="s">
        <v>4</v>
      </c>
      <c r="D8" s="1">
        <v>45186</v>
      </c>
      <c r="E8" s="6">
        <f>Table6200[[#This Row],[End Time]]-Table6200[[#This Row],[Start Time]]</f>
        <v>0.29166666666666669</v>
      </c>
      <c r="F8" s="6">
        <v>0.39583333333333331</v>
      </c>
      <c r="G8" s="6">
        <v>0.6875</v>
      </c>
    </row>
    <row r="9" spans="1:13" x14ac:dyDescent="0.25">
      <c r="B9" t="s">
        <v>34</v>
      </c>
      <c r="C9" t="s">
        <v>4</v>
      </c>
      <c r="D9" s="1">
        <v>45187</v>
      </c>
      <c r="E9" s="6">
        <f>Table6200[[#This Row],[End Time]]-Table6200[[#This Row],[Start Time]]</f>
        <v>0.13194444444444442</v>
      </c>
      <c r="F9" s="6">
        <v>0.36805555555555558</v>
      </c>
      <c r="G9" s="6">
        <v>0.5</v>
      </c>
      <c r="K9" s="15"/>
    </row>
    <row r="10" spans="1:13" x14ac:dyDescent="0.25">
      <c r="B10" t="s">
        <v>34</v>
      </c>
      <c r="C10" t="s">
        <v>4</v>
      </c>
      <c r="D10" s="1">
        <v>45187</v>
      </c>
      <c r="E10" s="6">
        <f>Table6200[[#This Row],[End Time]]-Table6200[[#This Row],[Start Time]]</f>
        <v>6.25E-2</v>
      </c>
      <c r="F10" s="6">
        <v>0.5625</v>
      </c>
      <c r="G10" s="6">
        <v>0.625</v>
      </c>
    </row>
    <row r="11" spans="1:13" x14ac:dyDescent="0.25">
      <c r="B11" t="s">
        <v>34</v>
      </c>
      <c r="C11" t="s">
        <v>30</v>
      </c>
      <c r="D11" s="1">
        <v>45188</v>
      </c>
      <c r="E11" s="6">
        <f>Table6200[[#This Row],[End Time]]-Table6200[[#This Row],[Start Time]]</f>
        <v>0.17708333333333326</v>
      </c>
      <c r="F11" s="6">
        <v>0.73958333333333337</v>
      </c>
      <c r="G11" s="6">
        <v>0.91666666666666663</v>
      </c>
    </row>
    <row r="12" spans="1:13" x14ac:dyDescent="0.25">
      <c r="B12" t="s">
        <v>42</v>
      </c>
      <c r="C12" t="s">
        <v>4</v>
      </c>
      <c r="D12" s="1">
        <v>45189</v>
      </c>
      <c r="E12" s="6">
        <f>Table6200[[#This Row],[End Time]]-Table6200[[#This Row],[Start Time]]</f>
        <v>0.125</v>
      </c>
      <c r="F12" s="6">
        <v>0.72916666666666663</v>
      </c>
      <c r="G12" s="6">
        <v>0.85416666666666663</v>
      </c>
      <c r="H12" t="s">
        <v>43</v>
      </c>
    </row>
    <row r="13" spans="1:13" x14ac:dyDescent="0.25">
      <c r="B13" t="s">
        <v>34</v>
      </c>
      <c r="C13" t="s">
        <v>30</v>
      </c>
      <c r="D13" s="1">
        <v>45190</v>
      </c>
      <c r="E13" s="6">
        <f>Table6200[[#This Row],[End Time]]-Table6200[[#This Row],[Start Time]]</f>
        <v>4.166666666666663E-2</v>
      </c>
      <c r="F13" s="6">
        <v>0.77083333333333337</v>
      </c>
      <c r="G13" s="6">
        <v>0.8125</v>
      </c>
      <c r="H13" t="s">
        <v>44</v>
      </c>
    </row>
    <row r="14" spans="1:13" x14ac:dyDescent="0.25">
      <c r="B14" t="s">
        <v>42</v>
      </c>
      <c r="C14" t="s">
        <v>4</v>
      </c>
      <c r="D14" s="1">
        <v>45190</v>
      </c>
      <c r="E14" s="6">
        <f>Table6200[[#This Row],[End Time]]-Table6200[[#This Row],[Start Time]]</f>
        <v>0.10416666666666663</v>
      </c>
      <c r="F14" s="6">
        <v>0.8125</v>
      </c>
      <c r="G14" s="6">
        <v>0.91666666666666663</v>
      </c>
      <c r="H14" t="s">
        <v>45</v>
      </c>
    </row>
    <row r="15" spans="1:13" x14ac:dyDescent="0.25">
      <c r="B15" t="s">
        <v>42</v>
      </c>
      <c r="C15" t="s">
        <v>4</v>
      </c>
      <c r="D15" s="1">
        <v>45191</v>
      </c>
      <c r="E15" s="6">
        <f>Table6200[[#This Row],[End Time]]-Table6200[[#This Row],[Start Time]]</f>
        <v>0.125</v>
      </c>
      <c r="F15" s="6">
        <v>0.79166666666666663</v>
      </c>
      <c r="G15" s="6">
        <v>0.91666666666666663</v>
      </c>
      <c r="H15" t="s">
        <v>45</v>
      </c>
    </row>
    <row r="16" spans="1:13" x14ac:dyDescent="0.25">
      <c r="B16" t="s">
        <v>42</v>
      </c>
      <c r="C16" t="s">
        <v>4</v>
      </c>
      <c r="D16" s="1">
        <v>45192</v>
      </c>
      <c r="E16" s="6">
        <f>Table6200[[#This Row],[End Time]]-Table6200[[#This Row],[Start Time]]</f>
        <v>0.10416666666666674</v>
      </c>
      <c r="F16" s="6">
        <v>0.66666666666666663</v>
      </c>
      <c r="G16" s="6">
        <v>0.77083333333333337</v>
      </c>
      <c r="H16" t="s">
        <v>46</v>
      </c>
    </row>
    <row r="17" spans="2:8" x14ac:dyDescent="0.25">
      <c r="B17" t="s">
        <v>34</v>
      </c>
      <c r="C17" t="s">
        <v>30</v>
      </c>
      <c r="D17" s="1">
        <v>45194</v>
      </c>
      <c r="E17" s="6">
        <f>Table6200[[#This Row],[End Time]]-Table6200[[#This Row],[Start Time]]</f>
        <v>3.125E-2</v>
      </c>
      <c r="F17" s="6">
        <v>0.72916666666666663</v>
      </c>
      <c r="G17" s="6">
        <v>0.76041666666666663</v>
      </c>
    </row>
    <row r="18" spans="2:8" x14ac:dyDescent="0.25">
      <c r="B18" t="s">
        <v>42</v>
      </c>
      <c r="C18" t="s">
        <v>4</v>
      </c>
      <c r="D18" s="1">
        <v>45194</v>
      </c>
      <c r="E18" s="6">
        <f>Table6200[[#This Row],[End Time]]-Table6200[[#This Row],[Start Time]]</f>
        <v>0.125</v>
      </c>
      <c r="F18" s="6">
        <v>0.76041666666666663</v>
      </c>
      <c r="G18" s="6">
        <v>0.88541666666666663</v>
      </c>
      <c r="H18" t="s">
        <v>46</v>
      </c>
    </row>
    <row r="19" spans="2:8" x14ac:dyDescent="0.25">
      <c r="B19" t="s">
        <v>42</v>
      </c>
      <c r="C19" t="s">
        <v>4</v>
      </c>
      <c r="D19" s="1">
        <v>45195</v>
      </c>
      <c r="E19" s="6">
        <f>Table6200[[#This Row],[End Time]]-Table6200[[#This Row],[Start Time]]</f>
        <v>0.14583333333333326</v>
      </c>
      <c r="F19" s="6">
        <v>0.70833333333333337</v>
      </c>
      <c r="G19" s="6">
        <v>0.85416666666666663</v>
      </c>
      <c r="H19" t="s">
        <v>47</v>
      </c>
    </row>
    <row r="20" spans="2:8" x14ac:dyDescent="0.25">
      <c r="B20" t="s">
        <v>42</v>
      </c>
      <c r="C20" t="s">
        <v>4</v>
      </c>
      <c r="D20" s="1">
        <v>45196</v>
      </c>
      <c r="E20" s="6">
        <f>Table6200[[#This Row],[End Time]]-Table6200[[#This Row],[Start Time]]</f>
        <v>0.16666666666666663</v>
      </c>
      <c r="F20" s="6">
        <v>0.70833333333333337</v>
      </c>
      <c r="G20" s="6">
        <v>0.875</v>
      </c>
      <c r="H20" t="s">
        <v>47</v>
      </c>
    </row>
    <row r="21" spans="2:8" x14ac:dyDescent="0.25">
      <c r="B21" t="s">
        <v>42</v>
      </c>
      <c r="C21" t="s">
        <v>4</v>
      </c>
      <c r="D21" s="1">
        <v>45197</v>
      </c>
      <c r="E21" s="6">
        <f>Table6200[[#This Row],[End Time]]-Table6200[[#This Row],[Start Time]]</f>
        <v>3.472222222222221E-2</v>
      </c>
      <c r="F21" s="6">
        <v>0.6875</v>
      </c>
      <c r="G21" s="6">
        <v>0.72222222222222221</v>
      </c>
      <c r="H21" t="s">
        <v>47</v>
      </c>
    </row>
    <row r="22" spans="2:8" x14ac:dyDescent="0.25">
      <c r="B22" t="s">
        <v>42</v>
      </c>
      <c r="C22" t="s">
        <v>30</v>
      </c>
      <c r="D22" s="1">
        <v>45197</v>
      </c>
      <c r="E22" s="6">
        <f>Table6200[[#This Row],[End Time]]-Table6200[[#This Row],[Start Time]]</f>
        <v>0.13194444444444442</v>
      </c>
      <c r="F22" s="6">
        <v>0.72222222222222221</v>
      </c>
      <c r="G22" s="6">
        <v>0.85416666666666663</v>
      </c>
    </row>
    <row r="23" spans="2:8" x14ac:dyDescent="0.25">
      <c r="B23" t="s">
        <v>42</v>
      </c>
      <c r="C23" t="s">
        <v>30</v>
      </c>
      <c r="D23" s="1">
        <v>45198</v>
      </c>
      <c r="E23" s="6">
        <f>Table6200[[#This Row],[End Time]]-Table6200[[#This Row],[Start Time]]</f>
        <v>0.10416666666666663</v>
      </c>
      <c r="F23" s="6">
        <v>0.67708333333333337</v>
      </c>
      <c r="G23" s="6">
        <v>0.78125</v>
      </c>
    </row>
    <row r="24" spans="2:8" x14ac:dyDescent="0.25">
      <c r="B24" t="s">
        <v>48</v>
      </c>
      <c r="C24" t="s">
        <v>4</v>
      </c>
      <c r="D24" s="1">
        <v>45199</v>
      </c>
      <c r="E24" s="6">
        <f>Table6200[[#This Row],[End Time]]-Table6200[[#This Row],[Start Time]]</f>
        <v>9.375E-2</v>
      </c>
      <c r="F24" s="6">
        <v>0.40625</v>
      </c>
      <c r="G24" s="6">
        <v>0.5</v>
      </c>
      <c r="H24" t="s">
        <v>43</v>
      </c>
    </row>
    <row r="25" spans="2:8" x14ac:dyDescent="0.25">
      <c r="B25" t="s">
        <v>48</v>
      </c>
      <c r="C25" t="s">
        <v>4</v>
      </c>
      <c r="D25" s="1">
        <v>45200</v>
      </c>
      <c r="E25" s="6">
        <f>Table6200[[#This Row],[End Time]]-Table6200[[#This Row],[Start Time]]</f>
        <v>0.10416666666666669</v>
      </c>
      <c r="F25" s="6">
        <v>0.39583333333333331</v>
      </c>
      <c r="G25" s="6">
        <v>0.5</v>
      </c>
      <c r="H25" t="s">
        <v>46</v>
      </c>
    </row>
    <row r="26" spans="2:8" x14ac:dyDescent="0.25">
      <c r="B26" t="s">
        <v>48</v>
      </c>
      <c r="C26" t="s">
        <v>4</v>
      </c>
      <c r="D26" s="1">
        <v>45200</v>
      </c>
      <c r="E26" s="6">
        <f>Table6200[[#This Row],[End Time]]-Table6200[[#This Row],[Start Time]]</f>
        <v>6.25E-2</v>
      </c>
      <c r="F26" s="6">
        <v>0.5625</v>
      </c>
      <c r="G26" s="6">
        <v>0.625</v>
      </c>
      <c r="H26" t="s">
        <v>45</v>
      </c>
    </row>
    <row r="27" spans="2:8" x14ac:dyDescent="0.25">
      <c r="B27" t="s">
        <v>42</v>
      </c>
      <c r="C27" t="s">
        <v>30</v>
      </c>
      <c r="D27" s="1">
        <v>45200</v>
      </c>
      <c r="E27" s="6">
        <f>Table6200[[#This Row],[End Time]]-Table6200[[#This Row],[Start Time]]</f>
        <v>4.166666666666663E-2</v>
      </c>
      <c r="F27" s="6">
        <v>0.625</v>
      </c>
      <c r="G27" s="6">
        <v>0.66666666666666663</v>
      </c>
    </row>
    <row r="28" spans="2:8" x14ac:dyDescent="0.25">
      <c r="B28" t="s">
        <v>42</v>
      </c>
      <c r="C28" t="s">
        <v>30</v>
      </c>
      <c r="D28" s="1">
        <v>45201</v>
      </c>
      <c r="E28" s="6">
        <f>Table6200[[#This Row],[End Time]]-Table6200[[#This Row],[Start Time]]</f>
        <v>0.11458333333333326</v>
      </c>
      <c r="F28" s="6">
        <v>0.77083333333333337</v>
      </c>
      <c r="G28" s="6">
        <v>0.88541666666666663</v>
      </c>
    </row>
    <row r="29" spans="2:8" x14ac:dyDescent="0.25">
      <c r="B29" t="s">
        <v>48</v>
      </c>
      <c r="C29" t="s">
        <v>30</v>
      </c>
      <c r="D29" s="1">
        <v>45202</v>
      </c>
      <c r="E29" s="6">
        <f>Table6200[[#This Row],[End Time]]-Table6200[[#This Row],[Start Time]]</f>
        <v>0.125</v>
      </c>
      <c r="F29" s="6">
        <v>0.6875</v>
      </c>
      <c r="G29" s="6">
        <v>0.8125</v>
      </c>
    </row>
    <row r="30" spans="2:8" x14ac:dyDescent="0.25">
      <c r="B30" t="s">
        <v>48</v>
      </c>
      <c r="C30" t="s">
        <v>30</v>
      </c>
      <c r="D30" s="1">
        <v>45209</v>
      </c>
      <c r="E30" s="6">
        <f>Table6200[[#This Row],[End Time]]-Table6200[[#This Row],[Start Time]]</f>
        <v>0.125</v>
      </c>
      <c r="F30" s="6">
        <v>0.75</v>
      </c>
      <c r="G30" s="6">
        <v>0.875</v>
      </c>
    </row>
    <row r="31" spans="2:8" x14ac:dyDescent="0.25">
      <c r="B31" t="s">
        <v>48</v>
      </c>
      <c r="C31" t="s">
        <v>30</v>
      </c>
      <c r="D31" s="1">
        <v>45210</v>
      </c>
      <c r="E31" s="6">
        <f>Table6200[[#This Row],[End Time]]-Table6200[[#This Row],[Start Time]]</f>
        <v>0.125</v>
      </c>
      <c r="F31" s="6">
        <v>0.75</v>
      </c>
      <c r="G31" s="6">
        <v>0.875</v>
      </c>
    </row>
    <row r="32" spans="2:8" x14ac:dyDescent="0.25">
      <c r="B32" t="s">
        <v>48</v>
      </c>
      <c r="C32" t="s">
        <v>30</v>
      </c>
      <c r="D32" s="1">
        <v>45211</v>
      </c>
      <c r="E32" s="6">
        <f>Table6200[[#This Row],[End Time]]-Table6200[[#This Row],[Start Time]]</f>
        <v>0.14583333333333337</v>
      </c>
      <c r="F32" s="6">
        <v>0.72916666666666663</v>
      </c>
      <c r="G32" s="6">
        <v>0.875</v>
      </c>
    </row>
    <row r="33" spans="2:7" x14ac:dyDescent="0.25">
      <c r="B33" t="s">
        <v>48</v>
      </c>
      <c r="C33" t="s">
        <v>30</v>
      </c>
      <c r="D33" s="1">
        <v>45215</v>
      </c>
      <c r="E33" s="6">
        <f>Table6200[[#This Row],[End Time]]-Table6200[[#This Row],[Start Time]]</f>
        <v>0.14583333333333337</v>
      </c>
      <c r="F33" s="6">
        <v>0.72916666666666663</v>
      </c>
      <c r="G33" s="6">
        <v>0.875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A1BF-27D3-452A-BB73-68BB23BBED10}">
  <sheetPr codeName="Sheet5">
    <tabColor theme="9" tint="0.79998168889431442"/>
  </sheetPr>
  <dimension ref="A1:K40"/>
  <sheetViews>
    <sheetView workbookViewId="0">
      <selection activeCell="A2" sqref="A2"/>
    </sheetView>
  </sheetViews>
  <sheetFormatPr defaultRowHeight="15" x14ac:dyDescent="0.25"/>
  <cols>
    <col min="2" max="2" width="15.42578125" bestFit="1" customWidth="1"/>
    <col min="3" max="3" width="12.28515625" bestFit="1" customWidth="1"/>
    <col min="4" max="4" width="9.85546875" bestFit="1" customWidth="1"/>
    <col min="5" max="5" width="12.28515625" bestFit="1" customWidth="1"/>
  </cols>
  <sheetData>
    <row r="1" spans="1:11" x14ac:dyDescent="0.25">
      <c r="A1" t="s">
        <v>120</v>
      </c>
    </row>
    <row r="3" spans="1:11" x14ac:dyDescent="0.25">
      <c r="B3" t="s">
        <v>0</v>
      </c>
      <c r="C3" t="s">
        <v>1</v>
      </c>
      <c r="D3" t="s">
        <v>2</v>
      </c>
      <c r="E3" t="s">
        <v>5</v>
      </c>
      <c r="F3" t="s">
        <v>27</v>
      </c>
      <c r="G3" t="s">
        <v>28</v>
      </c>
      <c r="H3" t="s">
        <v>3</v>
      </c>
      <c r="J3" t="s">
        <v>32</v>
      </c>
      <c r="K3" s="16">
        <f>SUM(Table6215[Time (hrs)])/COUNT(_xlfn.UNIQUE(Table6215[Date]))</f>
        <v>0.12689393939393942</v>
      </c>
    </row>
    <row r="4" spans="1:11" x14ac:dyDescent="0.25">
      <c r="B4" t="s">
        <v>49</v>
      </c>
      <c r="C4" t="s">
        <v>4</v>
      </c>
      <c r="D4" s="1">
        <v>45216</v>
      </c>
      <c r="E4" s="6">
        <f>Table6215[[#This Row],[End Time]]-Table6215[[#This Row],[Start Time]]</f>
        <v>0.16666666666666663</v>
      </c>
      <c r="F4" s="6">
        <v>0.75</v>
      </c>
      <c r="G4" s="6">
        <v>0.91666666666666663</v>
      </c>
      <c r="H4" t="s">
        <v>50</v>
      </c>
    </row>
    <row r="5" spans="1:11" x14ac:dyDescent="0.25">
      <c r="B5" t="s">
        <v>49</v>
      </c>
      <c r="C5" t="s">
        <v>4</v>
      </c>
      <c r="D5" s="1">
        <v>45217</v>
      </c>
      <c r="E5" s="6">
        <f>Table6215[[#This Row],[End Time]]-Table6215[[#This Row],[Start Time]]</f>
        <v>9.375E-2</v>
      </c>
      <c r="F5" s="6">
        <v>0.82291666666666663</v>
      </c>
      <c r="G5" s="6">
        <v>0.91666666666666663</v>
      </c>
      <c r="H5" t="s">
        <v>46</v>
      </c>
    </row>
    <row r="6" spans="1:11" x14ac:dyDescent="0.25">
      <c r="B6" t="s">
        <v>49</v>
      </c>
      <c r="C6" t="s">
        <v>4</v>
      </c>
      <c r="D6" s="1">
        <v>45221</v>
      </c>
      <c r="E6" s="6">
        <f>Table6215[[#This Row],[End Time]]-Table6215[[#This Row],[Start Time]]</f>
        <v>0.14583333333333337</v>
      </c>
      <c r="F6" s="6">
        <v>0.625</v>
      </c>
      <c r="G6" s="6">
        <v>0.77083333333333337</v>
      </c>
      <c r="H6" t="s">
        <v>51</v>
      </c>
    </row>
    <row r="7" spans="1:11" x14ac:dyDescent="0.25">
      <c r="B7" t="s">
        <v>49</v>
      </c>
      <c r="C7" t="s">
        <v>52</v>
      </c>
      <c r="D7" s="1">
        <v>45222</v>
      </c>
      <c r="E7" s="6">
        <f>Table6215[[#This Row],[End Time]]-Table6215[[#This Row],[Start Time]]</f>
        <v>0.10416666666666674</v>
      </c>
      <c r="F7" s="6">
        <v>0.79166666666666663</v>
      </c>
      <c r="G7" s="6">
        <v>0.89583333333333337</v>
      </c>
    </row>
    <row r="8" spans="1:11" x14ac:dyDescent="0.25">
      <c r="B8" t="s">
        <v>49</v>
      </c>
      <c r="C8" t="s">
        <v>52</v>
      </c>
      <c r="D8" s="1">
        <v>45223</v>
      </c>
      <c r="E8" s="6">
        <f>Table6215[[#This Row],[End Time]]-Table6215[[#This Row],[Start Time]]</f>
        <v>0.125</v>
      </c>
      <c r="F8" s="6">
        <v>0.75</v>
      </c>
      <c r="G8" s="6">
        <v>0.875</v>
      </c>
    </row>
    <row r="9" spans="1:11" x14ac:dyDescent="0.25">
      <c r="B9" t="s">
        <v>49</v>
      </c>
      <c r="C9" t="s">
        <v>52</v>
      </c>
      <c r="D9" s="1">
        <v>45236</v>
      </c>
      <c r="E9" s="6">
        <f>Table6215[[#This Row],[End Time]]-Table6215[[#This Row],[Start Time]]</f>
        <v>0.13541666666666663</v>
      </c>
      <c r="F9" s="6">
        <v>0.77083333333333337</v>
      </c>
      <c r="G9" s="6">
        <v>0.90625</v>
      </c>
      <c r="H9" t="s">
        <v>53</v>
      </c>
    </row>
    <row r="10" spans="1:11" x14ac:dyDescent="0.25">
      <c r="B10" t="s">
        <v>49</v>
      </c>
      <c r="C10" t="s">
        <v>52</v>
      </c>
      <c r="D10" s="1">
        <v>45236</v>
      </c>
      <c r="E10" s="6">
        <f>Table6215[[#This Row],[End Time]]-Table6215[[#This Row],[Start Time]]</f>
        <v>8.3333333333333259E-2</v>
      </c>
      <c r="F10" s="6">
        <v>0.83333333333333337</v>
      </c>
      <c r="G10" s="6">
        <v>0.91666666666666663</v>
      </c>
      <c r="H10" t="s">
        <v>54</v>
      </c>
    </row>
    <row r="11" spans="1:11" x14ac:dyDescent="0.25">
      <c r="B11" t="s">
        <v>49</v>
      </c>
      <c r="C11" t="s">
        <v>52</v>
      </c>
      <c r="D11" s="1">
        <v>45244</v>
      </c>
      <c r="E11" s="6">
        <f>Table6215[[#This Row],[End Time]]-Table6215[[#This Row],[Start Time]]</f>
        <v>4.166666666666663E-2</v>
      </c>
      <c r="F11" s="6">
        <v>0.875</v>
      </c>
      <c r="G11" s="6">
        <v>0.91666666666666663</v>
      </c>
      <c r="H11" t="s">
        <v>56</v>
      </c>
    </row>
    <row r="12" spans="1:11" x14ac:dyDescent="0.25">
      <c r="B12" t="s">
        <v>49</v>
      </c>
      <c r="C12" t="s">
        <v>52</v>
      </c>
      <c r="D12" s="1">
        <v>45245</v>
      </c>
      <c r="E12" s="6">
        <f>Table6215[[#This Row],[End Time]]-Table6215[[#This Row],[Start Time]]</f>
        <v>8.3333333333333259E-2</v>
      </c>
      <c r="F12" s="6">
        <v>0.83333333333333337</v>
      </c>
      <c r="G12" s="6">
        <v>0.91666666666666663</v>
      </c>
      <c r="H12" t="s">
        <v>55</v>
      </c>
    </row>
    <row r="13" spans="1:11" x14ac:dyDescent="0.25">
      <c r="B13" t="s">
        <v>49</v>
      </c>
      <c r="C13" t="s">
        <v>52</v>
      </c>
      <c r="D13" s="1">
        <v>45246</v>
      </c>
      <c r="E13" s="6">
        <f>Table6215[[#This Row],[End Time]]-Table6215[[#This Row],[Start Time]]</f>
        <v>7.291666666666663E-2</v>
      </c>
      <c r="F13" s="6">
        <v>0.8125</v>
      </c>
      <c r="G13" s="6">
        <v>0.88541666666666663</v>
      </c>
      <c r="H13" t="s">
        <v>56</v>
      </c>
    </row>
    <row r="14" spans="1:11" x14ac:dyDescent="0.25">
      <c r="B14" t="s">
        <v>57</v>
      </c>
      <c r="C14" t="s">
        <v>4</v>
      </c>
      <c r="D14" s="1">
        <v>45265</v>
      </c>
      <c r="E14" s="6">
        <f>Table6215[[#This Row],[End Time]]-Table6215[[#This Row],[Start Time]]</f>
        <v>8.333333333333337E-2</v>
      </c>
      <c r="F14" s="6">
        <v>0.8125</v>
      </c>
      <c r="G14" s="6">
        <v>0.89583333333333337</v>
      </c>
    </row>
    <row r="15" spans="1:11" x14ac:dyDescent="0.25">
      <c r="B15" t="s">
        <v>57</v>
      </c>
      <c r="C15" t="s">
        <v>4</v>
      </c>
      <c r="D15" s="1">
        <v>45266</v>
      </c>
      <c r="E15" s="6">
        <f>Table6215[[#This Row],[End Time]]-Table6215[[#This Row],[Start Time]]</f>
        <v>0.10416666666666674</v>
      </c>
      <c r="F15" s="6">
        <v>0.79166666666666663</v>
      </c>
      <c r="G15" s="6">
        <v>0.89583333333333337</v>
      </c>
    </row>
    <row r="16" spans="1:11" x14ac:dyDescent="0.25">
      <c r="B16" t="s">
        <v>57</v>
      </c>
      <c r="C16" t="s">
        <v>4</v>
      </c>
      <c r="D16" s="1">
        <v>45271</v>
      </c>
      <c r="E16" s="6">
        <f>Table6215[[#This Row],[End Time]]-Table6215[[#This Row],[Start Time]]</f>
        <v>0.125</v>
      </c>
      <c r="F16" s="6">
        <v>0.79166666666666663</v>
      </c>
      <c r="G16" s="6">
        <v>0.91666666666666663</v>
      </c>
    </row>
    <row r="17" spans="2:8" x14ac:dyDescent="0.25">
      <c r="B17" t="s">
        <v>57</v>
      </c>
      <c r="C17" t="s">
        <v>4</v>
      </c>
      <c r="D17" s="1">
        <v>45272</v>
      </c>
      <c r="E17" s="6">
        <f>Table6215[[#This Row],[End Time]]-Table6215[[#This Row],[Start Time]]</f>
        <v>0.125</v>
      </c>
      <c r="F17" s="6">
        <v>0.77083333333333337</v>
      </c>
      <c r="G17" s="6">
        <v>0.89583333333333337</v>
      </c>
    </row>
    <row r="18" spans="2:8" x14ac:dyDescent="0.25">
      <c r="B18" t="s">
        <v>49</v>
      </c>
      <c r="C18" t="s">
        <v>52</v>
      </c>
      <c r="D18" s="1">
        <v>45283</v>
      </c>
      <c r="E18" s="6">
        <f>Table6215[[#This Row],[End Time]]-Table6215[[#This Row],[Start Time]]</f>
        <v>0.25</v>
      </c>
      <c r="F18" s="6">
        <v>0.58333333333333337</v>
      </c>
      <c r="G18" s="6">
        <v>0.83333333333333337</v>
      </c>
      <c r="H18" t="s">
        <v>58</v>
      </c>
    </row>
    <row r="19" spans="2:8" x14ac:dyDescent="0.25">
      <c r="B19" t="s">
        <v>49</v>
      </c>
      <c r="C19" t="s">
        <v>52</v>
      </c>
      <c r="D19" s="1">
        <v>45284</v>
      </c>
      <c r="E19" s="6">
        <f>Table6215[[#This Row],[End Time]]-Table6215[[#This Row],[Start Time]]</f>
        <v>8.333333333333337E-2</v>
      </c>
      <c r="F19" s="6">
        <v>0.66666666666666663</v>
      </c>
      <c r="G19" s="6">
        <v>0.75</v>
      </c>
      <c r="H19" t="s">
        <v>59</v>
      </c>
    </row>
    <row r="20" spans="2:8" x14ac:dyDescent="0.25">
      <c r="B20" t="s">
        <v>49</v>
      </c>
      <c r="C20" t="s">
        <v>52</v>
      </c>
      <c r="D20" s="1">
        <v>45285</v>
      </c>
      <c r="E20" s="6">
        <f>Table6215[[#This Row],[End Time]]-Table6215[[#This Row],[Start Time]]</f>
        <v>0.14583333333333337</v>
      </c>
      <c r="F20" s="6">
        <v>0.66666666666666663</v>
      </c>
      <c r="G20" s="6">
        <v>0.8125</v>
      </c>
      <c r="H20" t="s">
        <v>60</v>
      </c>
    </row>
    <row r="21" spans="2:8" x14ac:dyDescent="0.25">
      <c r="B21" t="s">
        <v>49</v>
      </c>
      <c r="C21" t="s">
        <v>52</v>
      </c>
      <c r="D21" s="1">
        <v>45286</v>
      </c>
      <c r="E21" s="6">
        <f>Table6215[[#This Row],[End Time]]-Table6215[[#This Row],[Start Time]]</f>
        <v>0.125</v>
      </c>
      <c r="F21" s="6">
        <v>0.54166666666666663</v>
      </c>
      <c r="G21" s="6">
        <v>0.66666666666666663</v>
      </c>
      <c r="H21" t="s">
        <v>60</v>
      </c>
    </row>
    <row r="22" spans="2:8" x14ac:dyDescent="0.25">
      <c r="B22" t="s">
        <v>57</v>
      </c>
      <c r="C22" t="s">
        <v>4</v>
      </c>
      <c r="D22" s="1">
        <v>45286</v>
      </c>
      <c r="E22" s="6">
        <f>Table6215[[#This Row],[End Time]]-Table6215[[#This Row],[Start Time]]</f>
        <v>4.1666666666666741E-2</v>
      </c>
      <c r="F22" s="6">
        <v>0.66666666666666663</v>
      </c>
      <c r="G22" s="6">
        <v>0.70833333333333337</v>
      </c>
    </row>
    <row r="23" spans="2:8" x14ac:dyDescent="0.25">
      <c r="B23" t="s">
        <v>57</v>
      </c>
      <c r="C23" t="s">
        <v>52</v>
      </c>
      <c r="D23" s="1">
        <v>45287</v>
      </c>
      <c r="E23" s="6">
        <f>Table6215[[#This Row],[End Time]]-Table6215[[#This Row],[Start Time]]</f>
        <v>0.16666666666666674</v>
      </c>
      <c r="F23" s="6">
        <v>0.66666666666666663</v>
      </c>
      <c r="G23" s="6">
        <v>0.83333333333333337</v>
      </c>
      <c r="H23" t="s">
        <v>64</v>
      </c>
    </row>
    <row r="24" spans="2:8" x14ac:dyDescent="0.25">
      <c r="B24" t="s">
        <v>57</v>
      </c>
      <c r="C24" t="s">
        <v>52</v>
      </c>
      <c r="D24" s="1">
        <v>45288</v>
      </c>
      <c r="E24" s="6">
        <f>Table6215[[#This Row],[End Time]]-Table6215[[#This Row],[Start Time]]</f>
        <v>0.24999999999999994</v>
      </c>
      <c r="F24" s="6">
        <v>0.41666666666666669</v>
      </c>
      <c r="G24" s="6">
        <v>0.66666666666666663</v>
      </c>
      <c r="H24" t="s">
        <v>65</v>
      </c>
    </row>
    <row r="25" spans="2:8" x14ac:dyDescent="0.25">
      <c r="B25" t="s">
        <v>49</v>
      </c>
      <c r="C25" t="s">
        <v>52</v>
      </c>
      <c r="D25" s="1">
        <v>45299</v>
      </c>
      <c r="E25" s="6">
        <f>Table6215[[#This Row],[End Time]]-Table6215[[#This Row],[Start Time]]</f>
        <v>6.25E-2</v>
      </c>
      <c r="F25" s="6">
        <v>0.75</v>
      </c>
      <c r="G25" s="6">
        <v>0.8125</v>
      </c>
    </row>
    <row r="26" spans="2:8" x14ac:dyDescent="0.25">
      <c r="B26" t="s">
        <v>57</v>
      </c>
      <c r="C26" t="s">
        <v>52</v>
      </c>
      <c r="D26" s="1">
        <v>45307</v>
      </c>
      <c r="E26" s="6">
        <f>Table6215[[#This Row],[End Time]]-Table6215[[#This Row],[Start Time]]</f>
        <v>0.16666666666666663</v>
      </c>
      <c r="F26" s="6">
        <v>0.70833333333333337</v>
      </c>
      <c r="G26" s="6">
        <v>0.875</v>
      </c>
      <c r="H26" t="s">
        <v>67</v>
      </c>
    </row>
    <row r="27" spans="2:8" x14ac:dyDescent="0.25">
      <c r="B27" t="s">
        <v>57</v>
      </c>
      <c r="C27" t="s">
        <v>52</v>
      </c>
      <c r="D27" s="1">
        <v>45308</v>
      </c>
      <c r="E27" s="6">
        <f>Table6215[[#This Row],[End Time]]-Table6215[[#This Row],[Start Time]]</f>
        <v>9.375E-2</v>
      </c>
      <c r="F27" s="6">
        <v>0.78125</v>
      </c>
      <c r="G27" s="6">
        <v>0.875</v>
      </c>
      <c r="H27" t="s">
        <v>68</v>
      </c>
    </row>
    <row r="28" spans="2:8" x14ac:dyDescent="0.25">
      <c r="B28" t="s">
        <v>57</v>
      </c>
      <c r="C28" t="s">
        <v>52</v>
      </c>
      <c r="D28" s="1">
        <v>45309</v>
      </c>
      <c r="E28" s="6">
        <f>Table6215[[#This Row],[End Time]]-Table6215[[#This Row],[Start Time]]</f>
        <v>0.16666666666666663</v>
      </c>
      <c r="F28" s="6">
        <v>0.75</v>
      </c>
      <c r="G28" s="6">
        <v>0.91666666666666663</v>
      </c>
      <c r="H28" t="s">
        <v>69</v>
      </c>
    </row>
    <row r="29" spans="2:8" x14ac:dyDescent="0.25">
      <c r="B29" t="s">
        <v>57</v>
      </c>
      <c r="C29" t="s">
        <v>52</v>
      </c>
      <c r="D29" s="1">
        <v>45313</v>
      </c>
      <c r="E29" s="6">
        <f>Table6215[[#This Row],[End Time]]-Table6215[[#This Row],[Start Time]]</f>
        <v>2.0833333333333259E-2</v>
      </c>
      <c r="F29" s="6">
        <v>0.70833333333333337</v>
      </c>
      <c r="G29" s="6">
        <v>0.72916666666666663</v>
      </c>
      <c r="H29" t="s">
        <v>70</v>
      </c>
    </row>
    <row r="30" spans="2:8" x14ac:dyDescent="0.25">
      <c r="B30" t="s">
        <v>76</v>
      </c>
      <c r="C30" t="s">
        <v>4</v>
      </c>
      <c r="D30" s="1">
        <v>45327</v>
      </c>
      <c r="E30" s="6">
        <f>Table6215[[#This Row],[End Time]]-Table6215[[#This Row],[Start Time]]</f>
        <v>5.2083333333333259E-2</v>
      </c>
      <c r="F30" s="6">
        <v>0.83333333333333337</v>
      </c>
      <c r="G30" s="6">
        <v>0.88541666666666663</v>
      </c>
      <c r="H30" t="s">
        <v>77</v>
      </c>
    </row>
    <row r="31" spans="2:8" x14ac:dyDescent="0.25">
      <c r="B31" t="s">
        <v>76</v>
      </c>
      <c r="C31" t="s">
        <v>4</v>
      </c>
      <c r="D31" s="1">
        <v>45328</v>
      </c>
      <c r="E31" s="6">
        <f>Table6215[[#This Row],[End Time]]-Table6215[[#This Row],[Start Time]]</f>
        <v>9.375E-2</v>
      </c>
      <c r="F31" s="6">
        <v>0.79166666666666663</v>
      </c>
      <c r="G31" s="6">
        <v>0.88541666666666663</v>
      </c>
      <c r="H31" t="s">
        <v>50</v>
      </c>
    </row>
    <row r="32" spans="2:8" x14ac:dyDescent="0.25">
      <c r="B32" t="s">
        <v>76</v>
      </c>
      <c r="C32" t="s">
        <v>4</v>
      </c>
      <c r="D32" s="1">
        <v>45328</v>
      </c>
      <c r="E32" s="6">
        <f>Table6215[[#This Row],[End Time]]-Table6215[[#This Row],[Start Time]]</f>
        <v>4.1666666666666741E-2</v>
      </c>
      <c r="F32" s="6">
        <v>0.79166666666666663</v>
      </c>
      <c r="G32" s="6">
        <v>0.83333333333333337</v>
      </c>
      <c r="H32" t="s">
        <v>46</v>
      </c>
    </row>
    <row r="33" spans="2:8" x14ac:dyDescent="0.25">
      <c r="B33" t="s">
        <v>76</v>
      </c>
      <c r="C33" t="s">
        <v>52</v>
      </c>
      <c r="D33" s="1">
        <v>45334</v>
      </c>
      <c r="E33" s="6">
        <f>Table6215[[#This Row],[End Time]]-Table6215[[#This Row],[Start Time]]</f>
        <v>0.12499999999999994</v>
      </c>
      <c r="F33" s="6">
        <v>0.41666666666666669</v>
      </c>
      <c r="G33" s="6">
        <v>0.54166666666666663</v>
      </c>
      <c r="H33" t="s">
        <v>115</v>
      </c>
    </row>
    <row r="34" spans="2:8" x14ac:dyDescent="0.25">
      <c r="B34" t="s">
        <v>76</v>
      </c>
      <c r="C34" t="s">
        <v>52</v>
      </c>
      <c r="D34" s="1">
        <v>45335</v>
      </c>
      <c r="E34" s="6">
        <f>Table6215[[#This Row],[End Time]]-Table6215[[#This Row],[Start Time]]</f>
        <v>0.27083333333333337</v>
      </c>
      <c r="F34" s="6">
        <v>0.5</v>
      </c>
      <c r="G34" s="6">
        <v>0.77083333333333337</v>
      </c>
      <c r="H34" t="s">
        <v>115</v>
      </c>
    </row>
    <row r="35" spans="2:8" x14ac:dyDescent="0.25">
      <c r="B35" t="s">
        <v>76</v>
      </c>
      <c r="C35" t="s">
        <v>52</v>
      </c>
      <c r="D35" s="1">
        <v>45338</v>
      </c>
      <c r="E35" s="6">
        <f>Table6215[[#This Row],[End Time]]-Table6215[[#This Row],[Start Time]]</f>
        <v>6.25E-2</v>
      </c>
      <c r="F35" s="6">
        <v>0.75</v>
      </c>
      <c r="G35" s="6">
        <v>0.8125</v>
      </c>
      <c r="H35" t="s">
        <v>73</v>
      </c>
    </row>
    <row r="36" spans="2:8" x14ac:dyDescent="0.25">
      <c r="B36" t="s">
        <v>76</v>
      </c>
      <c r="C36" t="s">
        <v>52</v>
      </c>
      <c r="D36" s="1">
        <v>45341</v>
      </c>
      <c r="E36" s="6">
        <f>Table6215[[#This Row],[End Time]]-Table6215[[#This Row],[Start Time]]</f>
        <v>0.125</v>
      </c>
      <c r="F36" s="6">
        <v>0.54166666666666663</v>
      </c>
      <c r="G36" s="6">
        <v>0.66666666666666663</v>
      </c>
      <c r="H36" t="s">
        <v>116</v>
      </c>
    </row>
    <row r="37" spans="2:8" x14ac:dyDescent="0.25">
      <c r="B37" t="s">
        <v>76</v>
      </c>
      <c r="C37" t="s">
        <v>52</v>
      </c>
      <c r="D37" s="1">
        <v>45342</v>
      </c>
      <c r="E37" s="6">
        <f>Table6215[[#This Row],[End Time]]-Table6215[[#This Row],[Start Time]]</f>
        <v>8.3333333333333259E-2</v>
      </c>
      <c r="F37" s="6">
        <v>0.64583333333333337</v>
      </c>
      <c r="G37" s="6">
        <v>0.72916666666666663</v>
      </c>
      <c r="H37" t="s">
        <v>74</v>
      </c>
    </row>
    <row r="38" spans="2:8" x14ac:dyDescent="0.25">
      <c r="B38" t="s">
        <v>76</v>
      </c>
      <c r="C38" t="s">
        <v>52</v>
      </c>
      <c r="D38" s="1">
        <v>45342</v>
      </c>
      <c r="E38" s="6">
        <f>Table6215[[#This Row],[End Time]]-Table6215[[#This Row],[Start Time]]</f>
        <v>0.125</v>
      </c>
      <c r="F38" s="6">
        <v>0.79166666666666663</v>
      </c>
      <c r="G38" s="6">
        <v>0.91666666666666663</v>
      </c>
      <c r="H38" t="s">
        <v>74</v>
      </c>
    </row>
    <row r="39" spans="2:8" x14ac:dyDescent="0.25">
      <c r="B39" t="s">
        <v>76</v>
      </c>
      <c r="C39" t="s">
        <v>52</v>
      </c>
      <c r="D39" s="1">
        <v>45348</v>
      </c>
      <c r="E39" s="6">
        <f>Table6215[[#This Row],[End Time]]-Table6215[[#This Row],[Start Time]]</f>
        <v>7.291666666666663E-2</v>
      </c>
      <c r="F39" s="6">
        <v>0.875</v>
      </c>
      <c r="G39" s="6">
        <v>0.94791666666666663</v>
      </c>
      <c r="H39" t="s">
        <v>117</v>
      </c>
    </row>
    <row r="40" spans="2:8" x14ac:dyDescent="0.25">
      <c r="B40" t="s">
        <v>76</v>
      </c>
      <c r="C40" t="s">
        <v>52</v>
      </c>
      <c r="D40" s="1">
        <v>45349</v>
      </c>
      <c r="E40" s="6">
        <f>Table6215[[#This Row],[End Time]]-Table6215[[#This Row],[Start Time]]</f>
        <v>7.291666666666663E-2</v>
      </c>
      <c r="F40" s="6">
        <v>0.83333333333333337</v>
      </c>
      <c r="G40" s="6">
        <v>0.90625</v>
      </c>
      <c r="H40" t="s">
        <v>117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8C85-713E-436B-8389-2E9A291421E8}">
  <sheetPr codeName="Sheet6">
    <tabColor theme="7" tint="0.79998168889431442"/>
  </sheetPr>
  <dimension ref="A1:K26"/>
  <sheetViews>
    <sheetView workbookViewId="0">
      <selection activeCell="A2" sqref="A2"/>
    </sheetView>
  </sheetViews>
  <sheetFormatPr defaultRowHeight="15" x14ac:dyDescent="0.25"/>
  <cols>
    <col min="2" max="2" width="15.42578125" bestFit="1" customWidth="1"/>
    <col min="3" max="3" width="12.28515625" bestFit="1" customWidth="1"/>
    <col min="4" max="4" width="9.85546875" bestFit="1" customWidth="1"/>
    <col min="5" max="5" width="12.28515625" bestFit="1" customWidth="1"/>
  </cols>
  <sheetData>
    <row r="1" spans="1:11" x14ac:dyDescent="0.25">
      <c r="A1" t="s">
        <v>121</v>
      </c>
    </row>
    <row r="3" spans="1:11" x14ac:dyDescent="0.25">
      <c r="B3" t="s">
        <v>0</v>
      </c>
      <c r="C3" t="s">
        <v>1</v>
      </c>
      <c r="D3" t="s">
        <v>2</v>
      </c>
      <c r="E3" t="s">
        <v>5</v>
      </c>
      <c r="F3" t="s">
        <v>27</v>
      </c>
      <c r="G3" t="s">
        <v>28</v>
      </c>
      <c r="H3" t="s">
        <v>3</v>
      </c>
      <c r="J3" t="s">
        <v>32</v>
      </c>
      <c r="K3" s="16">
        <f>SUM(Table6701[Time (hrs)])/COUNT(_xlfn.UNIQUE(Table6701[Date]))</f>
        <v>9.8677248677248669E-2</v>
      </c>
    </row>
    <row r="4" spans="1:11" x14ac:dyDescent="0.25">
      <c r="B4" t="s">
        <v>66</v>
      </c>
      <c r="C4" t="s">
        <v>4</v>
      </c>
      <c r="D4" s="1">
        <v>45306</v>
      </c>
      <c r="E4" s="6">
        <f>Table6701[[#This Row],[End Time]]-Table6701[[#This Row],[Start Time]]</f>
        <v>0.125</v>
      </c>
      <c r="F4" s="6">
        <v>0.33333333333333331</v>
      </c>
      <c r="G4" s="6">
        <v>0.45833333333333331</v>
      </c>
      <c r="H4" t="s">
        <v>43</v>
      </c>
    </row>
    <row r="5" spans="1:11" x14ac:dyDescent="0.25">
      <c r="B5" t="s">
        <v>66</v>
      </c>
      <c r="C5" t="s">
        <v>4</v>
      </c>
      <c r="D5" s="1">
        <v>45306</v>
      </c>
      <c r="E5" s="6">
        <f>Table6701[[#This Row],[End Time]]-Table6701[[#This Row],[Start Time]]</f>
        <v>0.10416666666666674</v>
      </c>
      <c r="F5" s="6">
        <v>0.54166666666666663</v>
      </c>
      <c r="G5" s="6">
        <v>0.64583333333333337</v>
      </c>
      <c r="H5" t="s">
        <v>43</v>
      </c>
    </row>
    <row r="6" spans="1:11" x14ac:dyDescent="0.25">
      <c r="B6" t="s">
        <v>66</v>
      </c>
      <c r="C6" t="s">
        <v>4</v>
      </c>
      <c r="D6" s="1">
        <v>45310</v>
      </c>
      <c r="E6" s="6">
        <f>Table6701[[#This Row],[End Time]]-Table6701[[#This Row],[Start Time]]</f>
        <v>0.14583333333333337</v>
      </c>
      <c r="F6" s="6">
        <v>0.72916666666666663</v>
      </c>
      <c r="G6" s="6">
        <v>0.875</v>
      </c>
      <c r="H6" t="s">
        <v>50</v>
      </c>
    </row>
    <row r="7" spans="1:11" x14ac:dyDescent="0.25">
      <c r="B7" t="s">
        <v>66</v>
      </c>
      <c r="C7" t="s">
        <v>72</v>
      </c>
      <c r="D7" s="1">
        <v>45313</v>
      </c>
      <c r="E7" s="6">
        <f>Table6701[[#This Row],[End Time]]-Table6701[[#This Row],[Start Time]]</f>
        <v>6.25E-2</v>
      </c>
      <c r="F7" s="6">
        <v>0.77083333333333337</v>
      </c>
      <c r="G7" s="6">
        <v>0.83333333333333337</v>
      </c>
      <c r="H7" t="s">
        <v>71</v>
      </c>
    </row>
    <row r="8" spans="1:11" x14ac:dyDescent="0.25">
      <c r="B8" t="s">
        <v>66</v>
      </c>
      <c r="C8" t="s">
        <v>72</v>
      </c>
      <c r="D8" s="1">
        <v>45314</v>
      </c>
      <c r="E8" s="6">
        <f>Table6701[[#This Row],[End Time]]-Table6701[[#This Row],[Start Time]]</f>
        <v>0.125</v>
      </c>
      <c r="F8" s="6">
        <v>0.75</v>
      </c>
      <c r="G8" s="6">
        <v>0.875</v>
      </c>
      <c r="H8" t="s">
        <v>73</v>
      </c>
    </row>
    <row r="9" spans="1:11" x14ac:dyDescent="0.25">
      <c r="B9" t="s">
        <v>66</v>
      </c>
      <c r="C9" t="s">
        <v>72</v>
      </c>
      <c r="D9" s="1">
        <v>45321</v>
      </c>
      <c r="E9" s="6">
        <f>Table6701[[#This Row],[End Time]]-Table6701[[#This Row],[Start Time]]</f>
        <v>0.125</v>
      </c>
      <c r="F9" s="6">
        <v>0.75</v>
      </c>
      <c r="G9" s="6">
        <v>0.875</v>
      </c>
      <c r="H9" t="s">
        <v>74</v>
      </c>
    </row>
    <row r="10" spans="1:11" x14ac:dyDescent="0.25">
      <c r="B10" t="s">
        <v>66</v>
      </c>
      <c r="C10" t="s">
        <v>72</v>
      </c>
      <c r="D10" s="1">
        <v>45322</v>
      </c>
      <c r="E10" s="6">
        <f>Table6701[[#This Row],[End Time]]-Table6701[[#This Row],[Start Time]]</f>
        <v>8.333333333333337E-2</v>
      </c>
      <c r="F10" s="6">
        <v>0.82291666666666663</v>
      </c>
      <c r="G10" s="6">
        <v>0.90625</v>
      </c>
      <c r="H10" t="s">
        <v>65</v>
      </c>
    </row>
    <row r="11" spans="1:11" x14ac:dyDescent="0.25">
      <c r="B11" t="s">
        <v>66</v>
      </c>
      <c r="C11" t="s">
        <v>72</v>
      </c>
      <c r="D11" s="1">
        <v>45323</v>
      </c>
      <c r="E11" s="6">
        <f>Table6701[[#This Row],[End Time]]-Table6701[[#This Row],[Start Time]]</f>
        <v>0.13541666666666663</v>
      </c>
      <c r="F11" s="6">
        <v>0.77083333333333337</v>
      </c>
      <c r="G11" s="6">
        <v>0.90625</v>
      </c>
      <c r="H11" t="s">
        <v>65</v>
      </c>
    </row>
    <row r="12" spans="1:11" x14ac:dyDescent="0.25">
      <c r="B12" t="s">
        <v>66</v>
      </c>
      <c r="C12" t="s">
        <v>72</v>
      </c>
      <c r="D12" s="1">
        <v>45327</v>
      </c>
      <c r="E12" s="6">
        <f>Table6701[[#This Row],[End Time]]-Table6701[[#This Row],[Start Time]]</f>
        <v>5.208333333333337E-2</v>
      </c>
      <c r="F12" s="6">
        <v>0.78125</v>
      </c>
      <c r="G12" s="6">
        <v>0.83333333333333337</v>
      </c>
      <c r="H12" t="s">
        <v>75</v>
      </c>
    </row>
    <row r="13" spans="1:11" x14ac:dyDescent="0.25">
      <c r="B13" t="s">
        <v>92</v>
      </c>
      <c r="C13" t="s">
        <v>4</v>
      </c>
      <c r="D13" s="1">
        <v>45358</v>
      </c>
      <c r="E13" s="6">
        <f>Table6701[[#This Row],[End Time]]-Table6701[[#This Row],[Start Time]]</f>
        <v>0.16666666666666663</v>
      </c>
      <c r="F13" s="6">
        <v>0.73958333333333337</v>
      </c>
      <c r="G13" s="6">
        <v>0.90625</v>
      </c>
      <c r="H13" t="s">
        <v>43</v>
      </c>
    </row>
    <row r="14" spans="1:11" x14ac:dyDescent="0.25">
      <c r="B14" t="s">
        <v>92</v>
      </c>
      <c r="C14" t="s">
        <v>4</v>
      </c>
      <c r="D14" s="1">
        <v>45363</v>
      </c>
      <c r="E14" s="6">
        <f>Table6701[[#This Row],[End Time]]-Table6701[[#This Row],[Start Time]]</f>
        <v>9.375E-2</v>
      </c>
      <c r="F14" s="6">
        <v>0.78125</v>
      </c>
      <c r="G14" s="6">
        <v>0.875</v>
      </c>
      <c r="H14" t="s">
        <v>45</v>
      </c>
    </row>
    <row r="15" spans="1:11" x14ac:dyDescent="0.25">
      <c r="B15" t="s">
        <v>92</v>
      </c>
      <c r="C15" t="s">
        <v>4</v>
      </c>
      <c r="D15" s="1">
        <v>45364</v>
      </c>
      <c r="E15" s="6">
        <f>Table6701[[#This Row],[End Time]]-Table6701[[#This Row],[Start Time]]</f>
        <v>2.083333333333337E-2</v>
      </c>
      <c r="F15" s="6">
        <v>0.875</v>
      </c>
      <c r="G15" s="6">
        <v>0.89583333333333337</v>
      </c>
      <c r="H15" t="s">
        <v>46</v>
      </c>
    </row>
    <row r="16" spans="1:11" x14ac:dyDescent="0.25">
      <c r="B16" t="s">
        <v>92</v>
      </c>
      <c r="C16" t="s">
        <v>72</v>
      </c>
      <c r="D16" s="1">
        <v>45369</v>
      </c>
      <c r="E16" s="6">
        <f>Table6701[[#This Row],[End Time]]-Table6701[[#This Row],[Start Time]]</f>
        <v>4.166666666666663E-2</v>
      </c>
      <c r="F16" s="6">
        <v>0.83333333333333337</v>
      </c>
      <c r="G16" s="6">
        <v>0.875</v>
      </c>
    </row>
    <row r="17" spans="2:8" x14ac:dyDescent="0.25">
      <c r="B17" t="s">
        <v>92</v>
      </c>
      <c r="C17" t="s">
        <v>72</v>
      </c>
      <c r="D17" s="1">
        <v>45371</v>
      </c>
      <c r="E17" s="6">
        <f>Table6701[[#This Row],[End Time]]-Table6701[[#This Row],[Start Time]]</f>
        <v>8.333333333333337E-2</v>
      </c>
      <c r="F17" s="6">
        <v>0.79166666666666663</v>
      </c>
      <c r="G17" s="6">
        <v>0.875</v>
      </c>
    </row>
    <row r="18" spans="2:8" x14ac:dyDescent="0.25">
      <c r="B18" t="s">
        <v>94</v>
      </c>
      <c r="C18" t="s">
        <v>4</v>
      </c>
      <c r="D18" s="1">
        <v>45371</v>
      </c>
      <c r="E18" s="6">
        <f>Table6701[[#This Row],[End Time]]-Table6701[[#This Row],[Start Time]]</f>
        <v>4.166666666666663E-2</v>
      </c>
      <c r="F18" s="6">
        <v>0.875</v>
      </c>
      <c r="G18" s="6">
        <v>0.91666666666666663</v>
      </c>
      <c r="H18" t="s">
        <v>43</v>
      </c>
    </row>
    <row r="19" spans="2:8" x14ac:dyDescent="0.25">
      <c r="B19" t="s">
        <v>92</v>
      </c>
      <c r="C19" t="s">
        <v>72</v>
      </c>
      <c r="D19" s="1">
        <v>45372</v>
      </c>
      <c r="E19" s="6">
        <f>Table6701[[#This Row],[End Time]]-Table6701[[#This Row],[Start Time]]</f>
        <v>9.375E-2</v>
      </c>
      <c r="F19" s="6">
        <v>0.82291666666666663</v>
      </c>
      <c r="G19" s="6">
        <v>0.91666666666666663</v>
      </c>
    </row>
    <row r="20" spans="2:8" x14ac:dyDescent="0.25">
      <c r="B20" t="s">
        <v>92</v>
      </c>
      <c r="C20" t="s">
        <v>72</v>
      </c>
      <c r="D20" s="1">
        <v>45378</v>
      </c>
      <c r="E20" s="6">
        <f>Table6701[[#This Row],[End Time]]-Table6701[[#This Row],[Start Time]]</f>
        <v>9.375E-2</v>
      </c>
      <c r="F20" s="6">
        <v>0.82291666666666663</v>
      </c>
      <c r="G20" s="6">
        <v>0.91666666666666663</v>
      </c>
    </row>
    <row r="21" spans="2:8" x14ac:dyDescent="0.25">
      <c r="B21" t="s">
        <v>92</v>
      </c>
      <c r="C21" t="s">
        <v>72</v>
      </c>
      <c r="D21" s="1">
        <v>45379</v>
      </c>
      <c r="E21" s="6">
        <f>Table6701[[#This Row],[End Time]]-Table6701[[#This Row],[Start Time]]</f>
        <v>0.12430555555555556</v>
      </c>
      <c r="F21" s="6">
        <v>0.875</v>
      </c>
      <c r="G21" s="6">
        <v>0.99930555555555556</v>
      </c>
    </row>
    <row r="22" spans="2:8" x14ac:dyDescent="0.25">
      <c r="B22" t="s">
        <v>92</v>
      </c>
      <c r="C22" t="s">
        <v>72</v>
      </c>
      <c r="D22" s="1">
        <v>45380</v>
      </c>
      <c r="E22" s="6">
        <f>Table6701[[#This Row],[End Time]]-Table6701[[#This Row],[Start Time]]</f>
        <v>6.25E-2</v>
      </c>
      <c r="F22" s="6">
        <v>0</v>
      </c>
      <c r="G22" s="6">
        <v>6.25E-2</v>
      </c>
    </row>
    <row r="23" spans="2:8" x14ac:dyDescent="0.25">
      <c r="B23" t="s">
        <v>92</v>
      </c>
      <c r="C23" t="s">
        <v>72</v>
      </c>
      <c r="D23" s="1">
        <v>45383</v>
      </c>
      <c r="E23" s="6">
        <f>Table6701[[#This Row],[End Time]]-Table6701[[#This Row],[Start Time]]</f>
        <v>6.25E-2</v>
      </c>
      <c r="F23" s="6">
        <v>0.93680555555555556</v>
      </c>
      <c r="G23" s="6">
        <v>0.99930555555555556</v>
      </c>
    </row>
    <row r="24" spans="2:8" x14ac:dyDescent="0.25">
      <c r="B24" t="s">
        <v>94</v>
      </c>
      <c r="C24" t="s">
        <v>4</v>
      </c>
      <c r="D24" s="1">
        <v>45386</v>
      </c>
      <c r="E24" s="6">
        <f>Table6701[[#This Row],[End Time]]-Table6701[[#This Row],[Start Time]]</f>
        <v>6.25E-2</v>
      </c>
      <c r="F24" s="6">
        <v>0.91666666666666663</v>
      </c>
      <c r="G24" s="6">
        <v>0.97916666666666663</v>
      </c>
      <c r="H24" t="s">
        <v>45</v>
      </c>
    </row>
    <row r="25" spans="2:8" x14ac:dyDescent="0.25">
      <c r="B25" t="s">
        <v>94</v>
      </c>
      <c r="C25" t="s">
        <v>72</v>
      </c>
      <c r="D25" s="1">
        <v>45390</v>
      </c>
      <c r="E25" s="6">
        <f>Table6701[[#This Row],[End Time]]-Table6701[[#This Row],[Start Time]]</f>
        <v>0.10416666666666674</v>
      </c>
      <c r="F25" s="6">
        <v>0.79166666666666663</v>
      </c>
      <c r="G25" s="6">
        <v>0.89583333333333337</v>
      </c>
    </row>
    <row r="26" spans="2:8" x14ac:dyDescent="0.25">
      <c r="B26" t="s">
        <v>94</v>
      </c>
      <c r="C26" t="s">
        <v>72</v>
      </c>
      <c r="D26" s="1">
        <v>45391</v>
      </c>
      <c r="E26" s="6">
        <f>Table6701[[#This Row],[End Time]]-Table6701[[#This Row],[Start Time]]</f>
        <v>6.25E-2</v>
      </c>
      <c r="F26" s="6">
        <v>0.41666666666666669</v>
      </c>
      <c r="G26" s="6">
        <v>0.47916666666666669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CDE6-3E2A-4697-AE13-E142B43CC16C}">
  <sheetPr>
    <tabColor theme="7" tint="0.79998168889431442"/>
  </sheetPr>
  <dimension ref="A1:K5"/>
  <sheetViews>
    <sheetView workbookViewId="0">
      <selection activeCell="D6" sqref="D6"/>
    </sheetView>
  </sheetViews>
  <sheetFormatPr defaultRowHeight="15" x14ac:dyDescent="0.25"/>
  <cols>
    <col min="2" max="2" width="9.28515625" bestFit="1" customWidth="1"/>
    <col min="3" max="3" width="12.28515625" bestFit="1" customWidth="1"/>
    <col min="4" max="4" width="9.85546875" bestFit="1" customWidth="1"/>
    <col min="5" max="5" width="12.28515625" bestFit="1" customWidth="1"/>
    <col min="6" max="7" width="12.28515625" customWidth="1"/>
    <col min="8" max="8" width="28.85546875" bestFit="1" customWidth="1"/>
  </cols>
  <sheetData>
    <row r="1" spans="1:11" x14ac:dyDescent="0.25">
      <c r="A1" t="s">
        <v>16</v>
      </c>
    </row>
    <row r="3" spans="1:11" x14ac:dyDescent="0.25">
      <c r="B3" t="s">
        <v>0</v>
      </c>
      <c r="C3" t="s">
        <v>1</v>
      </c>
      <c r="D3" t="s">
        <v>2</v>
      </c>
      <c r="E3" t="s">
        <v>5</v>
      </c>
      <c r="F3" t="s">
        <v>27</v>
      </c>
      <c r="G3" t="s">
        <v>28</v>
      </c>
      <c r="H3" t="s">
        <v>3</v>
      </c>
      <c r="J3" t="s">
        <v>32</v>
      </c>
      <c r="K3" s="16">
        <f>SUM(Table6393[Time (hrs)])/COUNT(_xlfn.UNIQUE(Table6393[Date]))</f>
        <v>0.11458333333333337</v>
      </c>
    </row>
    <row r="4" spans="1:11" x14ac:dyDescent="0.25">
      <c r="B4" t="s">
        <v>18</v>
      </c>
      <c r="C4" t="s">
        <v>4</v>
      </c>
      <c r="D4" s="1">
        <v>45395</v>
      </c>
      <c r="E4" s="6">
        <f>Table6701[[#This Row],[End Time]]-Table6701[[#This Row],[Start Time]]</f>
        <v>0.125</v>
      </c>
      <c r="F4" s="6">
        <v>0.33333333333333331</v>
      </c>
      <c r="G4" s="6">
        <v>0.45833333333333331</v>
      </c>
    </row>
    <row r="5" spans="1:11" x14ac:dyDescent="0.25">
      <c r="B5" t="s">
        <v>18</v>
      </c>
      <c r="C5" t="s">
        <v>4</v>
      </c>
      <c r="D5" s="1">
        <v>45396</v>
      </c>
      <c r="E5" s="6">
        <f>Table6701[[#This Row],[End Time]]-Table6701[[#This Row],[Start Time]]</f>
        <v>0.10416666666666674</v>
      </c>
      <c r="F5" s="6">
        <v>0.33333333333333331</v>
      </c>
      <c r="G5" s="6">
        <v>0.45833333333333331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BC7C-11AB-45A9-9517-C78C907EE074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5">
        <v>37623</v>
      </c>
    </row>
    <row r="3" spans="1:5" x14ac:dyDescent="0.25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4353D3EC-4236-4BDA-A6DB-BA84C6C2FED3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79D1822B-B41E-4FE1-9B63-5DC492CC58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Program</vt:lpstr>
      <vt:lpstr>ORA-1</vt:lpstr>
      <vt:lpstr>PSYC 6002</vt:lpstr>
      <vt:lpstr>PSYC 6200</vt:lpstr>
      <vt:lpstr>PSYC 6215</vt:lpstr>
      <vt:lpstr>PSYC 6701</vt:lpstr>
      <vt:lpstr>PSYC 6393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Barton</dc:creator>
  <cp:lastModifiedBy>Garrett Barton</cp:lastModifiedBy>
  <dcterms:created xsi:type="dcterms:W3CDTF">2023-03-09T01:55:27Z</dcterms:created>
  <dcterms:modified xsi:type="dcterms:W3CDTF">2024-04-09T17:57:57Z</dcterms:modified>
</cp:coreProperties>
</file>