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BootCamp_Class_Folder/Github_HW/Excel_Challenge/Submission/"/>
    </mc:Choice>
  </mc:AlternateContent>
  <xr:revisionPtr revIDLastSave="0" documentId="13_ncr:1_{974B0B28-A5B6-0D4E-AE6B-5907DEF548CB}" xr6:coauthVersionLast="36" xr6:coauthVersionMax="47" xr10:uidLastSave="{00000000-0000-0000-0000-000000000000}"/>
  <bookViews>
    <workbookView xWindow="0" yWindow="760" windowWidth="34560" windowHeight="20260" activeTab="2" xr2:uid="{00000000-000D-0000-FFFF-FFFF00000000}"/>
  </bookViews>
  <sheets>
    <sheet name="Category Table" sheetId="5" r:id="rId1"/>
    <sheet name="Sub-Category Table" sheetId="6" r:id="rId2"/>
    <sheet name="Date Table" sheetId="7" r:id="rId3"/>
    <sheet name="Goal Analysis" sheetId="8" r:id="rId4"/>
    <sheet name="Backer Analysis" sheetId="9" r:id="rId5"/>
    <sheet name="Crowdfunding" sheetId="1" r:id="rId6"/>
  </sheets>
  <definedNames>
    <definedName name="_xlnm._FilterDatabase" localSheetId="5" hidden="1">Crowdfunding!$A$1:$T$1001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K29" i="7" l="1"/>
  <c r="K30" i="7"/>
  <c r="K31" i="7"/>
  <c r="K32" i="7"/>
  <c r="K33" i="7"/>
  <c r="K34" i="7"/>
  <c r="K35" i="7"/>
  <c r="K36" i="7"/>
  <c r="K37" i="7"/>
  <c r="K38" i="7"/>
  <c r="K39" i="7"/>
  <c r="K28" i="7"/>
  <c r="I28" i="7" l="1"/>
  <c r="J28" i="7"/>
  <c r="M4" i="9"/>
  <c r="L4" i="9"/>
  <c r="L3" i="9"/>
  <c r="M3" i="9"/>
  <c r="K4" i="9"/>
  <c r="K3" i="9"/>
  <c r="J4" i="9"/>
  <c r="J3" i="9"/>
  <c r="I4" i="9"/>
  <c r="I3" i="9"/>
  <c r="H3" i="9"/>
  <c r="H4" i="9"/>
  <c r="D12" i="8"/>
  <c r="D11" i="8"/>
  <c r="D10" i="8"/>
  <c r="D9" i="8"/>
  <c r="D8" i="8"/>
  <c r="D7" i="8"/>
  <c r="D6" i="8"/>
  <c r="D5" i="8"/>
  <c r="D4" i="8"/>
  <c r="D3" i="8"/>
  <c r="D2" i="8"/>
  <c r="C12" i="8"/>
  <c r="C11" i="8"/>
  <c r="C10" i="8"/>
  <c r="C9" i="8"/>
  <c r="C8" i="8"/>
  <c r="C7" i="8"/>
  <c r="C6" i="8"/>
  <c r="C5" i="8"/>
  <c r="C4" i="8"/>
  <c r="C3" i="8"/>
  <c r="C2" i="8"/>
  <c r="B12" i="8"/>
  <c r="E12" i="8" s="1"/>
  <c r="B11" i="8"/>
  <c r="E11" i="8" s="1"/>
  <c r="B10" i="8"/>
  <c r="B9" i="8"/>
  <c r="E9" i="8" s="1"/>
  <c r="B8" i="8"/>
  <c r="B7" i="8"/>
  <c r="B6" i="8"/>
  <c r="B5" i="8"/>
  <c r="B4" i="8"/>
  <c r="B3" i="8"/>
  <c r="B2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3" i="1"/>
  <c r="G4" i="1"/>
  <c r="G5" i="1"/>
  <c r="G2" i="1"/>
  <c r="E6" i="8" l="1"/>
  <c r="H6" i="8" s="1"/>
  <c r="G12" i="8"/>
  <c r="H12" i="8"/>
  <c r="H9" i="8"/>
  <c r="G11" i="8"/>
  <c r="G9" i="8"/>
  <c r="H11" i="8"/>
  <c r="E8" i="8"/>
  <c r="G8" i="8" s="1"/>
  <c r="E7" i="8"/>
  <c r="F7" i="8" s="1"/>
  <c r="F9" i="8"/>
  <c r="F12" i="8"/>
  <c r="E5" i="8"/>
  <c r="F5" i="8" s="1"/>
  <c r="E4" i="8"/>
  <c r="G4" i="8" s="1"/>
  <c r="E3" i="8"/>
  <c r="H3" i="8" s="1"/>
  <c r="F11" i="8"/>
  <c r="E2" i="8"/>
  <c r="G2" i="8" s="1"/>
  <c r="E10" i="8"/>
  <c r="F10" i="8" s="1"/>
  <c r="G6" i="8" l="1"/>
  <c r="F6" i="8"/>
  <c r="F8" i="8"/>
  <c r="G3" i="8"/>
  <c r="H5" i="8"/>
  <c r="H4" i="8"/>
  <c r="G5" i="8"/>
  <c r="F3" i="8"/>
  <c r="H10" i="8"/>
  <c r="G7" i="8"/>
  <c r="H2" i="8"/>
  <c r="F4" i="8"/>
  <c r="G10" i="8"/>
  <c r="H7" i="8"/>
  <c r="F2" i="8"/>
  <c r="H8" i="8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<sst xmlns="http://schemas.openxmlformats.org/spreadsheetml/2006/main" count="9063" uniqueCount="2115">
  <si>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</si>
  <si>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</si>
  <si>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</si>
  <si>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</si>
  <si>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</si>
  <si>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</si>
  <si>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</si>
  <si>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</si>
  <si>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</si>
  <si>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</si>
  <si>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</si>
  <si>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</si>
  <si>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</si>
  <si>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</si>
  <si>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</si>
  <si>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</si>
  <si>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</si>
  <si>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</si>
  <si>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</si>
  <si>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</si>
  <si>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</si>
  <si>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</si>
  <si>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</si>
  <si>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</si>
  <si>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</si>
  <si>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</si>
  <si>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</si>
  <si>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</si>
  <si>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</si>
  <si>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</si>
  <si>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</si>
  <si>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</si>
  <si>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</si>
  <si>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</si>
  <si>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</si>
  <si>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</si>
  <si>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</si>
  <si>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</si>
  <si>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</si>
  <si>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</si>
  <si>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</si>
  <si>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</si>
  <si>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</si>
  <si>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</si>
  <si>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</si>
  <si>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</si>
  <si>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</si>
  <si>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</si>
  <si>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</si>
  <si>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</si>
  <si>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</si>
  <si>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</si>
  <si>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</si>
  <si>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</si>
  <si>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</si>
  <si>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</si>
  <si>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</si>
  <si>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</si>
  <si>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</si>
  <si>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</si>
  <si>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</si>
  <si>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</si>
  <si>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</si>
  <si>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</si>
  <si>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</si>
  <si>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</si>
  <si>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</si>
  <si>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</si>
  <si>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</si>
  <si>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</si>
  <si>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</si>
  <si>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</si>
  <si>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</si>
  <si>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</si>
  <si>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</si>
  <si>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</si>
  <si>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</si>
  <si>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</si>
  <si>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</si>
  <si>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</si>
  <si>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</si>
  <si>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</si>
  <si>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</si>
  <si>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</si>
  <si>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</si>
  <si>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</si>
  <si>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</si>
  <si>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</si>
  <si>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</si>
  <si>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</si>
  <si>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</si>
  <si>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</si>
  <si>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</si>
  <si>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</si>
  <si>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</si>
  <si>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</si>
  <si>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</si>
  <si>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</si>
  <si>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</si>
  <si>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</si>
  <si>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</si>
  <si>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</si>
  <si>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</si>
  <si>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</si>
  <si>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</si>
  <si>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</si>
  <si>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</si>
  <si>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</si>
  <si>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</si>
  <si>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</si>
  <si>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</si>
  <si>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</si>
  <si>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</si>
  <si>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</si>
  <si>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</si>
  <si>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</si>
  <si>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</si>
  <si>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</si>
  <si>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</si>
  <si>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</si>
  <si>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</si>
  <si>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</si>
  <si>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</si>
  <si>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</si>
  <si>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</si>
  <si>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</si>
  <si>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</si>
  <si>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</si>
  <si>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</si>
  <si>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</si>
  <si>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</si>
  <si>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</si>
  <si>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</si>
  <si>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</si>
  <si>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</si>
  <si>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</si>
  <si>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</si>
  <si>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</si>
  <si>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</si>
  <si>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</si>
  <si>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</si>
  <si>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</si>
  <si>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</si>
  <si>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</si>
  <si>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</si>
  <si>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</si>
  <si>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</si>
  <si>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</si>
  <si>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</si>
  <si>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</si>
  <si>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</si>
  <si>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</si>
  <si>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</si>
  <si>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</si>
  <si>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</si>
  <si>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</si>
  <si>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</si>
  <si>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</si>
  <si>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</si>
  <si>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</si>
  <si>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</si>
  <si>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</si>
  <si>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</si>
  <si>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</si>
  <si>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</si>
  <si>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</si>
  <si>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</si>
  <si>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</si>
  <si>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</si>
  <si>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</si>
  <si>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</si>
  <si>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</si>
  <si>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</si>
  <si>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</si>
  <si>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</si>
  <si>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</si>
  <si>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</si>
  <si>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</si>
  <si>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</si>
  <si>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</si>
  <si>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</si>
  <si>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</si>
  <si>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</si>
  <si>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</si>
  <si>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</si>
  <si>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</si>
  <si>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</si>
  <si>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</si>
  <si>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</si>
  <si>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</si>
  <si>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</si>
  <si>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</si>
  <si>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</si>
  <si>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</si>
  <si>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</si>
  <si>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</si>
  <si>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</si>
  <si>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</si>
  <si>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</si>
  <si>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</si>
  <si>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</si>
  <si>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</si>
  <si>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</si>
  <si>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</si>
  <si>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</si>
  <si>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</si>
  <si>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</si>
  <si>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</si>
  <si>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</si>
  <si>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</si>
  <si>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</si>
  <si>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</si>
  <si>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</si>
  <si>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</si>
  <si>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</si>
  <si>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</si>
  <si>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</si>
  <si>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</si>
  <si>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</si>
  <si>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</si>
  <si>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</si>
  <si>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</si>
  <si>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</si>
  <si>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</si>
  <si>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</si>
  <si>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</si>
  <si>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</si>
  <si>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</si>
  <si>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</si>
  <si>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</si>
  <si>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</si>
  <si>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</si>
  <si>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</si>
  <si>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</si>
  <si>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</si>
  <si>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</si>
  <si>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</si>
  <si>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</si>
  <si>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</si>
  <si>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</si>
  <si>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</si>
  <si>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</si>
  <si>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</si>
  <si>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</si>
  <si>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</si>
  <si>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</si>
  <si>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</si>
  <si>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</si>
  <si>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</si>
  <si>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</si>
  <si>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</si>
  <si>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</si>
  <si>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</si>
  <si>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</si>
  <si>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</si>
  <si>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</si>
  <si>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</si>
  <si>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</si>
  <si>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</si>
  <si>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</si>
  <si>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</si>
  <si>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</si>
  <si>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</si>
  <si>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</si>
  <si>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</si>
  <si>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</si>
  <si>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</si>
  <si>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</si>
  <si>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</si>
  <si>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</si>
  <si>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</si>
  <si>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</si>
  <si>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</si>
  <si>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</si>
  <si>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</si>
  <si>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</si>
  <si>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</si>
  <si>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</si>
  <si>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</si>
  <si>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</si>
  <si>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</si>
  <si>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</si>
  <si>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</si>
  <si>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</si>
  <si>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</si>
  <si>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</si>
  <si>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</si>
  <si>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</si>
  <si>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</si>
  <si>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</si>
  <si>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</si>
  <si>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</si>
  <si>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</si>
  <si>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</si>
  <si>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</si>
  <si>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</si>
  <si>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</si>
  <si>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</si>
  <si>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</si>
  <si>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</si>
  <si>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</si>
  <si>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</si>
  <si>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</si>
  <si>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</si>
  <si>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</si>
  <si>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</si>
  <si>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</si>
  <si>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</si>
  <si>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</si>
  <si>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</si>
  <si>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</si>
  <si>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</si>
  <si>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</si>
  <si>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</si>
  <si>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</si>
  <si>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</si>
  <si>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</si>
  <si>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</si>
  <si>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</si>
  <si>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</si>
  <si>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</si>
  <si>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</si>
  <si>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</si>
  <si>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</si>
  <si>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</si>
  <si>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</si>
  <si>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</si>
  <si>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</si>
  <si>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</si>
  <si>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</si>
  <si>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</si>
  <si>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</si>
  <si>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</si>
  <si>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</si>
  <si>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</si>
  <si>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</si>
  <si>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</si>
  <si>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</si>
  <si>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</si>
  <si>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</si>
  <si>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</si>
  <si>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</si>
  <si>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</si>
  <si>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</si>
  <si>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</si>
  <si>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</si>
  <si>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</si>
  <si>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</si>
  <si>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</si>
  <si>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</si>
  <si>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</si>
  <si>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</si>
  <si>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</si>
  <si>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</si>
  <si>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</si>
  <si>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</si>
  <si>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</si>
  <si>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</si>
  <si>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</si>
  <si>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</si>
  <si>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</si>
  <si>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</si>
  <si>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</si>
  <si>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</si>
  <si>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</si>
  <si>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</si>
  <si>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</si>
  <si>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</si>
  <si>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</si>
  <si>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</si>
  <si>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</si>
  <si>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</si>
  <si>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</si>
  <si>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</si>
  <si>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</si>
  <si>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</si>
  <si>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</si>
  <si>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</si>
  <si>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</si>
  <si>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</si>
  <si>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</si>
  <si>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</si>
  <si>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</si>
  <si>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</si>
  <si>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</si>
  <si>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</si>
  <si>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</si>
  <si>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</si>
  <si>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</si>
  <si>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</si>
  <si>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</si>
  <si>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</si>
  <si>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</si>
  <si>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</si>
  <si>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</si>
  <si>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</si>
  <si>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</si>
  <si>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</si>
  <si>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</si>
  <si>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</si>
  <si>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</si>
  <si>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</si>
  <si>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</si>
  <si>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</si>
  <si>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</si>
  <si>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</si>
  <si>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</si>
  <si>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</si>
  <si>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</si>
  <si>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</si>
  <si>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</si>
  <si>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</si>
  <si>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</si>
  <si>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</si>
  <si>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</si>
  <si>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</si>
  <si>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</si>
  <si>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</si>
  <si>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</si>
  <si>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</si>
  <si>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</si>
  <si>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</si>
  <si>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</si>
  <si>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</si>
  <si>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</si>
  <si>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</si>
  <si>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</si>
  <si>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</si>
  <si>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</si>
  <si>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</si>
  <si>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</si>
  <si>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</si>
  <si>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</si>
  <si>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</si>
  <si>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</si>
  <si>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</si>
  <si>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</si>
  <si>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</si>
  <si>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</si>
  <si>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</si>
  <si>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</si>
  <si>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</si>
  <si>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</si>
  <si>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</si>
  <si>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</si>
  <si>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</si>
  <si>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</si>
  <si>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</si>
  <si>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</si>
  <si>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</si>
  <si>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</si>
  <si>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</si>
  <si>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</si>
  <si>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</si>
  <si>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</si>
  <si>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</si>
  <si>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</si>
  <si>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</si>
  <si>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</si>
  <si>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</si>
  <si>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</si>
  <si>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</si>
  <si>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</si>
  <si>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</si>
  <si>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</si>
  <si>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</si>
  <si>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</si>
  <si>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</si>
  <si>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</si>
  <si>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</si>
  <si>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</si>
  <si>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</si>
  <si>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</si>
  <si>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</si>
  <si>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</si>
  <si>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</si>
  <si>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</si>
  <si>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</si>
  <si>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</si>
  <si>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</si>
  <si>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</si>
  <si>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</si>
  <si>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</si>
  <si>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</si>
  <si>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</si>
  <si>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</si>
  <si>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</si>
  <si>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</si>
  <si>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</si>
  <si>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</si>
  <si>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</si>
  <si>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</si>
  <si>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</si>
  <si>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</si>
  <si>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</si>
  <si>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</si>
  <si>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</si>
  <si>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</si>
  <si>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</si>
  <si>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</si>
  <si>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</si>
  <si>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</si>
  <si>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</si>
  <si>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</si>
  <si>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</si>
  <si>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</si>
  <si>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</si>
  <si>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</si>
  <si>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</si>
  <si>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</si>
  <si>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</si>
  <si>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</si>
  <si>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</si>
  <si>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</si>
  <si>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</si>
  <si>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</si>
  <si>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</si>
  <si>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</si>
  <si>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</si>
  <si>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</si>
  <si>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</si>
  <si>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</si>
  <si>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</si>
  <si>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</si>
  <si>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</si>
  <si>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</si>
  <si>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</si>
  <si>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</si>
  <si>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</si>
  <si>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</si>
  <si>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</si>
  <si>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</si>
  <si>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</si>
  <si>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</si>
  <si>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</si>
  <si>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</si>
  <si>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</si>
  <si>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</si>
  <si>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</si>
  <si>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</si>
  <si>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</si>
  <si>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</si>
  <si>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</si>
  <si>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</si>
  <si>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</si>
  <si>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</si>
  <si>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</si>
  <si>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</si>
  <si>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</si>
  <si>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</si>
  <si>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</si>
  <si>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</si>
  <si>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</si>
  <si>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</si>
  <si>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</si>
  <si>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</si>
  <si>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</si>
  <si>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</si>
  <si>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</si>
  <si>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</si>
  <si>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</si>
  <si>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</si>
  <si>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</si>
  <si>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</si>
  <si>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</si>
  <si>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</si>
  <si>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</si>
  <si>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</si>
  <si>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</si>
  <si>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</si>
  <si>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</si>
  <si>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</si>
  <si>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</si>
  <si>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</si>
  <si>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</si>
  <si>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</si>
  <si>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</si>
  <si>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</si>
  <si>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</si>
  <si>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</si>
  <si>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</si>
  <si>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</si>
  <si>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</si>
  <si>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</si>
  <si>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</si>
  <si>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</si>
  <si>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</si>
  <si>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</si>
  <si>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</si>
  <si>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</si>
  <si>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</si>
  <si>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</si>
  <si>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</si>
  <si>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</si>
  <si>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</si>
  <si>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</si>
  <si>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</si>
  <si>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</si>
  <si>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</si>
  <si>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</si>
  <si>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</si>
  <si>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</si>
  <si>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</si>
  <si>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</si>
  <si>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</si>
  <si>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</si>
  <si>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</si>
  <si>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</si>
  <si>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</si>
  <si>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</si>
  <si>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</si>
  <si>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</si>
  <si>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</si>
  <si>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</si>
  <si>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</si>
  <si>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</si>
  <si>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</si>
  <si>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</si>
  <si>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</si>
  <si>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</si>
  <si>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</si>
  <si>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</si>
  <si>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</si>
  <si>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</si>
  <si>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</si>
  <si>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</si>
  <si>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</si>
  <si>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</si>
  <si>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</si>
  <si>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</si>
  <si>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</si>
  <si>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</si>
  <si>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</si>
  <si>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</si>
  <si>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</si>
  <si>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</si>
  <si>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</si>
  <si>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</si>
  <si>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</si>
  <si>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</si>
  <si>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</si>
  <si>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</si>
  <si>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</si>
  <si>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</si>
  <si>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</si>
  <si>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</si>
  <si>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</si>
  <si>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</si>
  <si>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</si>
  <si>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</si>
  <si>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</si>
  <si>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</si>
  <si>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</si>
  <si>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</si>
  <si>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</si>
  <si>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</si>
  <si>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</si>
  <si>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</si>
  <si>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</si>
  <si>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</si>
  <si>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</si>
  <si>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</si>
  <si>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</si>
  <si>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</si>
  <si>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</si>
  <si>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</si>
  <si>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</si>
  <si>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</si>
  <si>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</si>
  <si>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</si>
  <si>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</si>
  <si>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</si>
  <si>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</si>
  <si>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</si>
  <si>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</si>
  <si>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</si>
  <si>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</si>
  <si>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</si>
  <si>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</si>
  <si>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</si>
  <si>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</si>
  <si>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</si>
  <si>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</si>
  <si>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</si>
  <si>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</si>
  <si>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</si>
  <si>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</si>
  <si>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</si>
  <si>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</si>
  <si>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</si>
  <si>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</si>
  <si>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</si>
  <si>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</si>
  <si>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</si>
  <si>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</si>
  <si>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</si>
  <si>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</si>
  <si>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</si>
  <si>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</si>
  <si>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</si>
  <si>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</si>
  <si>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</si>
  <si>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</si>
  <si>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</si>
  <si>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</si>
  <si>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</si>
  <si>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</si>
  <si>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</si>
  <si>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</si>
  <si>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</si>
  <si>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</si>
  <si>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</si>
  <si>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</si>
  <si>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</si>
  <si>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</si>
  <si>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</si>
  <si>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</si>
  <si>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</si>
  <si>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</si>
  <si>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</si>
  <si>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</si>
  <si>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</si>
  <si>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</si>
  <si>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</si>
  <si>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</si>
  <si>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</si>
  <si>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</si>
  <si>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</si>
  <si>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</si>
  <si>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</si>
  <si>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</si>
  <si>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</si>
  <si>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</si>
  <si>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</si>
  <si>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</si>
  <si>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</si>
  <si>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</si>
  <si>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</si>
  <si>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</si>
  <si>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</si>
  <si>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</si>
  <si>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</si>
  <si>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</si>
  <si>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</si>
  <si>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</si>
  <si>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</si>
  <si>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</si>
  <si>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</si>
  <si>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</si>
  <si>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</si>
  <si>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</si>
  <si>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</si>
  <si>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</si>
  <si>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</si>
  <si>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</si>
  <si>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</si>
  <si>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</si>
  <si>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</si>
  <si>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</si>
  <si>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</si>
  <si>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</si>
  <si>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</si>
  <si>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</si>
  <si>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</si>
  <si>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</si>
  <si>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</si>
  <si>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</si>
  <si>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</si>
  <si>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</si>
  <si>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</si>
  <si>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</si>
  <si>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</si>
  <si>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</si>
  <si>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</si>
  <si>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</si>
  <si>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</si>
  <si>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</si>
  <si>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</si>
  <si>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</si>
  <si>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</si>
  <si>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</si>
  <si>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</si>
  <si>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</si>
  <si>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</si>
  <si>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</si>
  <si>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</si>
  <si>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</si>
  <si>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</si>
  <si>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</si>
  <si>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</si>
  <si>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</si>
  <si>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</si>
  <si>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</si>
  <si>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</si>
  <si>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</si>
  <si>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</si>
  <si>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</si>
  <si>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</si>
  <si>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</si>
  <si>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</si>
  <si>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</si>
  <si>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</si>
  <si>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</si>
  <si>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</si>
  <si>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</si>
  <si>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</si>
  <si>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</si>
  <si>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</si>
  <si>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</si>
  <si>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</si>
  <si>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</si>
  <si>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</si>
  <si>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</si>
  <si>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</si>
  <si>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</si>
  <si>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</si>
  <si>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</si>
  <si>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</si>
  <si>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</si>
  <si>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</si>
  <si>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</si>
  <si>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</si>
  <si>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</si>
  <si>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</si>
  <si>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</si>
  <si>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</si>
  <si>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</si>
  <si>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</si>
  <si>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</si>
  <si>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</si>
  <si>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</si>
  <si>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</si>
  <si>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</si>
  <si>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</si>
  <si>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</si>
  <si>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</si>
  <si>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</si>
  <si>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</si>
  <si>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</si>
  <si>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</si>
  <si>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</si>
  <si>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</si>
  <si>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</si>
  <si>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</si>
  <si>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</si>
  <si>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</si>
  <si>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</si>
  <si>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</si>
  <si>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</si>
  <si>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</si>
  <si>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</si>
  <si>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</si>
  <si>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</si>
  <si>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</si>
  <si>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</si>
  <si>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</si>
  <si>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</si>
  <si>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</si>
  <si>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</si>
  <si>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</si>
  <si>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</si>
  <si>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</si>
  <si>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</si>
  <si>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</si>
  <si>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</si>
  <si>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</si>
  <si>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</si>
  <si>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</si>
  <si>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</si>
  <si>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</si>
  <si>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</si>
  <si>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</si>
  <si>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</si>
  <si>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</si>
  <si>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</si>
  <si>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</si>
  <si>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</si>
  <si>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</si>
  <si>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</si>
  <si>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</si>
  <si>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</si>
  <si>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</si>
  <si>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</si>
  <si>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</si>
  <si>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</si>
  <si>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</si>
  <si>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</si>
  <si>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</si>
  <si>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</si>
  <si>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</si>
  <si>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</si>
  <si>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</si>
  <si>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</si>
  <si>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</si>
  <si>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</si>
  <si>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</si>
  <si>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</si>
  <si>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</si>
  <si>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</si>
  <si>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</si>
  <si>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</si>
  <si>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</si>
  <si>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</si>
  <si>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</si>
  <si>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</si>
  <si>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</si>
  <si>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</si>
  <si>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</si>
  <si>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</si>
  <si>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</si>
  <si>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</si>
  <si>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</si>
  <si>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</si>
  <si>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</si>
  <si>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</si>
  <si>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</si>
  <si>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</si>
  <si>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</si>
  <si>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</si>
  <si>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</si>
  <si>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</si>
  <si>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</si>
  <si>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</si>
  <si>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</si>
  <si>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</si>
  <si>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</si>
  <si>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</si>
  <si>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</si>
  <si>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</si>
  <si>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</si>
  <si>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</si>
  <si>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</si>
  <si>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</si>
  <si>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</si>
  <si>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</si>
  <si>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</si>
  <si>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</si>
  <si>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</si>
  <si>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</si>
  <si>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</si>
  <si>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</si>
  <si>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</si>
  <si>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</si>
  <si>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</si>
  <si>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</si>
  <si>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</si>
  <si>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</si>
  <si>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</si>
  <si>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</si>
  <si>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</si>
  <si>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</si>
  <si>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</si>
  <si>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</si>
  <si>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</si>
  <si>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</si>
  <si>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</si>
  <si>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</si>
  <si>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</si>
  <si>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</si>
  <si>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</si>
  <si>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</si>
  <si>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</si>
  <si>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</si>
  <si>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</si>
  <si>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</si>
  <si>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</si>
  <si>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</si>
  <si>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</si>
  <si>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</si>
  <si>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</si>
  <si>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</si>
  <si>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</si>
  <si>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</si>
  <si>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</si>
  <si>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</si>
  <si>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</si>
  <si>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</si>
  <si>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</si>
  <si>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</si>
  <si>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</si>
  <si>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</si>
  <si>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</si>
  <si>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</si>
  <si>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</si>
  <si>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</si>
  <si>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</si>
  <si>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</si>
  <si>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</si>
  <si>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</si>
  <si>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</si>
  <si>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</si>
  <si>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</si>
  <si>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</si>
  <si>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</si>
  <si>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</si>
  <si>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</si>
  <si>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</si>
  <si>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</si>
  <si>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</si>
  <si>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</si>
  <si>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</si>
  <si>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</si>
  <si>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</si>
  <si>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</si>
  <si>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</si>
  <si>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</si>
  <si>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</si>
  <si>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</si>
  <si>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</si>
  <si>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</si>
  <si>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</si>
  <si>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</si>
  <si>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</si>
  <si>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</si>
  <si>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</si>
  <si>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</si>
  <si>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</si>
  <si>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</si>
  <si>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</si>
  <si>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</si>
  <si>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</si>
  <si>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</si>
  <si>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</si>
  <si>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</si>
  <si>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</si>
  <si>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</si>
  <si>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</si>
  <si>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</si>
  <si>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</si>
  <si>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</si>
  <si>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</si>
  <si>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</si>
  <si>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</si>
  <si>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</si>
  <si>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</si>
  <si>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</si>
  <si>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</si>
  <si>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</si>
  <si>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</si>
  <si>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</si>
  <si>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</si>
  <si>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</si>
  <si>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</si>
  <si>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</si>
  <si>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</si>
  <si>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</si>
  <si>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</si>
  <si>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</si>
  <si>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</si>
  <si>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</si>
  <si>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</si>
  <si>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</si>
  <si>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</si>
  <si>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</si>
  <si>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</si>
  <si>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</si>
  <si>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</si>
  <si>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</si>
  <si>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</si>
  <si>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</si>
  <si>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</si>
  <si>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</si>
  <si>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</si>
  <si>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</si>
  <si>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</si>
  <si>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</si>
  <si>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</si>
  <si>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</si>
  <si>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</si>
  <si>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</si>
  <si>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</si>
  <si>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</si>
  <si>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</si>
  <si>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</si>
  <si>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</si>
  <si>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</si>
  <si>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</si>
  <si>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</si>
  <si>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</si>
  <si>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</si>
  <si>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</si>
  <si>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</si>
  <si>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</si>
  <si>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</si>
  <si>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</si>
  <si>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</si>
  <si>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</si>
  <si>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</si>
  <si>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</si>
  <si>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</si>
  <si>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</si>
  <si>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</si>
  <si>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</si>
  <si>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</si>
  <si>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</si>
  <si>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</si>
  <si>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</si>
  <si>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</si>
  <si>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</si>
  <si>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</si>
  <si>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</si>
  <si>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</si>
  <si>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</si>
  <si>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</si>
  <si>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</si>
  <si>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</si>
  <si>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</si>
  <si>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</si>
  <si>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</si>
  <si>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</si>
  <si>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</si>
  <si>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</si>
  <si>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</si>
  <si>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</si>
  <si>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</si>
  <si>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</si>
  <si>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</si>
  <si>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</si>
  <si>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</si>
  <si>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</si>
  <si>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</si>
  <si>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</si>
  <si>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</si>
  <si>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</si>
  <si>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</si>
  <si>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</si>
  <si>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</si>
  <si>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</si>
  <si>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</si>
  <si>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</si>
  <si>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</si>
  <si>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</si>
  <si>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</si>
  <si>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</si>
  <si>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</si>
  <si>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</si>
  <si>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</si>
  <si>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</si>
  <si>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</si>
  <si>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</si>
  <si>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</si>
  <si>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</si>
  <si>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</si>
  <si>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</si>
  <si>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</si>
  <si>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</si>
  <si>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</si>
  <si>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</si>
  <si>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</si>
  <si>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</si>
  <si>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</si>
  <si>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</si>
  <si>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</si>
  <si>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</si>
  <si>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</si>
  <si>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</si>
  <si>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</si>
  <si>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</si>
  <si>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</si>
  <si>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</si>
  <si>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</si>
  <si>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</si>
  <si>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</si>
  <si>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</si>
  <si>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</si>
  <si>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</si>
  <si>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</si>
  <si>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</si>
  <si>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</si>
  <si>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</si>
  <si>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</si>
  <si>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</si>
  <si>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</si>
  <si>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</si>
  <si>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</si>
  <si>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</si>
  <si>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</si>
  <si>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</si>
  <si>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</si>
  <si>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</si>
  <si>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</si>
  <si>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</si>
  <si>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</si>
  <si>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</si>
  <si>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</si>
  <si>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</si>
  <si>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</si>
  <si>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</si>
  <si>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</si>
  <si>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</si>
  <si>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</si>
  <si>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</si>
  <si>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</si>
  <si>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</si>
  <si>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</si>
  <si>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</si>
  <si>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</si>
  <si>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</si>
  <si>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</si>
  <si>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</si>
  <si>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</si>
  <si>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</si>
  <si>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</si>
  <si>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</si>
  <si>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</si>
  <si>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</si>
  <si>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</si>
  <si>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</si>
  <si>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</si>
  <si>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</si>
  <si>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</si>
  <si>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</si>
  <si>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</si>
  <si>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</si>
  <si>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</si>
  <si>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</si>
  <si>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</si>
  <si>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</si>
  <si>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</si>
  <si>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</si>
  <si>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</si>
  <si>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</si>
  <si>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</si>
  <si>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</si>
  <si>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</si>
  <si>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</si>
  <si>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</si>
  <si>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</si>
  <si>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</si>
  <si>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</si>
  <si>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</si>
  <si>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</si>
  <si>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</si>
  <si>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</si>
  <si>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</si>
  <si>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</si>
  <si>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</si>
  <si>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</si>
  <si>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</si>
  <si>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</si>
  <si>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</si>
  <si>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</si>
  <si>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</si>
  <si>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</si>
  <si>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</si>
  <si>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</si>
  <si>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</si>
  <si>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</si>
  <si>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</si>
  <si>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</si>
  <si>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</si>
  <si>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</si>
  <si>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</si>
  <si>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</si>
  <si>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</si>
  <si>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</si>
  <si>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</si>
  <si>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</si>
  <si>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</si>
  <si>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</si>
  <si>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</si>
  <si>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</si>
  <si>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</si>
  <si>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</si>
  <si>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</si>
  <si>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</si>
  <si>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</si>
  <si>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</si>
  <si>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</si>
  <si>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</si>
  <si>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</si>
  <si>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</si>
  <si>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</si>
  <si>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</si>
  <si>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</si>
  <si>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</si>
  <si>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</si>
  <si>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</si>
  <si>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</si>
  <si>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</si>
  <si>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</si>
  <si>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</si>
  <si>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</si>
  <si>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</si>
  <si>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</si>
  <si>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</si>
  <si>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</si>
  <si>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</si>
  <si>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</si>
  <si>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</si>
  <si>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</si>
  <si>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</si>
  <si>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</si>
  <si>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</si>
  <si>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</si>
  <si>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</si>
  <si>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</si>
  <si>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</si>
  <si>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</si>
  <si>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</si>
  <si>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</si>
  <si>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</si>
  <si>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</si>
  <si>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</si>
  <si>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</si>
  <si>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</si>
  <si>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</si>
  <si>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</si>
  <si>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</si>
  <si>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</si>
  <si>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</si>
  <si>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</si>
  <si>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</si>
  <si>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</si>
  <si>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</si>
  <si>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</si>
  <si>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</si>
  <si>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</si>
  <si>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</si>
  <si>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</si>
  <si>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</si>
  <si>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</si>
  <si>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</si>
  <si>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</si>
  <si>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</si>
  <si>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</si>
  <si>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</si>
  <si>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</si>
  <si>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</si>
  <si>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</si>
  <si>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</si>
  <si>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</si>
  <si>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</si>
  <si>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</si>
  <si>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</si>
  <si>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</si>
  <si>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</si>
  <si>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</si>
  <si>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</si>
  <si>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</si>
  <si>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</si>
  <si>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</si>
  <si>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</si>
  <si>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</si>
  <si>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</si>
  <si>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</si>
  <si>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</si>
  <si>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</si>
  <si>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</si>
  <si>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</si>
  <si>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</si>
  <si>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</si>
  <si>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</si>
  <si>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</si>
  <si>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</si>
  <si>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</si>
  <si>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</si>
  <si>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</si>
  <si>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</si>
  <si>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</si>
  <si>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</si>
  <si>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</si>
  <si>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</si>
  <si>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</si>
  <si>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</si>
  <si>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</si>
  <si>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</si>
  <si>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</si>
  <si>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</si>
  <si>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</si>
  <si>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</si>
  <si>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</si>
  <si>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</si>
  <si>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</si>
  <si>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</si>
  <si>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</si>
  <si>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</si>
  <si>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</si>
  <si>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</si>
  <si>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</si>
  <si>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</si>
  <si>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</si>
  <si>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</si>
  <si>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</si>
  <si>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</si>
  <si>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</si>
  <si>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</si>
  <si>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</si>
  <si>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</si>
  <si>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</si>
  <si>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</si>
  <si>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</si>
  <si>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</si>
  <si>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</si>
  <si>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</si>
  <si>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</si>
  <si>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</si>
  <si>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</si>
  <si>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</si>
  <si>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</si>
  <si>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</si>
  <si>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</si>
  <si>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</si>
  <si>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</si>
  <si>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</si>
  <si>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</si>
  <si>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</si>
  <si>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</si>
  <si>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</si>
  <si>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</si>
  <si>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</si>
  <si>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</si>
  <si>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</si>
  <si>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</si>
  <si>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</si>
  <si>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</si>
  <si>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</si>
  <si>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</si>
  <si>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</si>
  <si>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</si>
  <si>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</si>
  <si>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</si>
  <si>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</si>
  <si>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</si>
  <si>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</si>
  <si>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</si>
  <si>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</si>
  <si>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</si>
  <si>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</si>
  <si>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</si>
  <si>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</si>
  <si>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</si>
  <si>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</si>
  <si>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</si>
  <si>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</si>
  <si>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</si>
  <si>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</si>
  <si>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</si>
  <si>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</si>
  <si>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</si>
  <si>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</si>
  <si>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</si>
  <si>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</si>
  <si>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</si>
  <si>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</si>
  <si>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</si>
  <si>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</si>
  <si>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</si>
  <si>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</si>
  <si>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</si>
  <si>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</si>
  <si>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</si>
  <si>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</si>
  <si>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</si>
  <si>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</si>
  <si>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</si>
  <si>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</si>
  <si>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</si>
  <si>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</si>
  <si>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</si>
  <si>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</si>
  <si>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</si>
  <si>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</si>
  <si>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</si>
  <si>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</si>
  <si>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</si>
  <si>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</si>
  <si>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</si>
  <si>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</si>
  <si>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</si>
  <si>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</si>
  <si>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</si>
  <si>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</si>
  <si>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</si>
  <si>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</si>
  <si>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</si>
  <si>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</si>
  <si>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</si>
  <si>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</si>
  <si>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</si>
  <si>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</si>
  <si>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</si>
  <si>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</si>
  <si>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</si>
  <si>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</si>
  <si>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</si>
  <si>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</si>
  <si>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</si>
  <si>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</si>
  <si>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</si>
  <si>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</si>
  <si>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</si>
  <si>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</si>
  <si>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</si>
  <si>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</si>
  <si>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</si>
  <si>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</si>
  <si>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</si>
  <si>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</si>
  <si>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</si>
  <si>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</si>
  <si>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</si>
  <si>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</si>
  <si>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</si>
  <si>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</si>
  <si>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</si>
  <si>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</si>
  <si>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</si>
  <si>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</si>
  <si>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</si>
  <si>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</si>
  <si>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</si>
  <si>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</si>
  <si>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</si>
  <si>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</si>
  <si>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</si>
  <si>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</si>
  <si>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</si>
  <si>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</si>
  <si>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</si>
  <si>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</si>
  <si>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</si>
  <si>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</si>
  <si>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</si>
  <si>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</si>
  <si>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</si>
  <si>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</si>
  <si>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</si>
  <si>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</si>
  <si>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</si>
  <si>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</si>
  <si>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</si>
  <si>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</si>
  <si>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</si>
  <si>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</si>
  <si>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</si>
  <si>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</si>
  <si>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</si>
  <si>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</si>
  <si>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</si>
  <si>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</si>
  <si>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</si>
  <si>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</si>
  <si>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</si>
  <si>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</si>
  <si>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</si>
  <si>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</si>
  <si>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</si>
  <si>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</si>
  <si>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</si>
  <si>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</si>
  <si>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</si>
  <si>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</si>
  <si>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</si>
  <si>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</si>
  <si>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</si>
  <si>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</si>
  <si>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</si>
  <si>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</si>
  <si>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</si>
  <si>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</si>
  <si>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</si>
  <si>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</si>
  <si>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</si>
  <si>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</si>
  <si>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</si>
  <si>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</si>
  <si>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</si>
  <si>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</si>
  <si>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</si>
  <si>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</si>
  <si>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</si>
  <si>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</si>
  <si>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</si>
  <si>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</si>
  <si>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</si>
  <si>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</si>
  <si>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</si>
  <si>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</si>
  <si>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</si>
  <si>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</si>
  <si>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</si>
  <si>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</si>
  <si>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</si>
  <si>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</si>
  <si>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</si>
  <si>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</si>
  <si>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</si>
  <si>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</si>
  <si>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</si>
  <si>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</si>
  <si>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</si>
  <si>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</si>
  <si>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</si>
  <si>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</si>
  <si>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</si>
  <si>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</si>
  <si>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</si>
  <si>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</si>
  <si>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</si>
  <si>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</si>
  <si>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</si>
  <si>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</si>
  <si>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</si>
  <si>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</si>
  <si>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</si>
  <si>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</si>
  <si>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</si>
  <si>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</si>
  <si>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</si>
  <si>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</si>
  <si>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</si>
  <si>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</si>
  <si>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</si>
  <si>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</si>
  <si>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</si>
  <si>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</si>
  <si>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</si>
  <si>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</si>
  <si>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</si>
  <si>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</si>
  <si>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</si>
  <si>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</si>
  <si>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</si>
  <si>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</si>
  <si>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</si>
  <si>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</si>
  <si>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</si>
  <si>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</si>
  <si>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</si>
  <si>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</si>
  <si>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</si>
  <si>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</si>
  <si>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</si>
  <si>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</si>
  <si>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</si>
  <si>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</si>
  <si>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</si>
  <si>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</si>
  <si>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</si>
  <si>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</si>
  <si>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</si>
  <si>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</si>
  <si>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</si>
  <si>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</si>
  <si>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</si>
  <si>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</si>
  <si>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</si>
  <si>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</si>
  <si>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</si>
  <si>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</si>
  <si>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</si>
  <si>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</si>
  <si>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</si>
  <si>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</si>
  <si>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</si>
  <si>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</si>
  <si>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</si>
  <si>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</si>
  <si>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</si>
  <si>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</si>
  <si>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</si>
  <si>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</si>
  <si>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</si>
  <si>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</si>
  <si>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</si>
  <si>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</si>
  <si>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</si>
  <si>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</si>
  <si>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</si>
  <si>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</si>
  <si>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</si>
  <si>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</si>
  <si>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</si>
  <si>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</si>
  <si>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</si>
  <si>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</si>
  <si>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</si>
  <si>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</si>
  <si>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</si>
  <si>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</si>
  <si>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</si>
  <si>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</si>
  <si>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</si>
  <si>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</si>
  <si>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</si>
  <si>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</si>
  <si>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</si>
  <si>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</si>
  <si>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</si>
  <si>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</si>
  <si>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</si>
  <si>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</si>
  <si>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</si>
  <si>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</si>
  <si>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</si>
  <si>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</si>
  <si>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</si>
  <si>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</si>
  <si>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</si>
  <si>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</si>
  <si>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</si>
  <si>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</si>
  <si>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</si>
  <si>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</si>
  <si>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</si>
  <si>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</si>
  <si>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</si>
  <si>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</si>
  <si>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</si>
  <si>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</si>
  <si>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</si>
  <si>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</si>
  <si>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</si>
  <si>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</si>
  <si>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</si>
  <si>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</si>
  <si>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</si>
  <si>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</si>
  <si>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</si>
  <si>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</si>
  <si>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</si>
  <si>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</si>
  <si>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</si>
  <si>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</si>
  <si>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</si>
  <si>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</si>
  <si>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</si>
  <si>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</si>
  <si>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</si>
  <si>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</si>
  <si>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</si>
  <si>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</si>
  <si>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</si>
  <si>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</si>
  <si>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</si>
  <si>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</si>
  <si>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</si>
  <si>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</si>
  <si>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</si>
  <si>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</si>
  <si>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</si>
  <si>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</si>
  <si>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</si>
  <si>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</si>
  <si>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</si>
  <si>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</si>
  <si>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</si>
  <si>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</si>
  <si>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</si>
  <si>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</si>
  <si>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</si>
  <si>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</si>
  <si>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</si>
  <si>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</si>
  <si>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</si>
  <si>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</si>
  <si>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</si>
  <si>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</si>
  <si>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</si>
  <si>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</si>
  <si>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</si>
  <si>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</si>
  <si>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</si>
  <si>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</si>
  <si>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</si>
  <si>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</si>
  <si>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</si>
  <si>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</si>
  <si>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</si>
  <si>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</si>
  <si>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</si>
  <si>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</si>
  <si>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</si>
  <si>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</si>
  <si>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</si>
  <si>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</si>
  <si>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</si>
  <si>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</si>
  <si>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</si>
  <si>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</si>
  <si>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</si>
  <si>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</si>
  <si>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</si>
  <si>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</si>
  <si>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</si>
  <si>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</si>
  <si>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</si>
  <si>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</si>
  <si>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</si>
  <si>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</si>
  <si>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</si>
  <si>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</si>
  <si>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</si>
  <si>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</si>
  <si>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</si>
  <si>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</si>
  <si>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</si>
  <si>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</si>
  <si>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</si>
  <si>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</si>
  <si>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</si>
  <si>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</si>
  <si>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</si>
  <si>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</si>
  <si>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</si>
  <si>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</si>
  <si>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</si>
  <si>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</si>
  <si>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</si>
  <si>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</si>
  <si>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</si>
  <si>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</si>
  <si>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</si>
  <si>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</si>
  <si>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</si>
  <si>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</si>
  <si>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</si>
  <si>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</si>
  <si>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</si>
  <si>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</si>
  <si>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</si>
  <si>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</si>
  <si>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</si>
  <si>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</si>
  <si>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</si>
  <si>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</si>
  <si>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</si>
  <si>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</si>
  <si>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</si>
  <si>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</si>
  <si>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</si>
  <si>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</si>
  <si>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</si>
  <si>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</si>
  <si>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</si>
  <si>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</si>
  <si>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</si>
  <si>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</si>
  <si>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</si>
  <si>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</si>
  <si>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</si>
  <si>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</si>
  <si>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</si>
  <si>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</si>
  <si>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</si>
  <si>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</si>
  <si>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</si>
  <si>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</si>
  <si>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</si>
  <si>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</si>
  <si>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</si>
  <si>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</si>
  <si>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</si>
  <si>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</si>
  <si>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</si>
  <si>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</si>
  <si>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</si>
  <si>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</si>
  <si>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</si>
  <si>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</si>
  <si>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</si>
  <si>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</si>
  <si>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</si>
  <si>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</si>
  <si>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</si>
  <si>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</si>
  <si>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</si>
  <si>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</si>
  <si>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</si>
  <si>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</si>
  <si>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</si>
  <si>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</si>
  <si>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</si>
  <si>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</si>
  <si>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</si>
  <si>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</si>
  <si>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</si>
  <si>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</si>
  <si>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</si>
  <si>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</si>
  <si>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</si>
  <si>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</si>
  <si>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</si>
  <si>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</si>
  <si>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</si>
  <si>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</si>
  <si>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</si>
  <si>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</si>
  <si>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</si>
  <si>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</si>
  <si>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</si>
  <si>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</si>
  <si>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</si>
  <si>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</si>
  <si>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</si>
  <si>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</si>
  <si>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</si>
  <si>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</si>
  <si>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</si>
  <si>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</si>
  <si>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</si>
  <si>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</si>
  <si>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</si>
  <si>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</si>
  <si>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</si>
  <si>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</si>
  <si>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</si>
  <si>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</si>
  <si>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</si>
  <si>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</si>
  <si>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</si>
  <si>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</si>
  <si>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</si>
  <si>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</si>
  <si>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</si>
  <si>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</si>
  <si>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</si>
  <si>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</si>
  <si>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</si>
  <si>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</si>
  <si>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</si>
  <si>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</si>
  <si>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</si>
  <si>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</si>
  <si>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</si>
  <si>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</si>
  <si>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</si>
  <si>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</si>
  <si>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</si>
  <si>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</si>
  <si>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</si>
  <si>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</si>
  <si>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</si>
  <si>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</si>
  <si>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</si>
  <si>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</si>
  <si>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</si>
  <si>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</si>
  <si>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</si>
  <si>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</si>
  <si>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</si>
  <si>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</si>
  <si>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</si>
  <si>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</si>
  <si>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</si>
  <si>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</si>
  <si>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</si>
  <si>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</si>
  <si>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</si>
  <si>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</si>
  <si>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</si>
  <si>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</si>
  <si>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</si>
  <si>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</si>
  <si>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</si>
  <si>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</si>
  <si>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</si>
  <si>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</si>
  <si>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</si>
  <si>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</si>
  <si>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</si>
  <si>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</si>
  <si>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</si>
  <si>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</si>
  <si>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</si>
  <si>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</si>
  <si>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</si>
  <si>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</si>
  <si>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</si>
  <si>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</si>
  <si>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</si>
  <si>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</si>
  <si>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</si>
  <si>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</si>
  <si>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</si>
  <si>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</si>
  <si>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</si>
  <si>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</si>
  <si>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</si>
  <si>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</si>
  <si>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</si>
  <si>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</si>
  <si>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</si>
  <si>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</si>
  <si>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</si>
  <si>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</si>
  <si>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</si>
  <si>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</si>
  <si>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</si>
  <si>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</si>
  <si>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</si>
  <si>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</si>
  <si>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</si>
  <si>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</si>
  <si>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</si>
  <si>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</si>
  <si>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</si>
  <si>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</si>
  <si>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</si>
  <si>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</si>
  <si>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</si>
  <si>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</si>
  <si>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</si>
  <si>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</si>
  <si>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</si>
  <si>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</si>
  <si>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</si>
  <si>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</si>
  <si>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</si>
  <si>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</si>
  <si>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</si>
  <si>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</si>
  <si>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</si>
  <si>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</si>
  <si>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</si>
  <si>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</si>
  <si>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</si>
  <si>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</si>
  <si>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</si>
  <si>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</si>
  <si>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</si>
  <si>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</si>
  <si>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</si>
  <si>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</si>
  <si>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</si>
  <si>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</si>
  <si>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</si>
  <si>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</si>
  <si>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</si>
  <si>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</si>
  <si>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</si>
  <si>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</si>
  <si>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</si>
  <si>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</si>
  <si>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</si>
  <si>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</si>
  <si>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</si>
  <si>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</si>
  <si>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</si>
  <si>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</si>
  <si>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</si>
  <si>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</si>
  <si>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</si>
  <si>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</si>
  <si>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</si>
  <si>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</si>
  <si>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</si>
  <si>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</si>
  <si>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</si>
  <si>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</si>
  <si>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</si>
  <si>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</si>
  <si>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</si>
  <si>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</si>
  <si>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</si>
  <si>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</si>
  <si>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</si>
  <si>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</si>
  <si>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</si>
  <si>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</si>
  <si>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</si>
  <si>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</si>
  <si>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</si>
  <si>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</si>
  <si>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</si>
  <si>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</si>
  <si>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</si>
  <si>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</si>
  <si>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</si>
  <si>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</si>
  <si>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</si>
  <si>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</si>
  <si>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</si>
  <si>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</si>
  <si>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</si>
  <si>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</si>
  <si>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</si>
  <si>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</si>
  <si>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</si>
  <si>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</si>
  <si>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</si>
  <si>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</si>
  <si>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</si>
  <si>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</si>
  <si>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</si>
  <si>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</si>
  <si>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</si>
  <si>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</si>
  <si>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</si>
  <si>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</si>
  <si>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</si>
  <si>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</si>
  <si>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Number Cancelled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</si>
  <si>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</si>
  <si>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</si>
  <si>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</si>
  <si>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</si>
  <si>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</si>
  <si>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</si>
  <si>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</si>
  <si>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</si>
  <si>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</si>
  <si>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49999</t>
  </si>
  <si>
    <t>&gt;49999</t>
  </si>
  <si>
    <t>SUCCESS</t>
  </si>
  <si>
    <t>FAILED</t>
  </si>
  <si>
    <t>Mean</t>
  </si>
  <si>
    <t>Median</t>
  </si>
  <si>
    <t>Minimun</t>
  </si>
  <si>
    <t>Maximum</t>
  </si>
  <si>
    <t>Variance</t>
  </si>
  <si>
    <t>Std. Dev.</t>
  </si>
  <si>
    <t>This indicates there is more variability in the successful campaigns, which makes sense becaue all of them have gotten all of their money. Some might have had a lower goal but all of them got donors.</t>
  </si>
  <si>
    <t>Both campaigns have significant upper outliers because the Mean is much higher than the Median for both failed and 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</si>
</sst>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D-8143-BEF5-DD3E78E359D4}"/>
            </c:ext>
          </c:extLst>
        </c:ser>
        <c:ser>
          <c:idx val="1"/>
          <c:order val="1"/>
          <c:tx>
            <c:strRef>
              <c:f>'Category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D-8143-BEF5-DD3E78E359D4}"/>
            </c:ext>
          </c:extLst>
        </c:ser>
        <c:ser>
          <c:idx val="2"/>
          <c:order val="2"/>
          <c:tx>
            <c:strRef>
              <c:f>'Category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D-8143-BEF5-DD3E78E359D4}"/>
            </c:ext>
          </c:extLst>
        </c:ser>
        <c:ser>
          <c:idx val="3"/>
          <c:order val="3"/>
          <c:tx>
            <c:strRef>
              <c:f>'Category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D-8143-BEF5-DD3E78E3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6984847"/>
        <c:axId val="1559448175"/>
      </c:barChart>
      <c:catAx>
        <c:axId val="15569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8175"/>
        <c:crosses val="autoZero"/>
        <c:auto val="1"/>
        <c:lblAlgn val="ctr"/>
        <c:lblOffset val="100"/>
        <c:noMultiLvlLbl val="0"/>
      </c:catAx>
      <c:valAx>
        <c:axId val="15594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6-EE4B-ACC5-BABB7C4A0102}"/>
            </c:ext>
          </c:extLst>
        </c:ser>
        <c:ser>
          <c:idx val="1"/>
          <c:order val="1"/>
          <c:tx>
            <c:strRef>
              <c:f>'Sub-Category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6-EE4B-ACC5-BABB7C4A0102}"/>
            </c:ext>
          </c:extLst>
        </c:ser>
        <c:ser>
          <c:idx val="2"/>
          <c:order val="2"/>
          <c:tx>
            <c:strRef>
              <c:f>'Sub-Category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6-EE4B-ACC5-BABB7C4A0102}"/>
            </c:ext>
          </c:extLst>
        </c:ser>
        <c:ser>
          <c:idx val="3"/>
          <c:order val="3"/>
          <c:tx>
            <c:strRef>
              <c:f>'Sub-Category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6-EE4B-ACC5-BABB7C4A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9587999"/>
        <c:axId val="1197217743"/>
      </c:barChart>
      <c:catAx>
        <c:axId val="1559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17743"/>
        <c:crosses val="autoZero"/>
        <c:auto val="1"/>
        <c:lblAlgn val="ctr"/>
        <c:lblOffset val="100"/>
        <c:noMultiLvlLbl val="0"/>
      </c:catAx>
      <c:valAx>
        <c:axId val="11972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A44E-98EC-E4D72CECD268}"/>
            </c:ext>
          </c:extLst>
        </c:ser>
        <c:ser>
          <c:idx val="1"/>
          <c:order val="1"/>
          <c:tx>
            <c:strRef>
              <c:f>'Date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C-A44E-98EC-E4D72CECD268}"/>
            </c:ext>
          </c:extLst>
        </c:ser>
        <c:ser>
          <c:idx val="2"/>
          <c:order val="2"/>
          <c:tx>
            <c:strRef>
              <c:f>'Date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C-A44E-98EC-E4D72CEC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31055"/>
        <c:axId val="1276153183"/>
      </c:lineChart>
      <c:catAx>
        <c:axId val="12770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53183"/>
        <c:crosses val="autoZero"/>
        <c:auto val="1"/>
        <c:lblAlgn val="ctr"/>
        <c:lblOffset val="100"/>
        <c:noMultiLvlLbl val="0"/>
      </c:catAx>
      <c:valAx>
        <c:axId val="12761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0.76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3-404E-9517-45D54BE5AAC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0.24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3-404E-9517-45D54BE5AAC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3-404E-9517-45D54BE5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477407"/>
        <c:axId val="1276003615"/>
      </c:lineChart>
      <c:catAx>
        <c:axId val="12754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3615"/>
        <c:crosses val="autoZero"/>
        <c:auto val="1"/>
        <c:lblAlgn val="ctr"/>
        <c:lblOffset val="100"/>
        <c:noMultiLvlLbl val="0"/>
      </c:catAx>
      <c:valAx>
        <c:axId val="12760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139700</xdr:rowOff>
    </xdr:from>
    <xdr:to>
      <xdr:col>20</xdr:col>
      <xdr:colOff>215900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77FEC-2259-F341-B040-0E4894C1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6</xdr:row>
      <xdr:rowOff>114300</xdr:rowOff>
    </xdr:from>
    <xdr:to>
      <xdr:col>20</xdr:col>
      <xdr:colOff>431800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45C42-C595-F94A-A10B-EEE0119AF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76200</xdr:rowOff>
    </xdr:from>
    <xdr:to>
      <xdr:col>15</xdr:col>
      <xdr:colOff>673100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1DD2-48EB-D747-919E-6B5CC91A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15</xdr:row>
      <xdr:rowOff>0</xdr:rowOff>
    </xdr:from>
    <xdr:to>
      <xdr:col>9</xdr:col>
      <xdr:colOff>190500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641D-980A-BC4A-9066-5D1508FA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artley" refreshedDate="45581.532129629632" createdVersion="6" refreshedVersion="6" minRefreshableVersion="3" recordCount="1000" xr:uid="{EE6543AC-070C-2849-B0F2-78BAB3ACA97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15471-AE10-0545-8C67-99E10DC1AA4A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AD36F-D1CA-E643-8465-633311EACF54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8147D-3F94-9244-9B57-4AD6A55CE95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A8FB-ECF7-424F-A4DD-FE327CD3A338}">
  <dimension ref="A1:F14"/>
  <sheetViews>
    <sheetView workbookViewId="0">
      <selection activeCell="F13" sqref="F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2067</v>
      </c>
    </row>
    <row r="4" spans="1:6" x14ac:dyDescent="0.2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E7CA-B438-BA4B-B878-A83D866453A8}">
  <dimension ref="A1:F30"/>
  <sheetViews>
    <sheetView workbookViewId="0">
      <selection activeCell="A18" sqref="A1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2067</v>
      </c>
    </row>
    <row r="5" spans="1:6" x14ac:dyDescent="0.2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E2B0-F295-AF49-95C9-86C0AD1CD6B0}">
  <dimension ref="A2:K39"/>
  <sheetViews>
    <sheetView tabSelected="1" workbookViewId="0">
      <selection activeCell="L34" sqref="L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2031</v>
      </c>
      <c r="B3" t="s">
        <v>2070</v>
      </c>
    </row>
    <row r="5" spans="1:5" x14ac:dyDescent="0.2">
      <c r="A5" s="8" t="s">
        <v>2066</v>
      </c>
      <c r="B5" s="8" t="s">
        <v>2067</v>
      </c>
    </row>
    <row r="6" spans="1:5" x14ac:dyDescent="0.2">
      <c r="A6" s="8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2" t="s">
        <v>2073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2">
      <c r="A8" s="12" t="s">
        <v>2074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2">
      <c r="A9" s="12" t="s">
        <v>2075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2">
      <c r="A10" s="12" t="s">
        <v>2076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2">
      <c r="A11" s="12" t="s">
        <v>2077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2">
      <c r="A12" s="12" t="s">
        <v>2078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2">
      <c r="A13" s="12" t="s">
        <v>2079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2">
      <c r="A14" s="12" t="s">
        <v>2080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2">
      <c r="A15" s="12" t="s">
        <v>2081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2">
      <c r="A16" s="12" t="s">
        <v>2082</v>
      </c>
      <c r="B16" s="7">
        <v>6</v>
      </c>
      <c r="C16" s="7">
        <v>26</v>
      </c>
      <c r="D16" s="7">
        <v>45</v>
      </c>
      <c r="E16" s="7">
        <v>77</v>
      </c>
    </row>
    <row r="17" spans="1:11" x14ac:dyDescent="0.2">
      <c r="A17" s="12" t="s">
        <v>2083</v>
      </c>
      <c r="B17" s="7">
        <v>3</v>
      </c>
      <c r="C17" s="7">
        <v>27</v>
      </c>
      <c r="D17" s="7">
        <v>45</v>
      </c>
      <c r="E17" s="7">
        <v>75</v>
      </c>
    </row>
    <row r="18" spans="1:11" x14ac:dyDescent="0.2">
      <c r="A18" s="12" t="s">
        <v>2084</v>
      </c>
      <c r="B18" s="7">
        <v>7</v>
      </c>
      <c r="C18" s="7">
        <v>32</v>
      </c>
      <c r="D18" s="7">
        <v>42</v>
      </c>
      <c r="E18" s="7">
        <v>81</v>
      </c>
    </row>
    <row r="19" spans="1:11" x14ac:dyDescent="0.2">
      <c r="A19" s="12" t="s">
        <v>2068</v>
      </c>
      <c r="B19" s="7">
        <v>57</v>
      </c>
      <c r="C19" s="7">
        <v>364</v>
      </c>
      <c r="D19" s="7">
        <v>565</v>
      </c>
      <c r="E19" s="7">
        <v>986</v>
      </c>
    </row>
    <row r="28" spans="1:11" x14ac:dyDescent="0.2">
      <c r="H28" s="7">
        <v>91</v>
      </c>
      <c r="I28">
        <f>AVERAGE(H28:H39)</f>
        <v>82.166666666666671</v>
      </c>
      <c r="J28">
        <f>_xlfn.STDEV.P(H28:H39)</f>
        <v>5.9976847384821941</v>
      </c>
      <c r="K28">
        <f>(H28-$I$28)/$J$28</f>
        <v>1.4727905380983295</v>
      </c>
    </row>
    <row r="29" spans="1:11" x14ac:dyDescent="0.2">
      <c r="H29" s="7">
        <v>79</v>
      </c>
      <c r="K29">
        <f t="shared" ref="K29:K39" si="0">(H29-$I$28)/$J$28</f>
        <v>-0.5279815136578927</v>
      </c>
    </row>
    <row r="30" spans="1:11" x14ac:dyDescent="0.2">
      <c r="H30" s="7">
        <v>86</v>
      </c>
      <c r="K30">
        <f t="shared" si="0"/>
        <v>0.63913551653323686</v>
      </c>
    </row>
    <row r="31" spans="1:11" x14ac:dyDescent="0.2">
      <c r="H31" s="7">
        <v>77</v>
      </c>
      <c r="K31">
        <f t="shared" si="0"/>
        <v>-0.86144352228392973</v>
      </c>
    </row>
    <row r="32" spans="1:11" x14ac:dyDescent="0.2">
      <c r="H32" s="7">
        <v>84</v>
      </c>
      <c r="K32">
        <f t="shared" si="0"/>
        <v>0.30567350790719983</v>
      </c>
    </row>
    <row r="33" spans="8:11" x14ac:dyDescent="0.2">
      <c r="H33" s="7">
        <v>86</v>
      </c>
      <c r="K33">
        <f t="shared" si="0"/>
        <v>0.63913551653323686</v>
      </c>
    </row>
    <row r="34" spans="8:11" x14ac:dyDescent="0.2">
      <c r="H34" s="7">
        <v>93</v>
      </c>
      <c r="K34">
        <f t="shared" si="0"/>
        <v>1.8062525467243664</v>
      </c>
    </row>
    <row r="35" spans="8:11" x14ac:dyDescent="0.2">
      <c r="H35" s="7">
        <v>84</v>
      </c>
      <c r="K35">
        <f t="shared" si="0"/>
        <v>0.30567350790719983</v>
      </c>
    </row>
    <row r="36" spans="8:11" x14ac:dyDescent="0.2">
      <c r="H36" s="7">
        <v>73</v>
      </c>
      <c r="K36">
        <f t="shared" si="0"/>
        <v>-1.5283675395360039</v>
      </c>
    </row>
    <row r="37" spans="8:11" x14ac:dyDescent="0.2">
      <c r="H37" s="7">
        <v>77</v>
      </c>
      <c r="K37">
        <f t="shared" si="0"/>
        <v>-0.86144352228392973</v>
      </c>
    </row>
    <row r="38" spans="8:11" x14ac:dyDescent="0.2">
      <c r="H38" s="7">
        <v>75</v>
      </c>
      <c r="K38">
        <f t="shared" si="0"/>
        <v>-1.1949055309099668</v>
      </c>
    </row>
    <row r="39" spans="8:11" x14ac:dyDescent="0.2">
      <c r="H39" s="7">
        <v>81</v>
      </c>
      <c r="K39">
        <f t="shared" si="0"/>
        <v>-0.19451950503185572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C54E-B458-E64F-8BE4-63AC8A935562}">
  <dimension ref="A1:I12"/>
  <sheetViews>
    <sheetView workbookViewId="0">
      <selection activeCell="J13" sqref="J13"/>
    </sheetView>
  </sheetViews>
  <sheetFormatPr baseColWidth="10" defaultRowHeight="16" x14ac:dyDescent="0.2"/>
  <cols>
    <col min="1" max="1" width="11" customWidth="1"/>
    <col min="2" max="2" width="17" bestFit="1" customWidth="1"/>
    <col min="3" max="3" width="13.33203125" bestFit="1" customWidth="1"/>
    <col min="4" max="4" width="13.33203125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  <col min="9" max="9" width="11" customWidth="1"/>
  </cols>
  <sheetData>
    <row r="1" spans="1:9" x14ac:dyDescent="0.2">
      <c r="A1" s="13" t="s">
        <v>2086</v>
      </c>
      <c r="B1" s="13" t="s">
        <v>2087</v>
      </c>
      <c r="C1" s="13" t="s">
        <v>2088</v>
      </c>
      <c r="D1" s="13" t="s">
        <v>2093</v>
      </c>
      <c r="E1" s="13" t="s">
        <v>2089</v>
      </c>
      <c r="F1" s="13" t="s">
        <v>2090</v>
      </c>
      <c r="G1" s="13" t="s">
        <v>2091</v>
      </c>
      <c r="H1" s="13" t="s">
        <v>2092</v>
      </c>
      <c r="I1" s="13"/>
    </row>
    <row r="2" spans="1:9" x14ac:dyDescent="0.2">
      <c r="A2" t="s">
        <v>2094</v>
      </c>
      <c r="B2">
        <f>COUNTIFS(Crowdfunding!$F:$F,"successful",Crowdfunding!$D:$D, "&lt;1000")</f>
        <v>30</v>
      </c>
      <c r="C2">
        <f>COUNTIFS(Crowdfunding!$F:$F,"failed",Crowdfunding!$D:$D, "&lt;1000")</f>
        <v>20</v>
      </c>
      <c r="D2">
        <f>COUNTIFS(Crowdfunding!$F:$F,"canceled",Crowdfunding!$D:$D, "&lt;1000")</f>
        <v>1</v>
      </c>
      <c r="E2">
        <f t="shared" ref="E2:E11" si="0">SUM(B2:D2)</f>
        <v>51</v>
      </c>
      <c r="F2" s="14">
        <f>B2/$E2</f>
        <v>0.58823529411764708</v>
      </c>
      <c r="G2" s="14">
        <f t="shared" ref="G2:H2" si="1">C2/$E2</f>
        <v>0.39215686274509803</v>
      </c>
      <c r="H2" s="14">
        <f t="shared" si="1"/>
        <v>1.9607843137254902E-2</v>
      </c>
    </row>
    <row r="3" spans="1:9" x14ac:dyDescent="0.2">
      <c r="A3" t="s">
        <v>2095</v>
      </c>
      <c r="B3">
        <f>COUNTIFS(Crowdfunding!$F:$F,"successful",Crowdfunding!$D:$D,"&lt;4999")-COUNTIFS(Crowdfunding!$F:$F,"successful",Crowdfunding!$D:$D,"&lt;1000")</f>
        <v>191</v>
      </c>
      <c r="C3">
        <f>COUNTIFS(Crowdfunding!$F:$F,"failed",Crowdfunding!$D:$D,"&lt;4999")-COUNTIFS(Crowdfunding!$F:$F,"failed",Crowdfunding!$D:$D,"&lt;1000")</f>
        <v>38</v>
      </c>
      <c r="D3">
        <f>COUNTIFS(Crowdfunding!$F:$F,"canceled",Crowdfunding!$D:$D,"&lt;4999")-COUNTIFS(Crowdfunding!$F:$F,"canceled",Crowdfunding!$D:$D,"&lt;1000")</f>
        <v>2</v>
      </c>
      <c r="E3">
        <f t="shared" si="0"/>
        <v>231</v>
      </c>
      <c r="F3" s="14">
        <f t="shared" ref="F3:F12" si="2">B3/$E3</f>
        <v>0.82683982683982682</v>
      </c>
      <c r="G3" s="14">
        <f t="shared" ref="G3:G12" si="3">C3/$E3</f>
        <v>0.16450216450216451</v>
      </c>
      <c r="H3" s="14">
        <f t="shared" ref="H3:H12" si="4">D3/$E3</f>
        <v>8.658008658008658E-3</v>
      </c>
    </row>
    <row r="4" spans="1:9" x14ac:dyDescent="0.2">
      <c r="A4" t="s">
        <v>2096</v>
      </c>
      <c r="B4">
        <f>COUNTIFS(Crowdfunding!$F:$F,"successful",Crowdfunding!$D:$D,"&lt;10000")-COUNTIFS(Crowdfunding!$F:$F,"successful",Crowdfunding!$D:$D,"&lt;5000")</f>
        <v>164</v>
      </c>
      <c r="C4">
        <f>COUNTIFS(Crowdfunding!$F:$F,"failed",Crowdfunding!$D:$D,"&lt;10000")-COUNTIFS(Crowdfunding!$F:$F,"failed",Crowdfunding!$D:$D,"&lt;5000")</f>
        <v>126</v>
      </c>
      <c r="D4">
        <f>COUNTIFS(Crowdfunding!$F:$F,"canceled",Crowdfunding!$D:$D,"&lt;10000")-COUNTIFS(Crowdfunding!$F:$F,"canceled",Crowdfunding!$D:$D,"&lt;5000")</f>
        <v>25</v>
      </c>
      <c r="E4">
        <f t="shared" si="0"/>
        <v>315</v>
      </c>
      <c r="F4" s="14">
        <f t="shared" si="2"/>
        <v>0.52063492063492067</v>
      </c>
      <c r="G4" s="14">
        <f t="shared" si="3"/>
        <v>0.4</v>
      </c>
      <c r="H4" s="14">
        <f t="shared" si="4"/>
        <v>7.9365079365079361E-2</v>
      </c>
    </row>
    <row r="5" spans="1:9" x14ac:dyDescent="0.2">
      <c r="A5" t="s">
        <v>2097</v>
      </c>
      <c r="B5">
        <f>COUNTIFS(Crowdfunding!$F:$F,"successful",Crowdfunding!$D:$D,"&lt;14999")-COUNTIFS(Crowdfunding!$F:$F,"successful",Crowdfunding!$D:$D,"&lt;10000")</f>
        <v>4</v>
      </c>
      <c r="C5">
        <f>COUNTIFS(Crowdfunding!$F:$F,"failed",Crowdfunding!$D:$D,"&lt;14999")-COUNTIFS(Crowdfunding!$F:$F,"failed",Crowdfunding!$D:$D,"&lt;10000")</f>
        <v>5</v>
      </c>
      <c r="D5">
        <f>COUNTIFS(Crowdfunding!$F:$F,"canceled",Crowdfunding!$D:$D,"&lt;14999")-COUNTIFS(Crowdfunding!$F:$F,"canceled",Crowdfunding!$D:$D,"&lt;10000")</f>
        <v>0</v>
      </c>
      <c r="E5">
        <f t="shared" si="0"/>
        <v>9</v>
      </c>
      <c r="F5" s="14">
        <f t="shared" si="2"/>
        <v>0.44444444444444442</v>
      </c>
      <c r="G5" s="14">
        <f t="shared" si="3"/>
        <v>0.55555555555555558</v>
      </c>
      <c r="H5" s="14">
        <f t="shared" si="4"/>
        <v>0</v>
      </c>
    </row>
    <row r="6" spans="1:9" x14ac:dyDescent="0.2">
      <c r="A6" t="s">
        <v>2098</v>
      </c>
      <c r="B6">
        <f>COUNTIFS(Crowdfunding!$F:$F,"successful",Crowdfunding!$D:$D,"&lt;20000")-COUNTIFS(Crowdfunding!$F:$F,"successful",Crowdfunding!$D:$D,"&lt;15000")</f>
        <v>10</v>
      </c>
      <c r="C6">
        <f>COUNTIFS(Crowdfunding!$F:$F,"failed",Crowdfunding!$D:$D,"&lt;20000")-COUNTIFS(Crowdfunding!$F:$F,"failed",Crowdfunding!$D:$D,"&lt;15000")</f>
        <v>0</v>
      </c>
      <c r="D6">
        <f>COUNTIFS(Crowdfunding!$F:$F,"canceled",Crowdfunding!$D:$D,"&lt;20000")-COUNTIFS(Crowdfunding!$F:$F,"canceled",Crowdfunding!$D:$D,"&lt;15000")</f>
        <v>0</v>
      </c>
      <c r="E6">
        <f t="shared" si="0"/>
        <v>10</v>
      </c>
      <c r="F6" s="14">
        <f t="shared" si="2"/>
        <v>1</v>
      </c>
      <c r="G6" s="14">
        <f t="shared" si="3"/>
        <v>0</v>
      </c>
      <c r="H6" s="14">
        <f t="shared" si="4"/>
        <v>0</v>
      </c>
    </row>
    <row r="7" spans="1:9" x14ac:dyDescent="0.2">
      <c r="A7" t="s">
        <v>2099</v>
      </c>
      <c r="B7">
        <f>COUNTIFS(Crowdfunding!$F:$F,"successful",Crowdfunding!$D:$D,"&lt;25000")-COUNTIFS(Crowdfunding!$F:$F,"successful",Crowdfunding!$D:$D,"&lt;20000")</f>
        <v>7</v>
      </c>
      <c r="C7">
        <f>COUNTIFS(Crowdfunding!$F:$F,"failed",Crowdfunding!$D:$D,"&lt;25000")-COUNTIFS(Crowdfunding!$F:$F,"failed",Crowdfunding!$D:$D,"&lt;20000")</f>
        <v>0</v>
      </c>
      <c r="D7">
        <f>COUNTIFS(Crowdfunding!$F:$F,"canceled",Crowdfunding!$D:$D,"&lt;25000")-COUNTIFS(Crowdfunding!$F:$F,"canceled",Crowdfunding!$D:$D,"&lt;20000")</f>
        <v>0</v>
      </c>
      <c r="E7">
        <f t="shared" si="0"/>
        <v>7</v>
      </c>
      <c r="F7" s="14">
        <f t="shared" si="2"/>
        <v>1</v>
      </c>
      <c r="G7" s="14">
        <f t="shared" si="3"/>
        <v>0</v>
      </c>
      <c r="H7" s="14">
        <f t="shared" si="4"/>
        <v>0</v>
      </c>
    </row>
    <row r="8" spans="1:9" x14ac:dyDescent="0.2">
      <c r="A8" t="s">
        <v>2100</v>
      </c>
      <c r="B8">
        <f>COUNTIFS(Crowdfunding!$F:$F,"successful",Crowdfunding!$D:$D,"&lt;30000")-COUNTIFS(Crowdfunding!$F:$F,"successful",Crowdfunding!$D:$D,"&lt;25000")</f>
        <v>11</v>
      </c>
      <c r="C8">
        <f>COUNTIFS(Crowdfunding!$F:$F,"failed",Crowdfunding!$D:$D,"&lt;30000")-COUNTIFS(Crowdfunding!$F:$F,"failed",Crowdfunding!$D:$D,"&lt;25000")</f>
        <v>3</v>
      </c>
      <c r="D8">
        <f>COUNTIFS(Crowdfunding!$F:$F,"canceled",Crowdfunding!$D:$D,"&lt;30000")-COUNTIFS(Crowdfunding!$F:$F,"canceled",Crowdfunding!$D:$D,"&lt;25000")</f>
        <v>0</v>
      </c>
      <c r="E8">
        <f t="shared" si="0"/>
        <v>14</v>
      </c>
      <c r="F8" s="14">
        <f t="shared" si="2"/>
        <v>0.7857142857142857</v>
      </c>
      <c r="G8" s="14">
        <f t="shared" si="3"/>
        <v>0.21428571428571427</v>
      </c>
      <c r="H8" s="14">
        <f t="shared" si="4"/>
        <v>0</v>
      </c>
    </row>
    <row r="9" spans="1:9" x14ac:dyDescent="0.2">
      <c r="A9" t="s">
        <v>2101</v>
      </c>
      <c r="B9">
        <f>COUNTIFS(Crowdfunding!$F:$F,"successful",Crowdfunding!$D:$D,"&lt;35000")-COUNTIFS(Crowdfunding!$F:$F,"successful",Crowdfunding!$D:$D,"&lt;30000")</f>
        <v>7</v>
      </c>
      <c r="C9">
        <f>COUNTIFS(Crowdfunding!$F:$F,"failed",Crowdfunding!$D:$D,"&lt;35000")-COUNTIFS(Crowdfunding!$F:$F,"failed",Crowdfunding!$D:$D,"&lt;30000")</f>
        <v>0</v>
      </c>
      <c r="D9">
        <f>COUNTIFS(Crowdfunding!$F:$F,"canceled",Crowdfunding!$D:$D,"&lt;35000")-COUNTIFS(Crowdfunding!$F:$F,"canceled",Crowdfunding!$D:$D,"&lt;30000")</f>
        <v>0</v>
      </c>
      <c r="E9">
        <f t="shared" si="0"/>
        <v>7</v>
      </c>
      <c r="F9" s="14">
        <f t="shared" si="2"/>
        <v>1</v>
      </c>
      <c r="G9" s="14">
        <f t="shared" si="3"/>
        <v>0</v>
      </c>
      <c r="H9" s="14">
        <f t="shared" si="4"/>
        <v>0</v>
      </c>
    </row>
    <row r="10" spans="1:9" x14ac:dyDescent="0.2">
      <c r="A10" t="s">
        <v>2102</v>
      </c>
      <c r="B10">
        <f>COUNTIFS(Crowdfunding!$F:$F,"successful",Crowdfunding!$D:$D,"&lt;40000")-COUNTIFS(Crowdfunding!$F:$F,"successful",Crowdfunding!$D:$D,"&lt;35000")</f>
        <v>8</v>
      </c>
      <c r="C10">
        <f>COUNTIFS(Crowdfunding!$F:$F,"failed",Crowdfunding!$D:$D,"&lt;40000")-COUNTIFS(Crowdfunding!$F:$F,"failed",Crowdfunding!$D:$D,"&lt;35000")</f>
        <v>3</v>
      </c>
      <c r="D10">
        <f>COUNTIFS(Crowdfunding!$F:$F,"canceled",Crowdfunding!$D:$D,"&lt;40000")-COUNTIFS(Crowdfunding!$F:$F,"canceled",Crowdfunding!$D:$D,"&lt;35000")</f>
        <v>1</v>
      </c>
      <c r="E10">
        <f t="shared" si="0"/>
        <v>12</v>
      </c>
      <c r="F10" s="14">
        <f t="shared" si="2"/>
        <v>0.66666666666666663</v>
      </c>
      <c r="G10" s="14">
        <f t="shared" si="3"/>
        <v>0.25</v>
      </c>
      <c r="H10" s="14">
        <f t="shared" si="4"/>
        <v>8.3333333333333329E-2</v>
      </c>
    </row>
    <row r="11" spans="1:9" x14ac:dyDescent="0.2">
      <c r="A11" t="s">
        <v>2103</v>
      </c>
      <c r="B11">
        <f>COUNTIFS(Crowdfunding!$F:$F,"successful",Crowdfunding!$D:$D,"&lt;50000")-COUNTIFS(Crowdfunding!$F:$F,"successful",Crowdfunding!$D:$D,"&lt;40000")</f>
        <v>19</v>
      </c>
      <c r="C11">
        <f>COUNTIFS(Crowdfunding!$F:$F,"failed",Crowdfunding!$D:$D,"&lt;50000")-COUNTIFS(Crowdfunding!$F:$F,"failed",Crowdfunding!$D:$D,"&lt;40000")</f>
        <v>6</v>
      </c>
      <c r="D11">
        <f>COUNTIFS(Crowdfunding!$F:$F,"canceled",Crowdfunding!$D:$D,"&lt;50000")-COUNTIFS(Crowdfunding!$F:$F,"canceled",Crowdfunding!$D:$D,"&lt;40000")</f>
        <v>0</v>
      </c>
      <c r="E11">
        <f t="shared" si="0"/>
        <v>25</v>
      </c>
      <c r="F11" s="14">
        <f t="shared" si="2"/>
        <v>0.76</v>
      </c>
      <c r="G11" s="14">
        <f t="shared" si="3"/>
        <v>0.24</v>
      </c>
      <c r="H11" s="14">
        <f t="shared" si="4"/>
        <v>0</v>
      </c>
    </row>
    <row r="12" spans="1:9" x14ac:dyDescent="0.2">
      <c r="A12" t="s">
        <v>2104</v>
      </c>
      <c r="B12">
        <f>COUNTIFS(Crowdfunding!$F:$F,"successful",Crowdfunding!$D:$D,"&gt;=50000")</f>
        <v>114</v>
      </c>
      <c r="C12">
        <f>COUNTIFS(Crowdfunding!$F:$F,"failed",Crowdfunding!$D:$D,"&gt;=50000")</f>
        <v>163</v>
      </c>
      <c r="D12">
        <f>COUNTIFS(Crowdfunding!$F:$F,"canceled",Crowdfunding!$D:$D,"&gt;=50000")</f>
        <v>28</v>
      </c>
      <c r="E12">
        <f>SUM(B12:D12)</f>
        <v>305</v>
      </c>
      <c r="F12" s="14">
        <f t="shared" si="2"/>
        <v>0.3737704918032787</v>
      </c>
      <c r="G12" s="14">
        <f t="shared" si="3"/>
        <v>0.53442622950819674</v>
      </c>
      <c r="H12" s="14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E1F1-4715-A24F-9092-82CC75562543}">
  <dimension ref="A1:M566"/>
  <sheetViews>
    <sheetView topLeftCell="A314" workbookViewId="0">
      <selection activeCell="E16" sqref="E16"/>
    </sheetView>
  </sheetViews>
  <sheetFormatPr baseColWidth="10" defaultRowHeight="16" x14ac:dyDescent="0.2"/>
  <sheetData>
    <row r="1" spans="1:13" ht="17" thickBot="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">
      <c r="A2" t="s">
        <v>14</v>
      </c>
      <c r="B2">
        <v>0</v>
      </c>
      <c r="D2" t="s">
        <v>20</v>
      </c>
      <c r="E2">
        <v>158</v>
      </c>
      <c r="G2" s="19"/>
      <c r="H2" s="20" t="s">
        <v>2107</v>
      </c>
      <c r="I2" s="20" t="s">
        <v>2108</v>
      </c>
      <c r="J2" s="20" t="s">
        <v>2109</v>
      </c>
      <c r="K2" s="20" t="s">
        <v>2110</v>
      </c>
      <c r="L2" s="20" t="s">
        <v>2111</v>
      </c>
      <c r="M2" s="21" t="s">
        <v>2112</v>
      </c>
    </row>
    <row r="3" spans="1:13" x14ac:dyDescent="0.2">
      <c r="A3" t="s">
        <v>14</v>
      </c>
      <c r="B3">
        <v>24</v>
      </c>
      <c r="D3" t="s">
        <v>20</v>
      </c>
      <c r="E3">
        <v>1425</v>
      </c>
      <c r="G3" s="22" t="s">
        <v>2105</v>
      </c>
      <c r="H3" s="15">
        <f>AVERAGE(E:E)</f>
        <v>851.14690265486729</v>
      </c>
      <c r="I3" s="15">
        <f>MEDIAN(E:E)</f>
        <v>201</v>
      </c>
      <c r="J3" s="15">
        <f>MIN(E:E)</f>
        <v>16</v>
      </c>
      <c r="K3" s="15">
        <f>MAX(E:E)</f>
        <v>7295</v>
      </c>
      <c r="L3" s="15">
        <f>VARPA(E:E)</f>
        <v>1601818.6040779632</v>
      </c>
      <c r="M3" s="16">
        <f>_xlfn.STDEV.P(E:E)</f>
        <v>1266.2439466397898</v>
      </c>
    </row>
    <row r="4" spans="1:13" ht="17" thickBot="1" x14ac:dyDescent="0.25">
      <c r="A4" t="s">
        <v>14</v>
      </c>
      <c r="B4">
        <v>53</v>
      </c>
      <c r="D4" t="s">
        <v>20</v>
      </c>
      <c r="E4">
        <v>174</v>
      </c>
      <c r="G4" s="23" t="s">
        <v>2106</v>
      </c>
      <c r="H4" s="17">
        <f>AVERAGE(B:B)</f>
        <v>585.61538461538464</v>
      </c>
      <c r="I4" s="17">
        <f>MEDIAN(B:B)</f>
        <v>114.5</v>
      </c>
      <c r="J4" s="17">
        <f>MIN(B:B)</f>
        <v>0</v>
      </c>
      <c r="K4" s="17">
        <f>MAX(B:B)</f>
        <v>6080</v>
      </c>
      <c r="L4" s="17">
        <f>VARPA(B:B)</f>
        <v>919986.82179771061</v>
      </c>
      <c r="M4" s="18">
        <f>_xlfn.STDEV.P(B:B)</f>
        <v>959.98681331637863</v>
      </c>
    </row>
    <row r="5" spans="1:13" x14ac:dyDescent="0.2">
      <c r="A5" t="s">
        <v>14</v>
      </c>
      <c r="B5">
        <v>18</v>
      </c>
      <c r="D5" t="s">
        <v>20</v>
      </c>
      <c r="E5">
        <v>227</v>
      </c>
    </row>
    <row r="6" spans="1:13" x14ac:dyDescent="0.2">
      <c r="A6" t="s">
        <v>14</v>
      </c>
      <c r="B6">
        <v>44</v>
      </c>
      <c r="D6" t="s">
        <v>20</v>
      </c>
      <c r="E6">
        <v>220</v>
      </c>
    </row>
    <row r="7" spans="1:13" x14ac:dyDescent="0.2">
      <c r="A7" t="s">
        <v>14</v>
      </c>
      <c r="B7">
        <v>27</v>
      </c>
      <c r="D7" t="s">
        <v>20</v>
      </c>
      <c r="E7">
        <v>98</v>
      </c>
      <c r="H7" t="s">
        <v>2113</v>
      </c>
    </row>
    <row r="8" spans="1:13" x14ac:dyDescent="0.2">
      <c r="A8" t="s">
        <v>14</v>
      </c>
      <c r="B8">
        <v>55</v>
      </c>
      <c r="D8" t="s">
        <v>20</v>
      </c>
      <c r="E8">
        <v>100</v>
      </c>
    </row>
    <row r="9" spans="1:13" x14ac:dyDescent="0.2">
      <c r="A9" t="s">
        <v>14</v>
      </c>
      <c r="B9">
        <v>200</v>
      </c>
      <c r="D9" t="s">
        <v>20</v>
      </c>
      <c r="E9">
        <v>1249</v>
      </c>
      <c r="H9" t="s">
        <v>2114</v>
      </c>
    </row>
    <row r="10" spans="1:13" x14ac:dyDescent="0.2">
      <c r="A10" t="s">
        <v>14</v>
      </c>
      <c r="B10">
        <v>452</v>
      </c>
      <c r="D10" t="s">
        <v>20</v>
      </c>
      <c r="E10">
        <v>1396</v>
      </c>
    </row>
    <row r="11" spans="1:13" x14ac:dyDescent="0.2">
      <c r="A11" t="s">
        <v>14</v>
      </c>
      <c r="B11">
        <v>674</v>
      </c>
      <c r="D11" t="s">
        <v>20</v>
      </c>
      <c r="E11">
        <v>890</v>
      </c>
    </row>
    <row r="12" spans="1:13" x14ac:dyDescent="0.2">
      <c r="A12" t="s">
        <v>14</v>
      </c>
      <c r="B12">
        <v>558</v>
      </c>
      <c r="D12" t="s">
        <v>20</v>
      </c>
      <c r="E12">
        <v>142</v>
      </c>
    </row>
    <row r="13" spans="1:13" x14ac:dyDescent="0.2">
      <c r="A13" t="s">
        <v>14</v>
      </c>
      <c r="B13">
        <v>15</v>
      </c>
      <c r="D13" t="s">
        <v>20</v>
      </c>
      <c r="E13">
        <v>2673</v>
      </c>
    </row>
    <row r="14" spans="1:13" x14ac:dyDescent="0.2">
      <c r="A14" t="s">
        <v>14</v>
      </c>
      <c r="B14">
        <v>2307</v>
      </c>
      <c r="D14" t="s">
        <v>20</v>
      </c>
      <c r="E14">
        <v>163</v>
      </c>
    </row>
    <row r="15" spans="1:13" x14ac:dyDescent="0.2">
      <c r="A15" t="s">
        <v>14</v>
      </c>
      <c r="B15">
        <v>88</v>
      </c>
      <c r="D15" t="s">
        <v>20</v>
      </c>
      <c r="E15">
        <v>2220</v>
      </c>
    </row>
    <row r="16" spans="1:13" x14ac:dyDescent="0.2">
      <c r="A16" t="s">
        <v>14</v>
      </c>
      <c r="B16">
        <v>48</v>
      </c>
      <c r="D16" t="s">
        <v>20</v>
      </c>
      <c r="E16">
        <v>1606</v>
      </c>
    </row>
    <row r="17" spans="1:5" x14ac:dyDescent="0.2">
      <c r="A17" t="s">
        <v>14</v>
      </c>
      <c r="B17">
        <v>1</v>
      </c>
      <c r="D17" t="s">
        <v>20</v>
      </c>
      <c r="E17">
        <v>129</v>
      </c>
    </row>
    <row r="18" spans="1:5" x14ac:dyDescent="0.2">
      <c r="A18" t="s">
        <v>14</v>
      </c>
      <c r="B18">
        <v>1467</v>
      </c>
      <c r="D18" t="s">
        <v>20</v>
      </c>
      <c r="E18">
        <v>226</v>
      </c>
    </row>
    <row r="19" spans="1:5" x14ac:dyDescent="0.2">
      <c r="A19" t="s">
        <v>14</v>
      </c>
      <c r="B19">
        <v>75</v>
      </c>
      <c r="D19" t="s">
        <v>20</v>
      </c>
      <c r="E19">
        <v>5419</v>
      </c>
    </row>
    <row r="20" spans="1:5" x14ac:dyDescent="0.2">
      <c r="A20" t="s">
        <v>14</v>
      </c>
      <c r="B20">
        <v>120</v>
      </c>
      <c r="D20" t="s">
        <v>20</v>
      </c>
      <c r="E20">
        <v>165</v>
      </c>
    </row>
    <row r="21" spans="1:5" x14ac:dyDescent="0.2">
      <c r="A21" t="s">
        <v>14</v>
      </c>
      <c r="B21">
        <v>2253</v>
      </c>
      <c r="D21" t="s">
        <v>20</v>
      </c>
      <c r="E21">
        <v>1965</v>
      </c>
    </row>
    <row r="22" spans="1:5" x14ac:dyDescent="0.2">
      <c r="A22" t="s">
        <v>14</v>
      </c>
      <c r="B22">
        <v>5</v>
      </c>
      <c r="D22" t="s">
        <v>20</v>
      </c>
      <c r="E22">
        <v>16</v>
      </c>
    </row>
    <row r="23" spans="1:5" x14ac:dyDescent="0.2">
      <c r="A23" t="s">
        <v>14</v>
      </c>
      <c r="B23">
        <v>38</v>
      </c>
      <c r="D23" t="s">
        <v>20</v>
      </c>
      <c r="E23">
        <v>107</v>
      </c>
    </row>
    <row r="24" spans="1:5" x14ac:dyDescent="0.2">
      <c r="A24" t="s">
        <v>14</v>
      </c>
      <c r="B24">
        <v>12</v>
      </c>
      <c r="D24" t="s">
        <v>20</v>
      </c>
      <c r="E24">
        <v>134</v>
      </c>
    </row>
    <row r="25" spans="1:5" x14ac:dyDescent="0.2">
      <c r="A25" t="s">
        <v>14</v>
      </c>
      <c r="B25">
        <v>1684</v>
      </c>
      <c r="D25" t="s">
        <v>20</v>
      </c>
      <c r="E25">
        <v>198</v>
      </c>
    </row>
    <row r="26" spans="1:5" x14ac:dyDescent="0.2">
      <c r="A26" t="s">
        <v>14</v>
      </c>
      <c r="B26">
        <v>56</v>
      </c>
      <c r="D26" t="s">
        <v>20</v>
      </c>
      <c r="E26">
        <v>111</v>
      </c>
    </row>
    <row r="27" spans="1:5" x14ac:dyDescent="0.2">
      <c r="A27" t="s">
        <v>14</v>
      </c>
      <c r="B27">
        <v>838</v>
      </c>
      <c r="D27" t="s">
        <v>20</v>
      </c>
      <c r="E27">
        <v>222</v>
      </c>
    </row>
    <row r="28" spans="1:5" x14ac:dyDescent="0.2">
      <c r="A28" t="s">
        <v>14</v>
      </c>
      <c r="B28">
        <v>1000</v>
      </c>
      <c r="D28" t="s">
        <v>20</v>
      </c>
      <c r="E28">
        <v>6212</v>
      </c>
    </row>
    <row r="29" spans="1:5" x14ac:dyDescent="0.2">
      <c r="A29" t="s">
        <v>14</v>
      </c>
      <c r="B29">
        <v>1482</v>
      </c>
      <c r="D29" t="s">
        <v>20</v>
      </c>
      <c r="E29">
        <v>98</v>
      </c>
    </row>
    <row r="30" spans="1:5" x14ac:dyDescent="0.2">
      <c r="A30" t="s">
        <v>14</v>
      </c>
      <c r="B30">
        <v>106</v>
      </c>
      <c r="D30" t="s">
        <v>20</v>
      </c>
      <c r="E30">
        <v>92</v>
      </c>
    </row>
    <row r="31" spans="1:5" x14ac:dyDescent="0.2">
      <c r="A31" t="s">
        <v>14</v>
      </c>
      <c r="B31">
        <v>679</v>
      </c>
      <c r="D31" t="s">
        <v>20</v>
      </c>
      <c r="E31">
        <v>149</v>
      </c>
    </row>
    <row r="32" spans="1:5" x14ac:dyDescent="0.2">
      <c r="A32" t="s">
        <v>14</v>
      </c>
      <c r="B32">
        <v>1220</v>
      </c>
      <c r="D32" t="s">
        <v>20</v>
      </c>
      <c r="E32">
        <v>2431</v>
      </c>
    </row>
    <row r="33" spans="1:5" x14ac:dyDescent="0.2">
      <c r="A33" t="s">
        <v>14</v>
      </c>
      <c r="B33">
        <v>1</v>
      </c>
      <c r="D33" t="s">
        <v>20</v>
      </c>
      <c r="E33">
        <v>303</v>
      </c>
    </row>
    <row r="34" spans="1:5" x14ac:dyDescent="0.2">
      <c r="A34" t="s">
        <v>14</v>
      </c>
      <c r="B34">
        <v>37</v>
      </c>
      <c r="D34" t="s">
        <v>20</v>
      </c>
      <c r="E34">
        <v>209</v>
      </c>
    </row>
    <row r="35" spans="1:5" x14ac:dyDescent="0.2">
      <c r="A35" t="s">
        <v>14</v>
      </c>
      <c r="B35">
        <v>60</v>
      </c>
      <c r="D35" t="s">
        <v>20</v>
      </c>
      <c r="E35">
        <v>131</v>
      </c>
    </row>
    <row r="36" spans="1:5" x14ac:dyDescent="0.2">
      <c r="A36" t="s">
        <v>14</v>
      </c>
      <c r="B36">
        <v>296</v>
      </c>
      <c r="D36" t="s">
        <v>20</v>
      </c>
      <c r="E36">
        <v>164</v>
      </c>
    </row>
    <row r="37" spans="1:5" x14ac:dyDescent="0.2">
      <c r="A37" t="s">
        <v>14</v>
      </c>
      <c r="B37">
        <v>3304</v>
      </c>
      <c r="D37" t="s">
        <v>20</v>
      </c>
      <c r="E37">
        <v>201</v>
      </c>
    </row>
    <row r="38" spans="1:5" x14ac:dyDescent="0.2">
      <c r="A38" t="s">
        <v>14</v>
      </c>
      <c r="B38">
        <v>73</v>
      </c>
      <c r="D38" t="s">
        <v>20</v>
      </c>
      <c r="E38">
        <v>211</v>
      </c>
    </row>
    <row r="39" spans="1:5" x14ac:dyDescent="0.2">
      <c r="A39" t="s">
        <v>14</v>
      </c>
      <c r="B39">
        <v>3387</v>
      </c>
      <c r="D39" t="s">
        <v>20</v>
      </c>
      <c r="E39">
        <v>128</v>
      </c>
    </row>
    <row r="40" spans="1:5" x14ac:dyDescent="0.2">
      <c r="A40" t="s">
        <v>14</v>
      </c>
      <c r="B40">
        <v>662</v>
      </c>
      <c r="D40" t="s">
        <v>20</v>
      </c>
      <c r="E40">
        <v>1600</v>
      </c>
    </row>
    <row r="41" spans="1:5" x14ac:dyDescent="0.2">
      <c r="A41" t="s">
        <v>14</v>
      </c>
      <c r="B41">
        <v>774</v>
      </c>
      <c r="D41" t="s">
        <v>20</v>
      </c>
      <c r="E41">
        <v>249</v>
      </c>
    </row>
    <row r="42" spans="1:5" x14ac:dyDescent="0.2">
      <c r="A42" t="s">
        <v>14</v>
      </c>
      <c r="B42">
        <v>672</v>
      </c>
      <c r="D42" t="s">
        <v>20</v>
      </c>
      <c r="E42">
        <v>236</v>
      </c>
    </row>
    <row r="43" spans="1:5" x14ac:dyDescent="0.2">
      <c r="A43" t="s">
        <v>14</v>
      </c>
      <c r="B43">
        <v>940</v>
      </c>
      <c r="D43" t="s">
        <v>20</v>
      </c>
      <c r="E43">
        <v>4065</v>
      </c>
    </row>
    <row r="44" spans="1:5" x14ac:dyDescent="0.2">
      <c r="A44" t="s">
        <v>14</v>
      </c>
      <c r="B44">
        <v>117</v>
      </c>
      <c r="D44" t="s">
        <v>20</v>
      </c>
      <c r="E44">
        <v>246</v>
      </c>
    </row>
    <row r="45" spans="1:5" x14ac:dyDescent="0.2">
      <c r="A45" t="s">
        <v>14</v>
      </c>
      <c r="B45">
        <v>115</v>
      </c>
      <c r="D45" t="s">
        <v>20</v>
      </c>
      <c r="E45">
        <v>2475</v>
      </c>
    </row>
    <row r="46" spans="1:5" x14ac:dyDescent="0.2">
      <c r="A46" t="s">
        <v>14</v>
      </c>
      <c r="B46">
        <v>326</v>
      </c>
      <c r="D46" t="s">
        <v>20</v>
      </c>
      <c r="E46">
        <v>76</v>
      </c>
    </row>
    <row r="47" spans="1:5" x14ac:dyDescent="0.2">
      <c r="A47" t="s">
        <v>14</v>
      </c>
      <c r="B47">
        <v>1</v>
      </c>
      <c r="D47" t="s">
        <v>20</v>
      </c>
      <c r="E47">
        <v>54</v>
      </c>
    </row>
    <row r="48" spans="1:5" x14ac:dyDescent="0.2">
      <c r="A48" t="s">
        <v>14</v>
      </c>
      <c r="B48">
        <v>1467</v>
      </c>
      <c r="D48" t="s">
        <v>20</v>
      </c>
      <c r="E48">
        <v>88</v>
      </c>
    </row>
    <row r="49" spans="1:5" x14ac:dyDescent="0.2">
      <c r="A49" t="s">
        <v>14</v>
      </c>
      <c r="B49">
        <v>5681</v>
      </c>
      <c r="D49" t="s">
        <v>20</v>
      </c>
      <c r="E49">
        <v>85</v>
      </c>
    </row>
    <row r="50" spans="1:5" x14ac:dyDescent="0.2">
      <c r="A50" t="s">
        <v>14</v>
      </c>
      <c r="B50">
        <v>1059</v>
      </c>
      <c r="D50" t="s">
        <v>20</v>
      </c>
      <c r="E50">
        <v>170</v>
      </c>
    </row>
    <row r="51" spans="1:5" x14ac:dyDescent="0.2">
      <c r="A51" t="s">
        <v>14</v>
      </c>
      <c r="B51">
        <v>1194</v>
      </c>
      <c r="D51" t="s">
        <v>20</v>
      </c>
      <c r="E51">
        <v>330</v>
      </c>
    </row>
    <row r="52" spans="1:5" x14ac:dyDescent="0.2">
      <c r="A52" t="s">
        <v>14</v>
      </c>
      <c r="B52">
        <v>30</v>
      </c>
      <c r="D52" t="s">
        <v>20</v>
      </c>
      <c r="E52">
        <v>127</v>
      </c>
    </row>
    <row r="53" spans="1:5" x14ac:dyDescent="0.2">
      <c r="A53" t="s">
        <v>14</v>
      </c>
      <c r="B53">
        <v>75</v>
      </c>
      <c r="D53" t="s">
        <v>20</v>
      </c>
      <c r="E53">
        <v>411</v>
      </c>
    </row>
    <row r="54" spans="1:5" x14ac:dyDescent="0.2">
      <c r="A54" t="s">
        <v>14</v>
      </c>
      <c r="B54">
        <v>955</v>
      </c>
      <c r="D54" t="s">
        <v>20</v>
      </c>
      <c r="E54">
        <v>180</v>
      </c>
    </row>
    <row r="55" spans="1:5" x14ac:dyDescent="0.2">
      <c r="A55" t="s">
        <v>14</v>
      </c>
      <c r="B55">
        <v>67</v>
      </c>
      <c r="D55" t="s">
        <v>20</v>
      </c>
      <c r="E55">
        <v>374</v>
      </c>
    </row>
    <row r="56" spans="1:5" x14ac:dyDescent="0.2">
      <c r="A56" t="s">
        <v>14</v>
      </c>
      <c r="B56">
        <v>5</v>
      </c>
      <c r="D56" t="s">
        <v>20</v>
      </c>
      <c r="E56">
        <v>71</v>
      </c>
    </row>
    <row r="57" spans="1:5" x14ac:dyDescent="0.2">
      <c r="A57" t="s">
        <v>14</v>
      </c>
      <c r="B57">
        <v>26</v>
      </c>
      <c r="D57" t="s">
        <v>20</v>
      </c>
      <c r="E57">
        <v>203</v>
      </c>
    </row>
    <row r="58" spans="1:5" x14ac:dyDescent="0.2">
      <c r="A58" t="s">
        <v>14</v>
      </c>
      <c r="B58">
        <v>1130</v>
      </c>
      <c r="D58" t="s">
        <v>20</v>
      </c>
      <c r="E58">
        <v>113</v>
      </c>
    </row>
    <row r="59" spans="1:5" x14ac:dyDescent="0.2">
      <c r="A59" t="s">
        <v>14</v>
      </c>
      <c r="B59">
        <v>782</v>
      </c>
      <c r="D59" t="s">
        <v>20</v>
      </c>
      <c r="E59">
        <v>96</v>
      </c>
    </row>
    <row r="60" spans="1:5" x14ac:dyDescent="0.2">
      <c r="A60" t="s">
        <v>14</v>
      </c>
      <c r="B60">
        <v>210</v>
      </c>
      <c r="D60" t="s">
        <v>20</v>
      </c>
      <c r="E60">
        <v>498</v>
      </c>
    </row>
    <row r="61" spans="1:5" x14ac:dyDescent="0.2">
      <c r="A61" t="s">
        <v>14</v>
      </c>
      <c r="B61">
        <v>136</v>
      </c>
      <c r="D61" t="s">
        <v>20</v>
      </c>
      <c r="E61">
        <v>180</v>
      </c>
    </row>
    <row r="62" spans="1:5" x14ac:dyDescent="0.2">
      <c r="A62" t="s">
        <v>14</v>
      </c>
      <c r="B62">
        <v>86</v>
      </c>
      <c r="D62" t="s">
        <v>20</v>
      </c>
      <c r="E62">
        <v>27</v>
      </c>
    </row>
    <row r="63" spans="1:5" x14ac:dyDescent="0.2">
      <c r="A63" t="s">
        <v>14</v>
      </c>
      <c r="B63">
        <v>19</v>
      </c>
      <c r="D63" t="s">
        <v>20</v>
      </c>
      <c r="E63">
        <v>2331</v>
      </c>
    </row>
    <row r="64" spans="1:5" x14ac:dyDescent="0.2">
      <c r="A64" t="s">
        <v>14</v>
      </c>
      <c r="B64">
        <v>886</v>
      </c>
      <c r="D64" t="s">
        <v>20</v>
      </c>
      <c r="E64">
        <v>113</v>
      </c>
    </row>
    <row r="65" spans="1:5" x14ac:dyDescent="0.2">
      <c r="A65" t="s">
        <v>14</v>
      </c>
      <c r="B65">
        <v>35</v>
      </c>
      <c r="D65" t="s">
        <v>20</v>
      </c>
      <c r="E65">
        <v>164</v>
      </c>
    </row>
    <row r="66" spans="1:5" x14ac:dyDescent="0.2">
      <c r="A66" t="s">
        <v>14</v>
      </c>
      <c r="B66">
        <v>24</v>
      </c>
      <c r="D66" t="s">
        <v>20</v>
      </c>
      <c r="E66">
        <v>164</v>
      </c>
    </row>
    <row r="67" spans="1:5" x14ac:dyDescent="0.2">
      <c r="A67" t="s">
        <v>14</v>
      </c>
      <c r="B67">
        <v>86</v>
      </c>
      <c r="D67" t="s">
        <v>20</v>
      </c>
      <c r="E67">
        <v>336</v>
      </c>
    </row>
    <row r="68" spans="1:5" x14ac:dyDescent="0.2">
      <c r="A68" t="s">
        <v>14</v>
      </c>
      <c r="B68">
        <v>243</v>
      </c>
      <c r="D68" t="s">
        <v>20</v>
      </c>
      <c r="E68">
        <v>1917</v>
      </c>
    </row>
    <row r="69" spans="1:5" x14ac:dyDescent="0.2">
      <c r="A69" t="s">
        <v>14</v>
      </c>
      <c r="B69">
        <v>65</v>
      </c>
      <c r="D69" t="s">
        <v>20</v>
      </c>
      <c r="E69">
        <v>95</v>
      </c>
    </row>
    <row r="70" spans="1:5" x14ac:dyDescent="0.2">
      <c r="A70" t="s">
        <v>14</v>
      </c>
      <c r="B70">
        <v>100</v>
      </c>
      <c r="D70" t="s">
        <v>20</v>
      </c>
      <c r="E70">
        <v>147</v>
      </c>
    </row>
    <row r="71" spans="1:5" x14ac:dyDescent="0.2">
      <c r="A71" t="s">
        <v>14</v>
      </c>
      <c r="B71">
        <v>168</v>
      </c>
      <c r="D71" t="s">
        <v>20</v>
      </c>
      <c r="E71">
        <v>86</v>
      </c>
    </row>
    <row r="72" spans="1:5" x14ac:dyDescent="0.2">
      <c r="A72" t="s">
        <v>14</v>
      </c>
      <c r="B72">
        <v>13</v>
      </c>
      <c r="D72" t="s">
        <v>20</v>
      </c>
      <c r="E72">
        <v>83</v>
      </c>
    </row>
    <row r="73" spans="1:5" x14ac:dyDescent="0.2">
      <c r="A73" t="s">
        <v>14</v>
      </c>
      <c r="B73">
        <v>1</v>
      </c>
      <c r="D73" t="s">
        <v>20</v>
      </c>
      <c r="E73">
        <v>676</v>
      </c>
    </row>
    <row r="74" spans="1:5" x14ac:dyDescent="0.2">
      <c r="A74" t="s">
        <v>14</v>
      </c>
      <c r="B74">
        <v>40</v>
      </c>
      <c r="D74" t="s">
        <v>20</v>
      </c>
      <c r="E74">
        <v>361</v>
      </c>
    </row>
    <row r="75" spans="1:5" x14ac:dyDescent="0.2">
      <c r="A75" t="s">
        <v>14</v>
      </c>
      <c r="B75">
        <v>226</v>
      </c>
      <c r="D75" t="s">
        <v>20</v>
      </c>
      <c r="E75">
        <v>131</v>
      </c>
    </row>
    <row r="76" spans="1:5" x14ac:dyDescent="0.2">
      <c r="A76" t="s">
        <v>14</v>
      </c>
      <c r="B76">
        <v>1625</v>
      </c>
      <c r="D76" t="s">
        <v>20</v>
      </c>
      <c r="E76">
        <v>126</v>
      </c>
    </row>
    <row r="77" spans="1:5" x14ac:dyDescent="0.2">
      <c r="A77" t="s">
        <v>14</v>
      </c>
      <c r="B77">
        <v>143</v>
      </c>
      <c r="D77" t="s">
        <v>20</v>
      </c>
      <c r="E77">
        <v>275</v>
      </c>
    </row>
    <row r="78" spans="1:5" x14ac:dyDescent="0.2">
      <c r="A78" t="s">
        <v>14</v>
      </c>
      <c r="B78">
        <v>934</v>
      </c>
      <c r="D78" t="s">
        <v>20</v>
      </c>
      <c r="E78">
        <v>67</v>
      </c>
    </row>
    <row r="79" spans="1:5" x14ac:dyDescent="0.2">
      <c r="A79" t="s">
        <v>14</v>
      </c>
      <c r="B79">
        <v>17</v>
      </c>
      <c r="D79" t="s">
        <v>20</v>
      </c>
      <c r="E79">
        <v>154</v>
      </c>
    </row>
    <row r="80" spans="1:5" x14ac:dyDescent="0.2">
      <c r="A80" t="s">
        <v>14</v>
      </c>
      <c r="B80">
        <v>2179</v>
      </c>
      <c r="D80" t="s">
        <v>20</v>
      </c>
      <c r="E80">
        <v>1782</v>
      </c>
    </row>
    <row r="81" spans="1:5" x14ac:dyDescent="0.2">
      <c r="A81" t="s">
        <v>14</v>
      </c>
      <c r="B81">
        <v>931</v>
      </c>
      <c r="D81" t="s">
        <v>20</v>
      </c>
      <c r="E81">
        <v>903</v>
      </c>
    </row>
    <row r="82" spans="1:5" x14ac:dyDescent="0.2">
      <c r="A82" t="s">
        <v>14</v>
      </c>
      <c r="B82">
        <v>92</v>
      </c>
      <c r="D82" t="s">
        <v>20</v>
      </c>
      <c r="E82">
        <v>94</v>
      </c>
    </row>
    <row r="83" spans="1:5" x14ac:dyDescent="0.2">
      <c r="A83" t="s">
        <v>14</v>
      </c>
      <c r="B83">
        <v>57</v>
      </c>
      <c r="D83" t="s">
        <v>20</v>
      </c>
      <c r="E83">
        <v>180</v>
      </c>
    </row>
    <row r="84" spans="1:5" x14ac:dyDescent="0.2">
      <c r="A84" t="s">
        <v>14</v>
      </c>
      <c r="B84">
        <v>41</v>
      </c>
      <c r="D84" t="s">
        <v>20</v>
      </c>
      <c r="E84">
        <v>533</v>
      </c>
    </row>
    <row r="85" spans="1:5" x14ac:dyDescent="0.2">
      <c r="A85" t="s">
        <v>14</v>
      </c>
      <c r="B85">
        <v>1</v>
      </c>
      <c r="D85" t="s">
        <v>20</v>
      </c>
      <c r="E85">
        <v>2443</v>
      </c>
    </row>
    <row r="86" spans="1:5" x14ac:dyDescent="0.2">
      <c r="A86" t="s">
        <v>14</v>
      </c>
      <c r="B86">
        <v>101</v>
      </c>
      <c r="D86" t="s">
        <v>20</v>
      </c>
      <c r="E86">
        <v>89</v>
      </c>
    </row>
    <row r="87" spans="1:5" x14ac:dyDescent="0.2">
      <c r="A87" t="s">
        <v>14</v>
      </c>
      <c r="B87">
        <v>1335</v>
      </c>
      <c r="D87" t="s">
        <v>20</v>
      </c>
      <c r="E87">
        <v>159</v>
      </c>
    </row>
    <row r="88" spans="1:5" x14ac:dyDescent="0.2">
      <c r="A88" t="s">
        <v>14</v>
      </c>
      <c r="B88">
        <v>15</v>
      </c>
      <c r="D88" t="s">
        <v>20</v>
      </c>
      <c r="E88">
        <v>50</v>
      </c>
    </row>
    <row r="89" spans="1:5" x14ac:dyDescent="0.2">
      <c r="A89" t="s">
        <v>14</v>
      </c>
      <c r="B89">
        <v>454</v>
      </c>
      <c r="D89" t="s">
        <v>20</v>
      </c>
      <c r="E89">
        <v>186</v>
      </c>
    </row>
    <row r="90" spans="1:5" x14ac:dyDescent="0.2">
      <c r="A90" t="s">
        <v>14</v>
      </c>
      <c r="B90">
        <v>3182</v>
      </c>
      <c r="D90" t="s">
        <v>20</v>
      </c>
      <c r="E90">
        <v>1071</v>
      </c>
    </row>
    <row r="91" spans="1:5" x14ac:dyDescent="0.2">
      <c r="A91" t="s">
        <v>14</v>
      </c>
      <c r="B91">
        <v>15</v>
      </c>
      <c r="D91" t="s">
        <v>20</v>
      </c>
      <c r="E91">
        <v>117</v>
      </c>
    </row>
    <row r="92" spans="1:5" x14ac:dyDescent="0.2">
      <c r="A92" t="s">
        <v>14</v>
      </c>
      <c r="B92">
        <v>133</v>
      </c>
      <c r="D92" t="s">
        <v>20</v>
      </c>
      <c r="E92">
        <v>70</v>
      </c>
    </row>
    <row r="93" spans="1:5" x14ac:dyDescent="0.2">
      <c r="A93" t="s">
        <v>14</v>
      </c>
      <c r="B93">
        <v>2062</v>
      </c>
      <c r="D93" t="s">
        <v>20</v>
      </c>
      <c r="E93">
        <v>135</v>
      </c>
    </row>
    <row r="94" spans="1:5" x14ac:dyDescent="0.2">
      <c r="A94" t="s">
        <v>14</v>
      </c>
      <c r="B94">
        <v>29</v>
      </c>
      <c r="D94" t="s">
        <v>20</v>
      </c>
      <c r="E94">
        <v>768</v>
      </c>
    </row>
    <row r="95" spans="1:5" x14ac:dyDescent="0.2">
      <c r="A95" t="s">
        <v>14</v>
      </c>
      <c r="B95">
        <v>132</v>
      </c>
      <c r="D95" t="s">
        <v>20</v>
      </c>
      <c r="E95">
        <v>199</v>
      </c>
    </row>
    <row r="96" spans="1:5" x14ac:dyDescent="0.2">
      <c r="A96" t="s">
        <v>14</v>
      </c>
      <c r="B96">
        <v>137</v>
      </c>
      <c r="D96" t="s">
        <v>20</v>
      </c>
      <c r="E96">
        <v>107</v>
      </c>
    </row>
    <row r="97" spans="1:5" x14ac:dyDescent="0.2">
      <c r="A97" t="s">
        <v>14</v>
      </c>
      <c r="B97">
        <v>908</v>
      </c>
      <c r="D97" t="s">
        <v>20</v>
      </c>
      <c r="E97">
        <v>195</v>
      </c>
    </row>
    <row r="98" spans="1:5" x14ac:dyDescent="0.2">
      <c r="A98" t="s">
        <v>14</v>
      </c>
      <c r="B98">
        <v>10</v>
      </c>
      <c r="D98" t="s">
        <v>20</v>
      </c>
      <c r="E98">
        <v>3376</v>
      </c>
    </row>
    <row r="99" spans="1:5" x14ac:dyDescent="0.2">
      <c r="A99" t="s">
        <v>14</v>
      </c>
      <c r="B99">
        <v>1910</v>
      </c>
      <c r="D99" t="s">
        <v>20</v>
      </c>
      <c r="E99">
        <v>41</v>
      </c>
    </row>
    <row r="100" spans="1:5" x14ac:dyDescent="0.2">
      <c r="A100" t="s">
        <v>14</v>
      </c>
      <c r="B100">
        <v>38</v>
      </c>
      <c r="D100" t="s">
        <v>20</v>
      </c>
      <c r="E100">
        <v>1821</v>
      </c>
    </row>
    <row r="101" spans="1:5" x14ac:dyDescent="0.2">
      <c r="A101" t="s">
        <v>14</v>
      </c>
      <c r="B101">
        <v>104</v>
      </c>
      <c r="D101" t="s">
        <v>20</v>
      </c>
      <c r="E101">
        <v>164</v>
      </c>
    </row>
    <row r="102" spans="1:5" x14ac:dyDescent="0.2">
      <c r="A102" t="s">
        <v>14</v>
      </c>
      <c r="B102">
        <v>49</v>
      </c>
      <c r="D102" t="s">
        <v>20</v>
      </c>
      <c r="E102">
        <v>157</v>
      </c>
    </row>
    <row r="103" spans="1:5" x14ac:dyDescent="0.2">
      <c r="A103" t="s">
        <v>14</v>
      </c>
      <c r="B103">
        <v>1</v>
      </c>
      <c r="D103" t="s">
        <v>20</v>
      </c>
      <c r="E103">
        <v>246</v>
      </c>
    </row>
    <row r="104" spans="1:5" x14ac:dyDescent="0.2">
      <c r="A104" t="s">
        <v>14</v>
      </c>
      <c r="B104">
        <v>245</v>
      </c>
      <c r="D104" t="s">
        <v>20</v>
      </c>
      <c r="E104">
        <v>1396</v>
      </c>
    </row>
    <row r="105" spans="1:5" x14ac:dyDescent="0.2">
      <c r="A105" t="s">
        <v>14</v>
      </c>
      <c r="B105">
        <v>32</v>
      </c>
      <c r="D105" t="s">
        <v>20</v>
      </c>
      <c r="E105">
        <v>2506</v>
      </c>
    </row>
    <row r="106" spans="1:5" x14ac:dyDescent="0.2">
      <c r="A106" t="s">
        <v>14</v>
      </c>
      <c r="B106">
        <v>7</v>
      </c>
      <c r="D106" t="s">
        <v>20</v>
      </c>
      <c r="E106">
        <v>244</v>
      </c>
    </row>
    <row r="107" spans="1:5" x14ac:dyDescent="0.2">
      <c r="A107" t="s">
        <v>14</v>
      </c>
      <c r="B107">
        <v>803</v>
      </c>
      <c r="D107" t="s">
        <v>20</v>
      </c>
      <c r="E107">
        <v>146</v>
      </c>
    </row>
    <row r="108" spans="1:5" x14ac:dyDescent="0.2">
      <c r="A108" t="s">
        <v>14</v>
      </c>
      <c r="B108">
        <v>16</v>
      </c>
      <c r="D108" t="s">
        <v>20</v>
      </c>
      <c r="E108">
        <v>1267</v>
      </c>
    </row>
    <row r="109" spans="1:5" x14ac:dyDescent="0.2">
      <c r="A109" t="s">
        <v>14</v>
      </c>
      <c r="B109">
        <v>31</v>
      </c>
      <c r="D109" t="s">
        <v>20</v>
      </c>
      <c r="E109">
        <v>1561</v>
      </c>
    </row>
    <row r="110" spans="1:5" x14ac:dyDescent="0.2">
      <c r="A110" t="s">
        <v>14</v>
      </c>
      <c r="B110">
        <v>108</v>
      </c>
      <c r="D110" t="s">
        <v>20</v>
      </c>
      <c r="E110">
        <v>48</v>
      </c>
    </row>
    <row r="111" spans="1:5" x14ac:dyDescent="0.2">
      <c r="A111" t="s">
        <v>14</v>
      </c>
      <c r="B111">
        <v>30</v>
      </c>
      <c r="D111" t="s">
        <v>20</v>
      </c>
      <c r="E111">
        <v>2739</v>
      </c>
    </row>
    <row r="112" spans="1:5" x14ac:dyDescent="0.2">
      <c r="A112" t="s">
        <v>14</v>
      </c>
      <c r="B112">
        <v>17</v>
      </c>
      <c r="D112" t="s">
        <v>20</v>
      </c>
      <c r="E112">
        <v>3537</v>
      </c>
    </row>
    <row r="113" spans="1:5" x14ac:dyDescent="0.2">
      <c r="A113" t="s">
        <v>14</v>
      </c>
      <c r="B113">
        <v>80</v>
      </c>
      <c r="D113" t="s">
        <v>20</v>
      </c>
      <c r="E113">
        <v>2107</v>
      </c>
    </row>
    <row r="114" spans="1:5" x14ac:dyDescent="0.2">
      <c r="A114" t="s">
        <v>14</v>
      </c>
      <c r="B114">
        <v>2468</v>
      </c>
      <c r="D114" t="s">
        <v>20</v>
      </c>
      <c r="E114">
        <v>3318</v>
      </c>
    </row>
    <row r="115" spans="1:5" x14ac:dyDescent="0.2">
      <c r="A115" t="s">
        <v>14</v>
      </c>
      <c r="B115">
        <v>26</v>
      </c>
      <c r="D115" t="s">
        <v>20</v>
      </c>
      <c r="E115">
        <v>340</v>
      </c>
    </row>
    <row r="116" spans="1:5" x14ac:dyDescent="0.2">
      <c r="A116" t="s">
        <v>14</v>
      </c>
      <c r="B116">
        <v>73</v>
      </c>
      <c r="D116" t="s">
        <v>20</v>
      </c>
      <c r="E116">
        <v>1442</v>
      </c>
    </row>
    <row r="117" spans="1:5" x14ac:dyDescent="0.2">
      <c r="A117" t="s">
        <v>14</v>
      </c>
      <c r="B117">
        <v>128</v>
      </c>
      <c r="D117" t="s">
        <v>20</v>
      </c>
      <c r="E117">
        <v>126</v>
      </c>
    </row>
    <row r="118" spans="1:5" x14ac:dyDescent="0.2">
      <c r="A118" t="s">
        <v>14</v>
      </c>
      <c r="B118">
        <v>33</v>
      </c>
      <c r="D118" t="s">
        <v>20</v>
      </c>
      <c r="E118">
        <v>524</v>
      </c>
    </row>
    <row r="119" spans="1:5" x14ac:dyDescent="0.2">
      <c r="A119" t="s">
        <v>14</v>
      </c>
      <c r="B119">
        <v>1072</v>
      </c>
      <c r="D119" t="s">
        <v>20</v>
      </c>
      <c r="E119">
        <v>1989</v>
      </c>
    </row>
    <row r="120" spans="1:5" x14ac:dyDescent="0.2">
      <c r="A120" t="s">
        <v>14</v>
      </c>
      <c r="B120">
        <v>393</v>
      </c>
      <c r="D120" t="s">
        <v>20</v>
      </c>
      <c r="E120">
        <v>157</v>
      </c>
    </row>
    <row r="121" spans="1:5" x14ac:dyDescent="0.2">
      <c r="A121" t="s">
        <v>14</v>
      </c>
      <c r="B121">
        <v>1257</v>
      </c>
      <c r="D121" t="s">
        <v>20</v>
      </c>
      <c r="E121">
        <v>4498</v>
      </c>
    </row>
    <row r="122" spans="1:5" x14ac:dyDescent="0.2">
      <c r="A122" t="s">
        <v>14</v>
      </c>
      <c r="B122">
        <v>328</v>
      </c>
      <c r="D122" t="s">
        <v>20</v>
      </c>
      <c r="E122">
        <v>80</v>
      </c>
    </row>
    <row r="123" spans="1:5" x14ac:dyDescent="0.2">
      <c r="A123" t="s">
        <v>14</v>
      </c>
      <c r="B123">
        <v>147</v>
      </c>
      <c r="D123" t="s">
        <v>20</v>
      </c>
      <c r="E123">
        <v>43</v>
      </c>
    </row>
    <row r="124" spans="1:5" x14ac:dyDescent="0.2">
      <c r="A124" t="s">
        <v>14</v>
      </c>
      <c r="B124">
        <v>830</v>
      </c>
      <c r="D124" t="s">
        <v>20</v>
      </c>
      <c r="E124">
        <v>2053</v>
      </c>
    </row>
    <row r="125" spans="1:5" x14ac:dyDescent="0.2">
      <c r="A125" t="s">
        <v>14</v>
      </c>
      <c r="B125">
        <v>331</v>
      </c>
      <c r="D125" t="s">
        <v>20</v>
      </c>
      <c r="E125">
        <v>168</v>
      </c>
    </row>
    <row r="126" spans="1:5" x14ac:dyDescent="0.2">
      <c r="A126" t="s">
        <v>14</v>
      </c>
      <c r="B126">
        <v>25</v>
      </c>
      <c r="D126" t="s">
        <v>20</v>
      </c>
      <c r="E126">
        <v>4289</v>
      </c>
    </row>
    <row r="127" spans="1:5" x14ac:dyDescent="0.2">
      <c r="A127" t="s">
        <v>14</v>
      </c>
      <c r="B127">
        <v>3483</v>
      </c>
      <c r="D127" t="s">
        <v>20</v>
      </c>
      <c r="E127">
        <v>165</v>
      </c>
    </row>
    <row r="128" spans="1:5" x14ac:dyDescent="0.2">
      <c r="A128" t="s">
        <v>14</v>
      </c>
      <c r="B128">
        <v>923</v>
      </c>
      <c r="D128" t="s">
        <v>20</v>
      </c>
      <c r="E128">
        <v>1815</v>
      </c>
    </row>
    <row r="129" spans="1:5" x14ac:dyDescent="0.2">
      <c r="A129" t="s">
        <v>14</v>
      </c>
      <c r="B129">
        <v>1</v>
      </c>
      <c r="D129" t="s">
        <v>20</v>
      </c>
      <c r="E129">
        <v>397</v>
      </c>
    </row>
    <row r="130" spans="1:5" x14ac:dyDescent="0.2">
      <c r="A130" t="s">
        <v>14</v>
      </c>
      <c r="B130">
        <v>33</v>
      </c>
      <c r="D130" t="s">
        <v>20</v>
      </c>
      <c r="E130">
        <v>1539</v>
      </c>
    </row>
    <row r="131" spans="1:5" x14ac:dyDescent="0.2">
      <c r="A131" t="s">
        <v>14</v>
      </c>
      <c r="B131">
        <v>40</v>
      </c>
      <c r="D131" t="s">
        <v>20</v>
      </c>
      <c r="E131">
        <v>138</v>
      </c>
    </row>
    <row r="132" spans="1:5" x14ac:dyDescent="0.2">
      <c r="A132" t="s">
        <v>14</v>
      </c>
      <c r="B132">
        <v>23</v>
      </c>
      <c r="D132" t="s">
        <v>20</v>
      </c>
      <c r="E132">
        <v>3594</v>
      </c>
    </row>
    <row r="133" spans="1:5" x14ac:dyDescent="0.2">
      <c r="A133" t="s">
        <v>14</v>
      </c>
      <c r="B133">
        <v>75</v>
      </c>
      <c r="D133" t="s">
        <v>20</v>
      </c>
      <c r="E133">
        <v>5880</v>
      </c>
    </row>
    <row r="134" spans="1:5" x14ac:dyDescent="0.2">
      <c r="A134" t="s">
        <v>14</v>
      </c>
      <c r="B134">
        <v>2176</v>
      </c>
      <c r="D134" t="s">
        <v>20</v>
      </c>
      <c r="E134">
        <v>112</v>
      </c>
    </row>
    <row r="135" spans="1:5" x14ac:dyDescent="0.2">
      <c r="A135" t="s">
        <v>14</v>
      </c>
      <c r="B135">
        <v>441</v>
      </c>
      <c r="D135" t="s">
        <v>20</v>
      </c>
      <c r="E135">
        <v>943</v>
      </c>
    </row>
    <row r="136" spans="1:5" x14ac:dyDescent="0.2">
      <c r="A136" t="s">
        <v>14</v>
      </c>
      <c r="B136">
        <v>25</v>
      </c>
      <c r="D136" t="s">
        <v>20</v>
      </c>
      <c r="E136">
        <v>2468</v>
      </c>
    </row>
    <row r="137" spans="1:5" x14ac:dyDescent="0.2">
      <c r="A137" t="s">
        <v>14</v>
      </c>
      <c r="B137">
        <v>127</v>
      </c>
      <c r="D137" t="s">
        <v>20</v>
      </c>
      <c r="E137">
        <v>2551</v>
      </c>
    </row>
    <row r="138" spans="1:5" x14ac:dyDescent="0.2">
      <c r="A138" t="s">
        <v>14</v>
      </c>
      <c r="B138">
        <v>355</v>
      </c>
      <c r="D138" t="s">
        <v>20</v>
      </c>
      <c r="E138">
        <v>101</v>
      </c>
    </row>
    <row r="139" spans="1:5" x14ac:dyDescent="0.2">
      <c r="A139" t="s">
        <v>14</v>
      </c>
      <c r="B139">
        <v>44</v>
      </c>
      <c r="D139" t="s">
        <v>20</v>
      </c>
      <c r="E139">
        <v>92</v>
      </c>
    </row>
    <row r="140" spans="1:5" x14ac:dyDescent="0.2">
      <c r="A140" t="s">
        <v>14</v>
      </c>
      <c r="B140">
        <v>67</v>
      </c>
      <c r="D140" t="s">
        <v>20</v>
      </c>
      <c r="E140">
        <v>62</v>
      </c>
    </row>
    <row r="141" spans="1:5" x14ac:dyDescent="0.2">
      <c r="A141" t="s">
        <v>14</v>
      </c>
      <c r="B141">
        <v>1068</v>
      </c>
      <c r="D141" t="s">
        <v>20</v>
      </c>
      <c r="E141">
        <v>149</v>
      </c>
    </row>
    <row r="142" spans="1:5" x14ac:dyDescent="0.2">
      <c r="A142" t="s">
        <v>14</v>
      </c>
      <c r="B142">
        <v>424</v>
      </c>
      <c r="D142" t="s">
        <v>20</v>
      </c>
      <c r="E142">
        <v>329</v>
      </c>
    </row>
    <row r="143" spans="1:5" x14ac:dyDescent="0.2">
      <c r="A143" t="s">
        <v>14</v>
      </c>
      <c r="B143">
        <v>151</v>
      </c>
      <c r="D143" t="s">
        <v>20</v>
      </c>
      <c r="E143">
        <v>97</v>
      </c>
    </row>
    <row r="144" spans="1:5" x14ac:dyDescent="0.2">
      <c r="A144" t="s">
        <v>14</v>
      </c>
      <c r="B144">
        <v>1608</v>
      </c>
      <c r="D144" t="s">
        <v>20</v>
      </c>
      <c r="E144">
        <v>1784</v>
      </c>
    </row>
    <row r="145" spans="1:5" x14ac:dyDescent="0.2">
      <c r="A145" t="s">
        <v>14</v>
      </c>
      <c r="B145">
        <v>941</v>
      </c>
      <c r="D145" t="s">
        <v>20</v>
      </c>
      <c r="E145">
        <v>1684</v>
      </c>
    </row>
    <row r="146" spans="1:5" x14ac:dyDescent="0.2">
      <c r="A146" t="s">
        <v>14</v>
      </c>
      <c r="B146">
        <v>1</v>
      </c>
      <c r="D146" t="s">
        <v>20</v>
      </c>
      <c r="E146">
        <v>250</v>
      </c>
    </row>
    <row r="147" spans="1:5" x14ac:dyDescent="0.2">
      <c r="A147" t="s">
        <v>14</v>
      </c>
      <c r="B147">
        <v>40</v>
      </c>
      <c r="D147" t="s">
        <v>20</v>
      </c>
      <c r="E147">
        <v>238</v>
      </c>
    </row>
    <row r="148" spans="1:5" x14ac:dyDescent="0.2">
      <c r="A148" t="s">
        <v>14</v>
      </c>
      <c r="B148">
        <v>3015</v>
      </c>
      <c r="D148" t="s">
        <v>20</v>
      </c>
      <c r="E148">
        <v>53</v>
      </c>
    </row>
    <row r="149" spans="1:5" x14ac:dyDescent="0.2">
      <c r="A149" t="s">
        <v>14</v>
      </c>
      <c r="B149">
        <v>435</v>
      </c>
      <c r="D149" t="s">
        <v>20</v>
      </c>
      <c r="E149">
        <v>214</v>
      </c>
    </row>
    <row r="150" spans="1:5" x14ac:dyDescent="0.2">
      <c r="A150" t="s">
        <v>14</v>
      </c>
      <c r="B150">
        <v>714</v>
      </c>
      <c r="D150" t="s">
        <v>20</v>
      </c>
      <c r="E150">
        <v>222</v>
      </c>
    </row>
    <row r="151" spans="1:5" x14ac:dyDescent="0.2">
      <c r="A151" t="s">
        <v>14</v>
      </c>
      <c r="B151">
        <v>5497</v>
      </c>
      <c r="D151" t="s">
        <v>20</v>
      </c>
      <c r="E151">
        <v>1884</v>
      </c>
    </row>
    <row r="152" spans="1:5" x14ac:dyDescent="0.2">
      <c r="A152" t="s">
        <v>14</v>
      </c>
      <c r="B152">
        <v>418</v>
      </c>
      <c r="D152" t="s">
        <v>20</v>
      </c>
      <c r="E152">
        <v>218</v>
      </c>
    </row>
    <row r="153" spans="1:5" x14ac:dyDescent="0.2">
      <c r="A153" t="s">
        <v>14</v>
      </c>
      <c r="B153">
        <v>1439</v>
      </c>
      <c r="D153" t="s">
        <v>20</v>
      </c>
      <c r="E153">
        <v>6465</v>
      </c>
    </row>
    <row r="154" spans="1:5" x14ac:dyDescent="0.2">
      <c r="A154" t="s">
        <v>14</v>
      </c>
      <c r="B154">
        <v>15</v>
      </c>
      <c r="D154" t="s">
        <v>20</v>
      </c>
      <c r="E154">
        <v>59</v>
      </c>
    </row>
    <row r="155" spans="1:5" x14ac:dyDescent="0.2">
      <c r="A155" t="s">
        <v>14</v>
      </c>
      <c r="B155">
        <v>1999</v>
      </c>
      <c r="D155" t="s">
        <v>20</v>
      </c>
      <c r="E155">
        <v>88</v>
      </c>
    </row>
    <row r="156" spans="1:5" x14ac:dyDescent="0.2">
      <c r="A156" t="s">
        <v>14</v>
      </c>
      <c r="B156">
        <v>118</v>
      </c>
      <c r="D156" t="s">
        <v>20</v>
      </c>
      <c r="E156">
        <v>1697</v>
      </c>
    </row>
    <row r="157" spans="1:5" x14ac:dyDescent="0.2">
      <c r="A157" t="s">
        <v>14</v>
      </c>
      <c r="B157">
        <v>162</v>
      </c>
      <c r="D157" t="s">
        <v>20</v>
      </c>
      <c r="E157">
        <v>92</v>
      </c>
    </row>
    <row r="158" spans="1:5" x14ac:dyDescent="0.2">
      <c r="A158" t="s">
        <v>14</v>
      </c>
      <c r="B158">
        <v>83</v>
      </c>
      <c r="D158" t="s">
        <v>20</v>
      </c>
      <c r="E158">
        <v>186</v>
      </c>
    </row>
    <row r="159" spans="1:5" x14ac:dyDescent="0.2">
      <c r="A159" t="s">
        <v>14</v>
      </c>
      <c r="B159">
        <v>747</v>
      </c>
      <c r="D159" t="s">
        <v>20</v>
      </c>
      <c r="E159">
        <v>138</v>
      </c>
    </row>
    <row r="160" spans="1:5" x14ac:dyDescent="0.2">
      <c r="A160" t="s">
        <v>14</v>
      </c>
      <c r="B160">
        <v>84</v>
      </c>
      <c r="D160" t="s">
        <v>20</v>
      </c>
      <c r="E160">
        <v>261</v>
      </c>
    </row>
    <row r="161" spans="1:5" x14ac:dyDescent="0.2">
      <c r="A161" t="s">
        <v>14</v>
      </c>
      <c r="B161">
        <v>91</v>
      </c>
      <c r="D161" t="s">
        <v>20</v>
      </c>
      <c r="E161">
        <v>107</v>
      </c>
    </row>
    <row r="162" spans="1:5" x14ac:dyDescent="0.2">
      <c r="A162" t="s">
        <v>14</v>
      </c>
      <c r="B162">
        <v>792</v>
      </c>
      <c r="D162" t="s">
        <v>20</v>
      </c>
      <c r="E162">
        <v>199</v>
      </c>
    </row>
    <row r="163" spans="1:5" x14ac:dyDescent="0.2">
      <c r="A163" t="s">
        <v>14</v>
      </c>
      <c r="B163">
        <v>32</v>
      </c>
      <c r="D163" t="s">
        <v>20</v>
      </c>
      <c r="E163">
        <v>5512</v>
      </c>
    </row>
    <row r="164" spans="1:5" x14ac:dyDescent="0.2">
      <c r="A164" t="s">
        <v>14</v>
      </c>
      <c r="B164">
        <v>186</v>
      </c>
      <c r="D164" t="s">
        <v>20</v>
      </c>
      <c r="E164">
        <v>86</v>
      </c>
    </row>
    <row r="165" spans="1:5" x14ac:dyDescent="0.2">
      <c r="A165" t="s">
        <v>14</v>
      </c>
      <c r="B165">
        <v>605</v>
      </c>
      <c r="D165" t="s">
        <v>20</v>
      </c>
      <c r="E165">
        <v>2768</v>
      </c>
    </row>
    <row r="166" spans="1:5" x14ac:dyDescent="0.2">
      <c r="A166" t="s">
        <v>14</v>
      </c>
      <c r="B166">
        <v>1</v>
      </c>
      <c r="D166" t="s">
        <v>20</v>
      </c>
      <c r="E166">
        <v>48</v>
      </c>
    </row>
    <row r="167" spans="1:5" x14ac:dyDescent="0.2">
      <c r="A167" t="s">
        <v>14</v>
      </c>
      <c r="B167">
        <v>31</v>
      </c>
      <c r="D167" t="s">
        <v>20</v>
      </c>
      <c r="E167">
        <v>87</v>
      </c>
    </row>
    <row r="168" spans="1:5" x14ac:dyDescent="0.2">
      <c r="A168" t="s">
        <v>14</v>
      </c>
      <c r="B168">
        <v>1181</v>
      </c>
      <c r="D168" t="s">
        <v>20</v>
      </c>
      <c r="E168">
        <v>1894</v>
      </c>
    </row>
    <row r="169" spans="1:5" x14ac:dyDescent="0.2">
      <c r="A169" t="s">
        <v>14</v>
      </c>
      <c r="B169">
        <v>39</v>
      </c>
      <c r="D169" t="s">
        <v>20</v>
      </c>
      <c r="E169">
        <v>282</v>
      </c>
    </row>
    <row r="170" spans="1:5" x14ac:dyDescent="0.2">
      <c r="A170" t="s">
        <v>14</v>
      </c>
      <c r="B170">
        <v>46</v>
      </c>
      <c r="D170" t="s">
        <v>20</v>
      </c>
      <c r="E170">
        <v>116</v>
      </c>
    </row>
    <row r="171" spans="1:5" x14ac:dyDescent="0.2">
      <c r="A171" t="s">
        <v>14</v>
      </c>
      <c r="B171">
        <v>105</v>
      </c>
      <c r="D171" t="s">
        <v>20</v>
      </c>
      <c r="E171">
        <v>83</v>
      </c>
    </row>
    <row r="172" spans="1:5" x14ac:dyDescent="0.2">
      <c r="A172" t="s">
        <v>14</v>
      </c>
      <c r="B172">
        <v>535</v>
      </c>
      <c r="D172" t="s">
        <v>20</v>
      </c>
      <c r="E172">
        <v>91</v>
      </c>
    </row>
    <row r="173" spans="1:5" x14ac:dyDescent="0.2">
      <c r="A173" t="s">
        <v>14</v>
      </c>
      <c r="B173">
        <v>16</v>
      </c>
      <c r="D173" t="s">
        <v>20</v>
      </c>
      <c r="E173">
        <v>546</v>
      </c>
    </row>
    <row r="174" spans="1:5" x14ac:dyDescent="0.2">
      <c r="A174" t="s">
        <v>14</v>
      </c>
      <c r="B174">
        <v>575</v>
      </c>
      <c r="D174" t="s">
        <v>20</v>
      </c>
      <c r="E174">
        <v>393</v>
      </c>
    </row>
    <row r="175" spans="1:5" x14ac:dyDescent="0.2">
      <c r="A175" t="s">
        <v>14</v>
      </c>
      <c r="B175">
        <v>1120</v>
      </c>
      <c r="D175" t="s">
        <v>20</v>
      </c>
      <c r="E175">
        <v>133</v>
      </c>
    </row>
    <row r="176" spans="1:5" x14ac:dyDescent="0.2">
      <c r="A176" t="s">
        <v>14</v>
      </c>
      <c r="B176">
        <v>113</v>
      </c>
      <c r="D176" t="s">
        <v>20</v>
      </c>
      <c r="E176">
        <v>254</v>
      </c>
    </row>
    <row r="177" spans="1:5" x14ac:dyDescent="0.2">
      <c r="A177" t="s">
        <v>14</v>
      </c>
      <c r="B177">
        <v>1538</v>
      </c>
      <c r="D177" t="s">
        <v>20</v>
      </c>
      <c r="E177">
        <v>176</v>
      </c>
    </row>
    <row r="178" spans="1:5" x14ac:dyDescent="0.2">
      <c r="A178" t="s">
        <v>14</v>
      </c>
      <c r="B178">
        <v>9</v>
      </c>
      <c r="D178" t="s">
        <v>20</v>
      </c>
      <c r="E178">
        <v>337</v>
      </c>
    </row>
    <row r="179" spans="1:5" x14ac:dyDescent="0.2">
      <c r="A179" t="s">
        <v>14</v>
      </c>
      <c r="B179">
        <v>554</v>
      </c>
      <c r="D179" t="s">
        <v>20</v>
      </c>
      <c r="E179">
        <v>107</v>
      </c>
    </row>
    <row r="180" spans="1:5" x14ac:dyDescent="0.2">
      <c r="A180" t="s">
        <v>14</v>
      </c>
      <c r="B180">
        <v>648</v>
      </c>
      <c r="D180" t="s">
        <v>20</v>
      </c>
      <c r="E180">
        <v>183</v>
      </c>
    </row>
    <row r="181" spans="1:5" x14ac:dyDescent="0.2">
      <c r="A181" t="s">
        <v>14</v>
      </c>
      <c r="B181">
        <v>21</v>
      </c>
      <c r="D181" t="s">
        <v>20</v>
      </c>
      <c r="E181">
        <v>72</v>
      </c>
    </row>
    <row r="182" spans="1:5" x14ac:dyDescent="0.2">
      <c r="A182" t="s">
        <v>14</v>
      </c>
      <c r="B182">
        <v>54</v>
      </c>
      <c r="D182" t="s">
        <v>20</v>
      </c>
      <c r="E182">
        <v>295</v>
      </c>
    </row>
    <row r="183" spans="1:5" x14ac:dyDescent="0.2">
      <c r="A183" t="s">
        <v>14</v>
      </c>
      <c r="B183">
        <v>120</v>
      </c>
      <c r="D183" t="s">
        <v>20</v>
      </c>
      <c r="E183">
        <v>142</v>
      </c>
    </row>
    <row r="184" spans="1:5" x14ac:dyDescent="0.2">
      <c r="A184" t="s">
        <v>14</v>
      </c>
      <c r="B184">
        <v>579</v>
      </c>
      <c r="D184" t="s">
        <v>20</v>
      </c>
      <c r="E184">
        <v>85</v>
      </c>
    </row>
    <row r="185" spans="1:5" x14ac:dyDescent="0.2">
      <c r="A185" t="s">
        <v>14</v>
      </c>
      <c r="B185">
        <v>2072</v>
      </c>
      <c r="D185" t="s">
        <v>20</v>
      </c>
      <c r="E185">
        <v>659</v>
      </c>
    </row>
    <row r="186" spans="1:5" x14ac:dyDescent="0.2">
      <c r="A186" t="s">
        <v>14</v>
      </c>
      <c r="B186">
        <v>0</v>
      </c>
      <c r="D186" t="s">
        <v>20</v>
      </c>
      <c r="E186">
        <v>121</v>
      </c>
    </row>
    <row r="187" spans="1:5" x14ac:dyDescent="0.2">
      <c r="A187" t="s">
        <v>14</v>
      </c>
      <c r="B187">
        <v>1796</v>
      </c>
      <c r="D187" t="s">
        <v>20</v>
      </c>
      <c r="E187">
        <v>3742</v>
      </c>
    </row>
    <row r="188" spans="1:5" x14ac:dyDescent="0.2">
      <c r="A188" t="s">
        <v>14</v>
      </c>
      <c r="B188">
        <v>62</v>
      </c>
      <c r="D188" t="s">
        <v>20</v>
      </c>
      <c r="E188">
        <v>223</v>
      </c>
    </row>
    <row r="189" spans="1:5" x14ac:dyDescent="0.2">
      <c r="A189" t="s">
        <v>14</v>
      </c>
      <c r="B189">
        <v>347</v>
      </c>
      <c r="D189" t="s">
        <v>20</v>
      </c>
      <c r="E189">
        <v>133</v>
      </c>
    </row>
    <row r="190" spans="1:5" x14ac:dyDescent="0.2">
      <c r="A190" t="s">
        <v>14</v>
      </c>
      <c r="B190">
        <v>19</v>
      </c>
      <c r="D190" t="s">
        <v>20</v>
      </c>
      <c r="E190">
        <v>5168</v>
      </c>
    </row>
    <row r="191" spans="1:5" x14ac:dyDescent="0.2">
      <c r="A191" t="s">
        <v>14</v>
      </c>
      <c r="B191">
        <v>1258</v>
      </c>
      <c r="D191" t="s">
        <v>20</v>
      </c>
      <c r="E191">
        <v>307</v>
      </c>
    </row>
    <row r="192" spans="1:5" x14ac:dyDescent="0.2">
      <c r="A192" t="s">
        <v>14</v>
      </c>
      <c r="B192">
        <v>362</v>
      </c>
      <c r="D192" t="s">
        <v>20</v>
      </c>
      <c r="E192">
        <v>2441</v>
      </c>
    </row>
    <row r="193" spans="1:5" x14ac:dyDescent="0.2">
      <c r="A193" t="s">
        <v>14</v>
      </c>
      <c r="B193">
        <v>133</v>
      </c>
      <c r="D193" t="s">
        <v>20</v>
      </c>
      <c r="E193">
        <v>1385</v>
      </c>
    </row>
    <row r="194" spans="1:5" x14ac:dyDescent="0.2">
      <c r="A194" t="s">
        <v>14</v>
      </c>
      <c r="B194">
        <v>846</v>
      </c>
      <c r="D194" t="s">
        <v>20</v>
      </c>
      <c r="E194">
        <v>190</v>
      </c>
    </row>
    <row r="195" spans="1:5" x14ac:dyDescent="0.2">
      <c r="A195" t="s">
        <v>14</v>
      </c>
      <c r="B195">
        <v>10</v>
      </c>
      <c r="D195" t="s">
        <v>20</v>
      </c>
      <c r="E195">
        <v>470</v>
      </c>
    </row>
    <row r="196" spans="1:5" x14ac:dyDescent="0.2">
      <c r="A196" t="s">
        <v>14</v>
      </c>
      <c r="B196">
        <v>191</v>
      </c>
      <c r="D196" t="s">
        <v>20</v>
      </c>
      <c r="E196">
        <v>253</v>
      </c>
    </row>
    <row r="197" spans="1:5" x14ac:dyDescent="0.2">
      <c r="A197" t="s">
        <v>14</v>
      </c>
      <c r="B197">
        <v>1979</v>
      </c>
      <c r="D197" t="s">
        <v>20</v>
      </c>
      <c r="E197">
        <v>1113</v>
      </c>
    </row>
    <row r="198" spans="1:5" x14ac:dyDescent="0.2">
      <c r="A198" t="s">
        <v>14</v>
      </c>
      <c r="B198">
        <v>63</v>
      </c>
      <c r="D198" t="s">
        <v>20</v>
      </c>
      <c r="E198">
        <v>2283</v>
      </c>
    </row>
    <row r="199" spans="1:5" x14ac:dyDescent="0.2">
      <c r="A199" t="s">
        <v>14</v>
      </c>
      <c r="B199">
        <v>6080</v>
      </c>
      <c r="D199" t="s">
        <v>20</v>
      </c>
      <c r="E199">
        <v>1095</v>
      </c>
    </row>
    <row r="200" spans="1:5" x14ac:dyDescent="0.2">
      <c r="A200" t="s">
        <v>14</v>
      </c>
      <c r="B200">
        <v>80</v>
      </c>
      <c r="D200" t="s">
        <v>20</v>
      </c>
      <c r="E200">
        <v>1690</v>
      </c>
    </row>
    <row r="201" spans="1:5" x14ac:dyDescent="0.2">
      <c r="A201" t="s">
        <v>14</v>
      </c>
      <c r="B201">
        <v>9</v>
      </c>
      <c r="D201" t="s">
        <v>20</v>
      </c>
      <c r="E201">
        <v>191</v>
      </c>
    </row>
    <row r="202" spans="1:5" x14ac:dyDescent="0.2">
      <c r="A202" t="s">
        <v>14</v>
      </c>
      <c r="B202">
        <v>1784</v>
      </c>
      <c r="D202" t="s">
        <v>20</v>
      </c>
      <c r="E202">
        <v>2013</v>
      </c>
    </row>
    <row r="203" spans="1:5" x14ac:dyDescent="0.2">
      <c r="A203" t="s">
        <v>14</v>
      </c>
      <c r="B203">
        <v>243</v>
      </c>
      <c r="D203" t="s">
        <v>20</v>
      </c>
      <c r="E203">
        <v>1703</v>
      </c>
    </row>
    <row r="204" spans="1:5" x14ac:dyDescent="0.2">
      <c r="A204" t="s">
        <v>14</v>
      </c>
      <c r="B204">
        <v>1296</v>
      </c>
      <c r="D204" t="s">
        <v>20</v>
      </c>
      <c r="E204">
        <v>80</v>
      </c>
    </row>
    <row r="205" spans="1:5" x14ac:dyDescent="0.2">
      <c r="A205" t="s">
        <v>14</v>
      </c>
      <c r="B205">
        <v>77</v>
      </c>
      <c r="D205" t="s">
        <v>20</v>
      </c>
      <c r="E205">
        <v>41</v>
      </c>
    </row>
    <row r="206" spans="1:5" x14ac:dyDescent="0.2">
      <c r="A206" t="s">
        <v>14</v>
      </c>
      <c r="B206">
        <v>395</v>
      </c>
      <c r="D206" t="s">
        <v>20</v>
      </c>
      <c r="E206">
        <v>187</v>
      </c>
    </row>
    <row r="207" spans="1:5" x14ac:dyDescent="0.2">
      <c r="A207" t="s">
        <v>14</v>
      </c>
      <c r="B207">
        <v>49</v>
      </c>
      <c r="D207" t="s">
        <v>20</v>
      </c>
      <c r="E207">
        <v>2875</v>
      </c>
    </row>
    <row r="208" spans="1:5" x14ac:dyDescent="0.2">
      <c r="A208" t="s">
        <v>14</v>
      </c>
      <c r="B208">
        <v>180</v>
      </c>
      <c r="D208" t="s">
        <v>20</v>
      </c>
      <c r="E208">
        <v>88</v>
      </c>
    </row>
    <row r="209" spans="1:5" x14ac:dyDescent="0.2">
      <c r="A209" t="s">
        <v>14</v>
      </c>
      <c r="B209">
        <v>2690</v>
      </c>
      <c r="D209" t="s">
        <v>20</v>
      </c>
      <c r="E209">
        <v>191</v>
      </c>
    </row>
    <row r="210" spans="1:5" x14ac:dyDescent="0.2">
      <c r="A210" t="s">
        <v>14</v>
      </c>
      <c r="B210">
        <v>2779</v>
      </c>
      <c r="D210" t="s">
        <v>20</v>
      </c>
      <c r="E210">
        <v>139</v>
      </c>
    </row>
    <row r="211" spans="1:5" x14ac:dyDescent="0.2">
      <c r="A211" t="s">
        <v>14</v>
      </c>
      <c r="B211">
        <v>92</v>
      </c>
      <c r="D211" t="s">
        <v>20</v>
      </c>
      <c r="E211">
        <v>186</v>
      </c>
    </row>
    <row r="212" spans="1:5" x14ac:dyDescent="0.2">
      <c r="A212" t="s">
        <v>14</v>
      </c>
      <c r="B212">
        <v>1028</v>
      </c>
      <c r="D212" t="s">
        <v>20</v>
      </c>
      <c r="E212">
        <v>112</v>
      </c>
    </row>
    <row r="213" spans="1:5" x14ac:dyDescent="0.2">
      <c r="A213" t="s">
        <v>14</v>
      </c>
      <c r="B213">
        <v>26</v>
      </c>
      <c r="D213" t="s">
        <v>20</v>
      </c>
      <c r="E213">
        <v>101</v>
      </c>
    </row>
    <row r="214" spans="1:5" x14ac:dyDescent="0.2">
      <c r="A214" t="s">
        <v>14</v>
      </c>
      <c r="B214">
        <v>1790</v>
      </c>
      <c r="D214" t="s">
        <v>20</v>
      </c>
      <c r="E214">
        <v>206</v>
      </c>
    </row>
    <row r="215" spans="1:5" x14ac:dyDescent="0.2">
      <c r="A215" t="s">
        <v>14</v>
      </c>
      <c r="B215">
        <v>37</v>
      </c>
      <c r="D215" t="s">
        <v>20</v>
      </c>
      <c r="E215">
        <v>154</v>
      </c>
    </row>
    <row r="216" spans="1:5" x14ac:dyDescent="0.2">
      <c r="A216" t="s">
        <v>14</v>
      </c>
      <c r="B216">
        <v>35</v>
      </c>
      <c r="D216" t="s">
        <v>20</v>
      </c>
      <c r="E216">
        <v>5966</v>
      </c>
    </row>
    <row r="217" spans="1:5" x14ac:dyDescent="0.2">
      <c r="A217" t="s">
        <v>14</v>
      </c>
      <c r="B217">
        <v>558</v>
      </c>
      <c r="D217" t="s">
        <v>20</v>
      </c>
      <c r="E217">
        <v>169</v>
      </c>
    </row>
    <row r="218" spans="1:5" x14ac:dyDescent="0.2">
      <c r="A218" t="s">
        <v>14</v>
      </c>
      <c r="B218">
        <v>64</v>
      </c>
      <c r="D218" t="s">
        <v>20</v>
      </c>
      <c r="E218">
        <v>2106</v>
      </c>
    </row>
    <row r="219" spans="1:5" x14ac:dyDescent="0.2">
      <c r="A219" t="s">
        <v>14</v>
      </c>
      <c r="B219">
        <v>245</v>
      </c>
      <c r="D219" t="s">
        <v>20</v>
      </c>
      <c r="E219">
        <v>131</v>
      </c>
    </row>
    <row r="220" spans="1:5" x14ac:dyDescent="0.2">
      <c r="A220" t="s">
        <v>14</v>
      </c>
      <c r="B220">
        <v>71</v>
      </c>
      <c r="D220" t="s">
        <v>20</v>
      </c>
      <c r="E220">
        <v>84</v>
      </c>
    </row>
    <row r="221" spans="1:5" x14ac:dyDescent="0.2">
      <c r="A221" t="s">
        <v>14</v>
      </c>
      <c r="B221">
        <v>42</v>
      </c>
      <c r="D221" t="s">
        <v>20</v>
      </c>
      <c r="E221">
        <v>155</v>
      </c>
    </row>
    <row r="222" spans="1:5" x14ac:dyDescent="0.2">
      <c r="A222" t="s">
        <v>14</v>
      </c>
      <c r="B222">
        <v>156</v>
      </c>
      <c r="D222" t="s">
        <v>20</v>
      </c>
      <c r="E222">
        <v>189</v>
      </c>
    </row>
    <row r="223" spans="1:5" x14ac:dyDescent="0.2">
      <c r="A223" t="s">
        <v>14</v>
      </c>
      <c r="B223">
        <v>1368</v>
      </c>
      <c r="D223" t="s">
        <v>20</v>
      </c>
      <c r="E223">
        <v>4799</v>
      </c>
    </row>
    <row r="224" spans="1:5" x14ac:dyDescent="0.2">
      <c r="A224" t="s">
        <v>14</v>
      </c>
      <c r="B224">
        <v>102</v>
      </c>
      <c r="D224" t="s">
        <v>20</v>
      </c>
      <c r="E224">
        <v>1137</v>
      </c>
    </row>
    <row r="225" spans="1:5" x14ac:dyDescent="0.2">
      <c r="A225" t="s">
        <v>14</v>
      </c>
      <c r="B225">
        <v>86</v>
      </c>
      <c r="D225" t="s">
        <v>20</v>
      </c>
      <c r="E225">
        <v>1152</v>
      </c>
    </row>
    <row r="226" spans="1:5" x14ac:dyDescent="0.2">
      <c r="A226" t="s">
        <v>14</v>
      </c>
      <c r="B226">
        <v>253</v>
      </c>
      <c r="D226" t="s">
        <v>20</v>
      </c>
      <c r="E226">
        <v>50</v>
      </c>
    </row>
    <row r="227" spans="1:5" x14ac:dyDescent="0.2">
      <c r="A227" t="s">
        <v>14</v>
      </c>
      <c r="B227">
        <v>157</v>
      </c>
      <c r="D227" t="s">
        <v>20</v>
      </c>
      <c r="E227">
        <v>3059</v>
      </c>
    </row>
    <row r="228" spans="1:5" x14ac:dyDescent="0.2">
      <c r="A228" t="s">
        <v>14</v>
      </c>
      <c r="B228">
        <v>183</v>
      </c>
      <c r="D228" t="s">
        <v>20</v>
      </c>
      <c r="E228">
        <v>34</v>
      </c>
    </row>
    <row r="229" spans="1:5" x14ac:dyDescent="0.2">
      <c r="A229" t="s">
        <v>14</v>
      </c>
      <c r="B229">
        <v>82</v>
      </c>
      <c r="D229" t="s">
        <v>20</v>
      </c>
      <c r="E229">
        <v>220</v>
      </c>
    </row>
    <row r="230" spans="1:5" x14ac:dyDescent="0.2">
      <c r="A230" t="s">
        <v>14</v>
      </c>
      <c r="B230">
        <v>1</v>
      </c>
      <c r="D230" t="s">
        <v>20</v>
      </c>
      <c r="E230">
        <v>1604</v>
      </c>
    </row>
    <row r="231" spans="1:5" x14ac:dyDescent="0.2">
      <c r="A231" t="s">
        <v>14</v>
      </c>
      <c r="B231">
        <v>1198</v>
      </c>
      <c r="D231" t="s">
        <v>20</v>
      </c>
      <c r="E231">
        <v>454</v>
      </c>
    </row>
    <row r="232" spans="1:5" x14ac:dyDescent="0.2">
      <c r="A232" t="s">
        <v>14</v>
      </c>
      <c r="B232">
        <v>648</v>
      </c>
      <c r="D232" t="s">
        <v>20</v>
      </c>
      <c r="E232">
        <v>123</v>
      </c>
    </row>
    <row r="233" spans="1:5" x14ac:dyDescent="0.2">
      <c r="A233" t="s">
        <v>14</v>
      </c>
      <c r="B233">
        <v>64</v>
      </c>
      <c r="D233" t="s">
        <v>20</v>
      </c>
      <c r="E233">
        <v>299</v>
      </c>
    </row>
    <row r="234" spans="1:5" x14ac:dyDescent="0.2">
      <c r="A234" t="s">
        <v>14</v>
      </c>
      <c r="B234">
        <v>62</v>
      </c>
      <c r="D234" t="s">
        <v>20</v>
      </c>
      <c r="E234">
        <v>2237</v>
      </c>
    </row>
    <row r="235" spans="1:5" x14ac:dyDescent="0.2">
      <c r="A235" t="s">
        <v>14</v>
      </c>
      <c r="B235">
        <v>750</v>
      </c>
      <c r="D235" t="s">
        <v>20</v>
      </c>
      <c r="E235">
        <v>645</v>
      </c>
    </row>
    <row r="236" spans="1:5" x14ac:dyDescent="0.2">
      <c r="A236" t="s">
        <v>14</v>
      </c>
      <c r="B236">
        <v>105</v>
      </c>
      <c r="D236" t="s">
        <v>20</v>
      </c>
      <c r="E236">
        <v>484</v>
      </c>
    </row>
    <row r="237" spans="1:5" x14ac:dyDescent="0.2">
      <c r="A237" t="s">
        <v>14</v>
      </c>
      <c r="B237">
        <v>2604</v>
      </c>
      <c r="D237" t="s">
        <v>20</v>
      </c>
      <c r="E237">
        <v>154</v>
      </c>
    </row>
    <row r="238" spans="1:5" x14ac:dyDescent="0.2">
      <c r="A238" t="s">
        <v>14</v>
      </c>
      <c r="B238">
        <v>65</v>
      </c>
      <c r="D238" t="s">
        <v>20</v>
      </c>
      <c r="E238">
        <v>82</v>
      </c>
    </row>
    <row r="239" spans="1:5" x14ac:dyDescent="0.2">
      <c r="A239" t="s">
        <v>14</v>
      </c>
      <c r="B239">
        <v>94</v>
      </c>
      <c r="D239" t="s">
        <v>20</v>
      </c>
      <c r="E239">
        <v>134</v>
      </c>
    </row>
    <row r="240" spans="1:5" x14ac:dyDescent="0.2">
      <c r="A240" t="s">
        <v>14</v>
      </c>
      <c r="B240">
        <v>257</v>
      </c>
      <c r="D240" t="s">
        <v>20</v>
      </c>
      <c r="E240">
        <v>5203</v>
      </c>
    </row>
    <row r="241" spans="1:5" x14ac:dyDescent="0.2">
      <c r="A241" t="s">
        <v>14</v>
      </c>
      <c r="B241">
        <v>2928</v>
      </c>
      <c r="D241" t="s">
        <v>20</v>
      </c>
      <c r="E241">
        <v>94</v>
      </c>
    </row>
    <row r="242" spans="1:5" x14ac:dyDescent="0.2">
      <c r="A242" t="s">
        <v>14</v>
      </c>
      <c r="B242">
        <v>4697</v>
      </c>
      <c r="D242" t="s">
        <v>20</v>
      </c>
      <c r="E242">
        <v>205</v>
      </c>
    </row>
    <row r="243" spans="1:5" x14ac:dyDescent="0.2">
      <c r="A243" t="s">
        <v>14</v>
      </c>
      <c r="B243">
        <v>2915</v>
      </c>
      <c r="D243" t="s">
        <v>20</v>
      </c>
      <c r="E243">
        <v>92</v>
      </c>
    </row>
    <row r="244" spans="1:5" x14ac:dyDescent="0.2">
      <c r="A244" t="s">
        <v>14</v>
      </c>
      <c r="B244">
        <v>18</v>
      </c>
      <c r="D244" t="s">
        <v>20</v>
      </c>
      <c r="E244">
        <v>219</v>
      </c>
    </row>
    <row r="245" spans="1:5" x14ac:dyDescent="0.2">
      <c r="A245" t="s">
        <v>14</v>
      </c>
      <c r="B245">
        <v>602</v>
      </c>
      <c r="D245" t="s">
        <v>20</v>
      </c>
      <c r="E245">
        <v>2526</v>
      </c>
    </row>
    <row r="246" spans="1:5" x14ac:dyDescent="0.2">
      <c r="A246" t="s">
        <v>14</v>
      </c>
      <c r="B246">
        <v>1</v>
      </c>
      <c r="D246" t="s">
        <v>20</v>
      </c>
      <c r="E246">
        <v>94</v>
      </c>
    </row>
    <row r="247" spans="1:5" x14ac:dyDescent="0.2">
      <c r="A247" t="s">
        <v>14</v>
      </c>
      <c r="B247">
        <v>3868</v>
      </c>
      <c r="D247" t="s">
        <v>20</v>
      </c>
      <c r="E247">
        <v>1713</v>
      </c>
    </row>
    <row r="248" spans="1:5" x14ac:dyDescent="0.2">
      <c r="A248" t="s">
        <v>14</v>
      </c>
      <c r="B248">
        <v>504</v>
      </c>
      <c r="D248" t="s">
        <v>20</v>
      </c>
      <c r="E248">
        <v>249</v>
      </c>
    </row>
    <row r="249" spans="1:5" x14ac:dyDescent="0.2">
      <c r="A249" t="s">
        <v>14</v>
      </c>
      <c r="B249">
        <v>14</v>
      </c>
      <c r="D249" t="s">
        <v>20</v>
      </c>
      <c r="E249">
        <v>192</v>
      </c>
    </row>
    <row r="250" spans="1:5" x14ac:dyDescent="0.2">
      <c r="A250" t="s">
        <v>14</v>
      </c>
      <c r="B250">
        <v>750</v>
      </c>
      <c r="D250" t="s">
        <v>20</v>
      </c>
      <c r="E250">
        <v>247</v>
      </c>
    </row>
    <row r="251" spans="1:5" x14ac:dyDescent="0.2">
      <c r="A251" t="s">
        <v>14</v>
      </c>
      <c r="B251">
        <v>77</v>
      </c>
      <c r="D251" t="s">
        <v>20</v>
      </c>
      <c r="E251">
        <v>2293</v>
      </c>
    </row>
    <row r="252" spans="1:5" x14ac:dyDescent="0.2">
      <c r="A252" t="s">
        <v>14</v>
      </c>
      <c r="B252">
        <v>752</v>
      </c>
      <c r="D252" t="s">
        <v>20</v>
      </c>
      <c r="E252">
        <v>3131</v>
      </c>
    </row>
    <row r="253" spans="1:5" x14ac:dyDescent="0.2">
      <c r="A253" t="s">
        <v>14</v>
      </c>
      <c r="B253">
        <v>131</v>
      </c>
      <c r="D253" t="s">
        <v>20</v>
      </c>
      <c r="E253">
        <v>143</v>
      </c>
    </row>
    <row r="254" spans="1:5" x14ac:dyDescent="0.2">
      <c r="A254" t="s">
        <v>14</v>
      </c>
      <c r="B254">
        <v>87</v>
      </c>
      <c r="D254" t="s">
        <v>20</v>
      </c>
      <c r="E254">
        <v>296</v>
      </c>
    </row>
    <row r="255" spans="1:5" x14ac:dyDescent="0.2">
      <c r="A255" t="s">
        <v>14</v>
      </c>
      <c r="B255">
        <v>1063</v>
      </c>
      <c r="D255" t="s">
        <v>20</v>
      </c>
      <c r="E255">
        <v>170</v>
      </c>
    </row>
    <row r="256" spans="1:5" x14ac:dyDescent="0.2">
      <c r="A256" t="s">
        <v>14</v>
      </c>
      <c r="B256">
        <v>76</v>
      </c>
      <c r="D256" t="s">
        <v>20</v>
      </c>
      <c r="E256">
        <v>86</v>
      </c>
    </row>
    <row r="257" spans="1:5" x14ac:dyDescent="0.2">
      <c r="A257" t="s">
        <v>14</v>
      </c>
      <c r="B257">
        <v>4428</v>
      </c>
      <c r="D257" t="s">
        <v>20</v>
      </c>
      <c r="E257">
        <v>6286</v>
      </c>
    </row>
    <row r="258" spans="1:5" x14ac:dyDescent="0.2">
      <c r="A258" t="s">
        <v>14</v>
      </c>
      <c r="B258">
        <v>58</v>
      </c>
      <c r="D258" t="s">
        <v>20</v>
      </c>
      <c r="E258">
        <v>3727</v>
      </c>
    </row>
    <row r="259" spans="1:5" x14ac:dyDescent="0.2">
      <c r="A259" t="s">
        <v>14</v>
      </c>
      <c r="B259">
        <v>111</v>
      </c>
      <c r="D259" t="s">
        <v>20</v>
      </c>
      <c r="E259">
        <v>1605</v>
      </c>
    </row>
    <row r="260" spans="1:5" x14ac:dyDescent="0.2">
      <c r="A260" t="s">
        <v>14</v>
      </c>
      <c r="B260">
        <v>2955</v>
      </c>
      <c r="D260" t="s">
        <v>20</v>
      </c>
      <c r="E260">
        <v>2120</v>
      </c>
    </row>
    <row r="261" spans="1:5" x14ac:dyDescent="0.2">
      <c r="A261" t="s">
        <v>14</v>
      </c>
      <c r="B261">
        <v>1657</v>
      </c>
      <c r="D261" t="s">
        <v>20</v>
      </c>
      <c r="E261">
        <v>50</v>
      </c>
    </row>
    <row r="262" spans="1:5" x14ac:dyDescent="0.2">
      <c r="A262" t="s">
        <v>14</v>
      </c>
      <c r="B262">
        <v>926</v>
      </c>
      <c r="D262" t="s">
        <v>20</v>
      </c>
      <c r="E262">
        <v>2080</v>
      </c>
    </row>
    <row r="263" spans="1:5" x14ac:dyDescent="0.2">
      <c r="A263" t="s">
        <v>14</v>
      </c>
      <c r="B263">
        <v>77</v>
      </c>
      <c r="D263" t="s">
        <v>20</v>
      </c>
      <c r="E263">
        <v>2105</v>
      </c>
    </row>
    <row r="264" spans="1:5" x14ac:dyDescent="0.2">
      <c r="A264" t="s">
        <v>14</v>
      </c>
      <c r="B264">
        <v>1748</v>
      </c>
      <c r="D264" t="s">
        <v>20</v>
      </c>
      <c r="E264">
        <v>2436</v>
      </c>
    </row>
    <row r="265" spans="1:5" x14ac:dyDescent="0.2">
      <c r="A265" t="s">
        <v>14</v>
      </c>
      <c r="B265">
        <v>79</v>
      </c>
      <c r="D265" t="s">
        <v>20</v>
      </c>
      <c r="E265">
        <v>80</v>
      </c>
    </row>
    <row r="266" spans="1:5" x14ac:dyDescent="0.2">
      <c r="A266" t="s">
        <v>14</v>
      </c>
      <c r="B266">
        <v>889</v>
      </c>
      <c r="D266" t="s">
        <v>20</v>
      </c>
      <c r="E266">
        <v>42</v>
      </c>
    </row>
    <row r="267" spans="1:5" x14ac:dyDescent="0.2">
      <c r="A267" t="s">
        <v>14</v>
      </c>
      <c r="B267">
        <v>56</v>
      </c>
      <c r="D267" t="s">
        <v>20</v>
      </c>
      <c r="E267">
        <v>139</v>
      </c>
    </row>
    <row r="268" spans="1:5" x14ac:dyDescent="0.2">
      <c r="A268" t="s">
        <v>14</v>
      </c>
      <c r="B268">
        <v>1</v>
      </c>
      <c r="D268" t="s">
        <v>20</v>
      </c>
      <c r="E268">
        <v>159</v>
      </c>
    </row>
    <row r="269" spans="1:5" x14ac:dyDescent="0.2">
      <c r="A269" t="s">
        <v>14</v>
      </c>
      <c r="B269">
        <v>83</v>
      </c>
      <c r="D269" t="s">
        <v>20</v>
      </c>
      <c r="E269">
        <v>381</v>
      </c>
    </row>
    <row r="270" spans="1:5" x14ac:dyDescent="0.2">
      <c r="A270" t="s">
        <v>14</v>
      </c>
      <c r="B270">
        <v>2025</v>
      </c>
      <c r="D270" t="s">
        <v>20</v>
      </c>
      <c r="E270">
        <v>194</v>
      </c>
    </row>
    <row r="271" spans="1:5" x14ac:dyDescent="0.2">
      <c r="A271" t="s">
        <v>14</v>
      </c>
      <c r="B271">
        <v>14</v>
      </c>
      <c r="D271" t="s">
        <v>20</v>
      </c>
      <c r="E271">
        <v>106</v>
      </c>
    </row>
    <row r="272" spans="1:5" x14ac:dyDescent="0.2">
      <c r="A272" t="s">
        <v>14</v>
      </c>
      <c r="B272">
        <v>656</v>
      </c>
      <c r="D272" t="s">
        <v>20</v>
      </c>
      <c r="E272">
        <v>142</v>
      </c>
    </row>
    <row r="273" spans="1:5" x14ac:dyDescent="0.2">
      <c r="A273" t="s">
        <v>14</v>
      </c>
      <c r="B273">
        <v>1596</v>
      </c>
      <c r="D273" t="s">
        <v>20</v>
      </c>
      <c r="E273">
        <v>211</v>
      </c>
    </row>
    <row r="274" spans="1:5" x14ac:dyDescent="0.2">
      <c r="A274" t="s">
        <v>14</v>
      </c>
      <c r="B274">
        <v>10</v>
      </c>
      <c r="D274" t="s">
        <v>20</v>
      </c>
      <c r="E274">
        <v>2756</v>
      </c>
    </row>
    <row r="275" spans="1:5" x14ac:dyDescent="0.2">
      <c r="A275" t="s">
        <v>14</v>
      </c>
      <c r="B275">
        <v>1121</v>
      </c>
      <c r="D275" t="s">
        <v>20</v>
      </c>
      <c r="E275">
        <v>173</v>
      </c>
    </row>
    <row r="276" spans="1:5" x14ac:dyDescent="0.2">
      <c r="A276" t="s">
        <v>14</v>
      </c>
      <c r="B276">
        <v>15</v>
      </c>
      <c r="D276" t="s">
        <v>20</v>
      </c>
      <c r="E276">
        <v>87</v>
      </c>
    </row>
    <row r="277" spans="1:5" x14ac:dyDescent="0.2">
      <c r="A277" t="s">
        <v>14</v>
      </c>
      <c r="B277">
        <v>191</v>
      </c>
      <c r="D277" t="s">
        <v>20</v>
      </c>
      <c r="E277">
        <v>1572</v>
      </c>
    </row>
    <row r="278" spans="1:5" x14ac:dyDescent="0.2">
      <c r="A278" t="s">
        <v>14</v>
      </c>
      <c r="B278">
        <v>16</v>
      </c>
      <c r="D278" t="s">
        <v>20</v>
      </c>
      <c r="E278">
        <v>2346</v>
      </c>
    </row>
    <row r="279" spans="1:5" x14ac:dyDescent="0.2">
      <c r="A279" t="s">
        <v>14</v>
      </c>
      <c r="B279">
        <v>17</v>
      </c>
      <c r="D279" t="s">
        <v>20</v>
      </c>
      <c r="E279">
        <v>115</v>
      </c>
    </row>
    <row r="280" spans="1:5" x14ac:dyDescent="0.2">
      <c r="A280" t="s">
        <v>14</v>
      </c>
      <c r="B280">
        <v>34</v>
      </c>
      <c r="D280" t="s">
        <v>20</v>
      </c>
      <c r="E280">
        <v>85</v>
      </c>
    </row>
    <row r="281" spans="1:5" x14ac:dyDescent="0.2">
      <c r="A281" t="s">
        <v>14</v>
      </c>
      <c r="B281">
        <v>1</v>
      </c>
      <c r="D281" t="s">
        <v>20</v>
      </c>
      <c r="E281">
        <v>144</v>
      </c>
    </row>
    <row r="282" spans="1:5" x14ac:dyDescent="0.2">
      <c r="A282" t="s">
        <v>14</v>
      </c>
      <c r="B282">
        <v>1274</v>
      </c>
      <c r="D282" t="s">
        <v>20</v>
      </c>
      <c r="E282">
        <v>2443</v>
      </c>
    </row>
    <row r="283" spans="1:5" x14ac:dyDescent="0.2">
      <c r="A283" t="s">
        <v>14</v>
      </c>
      <c r="B283">
        <v>210</v>
      </c>
      <c r="D283" t="s">
        <v>20</v>
      </c>
      <c r="E283">
        <v>64</v>
      </c>
    </row>
    <row r="284" spans="1:5" x14ac:dyDescent="0.2">
      <c r="A284" t="s">
        <v>14</v>
      </c>
      <c r="B284">
        <v>248</v>
      </c>
      <c r="D284" t="s">
        <v>20</v>
      </c>
      <c r="E284">
        <v>268</v>
      </c>
    </row>
    <row r="285" spans="1:5" x14ac:dyDescent="0.2">
      <c r="A285" t="s">
        <v>14</v>
      </c>
      <c r="B285">
        <v>513</v>
      </c>
      <c r="D285" t="s">
        <v>20</v>
      </c>
      <c r="E285">
        <v>195</v>
      </c>
    </row>
    <row r="286" spans="1:5" x14ac:dyDescent="0.2">
      <c r="A286" t="s">
        <v>14</v>
      </c>
      <c r="B286">
        <v>3410</v>
      </c>
      <c r="D286" t="s">
        <v>20</v>
      </c>
      <c r="E286">
        <v>186</v>
      </c>
    </row>
    <row r="287" spans="1:5" x14ac:dyDescent="0.2">
      <c r="A287" t="s">
        <v>14</v>
      </c>
      <c r="B287">
        <v>10</v>
      </c>
      <c r="D287" t="s">
        <v>20</v>
      </c>
      <c r="E287">
        <v>460</v>
      </c>
    </row>
    <row r="288" spans="1:5" x14ac:dyDescent="0.2">
      <c r="A288" t="s">
        <v>14</v>
      </c>
      <c r="B288">
        <v>2201</v>
      </c>
      <c r="D288" t="s">
        <v>20</v>
      </c>
      <c r="E288">
        <v>2528</v>
      </c>
    </row>
    <row r="289" spans="1:5" x14ac:dyDescent="0.2">
      <c r="A289" t="s">
        <v>14</v>
      </c>
      <c r="B289">
        <v>676</v>
      </c>
      <c r="D289" t="s">
        <v>20</v>
      </c>
      <c r="E289">
        <v>3657</v>
      </c>
    </row>
    <row r="290" spans="1:5" x14ac:dyDescent="0.2">
      <c r="A290" t="s">
        <v>14</v>
      </c>
      <c r="B290">
        <v>831</v>
      </c>
      <c r="D290" t="s">
        <v>20</v>
      </c>
      <c r="E290">
        <v>131</v>
      </c>
    </row>
    <row r="291" spans="1:5" x14ac:dyDescent="0.2">
      <c r="A291" t="s">
        <v>14</v>
      </c>
      <c r="B291">
        <v>859</v>
      </c>
      <c r="D291" t="s">
        <v>20</v>
      </c>
      <c r="E291">
        <v>239</v>
      </c>
    </row>
    <row r="292" spans="1:5" x14ac:dyDescent="0.2">
      <c r="A292" t="s">
        <v>14</v>
      </c>
      <c r="B292">
        <v>45</v>
      </c>
      <c r="D292" t="s">
        <v>20</v>
      </c>
      <c r="E292">
        <v>78</v>
      </c>
    </row>
    <row r="293" spans="1:5" x14ac:dyDescent="0.2">
      <c r="A293" t="s">
        <v>14</v>
      </c>
      <c r="B293">
        <v>6</v>
      </c>
      <c r="D293" t="s">
        <v>20</v>
      </c>
      <c r="E293">
        <v>1773</v>
      </c>
    </row>
    <row r="294" spans="1:5" x14ac:dyDescent="0.2">
      <c r="A294" t="s">
        <v>14</v>
      </c>
      <c r="B294">
        <v>7</v>
      </c>
      <c r="D294" t="s">
        <v>20</v>
      </c>
      <c r="E294">
        <v>32</v>
      </c>
    </row>
    <row r="295" spans="1:5" x14ac:dyDescent="0.2">
      <c r="A295" t="s">
        <v>14</v>
      </c>
      <c r="B295">
        <v>31</v>
      </c>
      <c r="D295" t="s">
        <v>20</v>
      </c>
      <c r="E295">
        <v>369</v>
      </c>
    </row>
    <row r="296" spans="1:5" x14ac:dyDescent="0.2">
      <c r="A296" t="s">
        <v>14</v>
      </c>
      <c r="B296">
        <v>78</v>
      </c>
      <c r="D296" t="s">
        <v>20</v>
      </c>
      <c r="E296">
        <v>89</v>
      </c>
    </row>
    <row r="297" spans="1:5" x14ac:dyDescent="0.2">
      <c r="A297" t="s">
        <v>14</v>
      </c>
      <c r="B297">
        <v>1225</v>
      </c>
      <c r="D297" t="s">
        <v>20</v>
      </c>
      <c r="E297">
        <v>147</v>
      </c>
    </row>
    <row r="298" spans="1:5" x14ac:dyDescent="0.2">
      <c r="A298" t="s">
        <v>14</v>
      </c>
      <c r="B298">
        <v>1</v>
      </c>
      <c r="D298" t="s">
        <v>20</v>
      </c>
      <c r="E298">
        <v>126</v>
      </c>
    </row>
    <row r="299" spans="1:5" x14ac:dyDescent="0.2">
      <c r="A299" t="s">
        <v>14</v>
      </c>
      <c r="B299">
        <v>67</v>
      </c>
      <c r="D299" t="s">
        <v>20</v>
      </c>
      <c r="E299">
        <v>2218</v>
      </c>
    </row>
    <row r="300" spans="1:5" x14ac:dyDescent="0.2">
      <c r="A300" t="s">
        <v>14</v>
      </c>
      <c r="B300">
        <v>19</v>
      </c>
      <c r="D300" t="s">
        <v>20</v>
      </c>
      <c r="E300">
        <v>202</v>
      </c>
    </row>
    <row r="301" spans="1:5" x14ac:dyDescent="0.2">
      <c r="A301" t="s">
        <v>14</v>
      </c>
      <c r="B301">
        <v>2108</v>
      </c>
      <c r="D301" t="s">
        <v>20</v>
      </c>
      <c r="E301">
        <v>140</v>
      </c>
    </row>
    <row r="302" spans="1:5" x14ac:dyDescent="0.2">
      <c r="A302" t="s">
        <v>14</v>
      </c>
      <c r="B302">
        <v>679</v>
      </c>
      <c r="D302" t="s">
        <v>20</v>
      </c>
      <c r="E302">
        <v>1052</v>
      </c>
    </row>
    <row r="303" spans="1:5" x14ac:dyDescent="0.2">
      <c r="A303" t="s">
        <v>14</v>
      </c>
      <c r="B303">
        <v>36</v>
      </c>
      <c r="D303" t="s">
        <v>20</v>
      </c>
      <c r="E303">
        <v>247</v>
      </c>
    </row>
    <row r="304" spans="1:5" x14ac:dyDescent="0.2">
      <c r="A304" t="s">
        <v>14</v>
      </c>
      <c r="B304">
        <v>47</v>
      </c>
      <c r="D304" t="s">
        <v>20</v>
      </c>
      <c r="E304">
        <v>84</v>
      </c>
    </row>
    <row r="305" spans="1:5" x14ac:dyDescent="0.2">
      <c r="A305" t="s">
        <v>14</v>
      </c>
      <c r="B305">
        <v>70</v>
      </c>
      <c r="D305" t="s">
        <v>20</v>
      </c>
      <c r="E305">
        <v>88</v>
      </c>
    </row>
    <row r="306" spans="1:5" x14ac:dyDescent="0.2">
      <c r="A306" t="s">
        <v>14</v>
      </c>
      <c r="B306">
        <v>154</v>
      </c>
      <c r="D306" t="s">
        <v>20</v>
      </c>
      <c r="E306">
        <v>156</v>
      </c>
    </row>
    <row r="307" spans="1:5" x14ac:dyDescent="0.2">
      <c r="A307" t="s">
        <v>14</v>
      </c>
      <c r="B307">
        <v>22</v>
      </c>
      <c r="D307" t="s">
        <v>20</v>
      </c>
      <c r="E307">
        <v>2985</v>
      </c>
    </row>
    <row r="308" spans="1:5" x14ac:dyDescent="0.2">
      <c r="A308" t="s">
        <v>14</v>
      </c>
      <c r="B308">
        <v>1758</v>
      </c>
      <c r="D308" t="s">
        <v>20</v>
      </c>
      <c r="E308">
        <v>762</v>
      </c>
    </row>
    <row r="309" spans="1:5" x14ac:dyDescent="0.2">
      <c r="A309" t="s">
        <v>14</v>
      </c>
      <c r="B309">
        <v>94</v>
      </c>
      <c r="D309" t="s">
        <v>20</v>
      </c>
      <c r="E309">
        <v>554</v>
      </c>
    </row>
    <row r="310" spans="1:5" x14ac:dyDescent="0.2">
      <c r="A310" t="s">
        <v>14</v>
      </c>
      <c r="B310">
        <v>33</v>
      </c>
      <c r="D310" t="s">
        <v>20</v>
      </c>
      <c r="E310">
        <v>135</v>
      </c>
    </row>
    <row r="311" spans="1:5" x14ac:dyDescent="0.2">
      <c r="A311" t="s">
        <v>14</v>
      </c>
      <c r="B311">
        <v>1</v>
      </c>
      <c r="D311" t="s">
        <v>20</v>
      </c>
      <c r="E311">
        <v>122</v>
      </c>
    </row>
    <row r="312" spans="1:5" x14ac:dyDescent="0.2">
      <c r="A312" t="s">
        <v>14</v>
      </c>
      <c r="B312">
        <v>31</v>
      </c>
      <c r="D312" t="s">
        <v>20</v>
      </c>
      <c r="E312">
        <v>221</v>
      </c>
    </row>
    <row r="313" spans="1:5" x14ac:dyDescent="0.2">
      <c r="A313" t="s">
        <v>14</v>
      </c>
      <c r="B313">
        <v>35</v>
      </c>
      <c r="D313" t="s">
        <v>20</v>
      </c>
      <c r="E313">
        <v>126</v>
      </c>
    </row>
    <row r="314" spans="1:5" x14ac:dyDescent="0.2">
      <c r="A314" t="s">
        <v>14</v>
      </c>
      <c r="B314">
        <v>63</v>
      </c>
      <c r="D314" t="s">
        <v>20</v>
      </c>
      <c r="E314">
        <v>1022</v>
      </c>
    </row>
    <row r="315" spans="1:5" x14ac:dyDescent="0.2">
      <c r="A315" t="s">
        <v>14</v>
      </c>
      <c r="B315">
        <v>526</v>
      </c>
      <c r="D315" t="s">
        <v>20</v>
      </c>
      <c r="E315">
        <v>3177</v>
      </c>
    </row>
    <row r="316" spans="1:5" x14ac:dyDescent="0.2">
      <c r="A316" t="s">
        <v>14</v>
      </c>
      <c r="B316">
        <v>121</v>
      </c>
      <c r="D316" t="s">
        <v>20</v>
      </c>
      <c r="E316">
        <v>198</v>
      </c>
    </row>
    <row r="317" spans="1:5" x14ac:dyDescent="0.2">
      <c r="A317" t="s">
        <v>14</v>
      </c>
      <c r="B317">
        <v>67</v>
      </c>
      <c r="D317" t="s">
        <v>20</v>
      </c>
      <c r="E317">
        <v>85</v>
      </c>
    </row>
    <row r="318" spans="1:5" x14ac:dyDescent="0.2">
      <c r="A318" t="s">
        <v>14</v>
      </c>
      <c r="B318">
        <v>57</v>
      </c>
      <c r="D318" t="s">
        <v>20</v>
      </c>
      <c r="E318">
        <v>3596</v>
      </c>
    </row>
    <row r="319" spans="1:5" x14ac:dyDescent="0.2">
      <c r="A319" t="s">
        <v>14</v>
      </c>
      <c r="B319">
        <v>1229</v>
      </c>
      <c r="D319" t="s">
        <v>20</v>
      </c>
      <c r="E319">
        <v>244</v>
      </c>
    </row>
    <row r="320" spans="1:5" x14ac:dyDescent="0.2">
      <c r="A320" t="s">
        <v>14</v>
      </c>
      <c r="B320">
        <v>12</v>
      </c>
      <c r="D320" t="s">
        <v>20</v>
      </c>
      <c r="E320">
        <v>5180</v>
      </c>
    </row>
    <row r="321" spans="1:5" x14ac:dyDescent="0.2">
      <c r="A321" t="s">
        <v>14</v>
      </c>
      <c r="B321">
        <v>452</v>
      </c>
      <c r="D321" t="s">
        <v>20</v>
      </c>
      <c r="E321">
        <v>589</v>
      </c>
    </row>
    <row r="322" spans="1:5" x14ac:dyDescent="0.2">
      <c r="A322" t="s">
        <v>14</v>
      </c>
      <c r="B322">
        <v>1886</v>
      </c>
      <c r="D322" t="s">
        <v>20</v>
      </c>
      <c r="E322">
        <v>2725</v>
      </c>
    </row>
    <row r="323" spans="1:5" x14ac:dyDescent="0.2">
      <c r="A323" t="s">
        <v>14</v>
      </c>
      <c r="B323">
        <v>1825</v>
      </c>
      <c r="D323" t="s">
        <v>20</v>
      </c>
      <c r="E323">
        <v>300</v>
      </c>
    </row>
    <row r="324" spans="1:5" x14ac:dyDescent="0.2">
      <c r="A324" t="s">
        <v>14</v>
      </c>
      <c r="B324">
        <v>31</v>
      </c>
      <c r="D324" t="s">
        <v>20</v>
      </c>
      <c r="E324">
        <v>144</v>
      </c>
    </row>
    <row r="325" spans="1:5" x14ac:dyDescent="0.2">
      <c r="A325" t="s">
        <v>14</v>
      </c>
      <c r="B325">
        <v>107</v>
      </c>
      <c r="D325" t="s">
        <v>20</v>
      </c>
      <c r="E325">
        <v>87</v>
      </c>
    </row>
    <row r="326" spans="1:5" x14ac:dyDescent="0.2">
      <c r="A326" t="s">
        <v>14</v>
      </c>
      <c r="B326">
        <v>27</v>
      </c>
      <c r="D326" t="s">
        <v>20</v>
      </c>
      <c r="E326">
        <v>3116</v>
      </c>
    </row>
    <row r="327" spans="1:5" x14ac:dyDescent="0.2">
      <c r="A327" t="s">
        <v>14</v>
      </c>
      <c r="B327">
        <v>1221</v>
      </c>
      <c r="D327" t="s">
        <v>20</v>
      </c>
      <c r="E327">
        <v>909</v>
      </c>
    </row>
    <row r="328" spans="1:5" x14ac:dyDescent="0.2">
      <c r="A328" t="s">
        <v>14</v>
      </c>
      <c r="B328">
        <v>1</v>
      </c>
      <c r="D328" t="s">
        <v>20</v>
      </c>
      <c r="E328">
        <v>1613</v>
      </c>
    </row>
    <row r="329" spans="1:5" x14ac:dyDescent="0.2">
      <c r="A329" t="s">
        <v>14</v>
      </c>
      <c r="B329">
        <v>16</v>
      </c>
      <c r="D329" t="s">
        <v>20</v>
      </c>
      <c r="E329">
        <v>136</v>
      </c>
    </row>
    <row r="330" spans="1:5" x14ac:dyDescent="0.2">
      <c r="A330" t="s">
        <v>14</v>
      </c>
      <c r="B330">
        <v>41</v>
      </c>
      <c r="D330" t="s">
        <v>20</v>
      </c>
      <c r="E330">
        <v>130</v>
      </c>
    </row>
    <row r="331" spans="1:5" x14ac:dyDescent="0.2">
      <c r="A331" t="s">
        <v>14</v>
      </c>
      <c r="B331">
        <v>523</v>
      </c>
      <c r="D331" t="s">
        <v>20</v>
      </c>
      <c r="E331">
        <v>102</v>
      </c>
    </row>
    <row r="332" spans="1:5" x14ac:dyDescent="0.2">
      <c r="A332" t="s">
        <v>14</v>
      </c>
      <c r="B332">
        <v>141</v>
      </c>
      <c r="D332" t="s">
        <v>20</v>
      </c>
      <c r="E332">
        <v>4006</v>
      </c>
    </row>
    <row r="333" spans="1:5" x14ac:dyDescent="0.2">
      <c r="A333" t="s">
        <v>14</v>
      </c>
      <c r="B333">
        <v>52</v>
      </c>
      <c r="D333" t="s">
        <v>20</v>
      </c>
      <c r="E333">
        <v>1629</v>
      </c>
    </row>
    <row r="334" spans="1:5" x14ac:dyDescent="0.2">
      <c r="A334" t="s">
        <v>14</v>
      </c>
      <c r="B334">
        <v>225</v>
      </c>
      <c r="D334" t="s">
        <v>20</v>
      </c>
      <c r="E334">
        <v>2188</v>
      </c>
    </row>
    <row r="335" spans="1:5" x14ac:dyDescent="0.2">
      <c r="A335" t="s">
        <v>14</v>
      </c>
      <c r="B335">
        <v>38</v>
      </c>
      <c r="D335" t="s">
        <v>20</v>
      </c>
      <c r="E335">
        <v>2409</v>
      </c>
    </row>
    <row r="336" spans="1:5" x14ac:dyDescent="0.2">
      <c r="A336" t="s">
        <v>14</v>
      </c>
      <c r="B336">
        <v>15</v>
      </c>
      <c r="D336" t="s">
        <v>20</v>
      </c>
      <c r="E336">
        <v>194</v>
      </c>
    </row>
    <row r="337" spans="1:5" x14ac:dyDescent="0.2">
      <c r="A337" t="s">
        <v>14</v>
      </c>
      <c r="B337">
        <v>37</v>
      </c>
      <c r="D337" t="s">
        <v>20</v>
      </c>
      <c r="E337">
        <v>1140</v>
      </c>
    </row>
    <row r="338" spans="1:5" x14ac:dyDescent="0.2">
      <c r="A338" t="s">
        <v>14</v>
      </c>
      <c r="B338">
        <v>112</v>
      </c>
      <c r="D338" t="s">
        <v>20</v>
      </c>
      <c r="E338">
        <v>102</v>
      </c>
    </row>
    <row r="339" spans="1:5" x14ac:dyDescent="0.2">
      <c r="A339" t="s">
        <v>14</v>
      </c>
      <c r="B339">
        <v>21</v>
      </c>
      <c r="D339" t="s">
        <v>20</v>
      </c>
      <c r="E339">
        <v>2857</v>
      </c>
    </row>
    <row r="340" spans="1:5" x14ac:dyDescent="0.2">
      <c r="A340" t="s">
        <v>14</v>
      </c>
      <c r="B340">
        <v>67</v>
      </c>
      <c r="D340" t="s">
        <v>20</v>
      </c>
      <c r="E340">
        <v>107</v>
      </c>
    </row>
    <row r="341" spans="1:5" x14ac:dyDescent="0.2">
      <c r="A341" t="s">
        <v>14</v>
      </c>
      <c r="B341">
        <v>78</v>
      </c>
      <c r="D341" t="s">
        <v>20</v>
      </c>
      <c r="E341">
        <v>160</v>
      </c>
    </row>
    <row r="342" spans="1:5" x14ac:dyDescent="0.2">
      <c r="A342" t="s">
        <v>14</v>
      </c>
      <c r="B342">
        <v>67</v>
      </c>
      <c r="D342" t="s">
        <v>20</v>
      </c>
      <c r="E342">
        <v>2230</v>
      </c>
    </row>
    <row r="343" spans="1:5" x14ac:dyDescent="0.2">
      <c r="A343" t="s">
        <v>14</v>
      </c>
      <c r="B343">
        <v>263</v>
      </c>
      <c r="D343" t="s">
        <v>20</v>
      </c>
      <c r="E343">
        <v>316</v>
      </c>
    </row>
    <row r="344" spans="1:5" x14ac:dyDescent="0.2">
      <c r="A344" t="s">
        <v>14</v>
      </c>
      <c r="B344">
        <v>1691</v>
      </c>
      <c r="D344" t="s">
        <v>20</v>
      </c>
      <c r="E344">
        <v>117</v>
      </c>
    </row>
    <row r="345" spans="1:5" x14ac:dyDescent="0.2">
      <c r="A345" t="s">
        <v>14</v>
      </c>
      <c r="B345">
        <v>181</v>
      </c>
      <c r="D345" t="s">
        <v>20</v>
      </c>
      <c r="E345">
        <v>6406</v>
      </c>
    </row>
    <row r="346" spans="1:5" x14ac:dyDescent="0.2">
      <c r="A346" t="s">
        <v>14</v>
      </c>
      <c r="B346">
        <v>13</v>
      </c>
      <c r="D346" t="s">
        <v>20</v>
      </c>
      <c r="E346">
        <v>192</v>
      </c>
    </row>
    <row r="347" spans="1:5" x14ac:dyDescent="0.2">
      <c r="A347" t="s">
        <v>14</v>
      </c>
      <c r="B347">
        <v>1</v>
      </c>
      <c r="D347" t="s">
        <v>20</v>
      </c>
      <c r="E347">
        <v>26</v>
      </c>
    </row>
    <row r="348" spans="1:5" x14ac:dyDescent="0.2">
      <c r="A348" t="s">
        <v>14</v>
      </c>
      <c r="B348">
        <v>21</v>
      </c>
      <c r="D348" t="s">
        <v>20</v>
      </c>
      <c r="E348">
        <v>723</v>
      </c>
    </row>
    <row r="349" spans="1:5" x14ac:dyDescent="0.2">
      <c r="A349" t="s">
        <v>14</v>
      </c>
      <c r="B349">
        <v>830</v>
      </c>
      <c r="D349" t="s">
        <v>20</v>
      </c>
      <c r="E349">
        <v>170</v>
      </c>
    </row>
    <row r="350" spans="1:5" x14ac:dyDescent="0.2">
      <c r="A350" t="s">
        <v>14</v>
      </c>
      <c r="B350">
        <v>130</v>
      </c>
      <c r="D350" t="s">
        <v>20</v>
      </c>
      <c r="E350">
        <v>238</v>
      </c>
    </row>
    <row r="351" spans="1:5" x14ac:dyDescent="0.2">
      <c r="A351" t="s">
        <v>14</v>
      </c>
      <c r="B351">
        <v>55</v>
      </c>
      <c r="D351" t="s">
        <v>20</v>
      </c>
      <c r="E351">
        <v>55</v>
      </c>
    </row>
    <row r="352" spans="1:5" x14ac:dyDescent="0.2">
      <c r="A352" t="s">
        <v>14</v>
      </c>
      <c r="B352">
        <v>114</v>
      </c>
      <c r="D352" t="s">
        <v>20</v>
      </c>
      <c r="E352">
        <v>128</v>
      </c>
    </row>
    <row r="353" spans="1:5" x14ac:dyDescent="0.2">
      <c r="A353" t="s">
        <v>14</v>
      </c>
      <c r="B353">
        <v>594</v>
      </c>
      <c r="D353" t="s">
        <v>20</v>
      </c>
      <c r="E353">
        <v>2144</v>
      </c>
    </row>
    <row r="354" spans="1:5" x14ac:dyDescent="0.2">
      <c r="A354" t="s">
        <v>14</v>
      </c>
      <c r="B354">
        <v>24</v>
      </c>
      <c r="D354" t="s">
        <v>20</v>
      </c>
      <c r="E354">
        <v>2693</v>
      </c>
    </row>
    <row r="355" spans="1:5" x14ac:dyDescent="0.2">
      <c r="A355" t="s">
        <v>14</v>
      </c>
      <c r="B355">
        <v>252</v>
      </c>
      <c r="D355" t="s">
        <v>20</v>
      </c>
      <c r="E355">
        <v>432</v>
      </c>
    </row>
    <row r="356" spans="1:5" x14ac:dyDescent="0.2">
      <c r="A356" t="s">
        <v>14</v>
      </c>
      <c r="B356">
        <v>67</v>
      </c>
      <c r="D356" t="s">
        <v>20</v>
      </c>
      <c r="E356">
        <v>189</v>
      </c>
    </row>
    <row r="357" spans="1:5" x14ac:dyDescent="0.2">
      <c r="A357" t="s">
        <v>14</v>
      </c>
      <c r="B357">
        <v>742</v>
      </c>
      <c r="D357" t="s">
        <v>20</v>
      </c>
      <c r="E357">
        <v>154</v>
      </c>
    </row>
    <row r="358" spans="1:5" x14ac:dyDescent="0.2">
      <c r="A358" t="s">
        <v>14</v>
      </c>
      <c r="B358">
        <v>75</v>
      </c>
      <c r="D358" t="s">
        <v>20</v>
      </c>
      <c r="E358">
        <v>96</v>
      </c>
    </row>
    <row r="359" spans="1:5" x14ac:dyDescent="0.2">
      <c r="A359" t="s">
        <v>14</v>
      </c>
      <c r="B359">
        <v>4405</v>
      </c>
      <c r="D359" t="s">
        <v>20</v>
      </c>
      <c r="E359">
        <v>3063</v>
      </c>
    </row>
    <row r="360" spans="1:5" x14ac:dyDescent="0.2">
      <c r="A360" t="s">
        <v>14</v>
      </c>
      <c r="B360">
        <v>92</v>
      </c>
      <c r="D360" t="s">
        <v>20</v>
      </c>
      <c r="E360">
        <v>2266</v>
      </c>
    </row>
    <row r="361" spans="1:5" x14ac:dyDescent="0.2">
      <c r="A361" t="s">
        <v>14</v>
      </c>
      <c r="B361">
        <v>64</v>
      </c>
      <c r="D361" t="s">
        <v>20</v>
      </c>
      <c r="E361">
        <v>194</v>
      </c>
    </row>
    <row r="362" spans="1:5" x14ac:dyDescent="0.2">
      <c r="A362" t="s">
        <v>14</v>
      </c>
      <c r="B362">
        <v>64</v>
      </c>
      <c r="D362" t="s">
        <v>20</v>
      </c>
      <c r="E362">
        <v>129</v>
      </c>
    </row>
    <row r="363" spans="1:5" x14ac:dyDescent="0.2">
      <c r="A363" t="s">
        <v>14</v>
      </c>
      <c r="B363">
        <v>842</v>
      </c>
      <c r="D363" t="s">
        <v>20</v>
      </c>
      <c r="E363">
        <v>375</v>
      </c>
    </row>
    <row r="364" spans="1:5" x14ac:dyDescent="0.2">
      <c r="A364" t="s">
        <v>14</v>
      </c>
      <c r="B364">
        <v>112</v>
      </c>
      <c r="D364" t="s">
        <v>20</v>
      </c>
      <c r="E364">
        <v>409</v>
      </c>
    </row>
    <row r="365" spans="1:5" x14ac:dyDescent="0.2">
      <c r="A365" t="s">
        <v>14</v>
      </c>
      <c r="B365">
        <v>374</v>
      </c>
      <c r="D365" t="s">
        <v>20</v>
      </c>
      <c r="E365">
        <v>234</v>
      </c>
    </row>
    <row r="366" spans="1:5" x14ac:dyDescent="0.2">
      <c r="D366" t="s">
        <v>20</v>
      </c>
      <c r="E366">
        <v>3016</v>
      </c>
    </row>
    <row r="367" spans="1:5" x14ac:dyDescent="0.2">
      <c r="D367" t="s">
        <v>20</v>
      </c>
      <c r="E367">
        <v>264</v>
      </c>
    </row>
    <row r="368" spans="1:5" x14ac:dyDescent="0.2">
      <c r="D368" t="s">
        <v>20</v>
      </c>
      <c r="E368">
        <v>272</v>
      </c>
    </row>
    <row r="369" spans="4:5" x14ac:dyDescent="0.2">
      <c r="D369" t="s">
        <v>20</v>
      </c>
      <c r="E369">
        <v>419</v>
      </c>
    </row>
    <row r="370" spans="4:5" x14ac:dyDescent="0.2">
      <c r="D370" t="s">
        <v>20</v>
      </c>
      <c r="E370">
        <v>1621</v>
      </c>
    </row>
    <row r="371" spans="4:5" x14ac:dyDescent="0.2">
      <c r="D371" t="s">
        <v>20</v>
      </c>
      <c r="E371">
        <v>1101</v>
      </c>
    </row>
    <row r="372" spans="4:5" x14ac:dyDescent="0.2">
      <c r="D372" t="s">
        <v>20</v>
      </c>
      <c r="E372">
        <v>1073</v>
      </c>
    </row>
    <row r="373" spans="4:5" x14ac:dyDescent="0.2">
      <c r="D373" t="s">
        <v>20</v>
      </c>
      <c r="E373">
        <v>331</v>
      </c>
    </row>
    <row r="374" spans="4:5" x14ac:dyDescent="0.2">
      <c r="D374" t="s">
        <v>20</v>
      </c>
      <c r="E374">
        <v>1170</v>
      </c>
    </row>
    <row r="375" spans="4:5" x14ac:dyDescent="0.2">
      <c r="D375" t="s">
        <v>20</v>
      </c>
      <c r="E375">
        <v>363</v>
      </c>
    </row>
    <row r="376" spans="4:5" x14ac:dyDescent="0.2">
      <c r="D376" t="s">
        <v>20</v>
      </c>
      <c r="E376">
        <v>103</v>
      </c>
    </row>
    <row r="377" spans="4:5" x14ac:dyDescent="0.2">
      <c r="D377" t="s">
        <v>20</v>
      </c>
      <c r="E377">
        <v>147</v>
      </c>
    </row>
    <row r="378" spans="4:5" x14ac:dyDescent="0.2">
      <c r="D378" t="s">
        <v>20</v>
      </c>
      <c r="E378">
        <v>110</v>
      </c>
    </row>
    <row r="379" spans="4:5" x14ac:dyDescent="0.2">
      <c r="D379" t="s">
        <v>20</v>
      </c>
      <c r="E379">
        <v>134</v>
      </c>
    </row>
    <row r="380" spans="4:5" x14ac:dyDescent="0.2">
      <c r="D380" t="s">
        <v>20</v>
      </c>
      <c r="E380">
        <v>269</v>
      </c>
    </row>
    <row r="381" spans="4:5" x14ac:dyDescent="0.2">
      <c r="D381" t="s">
        <v>20</v>
      </c>
      <c r="E381">
        <v>175</v>
      </c>
    </row>
    <row r="382" spans="4:5" x14ac:dyDescent="0.2">
      <c r="D382" t="s">
        <v>20</v>
      </c>
      <c r="E382">
        <v>69</v>
      </c>
    </row>
    <row r="383" spans="4:5" x14ac:dyDescent="0.2">
      <c r="D383" t="s">
        <v>20</v>
      </c>
      <c r="E383">
        <v>190</v>
      </c>
    </row>
    <row r="384" spans="4:5" x14ac:dyDescent="0.2">
      <c r="D384" t="s">
        <v>20</v>
      </c>
      <c r="E384">
        <v>237</v>
      </c>
    </row>
    <row r="385" spans="4:5" x14ac:dyDescent="0.2">
      <c r="D385" t="s">
        <v>20</v>
      </c>
      <c r="E385">
        <v>196</v>
      </c>
    </row>
    <row r="386" spans="4:5" x14ac:dyDescent="0.2">
      <c r="D386" t="s">
        <v>20</v>
      </c>
      <c r="E386">
        <v>7295</v>
      </c>
    </row>
    <row r="387" spans="4:5" x14ac:dyDescent="0.2">
      <c r="D387" t="s">
        <v>20</v>
      </c>
      <c r="E387">
        <v>2893</v>
      </c>
    </row>
    <row r="388" spans="4:5" x14ac:dyDescent="0.2">
      <c r="D388" t="s">
        <v>20</v>
      </c>
      <c r="E388">
        <v>820</v>
      </c>
    </row>
    <row r="389" spans="4:5" x14ac:dyDescent="0.2">
      <c r="D389" t="s">
        <v>20</v>
      </c>
      <c r="E389">
        <v>2038</v>
      </c>
    </row>
    <row r="390" spans="4:5" x14ac:dyDescent="0.2">
      <c r="D390" t="s">
        <v>20</v>
      </c>
      <c r="E390">
        <v>116</v>
      </c>
    </row>
    <row r="391" spans="4:5" x14ac:dyDescent="0.2">
      <c r="D391" t="s">
        <v>20</v>
      </c>
      <c r="E391">
        <v>1345</v>
      </c>
    </row>
    <row r="392" spans="4:5" x14ac:dyDescent="0.2">
      <c r="D392" t="s">
        <v>20</v>
      </c>
      <c r="E392">
        <v>168</v>
      </c>
    </row>
    <row r="393" spans="4:5" x14ac:dyDescent="0.2">
      <c r="D393" t="s">
        <v>20</v>
      </c>
      <c r="E393">
        <v>137</v>
      </c>
    </row>
    <row r="394" spans="4:5" x14ac:dyDescent="0.2">
      <c r="D394" t="s">
        <v>20</v>
      </c>
      <c r="E394">
        <v>186</v>
      </c>
    </row>
    <row r="395" spans="4:5" x14ac:dyDescent="0.2">
      <c r="D395" t="s">
        <v>20</v>
      </c>
      <c r="E395">
        <v>125</v>
      </c>
    </row>
    <row r="396" spans="4:5" x14ac:dyDescent="0.2">
      <c r="D396" t="s">
        <v>20</v>
      </c>
      <c r="E396">
        <v>202</v>
      </c>
    </row>
    <row r="397" spans="4:5" x14ac:dyDescent="0.2">
      <c r="D397" t="s">
        <v>20</v>
      </c>
      <c r="E397">
        <v>103</v>
      </c>
    </row>
    <row r="398" spans="4:5" x14ac:dyDescent="0.2">
      <c r="D398" t="s">
        <v>20</v>
      </c>
      <c r="E398">
        <v>1785</v>
      </c>
    </row>
    <row r="399" spans="4:5" x14ac:dyDescent="0.2">
      <c r="D399" t="s">
        <v>20</v>
      </c>
      <c r="E399">
        <v>157</v>
      </c>
    </row>
    <row r="400" spans="4:5" x14ac:dyDescent="0.2">
      <c r="D400" t="s">
        <v>20</v>
      </c>
      <c r="E400">
        <v>555</v>
      </c>
    </row>
    <row r="401" spans="4:5" x14ac:dyDescent="0.2">
      <c r="D401" t="s">
        <v>20</v>
      </c>
      <c r="E401">
        <v>297</v>
      </c>
    </row>
    <row r="402" spans="4:5" x14ac:dyDescent="0.2">
      <c r="D402" t="s">
        <v>20</v>
      </c>
      <c r="E402">
        <v>123</v>
      </c>
    </row>
    <row r="403" spans="4:5" x14ac:dyDescent="0.2">
      <c r="D403" t="s">
        <v>20</v>
      </c>
      <c r="E403">
        <v>3036</v>
      </c>
    </row>
    <row r="404" spans="4:5" x14ac:dyDescent="0.2">
      <c r="D404" t="s">
        <v>20</v>
      </c>
      <c r="E404">
        <v>144</v>
      </c>
    </row>
    <row r="405" spans="4:5" x14ac:dyDescent="0.2">
      <c r="D405" t="s">
        <v>20</v>
      </c>
      <c r="E405">
        <v>121</v>
      </c>
    </row>
    <row r="406" spans="4:5" x14ac:dyDescent="0.2">
      <c r="D406" t="s">
        <v>20</v>
      </c>
      <c r="E406">
        <v>181</v>
      </c>
    </row>
    <row r="407" spans="4:5" x14ac:dyDescent="0.2">
      <c r="D407" t="s">
        <v>20</v>
      </c>
      <c r="E407">
        <v>122</v>
      </c>
    </row>
    <row r="408" spans="4:5" x14ac:dyDescent="0.2">
      <c r="D408" t="s">
        <v>20</v>
      </c>
      <c r="E408">
        <v>1071</v>
      </c>
    </row>
    <row r="409" spans="4:5" x14ac:dyDescent="0.2">
      <c r="D409" t="s">
        <v>20</v>
      </c>
      <c r="E409">
        <v>980</v>
      </c>
    </row>
    <row r="410" spans="4:5" x14ac:dyDescent="0.2">
      <c r="D410" t="s">
        <v>20</v>
      </c>
      <c r="E410">
        <v>536</v>
      </c>
    </row>
    <row r="411" spans="4:5" x14ac:dyDescent="0.2">
      <c r="D411" t="s">
        <v>20</v>
      </c>
      <c r="E411">
        <v>1991</v>
      </c>
    </row>
    <row r="412" spans="4:5" x14ac:dyDescent="0.2">
      <c r="D412" t="s">
        <v>20</v>
      </c>
      <c r="E412">
        <v>180</v>
      </c>
    </row>
    <row r="413" spans="4:5" x14ac:dyDescent="0.2">
      <c r="D413" t="s">
        <v>20</v>
      </c>
      <c r="E413">
        <v>130</v>
      </c>
    </row>
    <row r="414" spans="4:5" x14ac:dyDescent="0.2">
      <c r="D414" t="s">
        <v>20</v>
      </c>
      <c r="E414">
        <v>122</v>
      </c>
    </row>
    <row r="415" spans="4:5" x14ac:dyDescent="0.2">
      <c r="D415" t="s">
        <v>20</v>
      </c>
      <c r="E415">
        <v>140</v>
      </c>
    </row>
    <row r="416" spans="4:5" x14ac:dyDescent="0.2">
      <c r="D416" t="s">
        <v>20</v>
      </c>
      <c r="E416">
        <v>3388</v>
      </c>
    </row>
    <row r="417" spans="4:5" x14ac:dyDescent="0.2">
      <c r="D417" t="s">
        <v>20</v>
      </c>
      <c r="E417">
        <v>280</v>
      </c>
    </row>
    <row r="418" spans="4:5" x14ac:dyDescent="0.2">
      <c r="D418" t="s">
        <v>20</v>
      </c>
      <c r="E418">
        <v>366</v>
      </c>
    </row>
    <row r="419" spans="4:5" x14ac:dyDescent="0.2">
      <c r="D419" t="s">
        <v>20</v>
      </c>
      <c r="E419">
        <v>270</v>
      </c>
    </row>
    <row r="420" spans="4:5" x14ac:dyDescent="0.2">
      <c r="D420" t="s">
        <v>20</v>
      </c>
      <c r="E420">
        <v>137</v>
      </c>
    </row>
    <row r="421" spans="4:5" x14ac:dyDescent="0.2">
      <c r="D421" t="s">
        <v>20</v>
      </c>
      <c r="E421">
        <v>3205</v>
      </c>
    </row>
    <row r="422" spans="4:5" x14ac:dyDescent="0.2">
      <c r="D422" t="s">
        <v>20</v>
      </c>
      <c r="E422">
        <v>288</v>
      </c>
    </row>
    <row r="423" spans="4:5" x14ac:dyDescent="0.2">
      <c r="D423" t="s">
        <v>20</v>
      </c>
      <c r="E423">
        <v>148</v>
      </c>
    </row>
    <row r="424" spans="4:5" x14ac:dyDescent="0.2">
      <c r="D424" t="s">
        <v>20</v>
      </c>
      <c r="E424">
        <v>114</v>
      </c>
    </row>
    <row r="425" spans="4:5" x14ac:dyDescent="0.2">
      <c r="D425" t="s">
        <v>20</v>
      </c>
      <c r="E425">
        <v>1518</v>
      </c>
    </row>
    <row r="426" spans="4:5" x14ac:dyDescent="0.2">
      <c r="D426" t="s">
        <v>20</v>
      </c>
      <c r="E426">
        <v>166</v>
      </c>
    </row>
    <row r="427" spans="4:5" x14ac:dyDescent="0.2">
      <c r="D427" t="s">
        <v>20</v>
      </c>
      <c r="E427">
        <v>100</v>
      </c>
    </row>
    <row r="428" spans="4:5" x14ac:dyDescent="0.2">
      <c r="D428" t="s">
        <v>20</v>
      </c>
      <c r="E428">
        <v>235</v>
      </c>
    </row>
    <row r="429" spans="4:5" x14ac:dyDescent="0.2">
      <c r="D429" t="s">
        <v>20</v>
      </c>
      <c r="E429">
        <v>148</v>
      </c>
    </row>
    <row r="430" spans="4:5" x14ac:dyDescent="0.2">
      <c r="D430" t="s">
        <v>20</v>
      </c>
      <c r="E430">
        <v>198</v>
      </c>
    </row>
    <row r="431" spans="4:5" x14ac:dyDescent="0.2">
      <c r="D431" t="s">
        <v>20</v>
      </c>
      <c r="E431">
        <v>150</v>
      </c>
    </row>
    <row r="432" spans="4:5" x14ac:dyDescent="0.2">
      <c r="D432" t="s">
        <v>20</v>
      </c>
      <c r="E432">
        <v>216</v>
      </c>
    </row>
    <row r="433" spans="4:5" x14ac:dyDescent="0.2">
      <c r="D433" t="s">
        <v>20</v>
      </c>
      <c r="E433">
        <v>5139</v>
      </c>
    </row>
    <row r="434" spans="4:5" x14ac:dyDescent="0.2">
      <c r="D434" t="s">
        <v>20</v>
      </c>
      <c r="E434">
        <v>2353</v>
      </c>
    </row>
    <row r="435" spans="4:5" x14ac:dyDescent="0.2">
      <c r="D435" t="s">
        <v>20</v>
      </c>
      <c r="E435">
        <v>78</v>
      </c>
    </row>
    <row r="436" spans="4:5" x14ac:dyDescent="0.2">
      <c r="D436" t="s">
        <v>20</v>
      </c>
      <c r="E436">
        <v>174</v>
      </c>
    </row>
    <row r="437" spans="4:5" x14ac:dyDescent="0.2">
      <c r="D437" t="s">
        <v>20</v>
      </c>
      <c r="E437">
        <v>164</v>
      </c>
    </row>
    <row r="438" spans="4:5" x14ac:dyDescent="0.2">
      <c r="D438" t="s">
        <v>20</v>
      </c>
      <c r="E438">
        <v>161</v>
      </c>
    </row>
    <row r="439" spans="4:5" x14ac:dyDescent="0.2">
      <c r="D439" t="s">
        <v>20</v>
      </c>
      <c r="E439">
        <v>138</v>
      </c>
    </row>
    <row r="440" spans="4:5" x14ac:dyDescent="0.2">
      <c r="D440" t="s">
        <v>20</v>
      </c>
      <c r="E440">
        <v>3308</v>
      </c>
    </row>
    <row r="441" spans="4:5" x14ac:dyDescent="0.2">
      <c r="D441" t="s">
        <v>20</v>
      </c>
      <c r="E441">
        <v>127</v>
      </c>
    </row>
    <row r="442" spans="4:5" x14ac:dyDescent="0.2">
      <c r="D442" t="s">
        <v>20</v>
      </c>
      <c r="E442">
        <v>207</v>
      </c>
    </row>
    <row r="443" spans="4:5" x14ac:dyDescent="0.2">
      <c r="D443" t="s">
        <v>20</v>
      </c>
      <c r="E443">
        <v>181</v>
      </c>
    </row>
    <row r="444" spans="4:5" x14ac:dyDescent="0.2">
      <c r="D444" t="s">
        <v>20</v>
      </c>
      <c r="E444">
        <v>110</v>
      </c>
    </row>
    <row r="445" spans="4:5" x14ac:dyDescent="0.2">
      <c r="D445" t="s">
        <v>20</v>
      </c>
      <c r="E445">
        <v>185</v>
      </c>
    </row>
    <row r="446" spans="4:5" x14ac:dyDescent="0.2">
      <c r="D446" t="s">
        <v>20</v>
      </c>
      <c r="E446">
        <v>121</v>
      </c>
    </row>
    <row r="447" spans="4:5" x14ac:dyDescent="0.2">
      <c r="D447" t="s">
        <v>20</v>
      </c>
      <c r="E447">
        <v>106</v>
      </c>
    </row>
    <row r="448" spans="4:5" x14ac:dyDescent="0.2">
      <c r="D448" t="s">
        <v>20</v>
      </c>
      <c r="E448">
        <v>142</v>
      </c>
    </row>
    <row r="449" spans="4:5" x14ac:dyDescent="0.2">
      <c r="D449" t="s">
        <v>20</v>
      </c>
      <c r="E449">
        <v>233</v>
      </c>
    </row>
    <row r="450" spans="4:5" x14ac:dyDescent="0.2">
      <c r="D450" t="s">
        <v>20</v>
      </c>
      <c r="E450">
        <v>218</v>
      </c>
    </row>
    <row r="451" spans="4:5" x14ac:dyDescent="0.2">
      <c r="D451" t="s">
        <v>20</v>
      </c>
      <c r="E451">
        <v>76</v>
      </c>
    </row>
    <row r="452" spans="4:5" x14ac:dyDescent="0.2">
      <c r="D452" t="s">
        <v>20</v>
      </c>
      <c r="E452">
        <v>43</v>
      </c>
    </row>
    <row r="453" spans="4:5" x14ac:dyDescent="0.2">
      <c r="D453" t="s">
        <v>20</v>
      </c>
      <c r="E453">
        <v>221</v>
      </c>
    </row>
    <row r="454" spans="4:5" x14ac:dyDescent="0.2">
      <c r="D454" t="s">
        <v>20</v>
      </c>
      <c r="E454">
        <v>2805</v>
      </c>
    </row>
    <row r="455" spans="4:5" x14ac:dyDescent="0.2">
      <c r="D455" t="s">
        <v>20</v>
      </c>
      <c r="E455">
        <v>68</v>
      </c>
    </row>
    <row r="456" spans="4:5" x14ac:dyDescent="0.2">
      <c r="D456" t="s">
        <v>20</v>
      </c>
      <c r="E456">
        <v>183</v>
      </c>
    </row>
    <row r="457" spans="4:5" x14ac:dyDescent="0.2">
      <c r="D457" t="s">
        <v>20</v>
      </c>
      <c r="E457">
        <v>133</v>
      </c>
    </row>
    <row r="458" spans="4:5" x14ac:dyDescent="0.2">
      <c r="D458" t="s">
        <v>20</v>
      </c>
      <c r="E458">
        <v>2489</v>
      </c>
    </row>
    <row r="459" spans="4:5" x14ac:dyDescent="0.2">
      <c r="D459" t="s">
        <v>20</v>
      </c>
      <c r="E459">
        <v>69</v>
      </c>
    </row>
    <row r="460" spans="4:5" x14ac:dyDescent="0.2">
      <c r="D460" t="s">
        <v>20</v>
      </c>
      <c r="E460">
        <v>279</v>
      </c>
    </row>
    <row r="461" spans="4:5" x14ac:dyDescent="0.2">
      <c r="D461" t="s">
        <v>20</v>
      </c>
      <c r="E461">
        <v>210</v>
      </c>
    </row>
    <row r="462" spans="4:5" x14ac:dyDescent="0.2">
      <c r="D462" t="s">
        <v>20</v>
      </c>
      <c r="E462">
        <v>2100</v>
      </c>
    </row>
    <row r="463" spans="4:5" x14ac:dyDescent="0.2">
      <c r="D463" t="s">
        <v>20</v>
      </c>
      <c r="E463">
        <v>252</v>
      </c>
    </row>
    <row r="464" spans="4:5" x14ac:dyDescent="0.2">
      <c r="D464" t="s">
        <v>20</v>
      </c>
      <c r="E464">
        <v>1280</v>
      </c>
    </row>
    <row r="465" spans="4:5" x14ac:dyDescent="0.2">
      <c r="D465" t="s">
        <v>20</v>
      </c>
      <c r="E465">
        <v>157</v>
      </c>
    </row>
    <row r="466" spans="4:5" x14ac:dyDescent="0.2">
      <c r="D466" t="s">
        <v>20</v>
      </c>
      <c r="E466">
        <v>194</v>
      </c>
    </row>
    <row r="467" spans="4:5" x14ac:dyDescent="0.2">
      <c r="D467" t="s">
        <v>20</v>
      </c>
      <c r="E467">
        <v>82</v>
      </c>
    </row>
    <row r="468" spans="4:5" x14ac:dyDescent="0.2">
      <c r="D468" t="s">
        <v>20</v>
      </c>
      <c r="E468">
        <v>4233</v>
      </c>
    </row>
    <row r="469" spans="4:5" x14ac:dyDescent="0.2">
      <c r="D469" t="s">
        <v>20</v>
      </c>
      <c r="E469">
        <v>1297</v>
      </c>
    </row>
    <row r="470" spans="4:5" x14ac:dyDescent="0.2">
      <c r="D470" t="s">
        <v>20</v>
      </c>
      <c r="E470">
        <v>165</v>
      </c>
    </row>
    <row r="471" spans="4:5" x14ac:dyDescent="0.2">
      <c r="D471" t="s">
        <v>20</v>
      </c>
      <c r="E471">
        <v>119</v>
      </c>
    </row>
    <row r="472" spans="4:5" x14ac:dyDescent="0.2">
      <c r="D472" t="s">
        <v>20</v>
      </c>
      <c r="E472">
        <v>1797</v>
      </c>
    </row>
    <row r="473" spans="4:5" x14ac:dyDescent="0.2">
      <c r="D473" t="s">
        <v>20</v>
      </c>
      <c r="E473">
        <v>261</v>
      </c>
    </row>
    <row r="474" spans="4:5" x14ac:dyDescent="0.2">
      <c r="D474" t="s">
        <v>20</v>
      </c>
      <c r="E474">
        <v>157</v>
      </c>
    </row>
    <row r="475" spans="4:5" x14ac:dyDescent="0.2">
      <c r="D475" t="s">
        <v>20</v>
      </c>
      <c r="E475">
        <v>3533</v>
      </c>
    </row>
    <row r="476" spans="4:5" x14ac:dyDescent="0.2">
      <c r="D476" t="s">
        <v>20</v>
      </c>
      <c r="E476">
        <v>155</v>
      </c>
    </row>
    <row r="477" spans="4:5" x14ac:dyDescent="0.2">
      <c r="D477" t="s">
        <v>20</v>
      </c>
      <c r="E477">
        <v>132</v>
      </c>
    </row>
    <row r="478" spans="4:5" x14ac:dyDescent="0.2">
      <c r="D478" t="s">
        <v>20</v>
      </c>
      <c r="E478">
        <v>1354</v>
      </c>
    </row>
    <row r="479" spans="4:5" x14ac:dyDescent="0.2">
      <c r="D479" t="s">
        <v>20</v>
      </c>
      <c r="E479">
        <v>48</v>
      </c>
    </row>
    <row r="480" spans="4:5" x14ac:dyDescent="0.2">
      <c r="D480" t="s">
        <v>20</v>
      </c>
      <c r="E480">
        <v>110</v>
      </c>
    </row>
    <row r="481" spans="4:5" x14ac:dyDescent="0.2">
      <c r="D481" t="s">
        <v>20</v>
      </c>
      <c r="E481">
        <v>172</v>
      </c>
    </row>
    <row r="482" spans="4:5" x14ac:dyDescent="0.2">
      <c r="D482" t="s">
        <v>20</v>
      </c>
      <c r="E482">
        <v>307</v>
      </c>
    </row>
    <row r="483" spans="4:5" x14ac:dyDescent="0.2">
      <c r="D483" t="s">
        <v>20</v>
      </c>
      <c r="E483">
        <v>160</v>
      </c>
    </row>
    <row r="484" spans="4:5" x14ac:dyDescent="0.2">
      <c r="D484" t="s">
        <v>20</v>
      </c>
      <c r="E484">
        <v>1467</v>
      </c>
    </row>
    <row r="485" spans="4:5" x14ac:dyDescent="0.2">
      <c r="D485" t="s">
        <v>20</v>
      </c>
      <c r="E485">
        <v>2662</v>
      </c>
    </row>
    <row r="486" spans="4:5" x14ac:dyDescent="0.2">
      <c r="D486" t="s">
        <v>20</v>
      </c>
      <c r="E486">
        <v>452</v>
      </c>
    </row>
    <row r="487" spans="4:5" x14ac:dyDescent="0.2">
      <c r="D487" t="s">
        <v>20</v>
      </c>
      <c r="E487">
        <v>158</v>
      </c>
    </row>
    <row r="488" spans="4:5" x14ac:dyDescent="0.2">
      <c r="D488" t="s">
        <v>20</v>
      </c>
      <c r="E488">
        <v>225</v>
      </c>
    </row>
    <row r="489" spans="4:5" x14ac:dyDescent="0.2">
      <c r="D489" t="s">
        <v>20</v>
      </c>
      <c r="E489">
        <v>65</v>
      </c>
    </row>
    <row r="490" spans="4:5" x14ac:dyDescent="0.2">
      <c r="D490" t="s">
        <v>20</v>
      </c>
      <c r="E490">
        <v>163</v>
      </c>
    </row>
    <row r="491" spans="4:5" x14ac:dyDescent="0.2">
      <c r="D491" t="s">
        <v>20</v>
      </c>
      <c r="E491">
        <v>85</v>
      </c>
    </row>
    <row r="492" spans="4:5" x14ac:dyDescent="0.2">
      <c r="D492" t="s">
        <v>20</v>
      </c>
      <c r="E492">
        <v>217</v>
      </c>
    </row>
    <row r="493" spans="4:5" x14ac:dyDescent="0.2">
      <c r="D493" t="s">
        <v>20</v>
      </c>
      <c r="E493">
        <v>150</v>
      </c>
    </row>
    <row r="494" spans="4:5" x14ac:dyDescent="0.2">
      <c r="D494" t="s">
        <v>20</v>
      </c>
      <c r="E494">
        <v>3272</v>
      </c>
    </row>
    <row r="495" spans="4:5" x14ac:dyDescent="0.2">
      <c r="D495" t="s">
        <v>20</v>
      </c>
      <c r="E495">
        <v>300</v>
      </c>
    </row>
    <row r="496" spans="4:5" x14ac:dyDescent="0.2">
      <c r="D496" t="s">
        <v>20</v>
      </c>
      <c r="E496">
        <v>126</v>
      </c>
    </row>
    <row r="497" spans="4:5" x14ac:dyDescent="0.2">
      <c r="D497" t="s">
        <v>20</v>
      </c>
      <c r="E497">
        <v>2320</v>
      </c>
    </row>
    <row r="498" spans="4:5" x14ac:dyDescent="0.2">
      <c r="D498" t="s">
        <v>20</v>
      </c>
      <c r="E498">
        <v>81</v>
      </c>
    </row>
    <row r="499" spans="4:5" x14ac:dyDescent="0.2">
      <c r="D499" t="s">
        <v>20</v>
      </c>
      <c r="E499">
        <v>1887</v>
      </c>
    </row>
    <row r="500" spans="4:5" x14ac:dyDescent="0.2">
      <c r="D500" t="s">
        <v>20</v>
      </c>
      <c r="E500">
        <v>4358</v>
      </c>
    </row>
    <row r="501" spans="4:5" x14ac:dyDescent="0.2">
      <c r="D501" t="s">
        <v>20</v>
      </c>
      <c r="E501">
        <v>53</v>
      </c>
    </row>
    <row r="502" spans="4:5" x14ac:dyDescent="0.2">
      <c r="D502" t="s">
        <v>20</v>
      </c>
      <c r="E502">
        <v>2414</v>
      </c>
    </row>
    <row r="503" spans="4:5" x14ac:dyDescent="0.2">
      <c r="D503" t="s">
        <v>20</v>
      </c>
      <c r="E503">
        <v>80</v>
      </c>
    </row>
    <row r="504" spans="4:5" x14ac:dyDescent="0.2">
      <c r="D504" t="s">
        <v>20</v>
      </c>
      <c r="E504">
        <v>193</v>
      </c>
    </row>
    <row r="505" spans="4:5" x14ac:dyDescent="0.2">
      <c r="D505" t="s">
        <v>20</v>
      </c>
      <c r="E505">
        <v>52</v>
      </c>
    </row>
    <row r="506" spans="4:5" x14ac:dyDescent="0.2">
      <c r="D506" t="s">
        <v>20</v>
      </c>
      <c r="E506">
        <v>290</v>
      </c>
    </row>
    <row r="507" spans="4:5" x14ac:dyDescent="0.2">
      <c r="D507" t="s">
        <v>20</v>
      </c>
      <c r="E507">
        <v>122</v>
      </c>
    </row>
    <row r="508" spans="4:5" x14ac:dyDescent="0.2">
      <c r="D508" t="s">
        <v>20</v>
      </c>
      <c r="E508">
        <v>1470</v>
      </c>
    </row>
    <row r="509" spans="4:5" x14ac:dyDescent="0.2">
      <c r="D509" t="s">
        <v>20</v>
      </c>
      <c r="E509">
        <v>165</v>
      </c>
    </row>
    <row r="510" spans="4:5" x14ac:dyDescent="0.2">
      <c r="D510" t="s">
        <v>20</v>
      </c>
      <c r="E510">
        <v>182</v>
      </c>
    </row>
    <row r="511" spans="4:5" x14ac:dyDescent="0.2">
      <c r="D511" t="s">
        <v>20</v>
      </c>
      <c r="E511">
        <v>199</v>
      </c>
    </row>
    <row r="512" spans="4:5" x14ac:dyDescent="0.2">
      <c r="D512" t="s">
        <v>20</v>
      </c>
      <c r="E512">
        <v>56</v>
      </c>
    </row>
    <row r="513" spans="4:5" x14ac:dyDescent="0.2">
      <c r="D513" t="s">
        <v>20</v>
      </c>
      <c r="E513">
        <v>1460</v>
      </c>
    </row>
    <row r="514" spans="4:5" x14ac:dyDescent="0.2">
      <c r="D514" t="s">
        <v>20</v>
      </c>
      <c r="E514">
        <v>123</v>
      </c>
    </row>
    <row r="515" spans="4:5" x14ac:dyDescent="0.2">
      <c r="D515" t="s">
        <v>20</v>
      </c>
      <c r="E515">
        <v>159</v>
      </c>
    </row>
    <row r="516" spans="4:5" x14ac:dyDescent="0.2">
      <c r="D516" t="s">
        <v>20</v>
      </c>
      <c r="E516">
        <v>110</v>
      </c>
    </row>
    <row r="517" spans="4:5" x14ac:dyDescent="0.2">
      <c r="D517" t="s">
        <v>20</v>
      </c>
      <c r="E517">
        <v>236</v>
      </c>
    </row>
    <row r="518" spans="4:5" x14ac:dyDescent="0.2">
      <c r="D518" t="s">
        <v>20</v>
      </c>
      <c r="E518">
        <v>191</v>
      </c>
    </row>
    <row r="519" spans="4:5" x14ac:dyDescent="0.2">
      <c r="D519" t="s">
        <v>20</v>
      </c>
      <c r="E519">
        <v>3934</v>
      </c>
    </row>
    <row r="520" spans="4:5" x14ac:dyDescent="0.2">
      <c r="D520" t="s">
        <v>20</v>
      </c>
      <c r="E520">
        <v>80</v>
      </c>
    </row>
    <row r="521" spans="4:5" x14ac:dyDescent="0.2">
      <c r="D521" t="s">
        <v>20</v>
      </c>
      <c r="E521">
        <v>462</v>
      </c>
    </row>
    <row r="522" spans="4:5" x14ac:dyDescent="0.2">
      <c r="D522" t="s">
        <v>20</v>
      </c>
      <c r="E522">
        <v>179</v>
      </c>
    </row>
    <row r="523" spans="4:5" x14ac:dyDescent="0.2">
      <c r="D523" t="s">
        <v>20</v>
      </c>
      <c r="E523">
        <v>1866</v>
      </c>
    </row>
    <row r="524" spans="4:5" x14ac:dyDescent="0.2">
      <c r="D524" t="s">
        <v>20</v>
      </c>
      <c r="E524">
        <v>156</v>
      </c>
    </row>
    <row r="525" spans="4:5" x14ac:dyDescent="0.2">
      <c r="D525" t="s">
        <v>20</v>
      </c>
      <c r="E525">
        <v>255</v>
      </c>
    </row>
    <row r="526" spans="4:5" x14ac:dyDescent="0.2">
      <c r="D526" t="s">
        <v>20</v>
      </c>
      <c r="E526">
        <v>2261</v>
      </c>
    </row>
    <row r="527" spans="4:5" x14ac:dyDescent="0.2">
      <c r="D527" t="s">
        <v>20</v>
      </c>
      <c r="E527">
        <v>40</v>
      </c>
    </row>
    <row r="528" spans="4:5" x14ac:dyDescent="0.2">
      <c r="D528" t="s">
        <v>20</v>
      </c>
      <c r="E528">
        <v>2289</v>
      </c>
    </row>
    <row r="529" spans="4:5" x14ac:dyDescent="0.2">
      <c r="D529" t="s">
        <v>20</v>
      </c>
      <c r="E529">
        <v>65</v>
      </c>
    </row>
    <row r="530" spans="4:5" x14ac:dyDescent="0.2">
      <c r="D530" t="s">
        <v>20</v>
      </c>
      <c r="E530">
        <v>3777</v>
      </c>
    </row>
    <row r="531" spans="4:5" x14ac:dyDescent="0.2">
      <c r="D531" t="s">
        <v>20</v>
      </c>
      <c r="E531">
        <v>184</v>
      </c>
    </row>
    <row r="532" spans="4:5" x14ac:dyDescent="0.2">
      <c r="D532" t="s">
        <v>20</v>
      </c>
      <c r="E532">
        <v>85</v>
      </c>
    </row>
    <row r="533" spans="4:5" x14ac:dyDescent="0.2">
      <c r="D533" t="s">
        <v>20</v>
      </c>
      <c r="E533">
        <v>144</v>
      </c>
    </row>
    <row r="534" spans="4:5" x14ac:dyDescent="0.2">
      <c r="D534" t="s">
        <v>20</v>
      </c>
      <c r="E534">
        <v>1902</v>
      </c>
    </row>
    <row r="535" spans="4:5" x14ac:dyDescent="0.2">
      <c r="D535" t="s">
        <v>20</v>
      </c>
      <c r="E535">
        <v>105</v>
      </c>
    </row>
    <row r="536" spans="4:5" x14ac:dyDescent="0.2">
      <c r="D536" t="s">
        <v>20</v>
      </c>
      <c r="E536">
        <v>132</v>
      </c>
    </row>
    <row r="537" spans="4:5" x14ac:dyDescent="0.2">
      <c r="D537" t="s">
        <v>20</v>
      </c>
      <c r="E537">
        <v>96</v>
      </c>
    </row>
    <row r="538" spans="4:5" x14ac:dyDescent="0.2">
      <c r="D538" t="s">
        <v>20</v>
      </c>
      <c r="E538">
        <v>114</v>
      </c>
    </row>
    <row r="539" spans="4:5" x14ac:dyDescent="0.2">
      <c r="D539" t="s">
        <v>20</v>
      </c>
      <c r="E539">
        <v>203</v>
      </c>
    </row>
    <row r="540" spans="4:5" x14ac:dyDescent="0.2">
      <c r="D540" t="s">
        <v>20</v>
      </c>
      <c r="E540">
        <v>1559</v>
      </c>
    </row>
    <row r="541" spans="4:5" x14ac:dyDescent="0.2">
      <c r="D541" t="s">
        <v>20</v>
      </c>
      <c r="E541">
        <v>1548</v>
      </c>
    </row>
    <row r="542" spans="4:5" x14ac:dyDescent="0.2">
      <c r="D542" t="s">
        <v>20</v>
      </c>
      <c r="E542">
        <v>80</v>
      </c>
    </row>
    <row r="543" spans="4:5" x14ac:dyDescent="0.2">
      <c r="D543" t="s">
        <v>20</v>
      </c>
      <c r="E543">
        <v>131</v>
      </c>
    </row>
    <row r="544" spans="4:5" x14ac:dyDescent="0.2">
      <c r="D544" t="s">
        <v>20</v>
      </c>
      <c r="E544">
        <v>112</v>
      </c>
    </row>
    <row r="545" spans="4:5" x14ac:dyDescent="0.2">
      <c r="D545" t="s">
        <v>20</v>
      </c>
      <c r="E545">
        <v>155</v>
      </c>
    </row>
    <row r="546" spans="4:5" x14ac:dyDescent="0.2">
      <c r="D546" t="s">
        <v>20</v>
      </c>
      <c r="E546">
        <v>266</v>
      </c>
    </row>
    <row r="547" spans="4:5" x14ac:dyDescent="0.2">
      <c r="D547" t="s">
        <v>20</v>
      </c>
      <c r="E547">
        <v>155</v>
      </c>
    </row>
    <row r="548" spans="4:5" x14ac:dyDescent="0.2">
      <c r="D548" t="s">
        <v>20</v>
      </c>
      <c r="E548">
        <v>207</v>
      </c>
    </row>
    <row r="549" spans="4:5" x14ac:dyDescent="0.2">
      <c r="D549" t="s">
        <v>20</v>
      </c>
      <c r="E549">
        <v>245</v>
      </c>
    </row>
    <row r="550" spans="4:5" x14ac:dyDescent="0.2">
      <c r="D550" t="s">
        <v>20</v>
      </c>
      <c r="E550">
        <v>1573</v>
      </c>
    </row>
    <row r="551" spans="4:5" x14ac:dyDescent="0.2">
      <c r="D551" t="s">
        <v>20</v>
      </c>
      <c r="E551">
        <v>114</v>
      </c>
    </row>
    <row r="552" spans="4:5" x14ac:dyDescent="0.2">
      <c r="D552" t="s">
        <v>20</v>
      </c>
      <c r="E552">
        <v>93</v>
      </c>
    </row>
    <row r="553" spans="4:5" x14ac:dyDescent="0.2">
      <c r="D553" t="s">
        <v>20</v>
      </c>
      <c r="E553">
        <v>1681</v>
      </c>
    </row>
    <row r="554" spans="4:5" x14ac:dyDescent="0.2">
      <c r="D554" t="s">
        <v>20</v>
      </c>
      <c r="E554">
        <v>32</v>
      </c>
    </row>
    <row r="555" spans="4:5" x14ac:dyDescent="0.2">
      <c r="D555" t="s">
        <v>20</v>
      </c>
      <c r="E555">
        <v>135</v>
      </c>
    </row>
    <row r="556" spans="4:5" x14ac:dyDescent="0.2">
      <c r="D556" t="s">
        <v>20</v>
      </c>
      <c r="E556">
        <v>140</v>
      </c>
    </row>
    <row r="557" spans="4:5" x14ac:dyDescent="0.2">
      <c r="D557" t="s">
        <v>20</v>
      </c>
      <c r="E557">
        <v>92</v>
      </c>
    </row>
    <row r="558" spans="4:5" x14ac:dyDescent="0.2">
      <c r="D558" t="s">
        <v>20</v>
      </c>
      <c r="E558">
        <v>1015</v>
      </c>
    </row>
    <row r="559" spans="4:5" x14ac:dyDescent="0.2">
      <c r="D559" t="s">
        <v>20</v>
      </c>
      <c r="E559">
        <v>323</v>
      </c>
    </row>
    <row r="560" spans="4:5" x14ac:dyDescent="0.2">
      <c r="D560" t="s">
        <v>20</v>
      </c>
      <c r="E560">
        <v>2326</v>
      </c>
    </row>
    <row r="561" spans="4:5" x14ac:dyDescent="0.2">
      <c r="D561" t="s">
        <v>20</v>
      </c>
      <c r="E561">
        <v>381</v>
      </c>
    </row>
    <row r="562" spans="4:5" x14ac:dyDescent="0.2">
      <c r="D562" t="s">
        <v>20</v>
      </c>
      <c r="E562">
        <v>480</v>
      </c>
    </row>
    <row r="563" spans="4:5" x14ac:dyDescent="0.2">
      <c r="D563" t="s">
        <v>20</v>
      </c>
      <c r="E563">
        <v>226</v>
      </c>
    </row>
    <row r="564" spans="4:5" x14ac:dyDescent="0.2">
      <c r="D564" t="s">
        <v>20</v>
      </c>
      <c r="E564">
        <v>241</v>
      </c>
    </row>
    <row r="565" spans="4:5" x14ac:dyDescent="0.2">
      <c r="D565" t="s">
        <v>20</v>
      </c>
      <c r="E565">
        <v>132</v>
      </c>
    </row>
    <row r="566" spans="4:5" x14ac:dyDescent="0.2">
      <c r="D566" t="s">
        <v>20</v>
      </c>
      <c r="E566">
        <v>2043</v>
      </c>
    </row>
  </sheetData>
  <conditionalFormatting sqref="A1:A1047940">
    <cfRule type="containsText" dxfId="11" priority="5" operator="containsText" text="canc">
      <formula>NOT(ISERROR(SEARCH("canc",A1)))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">
      <formula>NOT(ISERROR(SEARCH("succ",A1)))</formula>
    </cfRule>
    <cfRule type="containsText" dxfId="8" priority="8" operator="containsText" text="fail">
      <formula>NOT(ISERROR(SEARCH("fail",A1)))</formula>
    </cfRule>
  </conditionalFormatting>
  <conditionalFormatting sqref="D1:D1048141">
    <cfRule type="containsText" dxfId="7" priority="1" operator="containsText" text="canc">
      <formula>NOT(ISERROR(SEARCH("canc",D1)))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">
      <formula>NOT(ISERROR(SEARCH("succ",D1)))</formula>
    </cfRule>
    <cfRule type="containsText" dxfId="4" priority="4" operator="containsText" text="fail">
      <formula>NOT(ISERROR(SEARCH("fail",D1)))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customWidth="1"/>
    <col min="8" max="8" width="13" bestFit="1" customWidth="1"/>
    <col min="9" max="9" width="13" customWidth="1"/>
    <col min="12" max="13" width="11.1640625" bestFit="1" customWidth="1"/>
    <col min="14" max="15" width="11.1640625" style="10" customWidth="1"/>
    <col min="18" max="18" width="28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E2/D2</f>
        <v>0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10.4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4">E66/D66</f>
        <v>0.97642857142857142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4"/>
        <v>2.3614754098360655</v>
      </c>
      <c r="H67">
        <v>236</v>
      </c>
      <c r="I67" s="6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0.45068965517241377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1.6238567493112948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2.5452631578947367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0.24063291139240506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1.2374140625000001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1.0806666666666667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6.7033333333333331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6.609285714285714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1.2246153846153847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1.5057731958762886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0.78106590724165992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0.46947368421052632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3.008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0.6959861591695502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6.374545454545455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2.253392857142857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14.973000000000001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0.37590225563909774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1.3236942675159236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1.3122448979591836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1.6763513513513513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0.6198488664987406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2.6074999999999999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2.5258823529411765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0.7861538461538462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0.48404406999351912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2.5887500000000001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0.60548713235294116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3.036896551724138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1.1299999999999999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2.1737876614060259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9.2669230769230762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0.33692229038854804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1.9672368421052631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0.01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10.214444444444444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2.8167567567567566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0.24610000000000001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1.4314010067114094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1.4454411764705883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3.5912820512820511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1.8648571428571428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5.9526666666666666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0.5921153846153846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0.14962780898876404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1.1995602605863191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2.6882978723404256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3.7687878787878786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7.2715789473684209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0.87211757648470301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0.88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1.7393877551020409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1.1761111111111111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2.1496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1.4949667110519307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2.1933995584988963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0.64367690058479532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0.18622397298818233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3.6776923076923076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1.5990566037735849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0.38633185349611543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0.51421511627906979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8">E130/D130</f>
        <v>0.60334277620396604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8"/>
        <v>3.2026936026936029E-2</v>
      </c>
      <c r="H131">
        <v>55</v>
      </c>
      <c r="I131" s="6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1.5546875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1.0085974499089254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1.1618181818181819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3.1077777777777778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0.89736683417085428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0.71272727272727276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3.2862318840579711E-2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2.617777777777778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0.96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0.20896851248642778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2.2316363636363636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1.0159097978227061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2.3003999999999998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1.355925925925926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1.2909999999999999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2.3651200000000001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0.17249999999999999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1.1249397590361445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1.2102150537634409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2.1987096774193549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0.01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0.64166909620991253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4.2306746987951804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0.92984160506863778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0.58756567425569173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0.65022222222222226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0.73939560439560437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0.52666666666666662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2.2095238095238097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1.0001150627615063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1.6231249999999999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0.78181818181818186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1.4973770491803278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2.5325714285714285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1.0016943521594683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1.2199004424778761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1.3713265306122449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4.155384615384615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0.3130913348946136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4.240815450643777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2.9388623072833599E-2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0.1063265306122449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0.82874999999999999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1.6301447776628748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8.9466666666666672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0.26191501103752757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0.74834782608695649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4.1647680412371137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0.96208333333333329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3.5771910112359548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3.0845714285714285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0.61802325581395345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7.2232472324723247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0.69117647058823528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2.9305555555555554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0.71799999999999997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0.31934684684684683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2.2987375415282392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0.3201219512195122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0.23525352848928385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0.68594594594594593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0.37952380952380954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12">E194/D194</f>
        <v>0.19992957746478873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2"/>
        <v>0.45636363636363636</v>
      </c>
      <c r="H195">
        <v>65</v>
      </c>
      <c r="I195" s="6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1.227605633802817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3.61753164556962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0.63146341463414635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2.9820475319926874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9.5585443037974685E-2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0.5377777777777778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0.02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6.8119047619047617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0.78831325301204824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1.3440792216817234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3.372E-2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4.3184615384615386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0.38844444444444443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4.2569999999999997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1.0112239715591671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0.21188688946015424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0.67425531914893622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0.9492337164750958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1.5185185185185186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1.9516382252559727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10.231428571428571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3.8418367346938778E-2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1.5507066557107643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0.44753477588871715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2.1594736842105262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3.3212709832134291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8.4430379746835441E-2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0.9862551440329218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1.3797916666666667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0.93810996563573879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4.0363930885529156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2.6017404129793511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3.6663333333333332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1.687208538587849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1.1990717911530093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1.936892523364486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4.2016666666666671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0.76708333333333334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1.7126470588235294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1.5789473684210527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1.0908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0.41732558139534881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0.10944303797468355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1.593763440860215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4.2241666666666671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0.97718749999999999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4.1878911564625847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1.0191632047477746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1.2772619047619047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4.4521739130434783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5.6971428571428575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5.0934482758620687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3.2553333333333332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9.3261616161616168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2.1133870967741935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2.7332520325203253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0.03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0.54084507042253516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6.2629999999999999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0.8902139917695473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1.8489130434782608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1.2016770186335404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16">E258/D258</f>
        <v>0.23390243902439026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16"/>
        <v>1.46</v>
      </c>
      <c r="H259">
        <v>92</v>
      </c>
      <c r="I259" s="6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2.6848000000000001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5.9749999999999996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1.5769841269841269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0.31201660735468567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3.1341176470588237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3.7089655172413791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3.6266447368421053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1.2308163265306122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0.76766756032171579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2.3362012987012988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1.8053333333333332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2.5262857142857142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0.27176538240368026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1.2706571242680547E-2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3.0400978473581213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1.3723076923076922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0.32208333333333333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2.4151282051282053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0.96799999999999997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10.664285714285715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3.2588888888888889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1.7070000000000001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5.8144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0.91520972644376897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1.0804761904761904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0.18728395061728395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0.83193877551020412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7.0633333333333335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0.17446030330062445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2.0973015873015872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0.97785714285714287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16.842500000000001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0.54402135231316728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4.5661111111111108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9.8219178082191785E-2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0.16384615384615384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13.396666666666667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0.35650077760497667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0.54950819672131146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0.94236111111111109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1.4391428571428571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0.51421052631578945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0.05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13.446666666666667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0.31844940867279897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0.82617647058823529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5.4614285714285717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2.8621428571428571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7.9076923076923072E-2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1.3213677811550153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0.74077834179357027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0.75292682926829269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0.20333333333333334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2.0336507936507937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3.1022842639593908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3.9531818181818181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2.9471428571428571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0.33894736842105261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0.66677083333333331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0.19227272727272726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0.15842105263157893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0.38702380952380955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20">E322/D322</f>
        <v>9.5876777251184833E-2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20"/>
        <v>0.94144366197183094</v>
      </c>
      <c r="H323">
        <v>2468</v>
      </c>
      <c r="I323" s="6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1.6656234096692113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0.24134831460674158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1.6405633802816901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0.90723076923076929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0.46194444444444444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0.38538461538461538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1.3356231003039514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0.22896588486140726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1.8495548961424333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4.4372727272727275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1.999806763285024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1.2395833333333333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1.8661329305135952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1.1428538550057536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0.97032531824611035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1.2281904761904763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1.7914326647564469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0.79951577402787966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0.94242587601078165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0.84669291338582675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0.66521920668058454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0.53922222222222227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0.41983299595141699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0.14694796954314721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0.34475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14.007777777777777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0.71770351758793971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0.53074115044247783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0.05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1.2770715249662619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0.34892857142857142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4.105982142857143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1.2373770491803278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0.58973684210526311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0.36892473118279567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1.8491304347826087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0.11814432989690722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2.9870000000000001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2.2635175879396985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1.7356363636363636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3.7175675675675675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1.601923076923077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16.163333333333334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7.3343749999999996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5.9211111111111112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0.18888888888888888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2.7680769230769231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2.730185185185185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1.593633125556545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0.67869978858350954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15.915555555555555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7.3018222222222224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0.13185782556750297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0.54777777777777781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3.6102941176470589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0.10257545271629778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0.13962962962962963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0.40444444444444444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1.6032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1.8394339622641509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0.63769230769230767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2.2538095238095237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24">E386/D386</f>
        <v>1.7200961538461539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24"/>
        <v>1.4616709511568124</v>
      </c>
      <c r="H387">
        <v>1137</v>
      </c>
      <c r="I387" s="6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0.76423616236162362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0.39261467889908258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0.11270034843205574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1.2211084337349398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1.8654166666666667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7.27317880794702E-2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0.65642371234207963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2.2896178343949045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4.6937499999999996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1.3011267605633803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1.6705422993492407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1.738641975308642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7.1776470588235295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0.63850976361767731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0.02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15.302222222222222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0.40356164383561643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0.86220633299284988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3.1558486707566464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0.89618243243243245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1.8214503816793892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3.5588235294117645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1.3183695652173912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0.46315634218289087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0.36132726089785294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1.0462820512820512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6.6885714285714286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0.62072823218997364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0.84699787460148779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0.11059030837004405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0.43838781575037145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0.55470588235294116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0.57399511301160655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1.2343497363796134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1.2846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0.63989361702127656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1.2729885057471264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0.10638024357239513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0.40470588235294119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2.8766666666666665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5.7294444444444448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1.1290429799426933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0.46387573964497042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0.90675916230366493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0.67740740740740746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1.9249019607843136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0.82714285714285718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0.54163920922570019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0.16722222222222222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1.168766404199475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10.521538461538462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1.2307407407407407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1.7863855421686747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3.5528169014084505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1.6190634146341463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0.24914285714285714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1.9872222222222222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0.34752688172043011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1.7641935483870967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5.1138095238095236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0.82044117647058823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0.24326030927835052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28">E450/D450</f>
        <v>0.50482758620689661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28"/>
        <v>9.67</v>
      </c>
      <c r="H451">
        <v>86</v>
      </c>
      <c r="I451" s="6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0.04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1.2284501347708894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0.63437500000000002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0.56331688596491225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0.44074999999999998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1.1837253218884121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1.041243169398907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0.26640000000000003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3.5120118343195266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0.90063492063492068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1.7162500000000001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1.4104655870445344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0.30579449152542371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1.0816455696202532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1.3345505617977529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1.8785106382978722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3.32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5.7521428571428572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0.40500000000000003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1.8442857142857143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2.8580555555555556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3.19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0.39234070221066319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1.7814000000000001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3.6515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1.1394594594594594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0.29828720626631855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0.54270588235294115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2.3634156976744185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5.1291666666666664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1.0065116279069768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0.81348423194303154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0.16404761904761905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0.52774617067833696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2.6020608108108108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0.30732891832229581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0.13500000000000001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1.7862556663644606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2.2005660377358489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1.015108695652174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1.915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3.0534683098591549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0.23995287958115183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7.2377777777777776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5.4736000000000002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4.1449999999999996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9.0696409140369975E-3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0.34173469387755101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0.239488107549121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0.48072649572649573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0.70145182291666663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5.2992307692307694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1.8032549019607844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0.92320000000000002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0.13901001112347053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9.2707777777777771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0.39857142857142858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1.1222929936305732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0.70925816023738875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1.1908974358974358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0.24017591339648173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32">E514/D514</f>
        <v>1.3931868131868133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32"/>
        <v>0.39277108433734942</v>
      </c>
      <c r="H515">
        <v>35</v>
      </c>
      <c r="I515" s="6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0.22439077144917088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0.55779069767441858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0.42523125996810207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1.1200000000000001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7.0681818181818179E-2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1.0174563871693867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4.2575000000000003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1.4553947368421052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0.32453465346534655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7.003333333333333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0.83904860392967939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0.84190476190476193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1.5595180722891566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0.99619450317124736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0.80300000000000005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0.11254901960784314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0.91740952380952379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0.95521156936261387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5.0287499999999996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1.5924394463667819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0.15022446689113356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4.820384615384615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1.4996938775510205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1.1722156398104266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0.37695968274950431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0.72653061224489801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2.6598113207547169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0.24205617977528091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2.5064935064935064E-2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0.1632979976442874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2.7650000000000001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0.88803571428571426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1.6357142857142857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9.69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2.7091376701966716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2.8421355932203389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0.04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0.58632981676846196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0.98511111111111116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0.43975381008206332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1.5166315789473683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2.2363492063492063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2.3975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1.9933333333333334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1.373448275862069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1.009696106362773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7.9416000000000002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3.6970000000000001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0.12818181818181817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1.3802702702702703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0.83813278008298753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2.0460063224446787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0.44344086021505374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2.1860294117647059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1.8603314917127072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2.3733830845771142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3.0565384615384614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0.94142857142857139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0.54400000000000004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1.1188059701492536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3.6914814814814814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0.62930372148859548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36">E578/D578</f>
        <v>0.6492783505154639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36"/>
        <v>0.18853658536585366</v>
      </c>
      <c r="H579">
        <v>37</v>
      </c>
      <c r="I579" s="6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0.1675440414507772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1.0111290322580646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3.4150228310502282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0.64016666666666666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0.5208045977011494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3.2240211640211642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1.1950810185185186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1.4679775280898877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9.5057142857142853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0.72893617021276591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0.7900824873096447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0.64721518987341775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0.82028169014084507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10.376666666666667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0.12910076530612244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1.5484210526315789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7.0991735537190084E-2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2.0852773826458035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0.99683544303797467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2.0159756097560977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1.6209032258064515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3.6436208125445471E-2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0.05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2.0663492063492064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1.2823628691983122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1.1966037735849056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1.7073055242390078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1.8721212121212121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1.8838235294117647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1.3129869186046512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2.8397435897435899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1.2041999999999999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4.1905607476635511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0.13853658536585367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1.3943548387096774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1.74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1.5549056603773586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1.7044705882352942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1.8951562500000001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2.4971428571428573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0.48860523665659616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0.28461970393057684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2.6802325581395348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6.1980078125000002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3.1301587301587303E-2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1.5992152704135738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2.793921568627451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0.77373333333333338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2.0632812500000002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6.9424999999999999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1.5178947368421052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0.64582072176949945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0.62873684210526315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3.1039864864864866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0.42859916782246882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0.83119402985074631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0.78531302876480547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1.1409352517985611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0.64537683358624176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0.79411764705882348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0.11419117647058824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0.56186046511627907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40">E642/D642</f>
        <v>0.16501669449081802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40"/>
        <v>1.1996808510638297</v>
      </c>
      <c r="H643">
        <v>194</v>
      </c>
      <c r="I643" s="6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1.4545652173913044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2.2138255033557046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0.48396694214876035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0.92911504424778757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0.88599797365754818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0.41399999999999998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0.63056795131845844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0.48482333607230893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0.02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0.88479410269445857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1.2684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23.388333333333332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5.0838857142857146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1.9147826086956521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0.42127533783783783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8.2400000000000001E-2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0.60064638783269964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0.47232808616404309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0.81736263736263737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0.54187265917603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0.97868131868131869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0.77239999999999998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0.33464735516372796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2.3958823529411766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0.64032258064516134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1.7615942028985507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0.20338181818181819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3.5864754098360656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4.6885802469135802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1.220563524590164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0.55931783729156137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0.43660714285714286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0.33538371411833628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1.2297938144329896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1.8974959871589085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0.83622641509433959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0.17968844221105529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10.365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0.97405219780219776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0.86386203150461705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1.5016666666666667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3.5843478260869563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5.4285714285714288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0.67500714285714281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1.9174666666666667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9.32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4.2927586206896553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1.0065753424657535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2.266111111111111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1.4238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0.90633333333333332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0.63966740576496672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0.84131868131868137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1.3393478260869565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0.59042047531992692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1.5280062063615205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4.466912114014252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0.8439189189189189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0.03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1.7502692307692307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0.54137931034482756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3.1187381703470032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44">E706/D706</f>
        <v>1.2278160919540231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44"/>
        <v>0.99026517383618151</v>
      </c>
      <c r="H707">
        <v>2025</v>
      </c>
      <c r="I707" s="6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1.278468634686347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1.5861643835616439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7.0705882352941174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1.4238775510204082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1.4786046511627906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0.20322580645161289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18.40625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1.6194202898550725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4.7282077922077921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0.24466101694915254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5.1764999999999999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2.4764285714285714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1.0020481927710843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1.53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0.37091954022988505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4.3923948220064728E-2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1.5650721649484536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2.704081632653061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1.3405952380952382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0.50398033126293995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0.88815837937384901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1.65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0.17499999999999999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1.8566071428571429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4.1266319444444441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0.90249999999999997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0.91984615384615387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5.2700632911392402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3.1914285714285713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3.5418867924528303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0.32896103896103895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1.358918918918919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2.0843373493975904E-2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0.61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0.30037735849056602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11.791666666666666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11.260833333333334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0.12923076923076923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7.12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0.30304347826086958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2.1250896057347672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2.2885714285714287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0.34959979476654696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1.5729069767441861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0.01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2.3230555555555554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0.92448275862068963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2.5670212765957445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1.6847017045454546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1.6657777777777778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7.7207692307692311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4.0685714285714285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5.6420608108108112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0.6842686567164179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0.34351966873706002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6.5545454545454547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1.7725714285714285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1.1317857142857144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7.2818181818181822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2.0833333333333335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0.31171232876712329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0.56967078189300413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48">E770/D770</f>
        <v>2.31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48"/>
        <v>0.86867834394904464</v>
      </c>
      <c r="H771">
        <v>3410</v>
      </c>
      <c r="I771" s="6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2.7074418604651163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0.49446428571428569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1.1335962566844919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1.9055555555555554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1.355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0.10297872340425532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0.65544223826714798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0.49026652452025588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7.8792307692307695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0.80306347746090156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1.0629411764705883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0.50735632183908042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2.153137254901961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1.4122972972972974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1.1533745781777278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1.9311940298507462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7.2973333333333334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0.99663398692810456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0.88166666666666671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0.37233333333333335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0.30540075309306081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0.25714285714285712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0.34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11.859090909090909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1.2539393939393939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0.14394366197183098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0.54807692307692313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1.0963157894736841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1.8847058823529412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0.87008284023668636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0.01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2.0291304347826089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1.9703225806451612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1.07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2.6873076923076922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0.50845360824742269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11.802857142857142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2.64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0.30442307692307691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0.62880681818181816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1.9312499999999999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0.77102702702702708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2.2552763819095478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2.3940625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0.921875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1.3023333333333333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6.1521739130434785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3.687953216374269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10.948571428571428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0.50662921348314605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8.0060000000000002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2.9128571428571428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3.4996666666666667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3.5707317073170732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1.2648941176470587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3.875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4.5703571428571426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2.6669565217391304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0.69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0.51343749999999999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1.1710526315789473E-2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1.089773429454171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52">E834/D834</f>
        <v>3.1517592592592591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52"/>
        <v>1.5769117647058823</v>
      </c>
      <c r="H835">
        <v>165</v>
      </c>
      <c r="I835" s="6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1.5380821917808218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0.89738979118329465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0.75135802469135804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8.5288135593220336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1.3890625000000001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1.9018181818181819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1.0024333619948409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1.4275824175824177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5.6313333333333331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0.30715909090909088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0.99397727272727276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1.9754935622317598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5.085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2.3774468085106384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3.3846875000000001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1.3308955223880596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0.01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2.0779999999999998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0.51122448979591839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6.5205847953216374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1.1363099415204678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1.0237606837606839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3.5658333333333334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1.3986792452830188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0.69450000000000001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0.35534246575342465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2.5165000000000002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1.0587500000000001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1.8742857142857143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3.8678571428571429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3.4707142857142856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1.8582098765432098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0.43241247264770238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1.6243749999999999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1.8484285714285715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0.23703520691785052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0.89870129870129867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2.7260419580419581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1.7004255319148935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1.8828503562945369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3.4693532338308457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0.6917721518987342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0.25433734939759034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0.77400977995110021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0.37481481481481482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5.4379999999999997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2.2852189349112426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0.38948339483394834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3.7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2.3791176470588233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0.64036299765807958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1.1827777777777777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0.84824037184594958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0.29346153846153844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2.0989655172413793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1.697857142857143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1.1595907738095239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2.5859999999999999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2.3058333333333332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1.2821428571428573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1.8870588235294117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6.9511889862327911E-2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56">E898/D898</f>
        <v>7.7443434343434348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56"/>
        <v>0.27693181818181817</v>
      </c>
      <c r="H899">
        <v>27</v>
      </c>
      <c r="I899" s="6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0.52479620323841425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4.0709677419354842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0.02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1.5617857142857143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2.5242857142857145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1.729268292682927E-2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0.12230769230769231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1.6398734177215191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1.6298181818181818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0.20252747252747252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3.1924083769633507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4.7894444444444444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0.19556634304207121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1.9894827586206896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7.95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0.50621082621082625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0.57437499999999997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1.5562827640984909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0.36297297297297298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0.58250000000000002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2.3739473684210526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0.58750000000000002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1.8256603773584905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7.5436408977556111E-3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1.7595330739299611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2.3788235294117648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4.8805076142131982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2.2406666666666668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0.18126436781609195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0.45847222222222223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1.1731541218637993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2.173090909090909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1.1228571428571428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0.72518987341772156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2.1230434782608696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2.3974657534246577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1.8193548387096774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1.6413114754098361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1.6375968992248063E-2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0.49643859649122807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1.0970652173913042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0.49217948717948717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0.62232323232323228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0.1305813953488372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0.64635416666666667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1.5958666666666668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0.81420000000000003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0.32444767441860467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9.9141184124918666E-2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0.26694444444444443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0.62957446808510642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1.6135593220338984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0.05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10.969379310344827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0.70094158075601376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0.6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3.6709859154929578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11.09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0.19028784648187633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1.2687755102040816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7.3463636363636367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4.5731034482758622E-2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60">E962/D962</f>
        <v>0.85054545454545449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60"/>
        <v>1.1929824561403508</v>
      </c>
      <c r="H963">
        <v>155</v>
      </c>
      <c r="I963" s="6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2.9602777777777778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0.84694915254237291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3.5578378378378379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3.8640909090909092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7.9223529411764702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1.3703393665158372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3.3820833333333336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1.0822784810126582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0.60757639620653314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0.27725490196078434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2.283934426229508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0.21615194054500414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3.73875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1.5492592592592593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3.2214999999999998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0.73957142857142855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8.641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1.432624584717608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0.40281762295081969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1.7822388059701493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0.84930555555555554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1.4593648334624323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1.5246153846153847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0.67129542790152408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0.40307692307692305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2.1679032258064517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0.52117021276595743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4.9958333333333336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0.87679487179487181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1.131734693877551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4.2654838709677421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0.77632653061224488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0.52496810772501767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1.5746762589928058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0.72939393939393937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0.60565789473684206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0.5679129129129129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0.56542754275427543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7C8826E4-3C0C-0D4B-97E4-D9E708079110}"/>
  <conditionalFormatting sqref="F1:G1048576">
    <cfRule type="containsText" dxfId="3" priority="3" operator="containsText" text="canc">
      <formula>NOT(ISERROR(SEARCH("canc",F1)))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">
      <formula>NOT(ISERROR(SEARCH("succ",F1)))</formula>
    </cfRule>
    <cfRule type="containsText" dxfId="0" priority="6" operator="containsText" text="fail">
      <formula>NOT(ISERROR(SEARCH("fail",F1)))</formula>
    </cfRule>
  </conditionalFormatting>
  <conditionalFormatting sqref="G1:G1048576">
    <cfRule type="colorScale" priority="1">
      <colorScale>
        <cfvo type="min"/>
        <cfvo type="num" val="1"/>
        <cfvo type="num" val="2"/>
        <color rgb="FFFF7E7E"/>
        <color theme="4" tint="0.39997558519241921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Table</vt:lpstr>
      <vt:lpstr>Sub-Category Table</vt:lpstr>
      <vt:lpstr>Date Table</vt:lpstr>
      <vt:lpstr>Goal Analysis</vt:lpstr>
      <vt:lpstr>Backer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Gartley</cp:lastModifiedBy>
  <dcterms:created xsi:type="dcterms:W3CDTF">2021-09-29T18:52:28Z</dcterms:created>
  <dcterms:modified xsi:type="dcterms:W3CDTF">2024-10-21T19:55:59Z</dcterms:modified>
</cp:coreProperties>
</file>