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TADA" sheetId="1" r:id="rId4"/>
    <sheet state="visible" name="Ejercicios" sheetId="2" r:id="rId5"/>
  </sheets>
  <definedNames/>
  <calcPr/>
</workbook>
</file>

<file path=xl/sharedStrings.xml><?xml version="1.0" encoding="utf-8"?>
<sst xmlns="http://schemas.openxmlformats.org/spreadsheetml/2006/main" count="415" uniqueCount="165">
  <si>
    <t>Matemática Financiera</t>
  </si>
  <si>
    <t>Interés simple</t>
  </si>
  <si>
    <t>Gabriel Antonio Rojas Uriarte</t>
  </si>
  <si>
    <t>Integrantes</t>
  </si>
  <si>
    <t>Valeria Carolina Grijalva Arévalo</t>
  </si>
  <si>
    <t>Manuel Joaquín Chamorro Gómez</t>
  </si>
  <si>
    <t>CIF</t>
  </si>
  <si>
    <t>Fecha</t>
  </si>
  <si>
    <t>1. Se obtiene un crédito por $180,000 a 160 días con 15% de interés anual simple. ¿Qué cantidad debe pagar al vencerse su deuda?</t>
  </si>
  <si>
    <t>Ejercicio 1</t>
  </si>
  <si>
    <t>Procedimiento:</t>
  </si>
  <si>
    <t>Monto</t>
  </si>
  <si>
    <t>M</t>
  </si>
  <si>
    <t>1) Calculé el interés nominal al dividir la tasa porcentual anual entre la base temporal de tiempo (días): 0.15/365</t>
  </si>
  <si>
    <t>Capital</t>
  </si>
  <si>
    <t>C</t>
  </si>
  <si>
    <t>Interés</t>
  </si>
  <si>
    <t>I</t>
  </si>
  <si>
    <t>2) Calculé el interés con la fórmula: C(it)</t>
  </si>
  <si>
    <t>Tasa Nominal</t>
  </si>
  <si>
    <t>i</t>
  </si>
  <si>
    <t>3) Calculé el Monto sumando Capital + Interés</t>
  </si>
  <si>
    <t>Tiempo</t>
  </si>
  <si>
    <t>t</t>
  </si>
  <si>
    <t>160 días</t>
  </si>
  <si>
    <r>
      <rPr>
        <rFont val="Calibri"/>
        <b/>
        <color theme="1"/>
        <sz val="11.0"/>
      </rPr>
      <t>Respuesta:</t>
    </r>
    <r>
      <rPr>
        <rFont val="Calibri"/>
        <color theme="1"/>
        <sz val="11.0"/>
      </rPr>
      <t xml:space="preserve"> Deberá pagar $191,835.62 al vencerse su deuda.</t>
    </r>
  </si>
  <si>
    <t>2. ¿Qué cantidad por concepto de interés simple mensual produce un capital de $40,000 a un interés de 13% anual simple?</t>
  </si>
  <si>
    <t>Ejercicio 2</t>
  </si>
  <si>
    <t>3) Calculé el Monto sumando capital + Interés</t>
  </si>
  <si>
    <t>2) Calculé el interés simple con la fórmula: I = C*i*t</t>
  </si>
  <si>
    <t>1) Calculé la tasa de interés mensual dividiendo la tasa anual entre 12</t>
  </si>
  <si>
    <t>1 mes</t>
  </si>
  <si>
    <t>Respuesta: El Interés simple mensual es de $433.33</t>
  </si>
  <si>
    <t xml:space="preserve"> 3. Si una persona deposita hoy $50 000 a plazo fijo con 2.20% de interés mensual, y no retira su depósito y reinvierte sus intereses, ¿cuánto tendrá en su cuenta 3 meses después si la tasa de interés no varía?</t>
  </si>
  <si>
    <t>Ejercicio 3</t>
  </si>
  <si>
    <t>1) Tomé la tasa de interés mensual i = 0.022</t>
  </si>
  <si>
    <t>2) calculé el interés simple total usando la formula I = C*i*t</t>
  </si>
  <si>
    <t>3) Calculé el Monto total sumando C + I</t>
  </si>
  <si>
    <t>3 meses</t>
  </si>
  <si>
    <r>
      <rPr>
        <rFont val="Calibri"/>
        <b/>
        <color theme="1"/>
        <sz val="11.0"/>
      </rPr>
      <t>Respuesta:</t>
    </r>
    <r>
      <rPr>
        <rFont val="Calibri"/>
        <color theme="1"/>
        <sz val="11.0"/>
      </rPr>
      <t xml:space="preserve"> El monto total después de 3 meses será de $53,300 y el interes simple ganado en ese tiempo es de $3,300</t>
    </r>
  </si>
  <si>
    <t>No obstante, creo que habría otra solución que sería calcular los intereses de cada mes sumando los del anterior.</t>
  </si>
  <si>
    <t>Primer Mes</t>
  </si>
  <si>
    <t>Segundo Mes</t>
  </si>
  <si>
    <t>Tercer Mes</t>
  </si>
  <si>
    <t>Respuesta: Interés mensual es igual a: $1,100, el interés total es igual a $3,300 y el monto final es igual a $53,300</t>
  </si>
  <si>
    <t xml:space="preserve"> 4. María Eugenia desea adquirir un inmueble dentro de 2 años. Supone que el enganche que tendrá que pagar en esas fechas será de $60 000. Si desea tener esa cantidad dentro de 2 años, ¿qué suma debe invertir en su depósito de renta fija que rinde 0.8% de interés mensual simple?</t>
  </si>
  <si>
    <t>Ejercicio 4</t>
  </si>
  <si>
    <t>1) Utilicé la fórmula del Monto en interés simple M = C(1+i*t), despejé C: C=M/1+i*t</t>
  </si>
  <si>
    <t>2) Sustituí los valores conocidos</t>
  </si>
  <si>
    <t>3)Calculé el interés total I = M - C = 9,664.43</t>
  </si>
  <si>
    <t>2 años</t>
  </si>
  <si>
    <r>
      <rPr>
        <rFont val="Calibri"/>
        <b/>
        <color theme="1"/>
        <sz val="11.0"/>
      </rPr>
      <t>Respuesta:</t>
    </r>
    <r>
      <rPr>
        <rFont val="Calibri"/>
        <color theme="1"/>
        <sz val="11.0"/>
      </rPr>
      <t xml:space="preserve"> Para tener $60,000 dentro de 2 años, María Eugenia debe invertir hoy: $50,335.57, y ganará un interés total de $9,664.43.</t>
    </r>
  </si>
  <si>
    <t xml:space="preserve"> 5. ¿Qué cantidad debe invertir hoy a 1.8% de interés simple mensual para tener   $20 000 dentro de dos meses?</t>
  </si>
  <si>
    <t>Ejercicio 5</t>
  </si>
  <si>
    <t>1) Como buscamos el capital inicial, partimos de la fórmula de monto en interés simple: M=C(1+i*t), y despejamos C: C=M/1+i*t</t>
  </si>
  <si>
    <t>2)Sustituimos los valores</t>
  </si>
  <si>
    <t>3)Calculamos el interés total</t>
  </si>
  <si>
    <t>2 meses</t>
  </si>
  <si>
    <r>
      <rPr>
        <rFont val="Calibri"/>
        <b/>
        <color theme="1"/>
        <sz val="11.0"/>
      </rPr>
      <t>Respuesta:</t>
    </r>
    <r>
      <rPr>
        <rFont val="Calibri"/>
        <color theme="1"/>
        <sz val="11.0"/>
      </rPr>
      <t xml:space="preserve"> Para tener $20,000 dentro de 2 meses, debe invertir hoy: $19,305.02, y ganará un interés total de $694.98.</t>
    </r>
  </si>
  <si>
    <t>6. ¿Qué cantidad de dinero colocada en una inversión de renta fija que paga 10% de interés simple anual produce intereses mensuales de $450?</t>
  </si>
  <si>
    <t>Ejercicio 6</t>
  </si>
  <si>
    <t>1) Convertí la tasa anual a mensual: 0.10/12 = 0.00833</t>
  </si>
  <si>
    <t>2) Usé la fórmula de interés simple y despejé C: I = C*t*t -&gt; C=I/i+t</t>
  </si>
  <si>
    <t>3) Sustituí valores</t>
  </si>
  <si>
    <r>
      <rPr>
        <rFont val="Calibri"/>
        <b/>
        <color theme="1"/>
        <sz val="11.0"/>
      </rPr>
      <t>Respuesta:</t>
    </r>
    <r>
      <rPr>
        <rFont val="Calibri"/>
        <color theme="1"/>
        <sz val="11.0"/>
      </rPr>
      <t xml:space="preserve"> Debe invertir $54,000 par que la inversión a 10% anual simple genere $450 de interés cada mes.</t>
    </r>
  </si>
  <si>
    <t>7. Salomé tiene 2 deudas:
a) Le debe $80 000 a un banco que cobra 1.5% mensual.
b) Compró a crédito un automóvil; pagó determinado enganche y le quedó un saldo de $125 000 que comenzará a pagar dentro de 8 meses; mientras tanto, debe pagar 12% de interés simple anual durante ese lapso.  ¿Cuánto pagará en los próximos seis meses por concepto de intereses?</t>
  </si>
  <si>
    <t>Ejercicio 7</t>
  </si>
  <si>
    <t>Inciso a)</t>
  </si>
  <si>
    <t>1) Usé interés simple: I = C*i*t</t>
  </si>
  <si>
    <t>2)Sustituí: I = 80,000*0.015*6 = 7,200</t>
  </si>
  <si>
    <t>6 meses</t>
  </si>
  <si>
    <r>
      <rPr>
        <rFont val="Calibri"/>
        <b/>
        <color rgb="FFFF0000"/>
        <sz val="11.0"/>
      </rPr>
      <t>Respuesta Inciso a):</t>
    </r>
    <r>
      <rPr>
        <rFont val="Calibri"/>
        <color theme="1"/>
        <sz val="11.0"/>
      </rPr>
      <t xml:space="preserve"> Pagará de intereses en 6 meses</t>
    </r>
  </si>
  <si>
    <t>Inciso b)</t>
  </si>
  <si>
    <t>1) Usé interés simple anual: I = C*i*t</t>
  </si>
  <si>
    <t>2) Sustituí valores</t>
  </si>
  <si>
    <r>
      <rPr>
        <rFont val="Calibri"/>
        <b/>
        <color rgb="FFFF0000"/>
        <sz val="11.0"/>
      </rPr>
      <t>Respuesta Inciso b):</t>
    </r>
    <r>
      <rPr>
        <rFont val="Calibri"/>
        <color theme="1"/>
        <sz val="11.0"/>
      </rPr>
      <t xml:space="preserve"> </t>
    </r>
  </si>
  <si>
    <t>Pagará $75,000 de intereses en 6 meses</t>
  </si>
  <si>
    <t>Total de Intereses a pagar</t>
  </si>
  <si>
    <r>
      <rPr>
        <rFont val="Calibri"/>
        <b/>
        <color theme="1"/>
        <sz val="11.0"/>
      </rPr>
      <t xml:space="preserve">Respuesta: </t>
    </r>
    <r>
      <rPr>
        <rFont val="Calibri"/>
        <color theme="1"/>
        <sz val="11.0"/>
      </rPr>
      <t>Salomé tendrá que pagar $14,700 por concepto de intereses.</t>
    </r>
  </si>
  <si>
    <t>8. Diez por ciento anual es un tipo razonable de interés de rendimiento del dinero. Por ello, ¿cuál de las tres ofertas de venta siguientes es más conveniente para la compr de un terreno?
a) $90 000 al contado.
b) $45 000 al contado y el saldo en dos pagarés: uno por $25 000 a 30 días, y otro por
la misma cantidad a 60 días.
c) $30 000 al contado y un pagaré de $64 000 a 30 días.</t>
  </si>
  <si>
    <t>Opción a):</t>
  </si>
  <si>
    <t>Pago de Contado:</t>
  </si>
  <si>
    <t>Total a pagar:</t>
  </si>
  <si>
    <t>Opción b):</t>
  </si>
  <si>
    <t>Procedimiento Primer Pagaré:</t>
  </si>
  <si>
    <t>1) Convertí la tasa anual a tasa diaria: i = 0.10/365</t>
  </si>
  <si>
    <t>2) Apliqué la fórmula del interés simple: I = C*i*t</t>
  </si>
  <si>
    <t>3) Sustituí los valores I = 25,000*0.10*30/365</t>
  </si>
  <si>
    <t>4) Calculé el monto: M = C+I</t>
  </si>
  <si>
    <t>Respuesta Opción b):</t>
  </si>
  <si>
    <t>El total a pagar es 95,616.44</t>
  </si>
  <si>
    <t>Opción c):</t>
  </si>
  <si>
    <t>3) Calculé el monto del pagaré a 30 días</t>
  </si>
  <si>
    <t>Pago de contado 45,000 + pagaré 30 días 25,205.48 + pagaré 60 dias 25,410.96 = $95,616.44</t>
  </si>
  <si>
    <t>Respuesta final: La mas conveniente es la opción a, por que implica el menor desembolso total ($90,000) frente a las otras dos alternativas.</t>
  </si>
  <si>
    <t>9. ¿A qué tasa de interés simple anual $2 500 acumulan intereses por $250 en 6 meses?</t>
  </si>
  <si>
    <t>Ejercicio 9</t>
  </si>
  <si>
    <t>1) El monto se calcula con la formula (C + I)</t>
  </si>
  <si>
    <t>2) La tasa nominal se calcula con la formula (I / C * t)</t>
  </si>
  <si>
    <r>
      <rPr>
        <rFont val="Calibri"/>
        <b/>
        <color theme="1"/>
        <sz val="11.0"/>
      </rPr>
      <t>Respuesta:</t>
    </r>
    <r>
      <rPr>
        <rFont val="Calibri"/>
        <color theme="1"/>
        <sz val="11.0"/>
      </rPr>
      <t xml:space="preserve"> Con una tasa del 20% se acumulan los $250 en 6 meses</t>
    </r>
  </si>
  <si>
    <t>10. ¿A qué tasa de interés simple se duplica un capital en 20 meses?</t>
  </si>
  <si>
    <t>Ejercicio 10</t>
  </si>
  <si>
    <t>1) El monto es el doble del capital</t>
  </si>
  <si>
    <t>2) Calulamos el interes al despejar la formula en: I = M - C</t>
  </si>
  <si>
    <t>3) El tiempo se divide entre 12 para calcularlo en años</t>
  </si>
  <si>
    <t>4) Se calcula la Tasa de interes con la formula: I / C * t</t>
  </si>
  <si>
    <t>20 meses</t>
  </si>
  <si>
    <r>
      <rPr>
        <rFont val="Calibri"/>
        <b/>
        <color theme="1"/>
        <sz val="11.0"/>
      </rPr>
      <t>Respuesta:</t>
    </r>
    <r>
      <rPr>
        <rFont val="Calibri"/>
        <color theme="1"/>
        <sz val="11.0"/>
      </rPr>
      <t xml:space="preserve"> Para que el capital se duplique en 20 meses, la tasa de interes debe ser de 60%</t>
    </r>
  </si>
  <si>
    <t>11. ¿En qué tiempo $2 000 se convierten en $2 500 a 14% de interés simple anual?</t>
  </si>
  <si>
    <t>Ejercicio 11</t>
  </si>
  <si>
    <t xml:space="preserve">1) El capital fue de $2000, y el monto de $2500						
</t>
  </si>
  <si>
    <t>2) El interes se saca por formula I = M - C</t>
  </si>
  <si>
    <t>3) La tasa nominal del 14% es igual a 0.14</t>
  </si>
  <si>
    <t>4) El tiempo se saca por formula t = I / i * C</t>
  </si>
  <si>
    <r>
      <rPr>
        <rFont val="Calibri"/>
        <b/>
        <color theme="1"/>
        <sz val="11.0"/>
      </rPr>
      <t>Respuesta:</t>
    </r>
    <r>
      <rPr>
        <rFont val="Calibri"/>
        <color theme="1"/>
        <sz val="11.0"/>
      </rPr>
      <t xml:space="preserve"> En 21 meses o 1,8 años se covierten $2000 a $2500 con 14% de interes simple</t>
    </r>
  </si>
  <si>
    <t>12. Una persona le prestó $400 a un amigo, y 4 meses después le cobró $410. ¿Qué tasa anual de interés pagó el amigo?</t>
  </si>
  <si>
    <t>Ejercicio 12</t>
  </si>
  <si>
    <t xml:space="preserve">1) El capital es de $400, y el monto son los $410						
</t>
  </si>
  <si>
    <t>2) En el tiempo se divide los 4 meses por un año (12 meses)</t>
  </si>
  <si>
    <t>3) El interes se saca por despeje de la formula I = M - C</t>
  </si>
  <si>
    <t>4) La Tasa nominal se saca por la formula: i = I / C * t</t>
  </si>
  <si>
    <t>4 meses</t>
  </si>
  <si>
    <r>
      <rPr>
        <rFont val="Calibri"/>
        <b/>
        <color theme="1"/>
        <sz val="11.0"/>
      </rPr>
      <t xml:space="preserve">Respuesta: </t>
    </r>
    <r>
      <rPr>
        <rFont val="Calibri"/>
        <b val="0"/>
        <color theme="1"/>
        <sz val="11.0"/>
      </rPr>
      <t>La tasa que pago fue de 7.5% anual</t>
    </r>
  </si>
  <si>
    <t>13. El señor Martínez obtiene un préstamo por $2 000 y paga después de 8 meses $2 200. ¿Qué tasa de interés mensual simple le cobraron?</t>
  </si>
  <si>
    <t>Ejercicio 13</t>
  </si>
  <si>
    <t>1) Los 8 meses se divide por los 12 de un año</t>
  </si>
  <si>
    <t>2) La Tasa nominal se saca por la formula: i = I / C * t</t>
  </si>
  <si>
    <t>8 meses</t>
  </si>
  <si>
    <r>
      <rPr>
        <rFont val="Calibri"/>
        <b/>
        <color theme="1"/>
        <sz val="11.0"/>
      </rPr>
      <t xml:space="preserve">Respuesta: </t>
    </r>
    <r>
      <rPr>
        <rFont val="Calibri"/>
        <b val="0"/>
        <color theme="1"/>
        <sz val="11.0"/>
      </rPr>
      <t>La tasa de interes mensual es del 15%</t>
    </r>
  </si>
  <si>
    <t>14. Una bicicleta cuesta $800. Un comprador paga $500 al contado y el resto a 60 días, con un recargo de 5% sobre el precio al contado. ¿Qué tasa de interés anual simple le aplicaron?</t>
  </si>
  <si>
    <t>Ejercicio 14</t>
  </si>
  <si>
    <t>1) Primero los 60 días se convierten en años porque el enunciado dice que es "tasa anual", por ende, si se deja en años, las unidades no coinciden.</t>
  </si>
  <si>
    <r>
      <rPr>
        <rFont val="Calibri"/>
        <color theme="1"/>
        <sz val="11.0"/>
      </rPr>
      <t xml:space="preserve">2) Posteriormente se calcula la Tasa Nominal, en este caso se utiliza la fórmula del interés simple para calcularla, la cual consiste en </t>
    </r>
    <r>
      <rPr>
        <rFont val="Calibri"/>
        <b/>
        <color theme="1"/>
        <sz val="11.0"/>
      </rPr>
      <t>i = I / C * t</t>
    </r>
  </si>
  <si>
    <t>60 días</t>
  </si>
  <si>
    <r>
      <rPr>
        <rFont val="Calibri"/>
        <b/>
        <color theme="1"/>
        <sz val="11.0"/>
      </rPr>
      <t xml:space="preserve">Respuesta: </t>
    </r>
    <r>
      <rPr>
        <rFont val="Calibri"/>
        <b val="0"/>
        <color theme="1"/>
        <sz val="11.0"/>
      </rPr>
      <t>La tasa de interés anual de este ejercicio es del 80%.</t>
    </r>
  </si>
  <si>
    <t>15. ¿Cuál es la tasa de interés simple proporcional bimestral equivalente a una tasa de 16% anual?</t>
  </si>
  <si>
    <t>Ejercicio 15</t>
  </si>
  <si>
    <t>Tasa Nominal 1</t>
  </si>
  <si>
    <t>i1</t>
  </si>
  <si>
    <t>3) Como solo se especifica 1 bimestre, entonces el tiempo sería equivalente a 2 meses.</t>
  </si>
  <si>
    <t>Tasa Nominal 2</t>
  </si>
  <si>
    <t>i2</t>
  </si>
  <si>
    <t>1) Primer coloco la tasa original que nos da el enunciado (el 16% anual).</t>
  </si>
  <si>
    <t>1 Bimestre</t>
  </si>
  <si>
    <t>2) Posteriormente calculo la tasa bimestral.</t>
  </si>
  <si>
    <r>
      <rPr>
        <rFont val="Calibri"/>
        <b/>
        <color theme="1"/>
        <sz val="11.0"/>
      </rPr>
      <t xml:space="preserve">Respuesta: </t>
    </r>
    <r>
      <rPr>
        <rFont val="Calibri"/>
        <b val="0"/>
        <color theme="1"/>
        <sz val="11.0"/>
      </rPr>
      <t>La tasa tasa simple proporcional bimestral equivale al 8%.</t>
    </r>
  </si>
  <si>
    <t xml:space="preserve">16. ¿Cuál es la tasa simple anual equivalente a una tasa trimestral simple de 5%? </t>
  </si>
  <si>
    <t>Ejercicio 16</t>
  </si>
  <si>
    <t>2) Posteriormente se coloca 4 porque en el año hay 4 trimestres en total (12 / 3 = 4).</t>
  </si>
  <si>
    <t>3) Finalmente calculo la tasa nominal trimestral, por ende, divido la tasa inicial entre 4.</t>
  </si>
  <si>
    <t>Trimestral</t>
  </si>
  <si>
    <t>1) Primero coloco la tasa inicial 5%.</t>
  </si>
  <si>
    <r>
      <rPr>
        <rFont val="Calibri"/>
        <b/>
        <color theme="1"/>
        <sz val="11.0"/>
      </rPr>
      <t>Respuesta:</t>
    </r>
    <r>
      <rPr>
        <rFont val="Calibri"/>
        <color theme="1"/>
        <sz val="11.0"/>
      </rPr>
      <t xml:space="preserve"> La tasa simple trimestral anual equivale al 1.25%.</t>
    </r>
  </si>
  <si>
    <t xml:space="preserve">17. Una persona adquiere una licuadora que cuesta $320 el 14 de agosto y la paga el 26 de noviembre con un abono de $350. ¿Qué tasa de interés simple anual exacto pagó? </t>
  </si>
  <si>
    <t>Ejercicio 17</t>
  </si>
  <si>
    <t>2) Para calcular el tiempo exacto, lo que hice fue sumar todos los días desde que se adquirió el artículo hasta que se pagó en el mes de noviembre, entonces contando todos los días serían 104 días (del 15 al 31 de agosto son 17 días, 30 septiembre, 31 octubre y 26 de noviembre que fue cuando ya realizó el abono.) y después dividirlos entre 365.</t>
  </si>
  <si>
    <t>1) Primero calculo el interés simple, que en este caso es de $30. (Resto el monto de la capital).</t>
  </si>
  <si>
    <t>3) Finalmente calculé la tasa nominal con la misma fórmula que las anteriores.</t>
  </si>
  <si>
    <r>
      <rPr>
        <rFont val="Calibri"/>
        <b/>
        <color theme="1"/>
        <sz val="11.0"/>
      </rPr>
      <t xml:space="preserve">Respuesta: </t>
    </r>
    <r>
      <rPr>
        <rFont val="Calibri"/>
        <b val="0"/>
        <color theme="1"/>
        <sz val="11.0"/>
      </rPr>
      <t>La tasa de interés simple anual exacta que pagó es del 32.90%.</t>
    </r>
  </si>
  <si>
    <t xml:space="preserve">18. El 15 de febrero se firmó un pagaré de $1500 con 22% de interés simple anual. ¿En qué fecha los intereses sumarán $400? </t>
  </si>
  <si>
    <t>Ejercicio 18</t>
  </si>
  <si>
    <t>1) Primero calculamos el tiempo ya que lo necesitamos para sacar los intereses, entonces usamos la fórmula del tiempo: t = I / C * i, posteriormente ese año lo pasamos a días multiplicando por 365, nos da el resultado de 442 días, lo que significa que la fecha es el 3 de mayo del siguiente año.</t>
  </si>
  <si>
    <t>2) A pesar que el interés nos lo dan en el ejercicio, igualmente quisimos calcularlo utilizando la fórmula y nos dio un resultado bastante acertado.</t>
  </si>
  <si>
    <t>3) La tasa nominal nos la dan en el ejercicio, ya que nos dice que el pagaré que se firmó va con una tasa de interés simple anual del 22%.</t>
  </si>
  <si>
    <r>
      <rPr>
        <rFont val="Calibri"/>
        <b/>
        <color theme="1"/>
        <sz val="11.0"/>
      </rPr>
      <t xml:space="preserve">Respuesta: </t>
    </r>
    <r>
      <rPr>
        <rFont val="Calibri"/>
        <b val="0"/>
        <color theme="1"/>
        <sz val="11.0"/>
      </rPr>
      <t>Los intereses sumarán $400 el 3 de mayo del siguiente año.</t>
    </r>
  </si>
</sst>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d/m/yyyy"/>
    <numFmt numFmtId="165" formatCode="_-[$$-409]* #,##0.00_ ;_-[$$-409]* \-#,##0.00\ ;_-[$$-409]* &quot;-&quot;??_ ;_-@_ "/>
    <numFmt numFmtId="166" formatCode="0.00000"/>
    <numFmt numFmtId="167" formatCode="&quot;$&quot;#,##0.00"/>
    <numFmt numFmtId="168" formatCode="0.000"/>
    <numFmt numFmtId="169" formatCode="0.0%"/>
    <numFmt numFmtId="170" formatCode="0.0"/>
    <numFmt numFmtId="171" formatCode="0.000000"/>
    <numFmt numFmtId="172" formatCode="0.0000"/>
  </numFmts>
  <fonts count="11">
    <font>
      <sz val="11.0"/>
      <color theme="1"/>
      <name val="Calibri"/>
      <scheme val="minor"/>
    </font>
    <font>
      <b/>
      <sz val="12.0"/>
      <color theme="1"/>
      <name val="Calibri"/>
    </font>
    <font>
      <sz val="12.0"/>
      <color theme="1"/>
      <name val="Calibri"/>
    </font>
    <font>
      <b/>
      <i/>
      <sz val="12.0"/>
      <color theme="1"/>
      <name val="Calibri"/>
    </font>
    <font>
      <b/>
      <sz val="11.0"/>
      <color theme="1"/>
      <name val="Calibri"/>
    </font>
    <font>
      <sz val="11.0"/>
      <color theme="1"/>
      <name val="Calibri"/>
    </font>
    <font/>
    <font>
      <color theme="1"/>
      <name val="Calibri"/>
      <scheme val="minor"/>
    </font>
    <font>
      <b/>
      <sz val="11.0"/>
      <color rgb="FFFF0000"/>
      <name val="Calibri"/>
    </font>
    <font>
      <sz val="11.0"/>
      <color rgb="FFFF0000"/>
      <name val="Calibri"/>
    </font>
    <font>
      <sz val="11.0"/>
      <color rgb="FF000000"/>
      <name val="Calibri"/>
    </font>
  </fonts>
  <fills count="15">
    <fill>
      <patternFill patternType="none"/>
    </fill>
    <fill>
      <patternFill patternType="lightGray"/>
    </fill>
    <fill>
      <patternFill patternType="solid">
        <fgColor rgb="FFD9E2F3"/>
        <bgColor rgb="FFD9E2F3"/>
      </patternFill>
    </fill>
    <fill>
      <patternFill patternType="solid">
        <fgColor rgb="FFE7E6E6"/>
        <bgColor rgb="FFE7E6E6"/>
      </patternFill>
    </fill>
    <fill>
      <patternFill patternType="solid">
        <fgColor rgb="FFDEEAF6"/>
        <bgColor rgb="FFDEEAF6"/>
      </patternFill>
    </fill>
    <fill>
      <patternFill patternType="solid">
        <fgColor rgb="FFFBE4D5"/>
        <bgColor rgb="FFFBE4D5"/>
      </patternFill>
    </fill>
    <fill>
      <patternFill patternType="solid">
        <fgColor rgb="FFE2EFD9"/>
        <bgColor rgb="FFE2EFD9"/>
      </patternFill>
    </fill>
    <fill>
      <patternFill patternType="solid">
        <fgColor rgb="FFFEF2CB"/>
        <bgColor rgb="FFFEF2CB"/>
      </patternFill>
    </fill>
    <fill>
      <patternFill patternType="solid">
        <fgColor rgb="FFBDD6EE"/>
        <bgColor rgb="FFBDD6EE"/>
      </patternFill>
    </fill>
    <fill>
      <patternFill patternType="solid">
        <fgColor rgb="FFB4C6E7"/>
        <bgColor rgb="FFB4C6E7"/>
      </patternFill>
    </fill>
    <fill>
      <patternFill patternType="solid">
        <fgColor rgb="FFFCE4D6"/>
        <bgColor rgb="FFFCE4D6"/>
      </patternFill>
    </fill>
    <fill>
      <patternFill patternType="solid">
        <fgColor rgb="FFE2EFDA"/>
        <bgColor rgb="FFE2EFDA"/>
      </patternFill>
    </fill>
    <fill>
      <patternFill patternType="solid">
        <fgColor rgb="FFC9DAF8"/>
        <bgColor rgb="FFC9DAF8"/>
      </patternFill>
    </fill>
    <fill>
      <patternFill patternType="solid">
        <fgColor theme="0"/>
        <bgColor theme="0"/>
      </patternFill>
    </fill>
    <fill>
      <patternFill patternType="solid">
        <fgColor rgb="FFFFF2CC"/>
        <bgColor rgb="FFFFF2CC"/>
      </patternFill>
    </fill>
  </fills>
  <borders count="1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top/>
    </border>
    <border>
      <top/>
    </border>
    <border>
      <right/>
      <top/>
    </border>
    <border>
      <left/>
    </border>
    <border>
      <right/>
    </border>
    <border>
      <left/>
      <bottom/>
    </border>
    <border>
      <bottom/>
    </border>
    <border>
      <right/>
      <bottom/>
    </border>
    <border>
      <left/>
      <right/>
      <top/>
      <bottom/>
    </border>
    <border>
      <left/>
      <top/>
      <bottom/>
    </border>
    <border>
      <top/>
      <bottom/>
    </border>
    <border>
      <right/>
      <top/>
      <bottom/>
    </border>
    <border>
      <left/>
      <top/>
      <bottom style="thin">
        <color rgb="FF000000"/>
      </bottom>
    </border>
    <border>
      <right/>
      <top/>
      <bottom style="thin">
        <color rgb="FF000000"/>
      </bottom>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0" fillId="0" fontId="3" numFmtId="0" xfId="0" applyAlignment="1" applyFont="1">
      <alignment horizontal="center" vertical="center"/>
    </xf>
    <xf borderId="1" fillId="2" fontId="4" numFmtId="0" xfId="0" applyAlignment="1" applyBorder="1" applyFill="1" applyFont="1">
      <alignment horizontal="center" readingOrder="0"/>
    </xf>
    <xf borderId="2" fillId="0" fontId="5" numFmtId="0" xfId="0" applyAlignment="1" applyBorder="1" applyFont="1">
      <alignment horizontal="center" readingOrder="0"/>
    </xf>
    <xf borderId="3" fillId="0" fontId="6" numFmtId="0" xfId="0" applyBorder="1" applyFont="1"/>
    <xf borderId="4" fillId="0" fontId="6" numFmtId="0" xfId="0" applyBorder="1" applyFont="1"/>
    <xf borderId="2" fillId="0" fontId="5" numFmtId="0" xfId="0" applyAlignment="1" applyBorder="1" applyFont="1">
      <alignment horizontal="center"/>
    </xf>
    <xf borderId="1" fillId="2" fontId="4" numFmtId="0" xfId="0" applyAlignment="1" applyBorder="1" applyFont="1">
      <alignment horizontal="center"/>
    </xf>
    <xf borderId="2" fillId="0" fontId="5" numFmtId="164" xfId="0" applyAlignment="1" applyBorder="1" applyFont="1" applyNumberFormat="1">
      <alignment horizontal="center" readingOrder="0"/>
    </xf>
    <xf borderId="5" fillId="3" fontId="5" numFmtId="0" xfId="0" applyAlignment="1" applyBorder="1" applyFill="1" applyFont="1">
      <alignment horizontal="left" shrinkToFit="0" vertical="center" wrapText="1"/>
    </xf>
    <xf borderId="6" fillId="0" fontId="6" numFmtId="0" xfId="0" applyBorder="1" applyFont="1"/>
    <xf borderId="7" fillId="0" fontId="6" numFmtId="0" xfId="0" applyBorder="1" applyFont="1"/>
    <xf borderId="8" fillId="0" fontId="6" numFmtId="0" xfId="0" applyBorder="1" applyFont="1"/>
    <xf borderId="9" fillId="0" fontId="6" numFmtId="0" xfId="0" applyBorder="1" applyFont="1"/>
    <xf borderId="10" fillId="0" fontId="6" numFmtId="0" xfId="0" applyBorder="1" applyFont="1"/>
    <xf borderId="11" fillId="0" fontId="6" numFmtId="0" xfId="0" applyBorder="1" applyFont="1"/>
    <xf borderId="12" fillId="0" fontId="6" numFmtId="0" xfId="0" applyBorder="1" applyFont="1"/>
    <xf borderId="13" fillId="4" fontId="4" numFmtId="0" xfId="0" applyBorder="1" applyFill="1" applyFont="1"/>
    <xf borderId="0" fillId="0" fontId="7" numFmtId="0" xfId="0" applyFont="1"/>
    <xf borderId="1" fillId="0" fontId="5" numFmtId="0" xfId="0" applyAlignment="1" applyBorder="1" applyFont="1">
      <alignment vertical="center"/>
    </xf>
    <xf borderId="1" fillId="0" fontId="5" numFmtId="0" xfId="0" applyAlignment="1" applyBorder="1" applyFont="1">
      <alignment horizontal="center" vertical="center"/>
    </xf>
    <xf borderId="1" fillId="5" fontId="5" numFmtId="165" xfId="0" applyAlignment="1" applyBorder="1" applyFill="1" applyFont="1" applyNumberFormat="1">
      <alignment vertical="center"/>
    </xf>
    <xf borderId="5" fillId="6" fontId="5" numFmtId="0" xfId="0" applyAlignment="1" applyBorder="1" applyFill="1" applyFont="1">
      <alignment horizontal="left" shrinkToFit="0" vertical="center" wrapText="1"/>
    </xf>
    <xf borderId="1" fillId="0" fontId="5" numFmtId="165" xfId="0" applyAlignment="1" applyBorder="1" applyFont="1" applyNumberFormat="1">
      <alignment vertical="center"/>
    </xf>
    <xf borderId="1" fillId="7" fontId="5" numFmtId="165" xfId="0" applyAlignment="1" applyBorder="1" applyFill="1" applyFont="1" applyNumberFormat="1">
      <alignment vertical="center"/>
    </xf>
    <xf borderId="14" fillId="7" fontId="5" numFmtId="0" xfId="0" applyAlignment="1" applyBorder="1" applyFont="1">
      <alignment horizontal="left" shrinkToFit="0" vertical="center" wrapText="1"/>
    </xf>
    <xf borderId="15" fillId="0" fontId="6" numFmtId="0" xfId="0" applyBorder="1" applyFont="1"/>
    <xf borderId="16" fillId="0" fontId="6" numFmtId="0" xfId="0" applyBorder="1" applyFont="1"/>
    <xf borderId="1" fillId="0" fontId="5" numFmtId="9" xfId="0" applyAlignment="1" applyBorder="1" applyFont="1" applyNumberFormat="1">
      <alignment horizontal="center" vertical="center"/>
    </xf>
    <xf borderId="1" fillId="6" fontId="5" numFmtId="166" xfId="0" applyAlignment="1" applyBorder="1" applyFont="1" applyNumberFormat="1">
      <alignment vertical="center"/>
    </xf>
    <xf borderId="14" fillId="5" fontId="5" numFmtId="0" xfId="0" applyAlignment="1" applyBorder="1" applyFont="1">
      <alignment horizontal="left" shrinkToFit="0" vertical="center" wrapText="1"/>
    </xf>
    <xf borderId="14" fillId="4" fontId="5" numFmtId="0" xfId="0" applyAlignment="1" applyBorder="1" applyFont="1">
      <alignment horizontal="left" shrinkToFit="0" vertical="center" wrapText="1"/>
    </xf>
    <xf borderId="0" fillId="0" fontId="5" numFmtId="0" xfId="0" applyAlignment="1" applyFont="1">
      <alignment shrinkToFit="0" vertical="center" wrapText="1"/>
    </xf>
    <xf borderId="5" fillId="6" fontId="5" numFmtId="0" xfId="0" applyAlignment="1" applyBorder="1" applyFont="1">
      <alignment horizontal="left" readingOrder="0" shrinkToFit="0" vertical="center" wrapText="1"/>
    </xf>
    <xf borderId="1" fillId="0" fontId="5" numFmtId="167" xfId="0" applyAlignment="1" applyBorder="1" applyFont="1" applyNumberFormat="1">
      <alignment horizontal="center" readingOrder="0" vertical="center"/>
    </xf>
    <xf borderId="14" fillId="7" fontId="5" numFmtId="0" xfId="0" applyAlignment="1" applyBorder="1" applyFont="1">
      <alignment horizontal="left" readingOrder="0" shrinkToFit="0" vertical="center" wrapText="1"/>
    </xf>
    <xf borderId="1" fillId="0" fontId="5" numFmtId="9" xfId="0" applyAlignment="1" applyBorder="1" applyFont="1" applyNumberFormat="1">
      <alignment horizontal="center" readingOrder="0" vertical="center"/>
    </xf>
    <xf borderId="14" fillId="5" fontId="5" numFmtId="0" xfId="0" applyAlignment="1" applyBorder="1" applyFont="1">
      <alignment horizontal="left" readingOrder="0" shrinkToFit="0" vertical="center" wrapText="1"/>
    </xf>
    <xf borderId="1" fillId="0" fontId="5" numFmtId="0" xfId="0" applyAlignment="1" applyBorder="1" applyFont="1">
      <alignment horizontal="center" readingOrder="0" vertical="center"/>
    </xf>
    <xf borderId="1" fillId="0" fontId="5" numFmtId="0" xfId="0" applyAlignment="1" applyBorder="1" applyFont="1">
      <alignment readingOrder="0" vertical="center"/>
    </xf>
    <xf borderId="14" fillId="4" fontId="5" numFmtId="0" xfId="0" applyAlignment="1" applyBorder="1" applyFont="1">
      <alignment horizontal="left" readingOrder="0" shrinkToFit="0" vertical="center" wrapText="1"/>
    </xf>
    <xf borderId="0" fillId="0" fontId="5" numFmtId="0" xfId="0" applyAlignment="1" applyFont="1">
      <alignment horizontal="left"/>
    </xf>
    <xf borderId="14" fillId="6" fontId="5" numFmtId="0" xfId="0" applyAlignment="1" applyBorder="1" applyFont="1">
      <alignment horizontal="left" readingOrder="0" shrinkToFit="0" vertical="center" wrapText="1"/>
    </xf>
    <xf borderId="1" fillId="0" fontId="5" numFmtId="167" xfId="0" applyAlignment="1" applyBorder="1" applyFont="1" applyNumberFormat="1">
      <alignment horizontal="center" readingOrder="0" vertical="center"/>
    </xf>
    <xf borderId="5" fillId="7" fontId="5" numFmtId="0" xfId="0" applyAlignment="1" applyBorder="1" applyFont="1">
      <alignment horizontal="left" readingOrder="0" shrinkToFit="0" vertical="center" wrapText="1"/>
    </xf>
    <xf borderId="1" fillId="0" fontId="5" numFmtId="10" xfId="0" applyAlignment="1" applyBorder="1" applyFont="1" applyNumberFormat="1">
      <alignment horizontal="center" readingOrder="0" vertical="center"/>
    </xf>
    <xf borderId="1" fillId="6" fontId="5" numFmtId="168" xfId="0" applyAlignment="1" applyBorder="1" applyFont="1" applyNumberFormat="1">
      <alignment readingOrder="0" vertical="center"/>
    </xf>
    <xf borderId="5" fillId="4" fontId="5" numFmtId="0" xfId="0" applyAlignment="1" applyBorder="1" applyFont="1">
      <alignment horizontal="left" shrinkToFit="0" vertical="center" wrapText="1"/>
    </xf>
    <xf borderId="0" fillId="0" fontId="5" numFmtId="0" xfId="0" applyAlignment="1" applyFont="1">
      <alignment vertical="center"/>
    </xf>
    <xf borderId="0" fillId="0" fontId="5" numFmtId="0" xfId="0" applyAlignment="1" applyFont="1">
      <alignment horizontal="center" vertical="center"/>
    </xf>
    <xf borderId="0" fillId="0" fontId="5" numFmtId="165" xfId="0" applyAlignment="1" applyFont="1" applyNumberFormat="1">
      <alignment vertical="center"/>
    </xf>
    <xf borderId="13" fillId="4" fontId="8" numFmtId="0" xfId="0" applyBorder="1" applyFont="1"/>
    <xf borderId="17" fillId="4" fontId="8" numFmtId="0" xfId="0" applyAlignment="1" applyBorder="1" applyFont="1">
      <alignment horizontal="left" vertical="center"/>
    </xf>
    <xf borderId="18" fillId="0" fontId="6" numFmtId="0" xfId="0" applyBorder="1" applyFont="1"/>
    <xf borderId="1" fillId="0" fontId="5" numFmtId="165" xfId="0" applyAlignment="1" applyBorder="1" applyFont="1" applyNumberFormat="1">
      <alignment horizontal="center" vertical="center"/>
    </xf>
    <xf borderId="5" fillId="4" fontId="5" numFmtId="0" xfId="0" applyAlignment="1" applyBorder="1" applyFont="1">
      <alignment horizontal="left" readingOrder="0" shrinkToFit="0" vertical="center" wrapText="1"/>
    </xf>
    <xf borderId="0" fillId="0" fontId="5" numFmtId="10" xfId="0" applyAlignment="1" applyFont="1" applyNumberFormat="1">
      <alignment horizontal="center" vertical="center"/>
    </xf>
    <xf borderId="0" fillId="0" fontId="5" numFmtId="168" xfId="0" applyAlignment="1" applyFont="1" applyNumberFormat="1">
      <alignment vertical="center"/>
    </xf>
    <xf borderId="1" fillId="5" fontId="5" numFmtId="165" xfId="0" applyAlignment="1" applyBorder="1" applyFont="1" applyNumberFormat="1">
      <alignment readingOrder="0" vertical="center"/>
    </xf>
    <xf borderId="1" fillId="0" fontId="5" numFmtId="169" xfId="0" applyAlignment="1" applyBorder="1" applyFont="1" applyNumberFormat="1">
      <alignment horizontal="center" readingOrder="0" vertical="center"/>
    </xf>
    <xf borderId="1" fillId="0" fontId="5" numFmtId="168" xfId="0" applyAlignment="1" applyBorder="1" applyFont="1" applyNumberFormat="1">
      <alignment horizontal="center" vertical="center"/>
    </xf>
    <xf borderId="1" fillId="6" fontId="5" numFmtId="166" xfId="0" applyAlignment="1" applyBorder="1" applyFont="1" applyNumberFormat="1">
      <alignment readingOrder="0" vertical="center"/>
    </xf>
    <xf borderId="0" fillId="0" fontId="5" numFmtId="2" xfId="0" applyAlignment="1" applyFont="1" applyNumberFormat="1">
      <alignment shrinkToFit="0" vertical="center" wrapText="1"/>
    </xf>
    <xf borderId="13" fillId="8" fontId="8" numFmtId="0" xfId="0" applyBorder="1" applyFill="1" applyFont="1"/>
    <xf borderId="1" fillId="7" fontId="5" numFmtId="0" xfId="0" applyAlignment="1" applyBorder="1" applyFont="1">
      <alignment readingOrder="0" vertical="center"/>
    </xf>
    <xf borderId="13" fillId="6" fontId="5" numFmtId="0" xfId="0" applyAlignment="1" applyBorder="1" applyFont="1">
      <alignment horizontal="left" readingOrder="0" shrinkToFit="0" vertical="center" wrapText="0"/>
    </xf>
    <xf borderId="13" fillId="6" fontId="5" numFmtId="0" xfId="0" applyAlignment="1" applyBorder="1" applyFont="1">
      <alignment horizontal="left" shrinkToFit="0" vertical="center" wrapText="1"/>
    </xf>
    <xf borderId="13" fillId="7" fontId="5" numFmtId="0" xfId="0" applyAlignment="1" applyBorder="1" applyFont="1">
      <alignment horizontal="left" readingOrder="0" shrinkToFit="0" vertical="center" wrapText="0"/>
    </xf>
    <xf borderId="13" fillId="7" fontId="5" numFmtId="0" xfId="0" applyAlignment="1" applyBorder="1" applyFont="1">
      <alignment horizontal="left" shrinkToFit="0" vertical="center" wrapText="1"/>
    </xf>
    <xf borderId="1" fillId="6" fontId="5" numFmtId="2" xfId="0" applyAlignment="1" applyBorder="1" applyFont="1" applyNumberFormat="1">
      <alignment readingOrder="0" vertical="center"/>
    </xf>
    <xf borderId="1" fillId="7" fontId="5" numFmtId="170" xfId="0" applyAlignment="1" applyBorder="1" applyFont="1" applyNumberFormat="1">
      <alignment vertical="center"/>
    </xf>
    <xf borderId="13" fillId="5" fontId="5" numFmtId="0" xfId="0" applyAlignment="1" applyBorder="1" applyFont="1">
      <alignment horizontal="left" vertical="center"/>
    </xf>
    <xf borderId="13" fillId="4" fontId="5" numFmtId="0" xfId="0" applyAlignment="1" applyBorder="1" applyFont="1">
      <alignment horizontal="left" shrinkToFit="0" vertical="center" wrapText="1"/>
    </xf>
    <xf borderId="13" fillId="4" fontId="5" numFmtId="0" xfId="0" applyAlignment="1" applyBorder="1" applyFont="1">
      <alignment horizontal="left" readingOrder="0" shrinkToFit="0" vertical="center" wrapText="0"/>
    </xf>
    <xf borderId="2" fillId="0" fontId="5" numFmtId="0" xfId="0" applyAlignment="1" applyBorder="1" applyFont="1">
      <alignment horizontal="left" vertical="center"/>
    </xf>
    <xf borderId="1" fillId="2" fontId="5" numFmtId="165" xfId="0" applyBorder="1" applyFont="1" applyNumberFormat="1"/>
    <xf borderId="14" fillId="2" fontId="5" numFmtId="0" xfId="0" applyAlignment="1" applyBorder="1" applyFont="1">
      <alignment horizontal="left" shrinkToFit="0" vertical="center" wrapText="1"/>
    </xf>
    <xf borderId="2" fillId="2" fontId="5" numFmtId="167" xfId="0" applyAlignment="1" applyBorder="1" applyFont="1" applyNumberFormat="1">
      <alignment horizontal="left" readingOrder="0" vertical="center"/>
    </xf>
    <xf borderId="2" fillId="9" fontId="5" numFmtId="167" xfId="0" applyAlignment="1" applyBorder="1" applyFill="1" applyFont="1" applyNumberFormat="1">
      <alignment horizontal="left" readingOrder="0" vertical="center"/>
    </xf>
    <xf borderId="0" fillId="0" fontId="9" numFmtId="0" xfId="0" applyFont="1"/>
    <xf borderId="1" fillId="0" fontId="5" numFmtId="169" xfId="0" applyAlignment="1" applyBorder="1" applyFont="1" applyNumberFormat="1">
      <alignment horizontal="center" vertical="center"/>
    </xf>
    <xf borderId="1" fillId="6" fontId="5" numFmtId="2" xfId="0" applyAlignment="1" applyBorder="1" applyFont="1" applyNumberFormat="1">
      <alignment vertical="center"/>
    </xf>
    <xf borderId="1" fillId="7" fontId="5" numFmtId="171" xfId="0" applyAlignment="1" applyBorder="1" applyFont="1" applyNumberFormat="1">
      <alignment vertical="center"/>
    </xf>
    <xf borderId="14" fillId="5" fontId="5" numFmtId="0" xfId="0" applyAlignment="1" applyBorder="1" applyFont="1">
      <alignment horizontal="left" readingOrder="0" vertical="center"/>
    </xf>
    <xf borderId="1" fillId="2" fontId="5" numFmtId="168" xfId="0" applyAlignment="1" applyBorder="1" applyFont="1" applyNumberFormat="1">
      <alignment vertical="center"/>
    </xf>
    <xf borderId="14" fillId="2" fontId="5" numFmtId="0" xfId="0" applyAlignment="1" applyBorder="1" applyFont="1">
      <alignment horizontal="left" readingOrder="0" shrinkToFit="0" vertical="center" wrapText="1"/>
    </xf>
    <xf borderId="1" fillId="2" fontId="5" numFmtId="2" xfId="0" applyAlignment="1" applyBorder="1" applyFont="1" applyNumberFormat="1">
      <alignment vertical="center"/>
    </xf>
    <xf borderId="2" fillId="0" fontId="5" numFmtId="0" xfId="0" applyAlignment="1" applyBorder="1" applyFont="1">
      <alignment horizontal="center" vertical="center"/>
    </xf>
    <xf borderId="2" fillId="9" fontId="5" numFmtId="165" xfId="0" applyAlignment="1" applyBorder="1" applyFont="1" applyNumberFormat="1">
      <alignment horizontal="left" vertical="center"/>
    </xf>
    <xf borderId="5" fillId="9" fontId="5" numFmtId="0" xfId="0" applyAlignment="1" applyBorder="1" applyFont="1">
      <alignment horizontal="left" readingOrder="0" shrinkToFit="0" vertical="center" wrapText="1"/>
    </xf>
    <xf borderId="5" fillId="4" fontId="4" numFmtId="0" xfId="0" applyAlignment="1" applyBorder="1" applyFont="1">
      <alignment horizontal="left" readingOrder="0" shrinkToFit="0" vertical="center" wrapText="1"/>
    </xf>
    <xf borderId="1" fillId="0" fontId="10" numFmtId="165" xfId="0" applyAlignment="1" applyBorder="1" applyFont="1" applyNumberFormat="1">
      <alignment readingOrder="0" shrinkToFit="0" wrapText="0"/>
    </xf>
    <xf borderId="1" fillId="10" fontId="5" numFmtId="165" xfId="0" applyAlignment="1" applyBorder="1" applyFill="1" applyFont="1" applyNumberFormat="1">
      <alignment readingOrder="0" shrinkToFit="0" wrapText="0"/>
    </xf>
    <xf borderId="1" fillId="11" fontId="10" numFmtId="2" xfId="0" applyAlignment="1" applyBorder="1" applyFill="1" applyFont="1" applyNumberFormat="1">
      <alignment horizontal="right" readingOrder="0" shrinkToFit="0" wrapText="0"/>
    </xf>
    <xf borderId="1" fillId="0" fontId="5" numFmtId="10" xfId="0" applyAlignment="1" applyBorder="1" applyFont="1" applyNumberFormat="1">
      <alignment horizontal="center" vertical="center"/>
    </xf>
    <xf borderId="1" fillId="7" fontId="5" numFmtId="2" xfId="0" applyAlignment="1" applyBorder="1" applyFont="1" applyNumberFormat="1">
      <alignment vertical="center"/>
    </xf>
    <xf borderId="1" fillId="0" fontId="10" numFmtId="0" xfId="0" applyAlignment="1" applyBorder="1" applyFont="1">
      <alignment horizontal="center" readingOrder="0" shrinkToFit="0" wrapText="0"/>
    </xf>
    <xf borderId="1" fillId="12" fontId="5" numFmtId="2" xfId="0" applyAlignment="1" applyBorder="1" applyFill="1" applyFont="1" applyNumberFormat="1">
      <alignment vertical="center"/>
    </xf>
    <xf borderId="1" fillId="0" fontId="5" numFmtId="165" xfId="0" applyAlignment="1" applyBorder="1" applyFont="1" applyNumberFormat="1">
      <alignment horizontal="right" readingOrder="0" vertical="center"/>
    </xf>
    <xf borderId="14" fillId="6" fontId="5" numFmtId="0" xfId="0" applyAlignment="1" applyBorder="1" applyFont="1">
      <alignment horizontal="center" readingOrder="0" shrinkToFit="0" vertical="center" wrapText="1"/>
    </xf>
    <xf borderId="13" fillId="13" fontId="5" numFmtId="0" xfId="0" applyAlignment="1" applyBorder="1" applyFill="1" applyFont="1">
      <alignment shrinkToFit="0" vertical="center" wrapText="1"/>
    </xf>
    <xf borderId="1" fillId="0" fontId="5" numFmtId="165" xfId="0" applyAlignment="1" applyBorder="1" applyFont="1" applyNumberFormat="1">
      <alignment readingOrder="0" vertical="center"/>
    </xf>
    <xf borderId="14" fillId="7" fontId="5" numFmtId="0" xfId="0" applyAlignment="1" applyBorder="1" applyFont="1">
      <alignment horizontal="center" readingOrder="0" shrinkToFit="0" vertical="center" wrapText="1"/>
    </xf>
    <xf borderId="13" fillId="13" fontId="5" numFmtId="0" xfId="0" applyAlignment="1" applyBorder="1" applyFont="1">
      <alignment vertical="center"/>
    </xf>
    <xf borderId="1" fillId="7" fontId="5" numFmtId="9" xfId="0" applyAlignment="1" applyBorder="1" applyFont="1" applyNumberFormat="1">
      <alignment horizontal="center" vertical="center"/>
    </xf>
    <xf borderId="1" fillId="7" fontId="5" numFmtId="166" xfId="0" applyAlignment="1" applyBorder="1" applyFont="1" applyNumberFormat="1">
      <alignment vertical="center"/>
    </xf>
    <xf borderId="1" fillId="0" fontId="10" numFmtId="165" xfId="0" applyAlignment="1" applyBorder="1" applyFont="1" applyNumberFormat="1">
      <alignment horizontal="right" readingOrder="0" shrinkToFit="0" wrapText="0"/>
    </xf>
    <xf borderId="1" fillId="0" fontId="5" numFmtId="170" xfId="0" applyAlignment="1" applyBorder="1" applyFont="1" applyNumberFormat="1">
      <alignment horizontal="center" vertical="center"/>
    </xf>
    <xf borderId="13" fillId="6" fontId="5" numFmtId="0" xfId="0" applyAlignment="1" applyBorder="1" applyFont="1">
      <alignment shrinkToFit="0" vertical="center" wrapText="1"/>
    </xf>
    <xf borderId="1" fillId="7" fontId="5" numFmtId="0" xfId="0" applyAlignment="1" applyBorder="1" applyFont="1">
      <alignment vertical="center"/>
    </xf>
    <xf borderId="1" fillId="6" fontId="5" numFmtId="4" xfId="0" applyAlignment="1" applyBorder="1" applyFont="1" applyNumberFormat="1">
      <alignment readingOrder="0" vertical="center"/>
    </xf>
    <xf borderId="14" fillId="4" fontId="4" numFmtId="0" xfId="0" applyAlignment="1" applyBorder="1" applyFont="1">
      <alignment horizontal="left" readingOrder="0" vertical="center"/>
    </xf>
    <xf borderId="1" fillId="6" fontId="5" numFmtId="0" xfId="0" applyAlignment="1" applyBorder="1" applyFont="1">
      <alignment vertical="center"/>
    </xf>
    <xf borderId="5" fillId="3" fontId="5" numFmtId="0" xfId="0" applyAlignment="1" applyBorder="1" applyFont="1">
      <alignment horizontal="center" shrinkToFit="0" vertical="center" wrapText="1"/>
    </xf>
    <xf borderId="1" fillId="0" fontId="7" numFmtId="167" xfId="0" applyBorder="1" applyFont="1" applyNumberFormat="1"/>
    <xf borderId="0" fillId="14" fontId="7" numFmtId="0" xfId="0" applyFill="1" applyFont="1"/>
    <xf borderId="1" fillId="7" fontId="5" numFmtId="172" xfId="0" applyAlignment="1" applyBorder="1" applyFont="1" applyNumberFormat="1">
      <alignment vertical="center"/>
    </xf>
    <xf borderId="1" fillId="7" fontId="5" numFmtId="10" xfId="0" applyAlignment="1" applyBorder="1" applyFont="1" applyNumberFormat="1">
      <alignment readingOrder="0" vertical="center"/>
    </xf>
    <xf borderId="1" fillId="5" fontId="5" numFmtId="10" xfId="0" applyAlignment="1" applyBorder="1" applyFont="1" applyNumberFormat="1">
      <alignment vertical="center"/>
    </xf>
    <xf borderId="1" fillId="5" fontId="5" numFmtId="172" xfId="0" applyAlignment="1" applyBorder="1" applyFont="1" applyNumberFormat="1">
      <alignment vertical="center"/>
    </xf>
    <xf borderId="1" fillId="6" fontId="5" numFmtId="0" xfId="0" applyAlignment="1" applyBorder="1" applyFont="1">
      <alignment readingOrder="0" vertical="center"/>
    </xf>
    <xf borderId="1" fillId="5" fontId="5" numFmtId="9" xfId="0" applyAlignment="1" applyBorder="1" applyFont="1" applyNumberFormat="1">
      <alignment horizontal="center" vertical="center"/>
    </xf>
    <xf borderId="1" fillId="5" fontId="5" numFmtId="10" xfId="0" applyAlignment="1" applyBorder="1" applyFont="1" applyNumberFormat="1">
      <alignment readingOrder="0" vertical="center"/>
    </xf>
    <xf borderId="1" fillId="7" fontId="5" numFmtId="10" xfId="0" applyAlignment="1" applyBorder="1" applyFont="1" applyNumberFormat="1">
      <alignment vertical="center"/>
    </xf>
    <xf borderId="1" fillId="7" fontId="5" numFmtId="168" xfId="0" applyAlignment="1" applyBorder="1" applyFont="1" applyNumberFormat="1">
      <alignment vertical="center"/>
    </xf>
    <xf borderId="14" fillId="4" fontId="5" numFmtId="0" xfId="0" applyAlignment="1" applyBorder="1" applyFont="1">
      <alignment horizontal="left" readingOrder="0" vertical="center"/>
    </xf>
    <xf borderId="0" fillId="0" fontId="7" numFmtId="0" xfId="0" applyAlignment="1" applyFont="1">
      <alignment readingOrder="0"/>
    </xf>
    <xf borderId="1" fillId="5" fontId="5" numFmtId="10" xfId="0" applyAlignment="1" applyBorder="1" applyFont="1" applyNumberFormat="1">
      <alignment horizontal="center" vertical="center"/>
    </xf>
    <xf borderId="1" fillId="6" fontId="5" numFmtId="0" xfId="0" applyAlignment="1" applyBorder="1" applyFont="1">
      <alignment horizontal="center" vertical="center"/>
    </xf>
    <xf borderId="1" fillId="7" fontId="5" numFmtId="165" xfId="0" applyAlignment="1" applyBorder="1" applyFont="1" applyNumberFormat="1">
      <alignment readingOrder="0" vertical="center"/>
    </xf>
    <xf borderId="5" fillId="5" fontId="5" numFmtId="0" xfId="0" applyAlignment="1" applyBorder="1" applyFont="1">
      <alignment horizontal="left" readingOrder="0" shrinkToFit="0" vertical="center" wrapText="1"/>
    </xf>
    <xf borderId="1" fillId="5" fontId="5" numFmtId="0" xfId="0" applyAlignment="1" applyBorder="1" applyFont="1">
      <alignment horizontal="center" readingOrder="0" vertical="center"/>
    </xf>
    <xf borderId="1" fillId="5" fontId="5" numFmtId="9" xfId="0" applyAlignment="1" applyBorder="1" applyFont="1" applyNumberFormat="1">
      <alignment readingOrder="0" vertical="center"/>
    </xf>
    <xf borderId="1" fillId="6" fontId="5" numFmtId="1" xfId="0" applyAlignment="1" applyBorder="1" applyFont="1" applyNumberForma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771525</xdr:colOff>
      <xdr:row>0</xdr:row>
      <xdr:rowOff>0</xdr:rowOff>
    </xdr:from>
    <xdr:ext cx="190500" cy="266700"/>
    <xdr:sp>
      <xdr:nvSpPr>
        <xdr:cNvPr id="3" name="Shape 3"/>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0</xdr:row>
      <xdr:rowOff>0</xdr:rowOff>
    </xdr:from>
    <xdr:ext cx="1314450" cy="1971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c r="C13" s="1" t="s">
        <v>0</v>
      </c>
    </row>
    <row r="14" ht="14.25" customHeight="1"/>
    <row r="15" ht="14.25" customHeight="1">
      <c r="B15" s="2"/>
      <c r="C15" s="3" t="s">
        <v>1</v>
      </c>
    </row>
    <row r="16" ht="14.25" customHeight="1"/>
    <row r="17" ht="14.25" customHeight="1">
      <c r="B17" s="4"/>
      <c r="C17" s="5" t="s">
        <v>2</v>
      </c>
      <c r="D17" s="6"/>
      <c r="E17" s="7"/>
    </row>
    <row r="18" ht="14.25" customHeight="1">
      <c r="B18" s="4" t="s">
        <v>3</v>
      </c>
      <c r="C18" s="5" t="s">
        <v>4</v>
      </c>
      <c r="D18" s="6"/>
      <c r="E18" s="7"/>
    </row>
    <row r="19" ht="14.25" customHeight="1">
      <c r="B19" s="4"/>
      <c r="C19" s="5" t="s">
        <v>5</v>
      </c>
      <c r="D19" s="6"/>
      <c r="E19" s="7"/>
    </row>
    <row r="20" ht="14.25" customHeight="1">
      <c r="C20" s="8"/>
      <c r="D20" s="6"/>
      <c r="E20" s="7"/>
    </row>
    <row r="21" ht="14.25" customHeight="1">
      <c r="B21" s="9"/>
      <c r="C21" s="5">
        <v>2.4010226E7</v>
      </c>
      <c r="D21" s="6"/>
      <c r="E21" s="7"/>
    </row>
    <row r="22" ht="14.25" customHeight="1">
      <c r="B22" s="4" t="s">
        <v>6</v>
      </c>
      <c r="C22" s="5">
        <v>2.3021288E7</v>
      </c>
      <c r="D22" s="6"/>
      <c r="E22" s="7"/>
    </row>
    <row r="23" ht="14.25" customHeight="1">
      <c r="B23" s="9"/>
      <c r="C23" s="5">
        <v>2.3020867E7</v>
      </c>
      <c r="D23" s="6"/>
      <c r="E23" s="7"/>
    </row>
    <row r="24" ht="14.25" customHeight="1">
      <c r="C24" s="8"/>
      <c r="D24" s="6"/>
      <c r="E24" s="7"/>
    </row>
    <row r="25" ht="14.25" customHeight="1">
      <c r="B25" s="9" t="s">
        <v>7</v>
      </c>
      <c r="C25" s="10">
        <v>45899.0</v>
      </c>
      <c r="D25" s="6"/>
      <c r="E25" s="7"/>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sheetData>
  <mergeCells count="11">
    <mergeCell ref="C22:E22"/>
    <mergeCell ref="C23:E23"/>
    <mergeCell ref="C24:E24"/>
    <mergeCell ref="C25:E25"/>
    <mergeCell ref="C13:D13"/>
    <mergeCell ref="C15:D15"/>
    <mergeCell ref="C17:E17"/>
    <mergeCell ref="C18:E18"/>
    <mergeCell ref="C19:E19"/>
    <mergeCell ref="C20:E20"/>
    <mergeCell ref="C21:E21"/>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4.71"/>
    <col customWidth="1" min="3" max="3" width="10.86"/>
    <col customWidth="1" min="4" max="4" width="12.71"/>
    <col customWidth="1" min="5" max="5" width="8.86"/>
    <col customWidth="1" min="6" max="6" width="14.14"/>
    <col customWidth="1" min="7" max="7" width="6.14"/>
    <col customWidth="1" min="8" max="8" width="8.86"/>
    <col customWidth="1" min="9" max="9" width="12.71"/>
    <col customWidth="1" min="10" max="10" width="8.71"/>
    <col customWidth="1" min="11" max="11" width="14.71"/>
    <col customWidth="1" min="12" max="12" width="7.29"/>
    <col customWidth="1" min="13" max="13" width="51.71"/>
    <col customWidth="1" min="14" max="14" width="12.71"/>
    <col customWidth="1" min="15" max="26" width="8.86"/>
  </cols>
  <sheetData>
    <row r="1" ht="14.25" customHeight="1">
      <c r="A1" s="11" t="s">
        <v>8</v>
      </c>
      <c r="B1" s="12"/>
      <c r="C1" s="12"/>
      <c r="D1" s="12"/>
      <c r="E1" s="12"/>
      <c r="F1" s="12"/>
      <c r="G1" s="12"/>
      <c r="H1" s="12"/>
      <c r="I1" s="12"/>
      <c r="J1" s="12"/>
      <c r="K1" s="12"/>
      <c r="L1" s="13"/>
    </row>
    <row r="2" ht="14.25" customHeight="1">
      <c r="A2" s="14"/>
      <c r="L2" s="15"/>
    </row>
    <row r="3" ht="14.25" customHeight="1">
      <c r="A3" s="16"/>
      <c r="B3" s="17"/>
      <c r="C3" s="17"/>
      <c r="D3" s="17"/>
      <c r="E3" s="17"/>
      <c r="F3" s="17"/>
      <c r="G3" s="17"/>
      <c r="H3" s="17"/>
      <c r="I3" s="17"/>
      <c r="J3" s="17"/>
      <c r="K3" s="17"/>
      <c r="L3" s="18"/>
    </row>
    <row r="4" ht="14.25" customHeight="1"/>
    <row r="5" ht="14.25" customHeight="1">
      <c r="A5" s="19" t="s">
        <v>9</v>
      </c>
      <c r="F5" s="20" t="s">
        <v>10</v>
      </c>
    </row>
    <row r="6" ht="14.25" customHeight="1">
      <c r="A6" s="21" t="s">
        <v>11</v>
      </c>
      <c r="B6" s="22" t="s">
        <v>12</v>
      </c>
      <c r="C6" s="22"/>
      <c r="D6" s="23">
        <f>D7+D8</f>
        <v>191835.6164</v>
      </c>
      <c r="F6" s="24" t="s">
        <v>13</v>
      </c>
      <c r="G6" s="12"/>
      <c r="H6" s="12"/>
      <c r="I6" s="12"/>
      <c r="J6" s="12"/>
      <c r="K6" s="12"/>
      <c r="L6" s="13"/>
    </row>
    <row r="7" ht="14.25" customHeight="1">
      <c r="A7" s="21" t="s">
        <v>14</v>
      </c>
      <c r="B7" s="22" t="s">
        <v>15</v>
      </c>
      <c r="C7" s="22"/>
      <c r="D7" s="25">
        <v>180000.0</v>
      </c>
      <c r="F7" s="16"/>
      <c r="G7" s="17"/>
      <c r="H7" s="17"/>
      <c r="I7" s="17"/>
      <c r="J7" s="17"/>
      <c r="K7" s="17"/>
      <c r="L7" s="18"/>
    </row>
    <row r="8" ht="14.25" customHeight="1">
      <c r="A8" s="21" t="s">
        <v>16</v>
      </c>
      <c r="B8" s="22" t="s">
        <v>17</v>
      </c>
      <c r="C8" s="22"/>
      <c r="D8" s="26">
        <f>D7*(D9*D10)</f>
        <v>11835.61644</v>
      </c>
      <c r="F8" s="27" t="s">
        <v>18</v>
      </c>
      <c r="G8" s="28"/>
      <c r="H8" s="28"/>
      <c r="I8" s="28"/>
      <c r="J8" s="28"/>
      <c r="K8" s="28"/>
      <c r="L8" s="29"/>
    </row>
    <row r="9" ht="14.25" customHeight="1">
      <c r="A9" s="21" t="s">
        <v>19</v>
      </c>
      <c r="B9" s="22" t="s">
        <v>20</v>
      </c>
      <c r="C9" s="30">
        <v>0.15</v>
      </c>
      <c r="D9" s="31">
        <f>0.15/365</f>
        <v>0.0004109589041</v>
      </c>
      <c r="F9" s="32" t="s">
        <v>21</v>
      </c>
      <c r="G9" s="28"/>
      <c r="H9" s="28"/>
      <c r="I9" s="28"/>
      <c r="J9" s="28"/>
      <c r="K9" s="28"/>
      <c r="L9" s="29"/>
    </row>
    <row r="10" ht="14.25" customHeight="1">
      <c r="A10" s="21" t="s">
        <v>22</v>
      </c>
      <c r="B10" s="22" t="s">
        <v>23</v>
      </c>
      <c r="C10" s="22" t="s">
        <v>24</v>
      </c>
      <c r="D10" s="21">
        <v>160.0</v>
      </c>
      <c r="F10" s="33" t="s">
        <v>25</v>
      </c>
      <c r="G10" s="28"/>
      <c r="H10" s="28"/>
      <c r="I10" s="28"/>
      <c r="J10" s="28"/>
      <c r="K10" s="28"/>
      <c r="L10" s="29"/>
    </row>
    <row r="11" ht="14.25" customHeight="1">
      <c r="F11" s="34"/>
      <c r="G11" s="34"/>
      <c r="H11" s="34"/>
      <c r="J11" s="34"/>
      <c r="K11" s="34"/>
      <c r="L11" s="34"/>
    </row>
    <row r="12" ht="14.25" customHeight="1">
      <c r="A12" s="11" t="s">
        <v>26</v>
      </c>
      <c r="B12" s="12"/>
      <c r="C12" s="12"/>
      <c r="D12" s="12"/>
      <c r="E12" s="12"/>
      <c r="F12" s="12"/>
      <c r="G12" s="12"/>
      <c r="H12" s="12"/>
      <c r="I12" s="12"/>
      <c r="J12" s="12"/>
      <c r="K12" s="12"/>
      <c r="L12" s="13"/>
    </row>
    <row r="13" ht="14.25" customHeight="1">
      <c r="A13" s="14"/>
      <c r="L13" s="15"/>
    </row>
    <row r="14" ht="14.25" customHeight="1">
      <c r="A14" s="16"/>
      <c r="B14" s="17"/>
      <c r="C14" s="17"/>
      <c r="D14" s="17"/>
      <c r="E14" s="17"/>
      <c r="F14" s="17"/>
      <c r="G14" s="17"/>
      <c r="H14" s="17"/>
      <c r="I14" s="17"/>
      <c r="J14" s="17"/>
      <c r="K14" s="17"/>
      <c r="L14" s="18"/>
    </row>
    <row r="15" ht="14.25" customHeight="1"/>
    <row r="16" ht="14.25" customHeight="1">
      <c r="A16" s="19" t="s">
        <v>27</v>
      </c>
      <c r="F16" s="20" t="s">
        <v>10</v>
      </c>
    </row>
    <row r="17" ht="14.25" customHeight="1">
      <c r="A17" s="21" t="s">
        <v>11</v>
      </c>
      <c r="B17" s="22" t="s">
        <v>12</v>
      </c>
      <c r="C17" s="22"/>
      <c r="D17" s="23">
        <f>C18+D19</f>
        <v>40433.33333</v>
      </c>
      <c r="F17" s="35" t="s">
        <v>28</v>
      </c>
      <c r="G17" s="12"/>
      <c r="H17" s="12"/>
      <c r="I17" s="12"/>
      <c r="J17" s="12"/>
      <c r="K17" s="12"/>
      <c r="L17" s="13"/>
    </row>
    <row r="18" ht="14.25" customHeight="1">
      <c r="A18" s="21" t="s">
        <v>14</v>
      </c>
      <c r="B18" s="22" t="s">
        <v>15</v>
      </c>
      <c r="C18" s="36">
        <v>40000.0</v>
      </c>
      <c r="D18" s="25"/>
      <c r="F18" s="16"/>
      <c r="G18" s="17"/>
      <c r="H18" s="17"/>
      <c r="I18" s="17"/>
      <c r="J18" s="17"/>
      <c r="K18" s="17"/>
      <c r="L18" s="18"/>
    </row>
    <row r="19" ht="14.25" customHeight="1">
      <c r="A19" s="21" t="s">
        <v>16</v>
      </c>
      <c r="B19" s="22" t="s">
        <v>17</v>
      </c>
      <c r="C19" s="22"/>
      <c r="D19" s="26">
        <f>C18*D20</f>
        <v>433.3333333</v>
      </c>
      <c r="F19" s="37" t="s">
        <v>29</v>
      </c>
      <c r="G19" s="28"/>
      <c r="H19" s="28"/>
      <c r="I19" s="28"/>
      <c r="J19" s="28"/>
      <c r="K19" s="28"/>
      <c r="L19" s="29"/>
    </row>
    <row r="20" ht="14.25" customHeight="1">
      <c r="A20" s="21" t="s">
        <v>19</v>
      </c>
      <c r="B20" s="22" t="s">
        <v>20</v>
      </c>
      <c r="C20" s="38">
        <v>0.13</v>
      </c>
      <c r="D20" s="31">
        <f>C20/12</f>
        <v>0.01083333333</v>
      </c>
      <c r="F20" s="39" t="s">
        <v>30</v>
      </c>
      <c r="G20" s="28"/>
      <c r="H20" s="28"/>
      <c r="I20" s="28"/>
      <c r="J20" s="28"/>
      <c r="K20" s="28"/>
      <c r="L20" s="29"/>
    </row>
    <row r="21" ht="14.25" customHeight="1">
      <c r="A21" s="21" t="s">
        <v>22</v>
      </c>
      <c r="B21" s="22" t="s">
        <v>23</v>
      </c>
      <c r="C21" s="40" t="s">
        <v>31</v>
      </c>
      <c r="D21" s="41">
        <v>12.0</v>
      </c>
      <c r="F21" s="42" t="s">
        <v>32</v>
      </c>
      <c r="G21" s="28"/>
      <c r="H21" s="28"/>
      <c r="I21" s="28"/>
      <c r="J21" s="28"/>
      <c r="K21" s="28"/>
      <c r="L21" s="29"/>
    </row>
    <row r="22" ht="14.25" customHeight="1"/>
    <row r="23" ht="14.25" customHeight="1">
      <c r="A23" s="11" t="s">
        <v>33</v>
      </c>
      <c r="B23" s="12"/>
      <c r="C23" s="12"/>
      <c r="D23" s="12"/>
      <c r="E23" s="12"/>
      <c r="F23" s="12"/>
      <c r="G23" s="12"/>
      <c r="H23" s="12"/>
      <c r="I23" s="12"/>
      <c r="J23" s="12"/>
      <c r="K23" s="12"/>
      <c r="L23" s="13"/>
    </row>
    <row r="24" ht="14.25" customHeight="1">
      <c r="A24" s="14"/>
      <c r="L24" s="15"/>
    </row>
    <row r="25" ht="14.25" customHeight="1">
      <c r="A25" s="16"/>
      <c r="B25" s="17"/>
      <c r="C25" s="17"/>
      <c r="D25" s="17"/>
      <c r="E25" s="17"/>
      <c r="F25" s="17"/>
      <c r="G25" s="17"/>
      <c r="H25" s="17"/>
      <c r="I25" s="17"/>
      <c r="J25" s="17"/>
      <c r="K25" s="17"/>
      <c r="L25" s="18"/>
    </row>
    <row r="26" ht="14.25" customHeight="1"/>
    <row r="27" ht="14.25" customHeight="1">
      <c r="A27" s="19" t="s">
        <v>34</v>
      </c>
      <c r="F27" s="43" t="s">
        <v>10</v>
      </c>
    </row>
    <row r="28" ht="14.25" customHeight="1">
      <c r="A28" s="21" t="s">
        <v>11</v>
      </c>
      <c r="B28" s="22" t="s">
        <v>12</v>
      </c>
      <c r="C28" s="22"/>
      <c r="D28" s="23">
        <f>D29+D30</f>
        <v>53300</v>
      </c>
      <c r="F28" s="44" t="s">
        <v>35</v>
      </c>
      <c r="G28" s="28"/>
      <c r="H28" s="28"/>
      <c r="I28" s="28"/>
      <c r="J28" s="28"/>
      <c r="K28" s="28"/>
      <c r="L28" s="29"/>
    </row>
    <row r="29" ht="14.25" customHeight="1">
      <c r="A29" s="21" t="s">
        <v>14</v>
      </c>
      <c r="B29" s="22" t="s">
        <v>15</v>
      </c>
      <c r="C29" s="45">
        <v>50000.0</v>
      </c>
      <c r="D29" s="25">
        <f>C29</f>
        <v>50000</v>
      </c>
      <c r="F29" s="44" t="s">
        <v>36</v>
      </c>
      <c r="G29" s="28"/>
      <c r="H29" s="28"/>
      <c r="I29" s="28"/>
      <c r="J29" s="28"/>
      <c r="K29" s="28"/>
      <c r="L29" s="29"/>
    </row>
    <row r="30" ht="14.25" customHeight="1">
      <c r="A30" s="21" t="s">
        <v>16</v>
      </c>
      <c r="B30" s="22" t="s">
        <v>17</v>
      </c>
      <c r="C30" s="22"/>
      <c r="D30" s="26">
        <f>D29*D31*D32</f>
        <v>3300</v>
      </c>
      <c r="F30" s="46" t="s">
        <v>37</v>
      </c>
      <c r="G30" s="12"/>
      <c r="H30" s="12"/>
      <c r="I30" s="12"/>
      <c r="J30" s="12"/>
      <c r="K30" s="12"/>
      <c r="L30" s="13"/>
    </row>
    <row r="31" ht="14.25" customHeight="1">
      <c r="A31" s="21" t="s">
        <v>19</v>
      </c>
      <c r="B31" s="22" t="s">
        <v>20</v>
      </c>
      <c r="C31" s="47">
        <v>0.022</v>
      </c>
      <c r="D31" s="48">
        <v>0.022</v>
      </c>
      <c r="F31" s="16"/>
      <c r="G31" s="17"/>
      <c r="H31" s="17"/>
      <c r="I31" s="17"/>
      <c r="J31" s="17"/>
      <c r="K31" s="17"/>
      <c r="L31" s="18"/>
    </row>
    <row r="32" ht="14.25" customHeight="1">
      <c r="A32" s="21" t="s">
        <v>22</v>
      </c>
      <c r="B32" s="22" t="s">
        <v>23</v>
      </c>
      <c r="C32" s="40" t="s">
        <v>38</v>
      </c>
      <c r="D32" s="41">
        <v>3.0</v>
      </c>
      <c r="F32" s="42" t="s">
        <v>39</v>
      </c>
      <c r="G32" s="28"/>
      <c r="H32" s="28"/>
      <c r="I32" s="28"/>
      <c r="J32" s="28"/>
      <c r="K32" s="28"/>
      <c r="L32" s="29"/>
    </row>
    <row r="33" ht="14.25" customHeight="1"/>
    <row r="34" ht="14.25" customHeight="1">
      <c r="A34" s="49" t="s">
        <v>40</v>
      </c>
      <c r="B34" s="12"/>
      <c r="C34" s="12"/>
      <c r="D34" s="12"/>
      <c r="E34" s="12"/>
      <c r="F34" s="12"/>
      <c r="G34" s="12"/>
      <c r="H34" s="12"/>
      <c r="I34" s="12"/>
      <c r="J34" s="12"/>
      <c r="K34" s="12"/>
      <c r="L34" s="12"/>
      <c r="M34" s="12"/>
      <c r="N34" s="13"/>
    </row>
    <row r="35" ht="14.25" customHeight="1">
      <c r="A35" s="16"/>
      <c r="B35" s="17"/>
      <c r="C35" s="17"/>
      <c r="D35" s="17"/>
      <c r="E35" s="17"/>
      <c r="F35" s="17"/>
      <c r="G35" s="17"/>
      <c r="H35" s="17"/>
      <c r="I35" s="17"/>
      <c r="J35" s="17"/>
      <c r="K35" s="17"/>
      <c r="L35" s="17"/>
      <c r="M35" s="17"/>
      <c r="N35" s="18"/>
    </row>
    <row r="36" ht="14.25" customHeight="1">
      <c r="A36" s="50"/>
      <c r="B36" s="51"/>
      <c r="C36" s="51"/>
      <c r="D36" s="52"/>
    </row>
    <row r="37" ht="14.25" customHeight="1">
      <c r="A37" s="53" t="s">
        <v>41</v>
      </c>
      <c r="F37" s="54" t="s">
        <v>42</v>
      </c>
      <c r="G37" s="55"/>
      <c r="K37" s="54" t="s">
        <v>43</v>
      </c>
      <c r="L37" s="55"/>
    </row>
    <row r="38" ht="14.25" customHeight="1">
      <c r="A38" s="21" t="s">
        <v>11</v>
      </c>
      <c r="B38" s="22" t="s">
        <v>12</v>
      </c>
      <c r="C38" s="22"/>
      <c r="D38" s="23">
        <f>D39+D40</f>
        <v>51100</v>
      </c>
      <c r="F38" s="21" t="s">
        <v>11</v>
      </c>
      <c r="G38" s="22" t="s">
        <v>12</v>
      </c>
      <c r="H38" s="22"/>
      <c r="I38" s="23">
        <f>I39+I40</f>
        <v>52200</v>
      </c>
      <c r="K38" s="21" t="s">
        <v>11</v>
      </c>
      <c r="L38" s="22" t="s">
        <v>12</v>
      </c>
      <c r="M38" s="22"/>
      <c r="N38" s="23">
        <f>N39+N40</f>
        <v>53300</v>
      </c>
    </row>
    <row r="39" ht="14.25" customHeight="1">
      <c r="A39" s="21" t="s">
        <v>14</v>
      </c>
      <c r="B39" s="22" t="s">
        <v>15</v>
      </c>
      <c r="C39" s="56">
        <f>D29</f>
        <v>50000</v>
      </c>
      <c r="D39" s="25">
        <f>C39</f>
        <v>50000</v>
      </c>
      <c r="F39" s="21" t="s">
        <v>14</v>
      </c>
      <c r="G39" s="22" t="s">
        <v>15</v>
      </c>
      <c r="H39" s="56">
        <f t="shared" ref="H39:H40" si="1">D39</f>
        <v>50000</v>
      </c>
      <c r="I39" s="25">
        <f>H39</f>
        <v>50000</v>
      </c>
      <c r="K39" s="21" t="s">
        <v>14</v>
      </c>
      <c r="L39" s="22" t="s">
        <v>15</v>
      </c>
      <c r="M39" s="56">
        <f t="shared" ref="M39:M40" si="2">H39</f>
        <v>50000</v>
      </c>
      <c r="N39" s="25">
        <f>M39</f>
        <v>50000</v>
      </c>
    </row>
    <row r="40" ht="14.25" customHeight="1">
      <c r="A40" s="21" t="s">
        <v>16</v>
      </c>
      <c r="B40" s="22" t="s">
        <v>17</v>
      </c>
      <c r="C40" s="22"/>
      <c r="D40" s="26">
        <f>D39*D41</f>
        <v>1100</v>
      </c>
      <c r="F40" s="21" t="s">
        <v>16</v>
      </c>
      <c r="G40" s="22" t="s">
        <v>17</v>
      </c>
      <c r="H40" s="56">
        <f t="shared" si="1"/>
        <v>1100</v>
      </c>
      <c r="I40" s="26">
        <f>H40+H40</f>
        <v>2200</v>
      </c>
      <c r="K40" s="21" t="s">
        <v>16</v>
      </c>
      <c r="L40" s="22" t="s">
        <v>17</v>
      </c>
      <c r="M40" s="56">
        <f t="shared" si="2"/>
        <v>1100</v>
      </c>
      <c r="N40" s="26">
        <f>M40+H40+D40</f>
        <v>3300</v>
      </c>
    </row>
    <row r="41" ht="14.25" customHeight="1">
      <c r="A41" s="21" t="s">
        <v>19</v>
      </c>
      <c r="B41" s="22" t="s">
        <v>20</v>
      </c>
      <c r="C41" s="47">
        <v>0.022</v>
      </c>
      <c r="D41" s="48">
        <v>0.022</v>
      </c>
      <c r="F41" s="21" t="s">
        <v>19</v>
      </c>
      <c r="G41" s="22" t="s">
        <v>20</v>
      </c>
      <c r="H41" s="47">
        <v>0.022</v>
      </c>
      <c r="I41" s="48">
        <v>0.022</v>
      </c>
      <c r="K41" s="21" t="s">
        <v>19</v>
      </c>
      <c r="L41" s="22" t="s">
        <v>20</v>
      </c>
      <c r="M41" s="47">
        <v>0.022</v>
      </c>
      <c r="N41" s="48">
        <v>0.022</v>
      </c>
    </row>
    <row r="42" ht="14.25" customHeight="1">
      <c r="A42" s="21" t="s">
        <v>22</v>
      </c>
      <c r="B42" s="22" t="s">
        <v>23</v>
      </c>
      <c r="C42" s="40"/>
      <c r="D42" s="41"/>
      <c r="F42" s="21" t="s">
        <v>22</v>
      </c>
      <c r="G42" s="22" t="s">
        <v>23</v>
      </c>
      <c r="H42" s="22"/>
      <c r="I42" s="21"/>
      <c r="K42" s="21" t="s">
        <v>22</v>
      </c>
      <c r="L42" s="22" t="s">
        <v>23</v>
      </c>
      <c r="M42" s="22"/>
      <c r="N42" s="21"/>
    </row>
    <row r="43" ht="14.25" customHeight="1">
      <c r="A43" s="50"/>
      <c r="B43" s="51"/>
      <c r="C43" s="51"/>
      <c r="D43" s="52"/>
    </row>
    <row r="44" ht="14.25" customHeight="1">
      <c r="A44" s="57" t="s">
        <v>44</v>
      </c>
      <c r="B44" s="12"/>
      <c r="C44" s="12"/>
      <c r="D44" s="12"/>
      <c r="E44" s="12"/>
      <c r="F44" s="12"/>
      <c r="G44" s="12"/>
      <c r="H44" s="12"/>
      <c r="I44" s="12"/>
      <c r="J44" s="12"/>
      <c r="K44" s="13"/>
    </row>
    <row r="45" ht="14.25" customHeight="1">
      <c r="A45" s="16"/>
      <c r="B45" s="17"/>
      <c r="C45" s="17"/>
      <c r="D45" s="17"/>
      <c r="E45" s="17"/>
      <c r="F45" s="17"/>
      <c r="G45" s="17"/>
      <c r="H45" s="17"/>
      <c r="I45" s="17"/>
      <c r="J45" s="17"/>
      <c r="K45" s="18"/>
    </row>
    <row r="46" ht="14.25" customHeight="1">
      <c r="A46" s="50"/>
      <c r="B46" s="51"/>
      <c r="C46" s="58"/>
      <c r="D46" s="59"/>
    </row>
    <row r="47" ht="14.25" customHeight="1">
      <c r="A47" s="11" t="s">
        <v>45</v>
      </c>
      <c r="B47" s="12"/>
      <c r="C47" s="12"/>
      <c r="D47" s="12"/>
      <c r="E47" s="12"/>
      <c r="F47" s="12"/>
      <c r="G47" s="12"/>
      <c r="H47" s="12"/>
      <c r="I47" s="12"/>
      <c r="J47" s="12"/>
      <c r="K47" s="12"/>
      <c r="L47" s="13"/>
    </row>
    <row r="48" ht="14.25" customHeight="1">
      <c r="A48" s="14"/>
      <c r="L48" s="15"/>
    </row>
    <row r="49" ht="14.25" customHeight="1">
      <c r="A49" s="16"/>
      <c r="B49" s="17"/>
      <c r="C49" s="17"/>
      <c r="D49" s="17"/>
      <c r="E49" s="17"/>
      <c r="F49" s="17"/>
      <c r="G49" s="17"/>
      <c r="H49" s="17"/>
      <c r="I49" s="17"/>
      <c r="J49" s="17"/>
      <c r="K49" s="17"/>
      <c r="L49" s="18"/>
    </row>
    <row r="50" ht="14.25" customHeight="1">
      <c r="A50" s="34"/>
      <c r="B50" s="34"/>
      <c r="C50" s="34"/>
      <c r="D50" s="34"/>
      <c r="E50" s="34"/>
      <c r="F50" s="34"/>
      <c r="G50" s="34"/>
      <c r="H50" s="34"/>
      <c r="I50" s="34"/>
    </row>
    <row r="51" ht="14.25" customHeight="1">
      <c r="A51" s="19" t="s">
        <v>46</v>
      </c>
      <c r="E51" s="34"/>
      <c r="F51" s="43" t="s">
        <v>10</v>
      </c>
      <c r="H51" s="34"/>
      <c r="I51" s="34"/>
    </row>
    <row r="52" ht="14.25" customHeight="1">
      <c r="A52" s="21" t="s">
        <v>11</v>
      </c>
      <c r="B52" s="22" t="s">
        <v>12</v>
      </c>
      <c r="C52" s="36">
        <v>60000.0</v>
      </c>
      <c r="D52" s="60">
        <f>C52</f>
        <v>60000</v>
      </c>
      <c r="F52" s="35" t="s">
        <v>47</v>
      </c>
      <c r="G52" s="12"/>
      <c r="H52" s="12"/>
      <c r="I52" s="12"/>
      <c r="J52" s="12"/>
      <c r="K52" s="12"/>
      <c r="L52" s="13"/>
    </row>
    <row r="53" ht="14.25" customHeight="1">
      <c r="A53" s="21" t="s">
        <v>14</v>
      </c>
      <c r="B53" s="22" t="s">
        <v>15</v>
      </c>
      <c r="C53" s="22"/>
      <c r="D53" s="25">
        <f>C52/C54</f>
        <v>50335.57047</v>
      </c>
      <c r="F53" s="16"/>
      <c r="G53" s="17"/>
      <c r="H53" s="17"/>
      <c r="I53" s="17"/>
      <c r="J53" s="17"/>
      <c r="K53" s="17"/>
      <c r="L53" s="18"/>
    </row>
    <row r="54" ht="14.25" customHeight="1">
      <c r="A54" s="21" t="s">
        <v>16</v>
      </c>
      <c r="B54" s="22" t="s">
        <v>17</v>
      </c>
      <c r="C54" s="22">
        <f>1+D55*D56</f>
        <v>1.192</v>
      </c>
      <c r="D54" s="26">
        <f>D52-D53</f>
        <v>9664.42953</v>
      </c>
      <c r="F54" s="37" t="s">
        <v>48</v>
      </c>
      <c r="G54" s="28"/>
      <c r="H54" s="28"/>
      <c r="I54" s="28"/>
      <c r="J54" s="28"/>
      <c r="K54" s="28"/>
      <c r="L54" s="29"/>
    </row>
    <row r="55" ht="14.25" customHeight="1">
      <c r="A55" s="21" t="s">
        <v>19</v>
      </c>
      <c r="B55" s="22" t="s">
        <v>20</v>
      </c>
      <c r="C55" s="61">
        <v>0.008</v>
      </c>
      <c r="D55" s="48">
        <v>0.008</v>
      </c>
      <c r="F55" s="39" t="s">
        <v>49</v>
      </c>
      <c r="G55" s="28"/>
      <c r="H55" s="28"/>
      <c r="I55" s="28"/>
      <c r="J55" s="28"/>
      <c r="K55" s="28"/>
      <c r="L55" s="29"/>
    </row>
    <row r="56" ht="14.25" customHeight="1">
      <c r="A56" s="21" t="s">
        <v>22</v>
      </c>
      <c r="B56" s="22" t="s">
        <v>23</v>
      </c>
      <c r="C56" s="40" t="s">
        <v>50</v>
      </c>
      <c r="D56" s="41">
        <v>24.0</v>
      </c>
      <c r="F56" s="42" t="s">
        <v>51</v>
      </c>
      <c r="G56" s="28"/>
      <c r="H56" s="28"/>
      <c r="I56" s="28"/>
      <c r="J56" s="28"/>
      <c r="K56" s="28"/>
      <c r="L56" s="29"/>
    </row>
    <row r="57" ht="14.25" customHeight="1">
      <c r="F57" s="34"/>
      <c r="G57" s="34"/>
      <c r="H57" s="34"/>
      <c r="I57" s="34"/>
      <c r="J57" s="34"/>
      <c r="K57" s="34"/>
      <c r="L57" s="34"/>
    </row>
    <row r="58" ht="14.25" customHeight="1">
      <c r="A58" s="11" t="s">
        <v>52</v>
      </c>
      <c r="B58" s="12"/>
      <c r="C58" s="12"/>
      <c r="D58" s="12"/>
      <c r="E58" s="12"/>
      <c r="F58" s="12"/>
      <c r="G58" s="12"/>
      <c r="H58" s="12"/>
      <c r="I58" s="12"/>
      <c r="J58" s="12"/>
      <c r="K58" s="12"/>
      <c r="L58" s="13"/>
    </row>
    <row r="59" ht="14.25" customHeight="1">
      <c r="A59" s="14"/>
      <c r="L59" s="15"/>
    </row>
    <row r="60" ht="14.25" customHeight="1">
      <c r="A60" s="16"/>
      <c r="B60" s="17"/>
      <c r="C60" s="17"/>
      <c r="D60" s="17"/>
      <c r="E60" s="17"/>
      <c r="F60" s="17"/>
      <c r="G60" s="17"/>
      <c r="H60" s="17"/>
      <c r="I60" s="17"/>
      <c r="J60" s="17"/>
      <c r="K60" s="17"/>
      <c r="L60" s="18"/>
    </row>
    <row r="61" ht="14.25" customHeight="1"/>
    <row r="62" ht="14.25" customHeight="1">
      <c r="A62" s="19" t="s">
        <v>53</v>
      </c>
      <c r="F62" s="20" t="s">
        <v>10</v>
      </c>
    </row>
    <row r="63" ht="14.25" customHeight="1">
      <c r="A63" s="21" t="s">
        <v>11</v>
      </c>
      <c r="B63" s="22" t="s">
        <v>12</v>
      </c>
      <c r="C63" s="36">
        <v>20000.0</v>
      </c>
      <c r="D63" s="23">
        <f>C63</f>
        <v>20000</v>
      </c>
      <c r="F63" s="35" t="s">
        <v>54</v>
      </c>
      <c r="G63" s="12"/>
      <c r="H63" s="12"/>
      <c r="I63" s="12"/>
      <c r="J63" s="12"/>
      <c r="K63" s="12"/>
      <c r="L63" s="13"/>
    </row>
    <row r="64" ht="14.25" customHeight="1">
      <c r="A64" s="21" t="s">
        <v>14</v>
      </c>
      <c r="B64" s="22" t="s">
        <v>15</v>
      </c>
      <c r="C64" s="62">
        <f>1+D66*D67</f>
        <v>1.036</v>
      </c>
      <c r="D64" s="25">
        <f>D63/C64</f>
        <v>19305.01931</v>
      </c>
      <c r="F64" s="16"/>
      <c r="G64" s="17"/>
      <c r="H64" s="17"/>
      <c r="I64" s="17"/>
      <c r="J64" s="17"/>
      <c r="K64" s="17"/>
      <c r="L64" s="18"/>
    </row>
    <row r="65" ht="14.25" customHeight="1">
      <c r="A65" s="21" t="s">
        <v>16</v>
      </c>
      <c r="B65" s="22" t="s">
        <v>17</v>
      </c>
      <c r="C65" s="22"/>
      <c r="D65" s="26">
        <f>D63-D64</f>
        <v>694.980695</v>
      </c>
      <c r="F65" s="37" t="s">
        <v>55</v>
      </c>
      <c r="G65" s="28"/>
      <c r="H65" s="28"/>
      <c r="I65" s="28"/>
      <c r="J65" s="28"/>
      <c r="K65" s="28"/>
      <c r="L65" s="29"/>
    </row>
    <row r="66" ht="14.25" customHeight="1">
      <c r="A66" s="21" t="s">
        <v>19</v>
      </c>
      <c r="B66" s="22" t="s">
        <v>20</v>
      </c>
      <c r="C66" s="61">
        <v>0.018</v>
      </c>
      <c r="D66" s="48">
        <v>0.018</v>
      </c>
      <c r="F66" s="39" t="s">
        <v>56</v>
      </c>
      <c r="G66" s="28"/>
      <c r="H66" s="28"/>
      <c r="I66" s="28"/>
      <c r="J66" s="28"/>
      <c r="K66" s="28"/>
      <c r="L66" s="29"/>
    </row>
    <row r="67" ht="14.25" customHeight="1">
      <c r="A67" s="21" t="s">
        <v>22</v>
      </c>
      <c r="B67" s="22" t="s">
        <v>23</v>
      </c>
      <c r="C67" s="40" t="s">
        <v>57</v>
      </c>
      <c r="D67" s="41">
        <v>2.0</v>
      </c>
      <c r="F67" s="42" t="s">
        <v>58</v>
      </c>
      <c r="G67" s="28"/>
      <c r="H67" s="28"/>
      <c r="I67" s="28"/>
      <c r="J67" s="28"/>
      <c r="K67" s="28"/>
      <c r="L67" s="29"/>
    </row>
    <row r="68" ht="14.25" customHeight="1">
      <c r="F68" s="34"/>
      <c r="G68" s="34"/>
      <c r="H68" s="34"/>
      <c r="I68" s="34"/>
      <c r="J68" s="34"/>
      <c r="K68" s="34"/>
      <c r="L68" s="34"/>
    </row>
    <row r="69" ht="14.25" customHeight="1">
      <c r="A69" s="11" t="s">
        <v>59</v>
      </c>
      <c r="B69" s="12"/>
      <c r="C69" s="12"/>
      <c r="D69" s="12"/>
      <c r="E69" s="12"/>
      <c r="F69" s="12"/>
      <c r="G69" s="12"/>
      <c r="H69" s="12"/>
      <c r="I69" s="12"/>
      <c r="J69" s="12"/>
      <c r="K69" s="12"/>
      <c r="L69" s="13"/>
    </row>
    <row r="70" ht="14.25" customHeight="1">
      <c r="A70" s="14"/>
      <c r="L70" s="15"/>
    </row>
    <row r="71" ht="14.25" customHeight="1">
      <c r="A71" s="16"/>
      <c r="B71" s="17"/>
      <c r="C71" s="17"/>
      <c r="D71" s="17"/>
      <c r="E71" s="17"/>
      <c r="F71" s="17"/>
      <c r="G71" s="17"/>
      <c r="H71" s="17"/>
      <c r="I71" s="17"/>
      <c r="J71" s="17"/>
      <c r="K71" s="17"/>
      <c r="L71" s="18"/>
    </row>
    <row r="72" ht="14.25" customHeight="1"/>
    <row r="73" ht="14.25" customHeight="1">
      <c r="A73" s="19" t="s">
        <v>60</v>
      </c>
      <c r="F73" s="20" t="s">
        <v>10</v>
      </c>
    </row>
    <row r="74" ht="14.25" customHeight="1">
      <c r="A74" s="21" t="s">
        <v>11</v>
      </c>
      <c r="B74" s="22" t="s">
        <v>12</v>
      </c>
      <c r="C74" s="22"/>
      <c r="D74" s="23">
        <f>D75+D76</f>
        <v>54450</v>
      </c>
      <c r="F74" s="35" t="s">
        <v>61</v>
      </c>
      <c r="G74" s="12"/>
      <c r="H74" s="12"/>
      <c r="I74" s="12"/>
      <c r="J74" s="12"/>
      <c r="K74" s="12"/>
      <c r="L74" s="13"/>
    </row>
    <row r="75" ht="14.25" customHeight="1">
      <c r="A75" s="21" t="s">
        <v>14</v>
      </c>
      <c r="B75" s="22" t="s">
        <v>15</v>
      </c>
      <c r="C75" s="22"/>
      <c r="D75" s="25">
        <f>C76/D77</f>
        <v>54000</v>
      </c>
      <c r="F75" s="16"/>
      <c r="G75" s="17"/>
      <c r="H75" s="17"/>
      <c r="I75" s="17"/>
      <c r="J75" s="17"/>
      <c r="K75" s="17"/>
      <c r="L75" s="18"/>
    </row>
    <row r="76" ht="14.25" customHeight="1">
      <c r="A76" s="21" t="s">
        <v>16</v>
      </c>
      <c r="B76" s="22" t="s">
        <v>17</v>
      </c>
      <c r="C76" s="36">
        <v>450.0</v>
      </c>
      <c r="D76" s="26">
        <f>C76</f>
        <v>450</v>
      </c>
      <c r="F76" s="37" t="s">
        <v>62</v>
      </c>
      <c r="G76" s="28"/>
      <c r="H76" s="28"/>
      <c r="I76" s="28"/>
      <c r="J76" s="28"/>
      <c r="K76" s="28"/>
      <c r="L76" s="29"/>
    </row>
    <row r="77" ht="14.25" customHeight="1">
      <c r="A77" s="21" t="s">
        <v>19</v>
      </c>
      <c r="B77" s="22" t="s">
        <v>20</v>
      </c>
      <c r="C77" s="38">
        <v>0.1</v>
      </c>
      <c r="D77" s="63">
        <f>0.1/12</f>
        <v>0.008333333333</v>
      </c>
      <c r="F77" s="39" t="s">
        <v>63</v>
      </c>
      <c r="G77" s="28"/>
      <c r="H77" s="28"/>
      <c r="I77" s="28"/>
      <c r="J77" s="28"/>
      <c r="K77" s="28"/>
      <c r="L77" s="29"/>
    </row>
    <row r="78" ht="14.25" customHeight="1">
      <c r="A78" s="21" t="s">
        <v>22</v>
      </c>
      <c r="B78" s="22" t="s">
        <v>23</v>
      </c>
      <c r="C78" s="40" t="s">
        <v>31</v>
      </c>
      <c r="D78" s="41">
        <v>1.0</v>
      </c>
      <c r="F78" s="42" t="s">
        <v>64</v>
      </c>
      <c r="G78" s="28"/>
      <c r="H78" s="28"/>
      <c r="I78" s="28"/>
      <c r="J78" s="28"/>
      <c r="K78" s="28"/>
      <c r="L78" s="29"/>
    </row>
    <row r="79" ht="14.25" customHeight="1">
      <c r="I79" s="64"/>
    </row>
    <row r="80" ht="14.25" customHeight="1">
      <c r="A80" s="11" t="s">
        <v>65</v>
      </c>
      <c r="B80" s="12"/>
      <c r="C80" s="12"/>
      <c r="D80" s="12"/>
      <c r="E80" s="12"/>
      <c r="F80" s="12"/>
      <c r="G80" s="12"/>
      <c r="H80" s="12"/>
      <c r="I80" s="12"/>
      <c r="J80" s="12"/>
      <c r="K80" s="12"/>
      <c r="L80" s="13"/>
    </row>
    <row r="81" ht="14.25" customHeight="1">
      <c r="A81" s="14"/>
      <c r="L81" s="15"/>
    </row>
    <row r="82" ht="14.25" customHeight="1">
      <c r="A82" s="14"/>
      <c r="L82" s="15"/>
    </row>
    <row r="83" ht="14.25" customHeight="1">
      <c r="A83" s="14"/>
      <c r="L83" s="15"/>
    </row>
    <row r="84" ht="14.25" customHeight="1">
      <c r="A84" s="16"/>
      <c r="B84" s="17"/>
      <c r="C84" s="17"/>
      <c r="D84" s="17"/>
      <c r="E84" s="17"/>
      <c r="F84" s="17"/>
      <c r="G84" s="17"/>
      <c r="H84" s="17"/>
      <c r="I84" s="17"/>
      <c r="J84" s="17"/>
      <c r="K84" s="17"/>
      <c r="L84" s="18"/>
    </row>
    <row r="85" ht="14.25" customHeight="1"/>
    <row r="86" ht="14.25" customHeight="1">
      <c r="A86" s="19" t="s">
        <v>66</v>
      </c>
    </row>
    <row r="87" ht="14.25" customHeight="1">
      <c r="A87" s="65" t="s">
        <v>67</v>
      </c>
      <c r="F87" s="43" t="s">
        <v>10</v>
      </c>
      <c r="H87" s="34"/>
      <c r="I87" s="34"/>
    </row>
    <row r="88" ht="14.25" customHeight="1">
      <c r="A88" s="21" t="s">
        <v>11</v>
      </c>
      <c r="B88" s="22" t="s">
        <v>12</v>
      </c>
      <c r="C88" s="22"/>
      <c r="D88" s="23"/>
      <c r="F88" s="35" t="s">
        <v>68</v>
      </c>
      <c r="G88" s="12"/>
      <c r="H88" s="12"/>
      <c r="I88" s="12"/>
      <c r="J88" s="12"/>
      <c r="K88" s="12"/>
      <c r="L88" s="13"/>
    </row>
    <row r="89" ht="14.25" customHeight="1">
      <c r="A89" s="21" t="s">
        <v>14</v>
      </c>
      <c r="B89" s="22" t="s">
        <v>15</v>
      </c>
      <c r="C89" s="36">
        <v>80000.0</v>
      </c>
      <c r="D89" s="25"/>
      <c r="F89" s="16"/>
      <c r="G89" s="17"/>
      <c r="H89" s="17"/>
      <c r="I89" s="17"/>
      <c r="J89" s="17"/>
      <c r="K89" s="17"/>
      <c r="L89" s="18"/>
    </row>
    <row r="90" ht="14.25" customHeight="1">
      <c r="A90" s="21" t="s">
        <v>16</v>
      </c>
      <c r="B90" s="22" t="s">
        <v>17</v>
      </c>
      <c r="C90" s="22"/>
      <c r="D90" s="26">
        <f>C89*D91*D92</f>
        <v>7200</v>
      </c>
      <c r="F90" s="37" t="s">
        <v>69</v>
      </c>
      <c r="G90" s="28"/>
      <c r="H90" s="28"/>
      <c r="I90" s="28"/>
      <c r="J90" s="28"/>
      <c r="K90" s="28"/>
      <c r="L90" s="29"/>
    </row>
    <row r="91" ht="14.25" customHeight="1">
      <c r="A91" s="21" t="s">
        <v>19</v>
      </c>
      <c r="B91" s="22" t="s">
        <v>20</v>
      </c>
      <c r="C91" s="61">
        <v>0.015</v>
      </c>
      <c r="D91" s="48">
        <v>0.015</v>
      </c>
      <c r="F91" s="32"/>
      <c r="G91" s="28"/>
      <c r="H91" s="28"/>
      <c r="I91" s="28"/>
      <c r="J91" s="28"/>
      <c r="K91" s="28"/>
      <c r="L91" s="29"/>
    </row>
    <row r="92" ht="14.25" customHeight="1">
      <c r="A92" s="21" t="s">
        <v>22</v>
      </c>
      <c r="B92" s="22" t="s">
        <v>23</v>
      </c>
      <c r="C92" s="40" t="s">
        <v>70</v>
      </c>
      <c r="D92" s="66">
        <v>6.0</v>
      </c>
      <c r="F92" s="57" t="s">
        <v>71</v>
      </c>
      <c r="G92" s="12"/>
      <c r="H92" s="12"/>
      <c r="I92" s="12"/>
      <c r="J92" s="12"/>
      <c r="K92" s="12"/>
      <c r="L92" s="13"/>
    </row>
    <row r="93" ht="14.25" customHeight="1">
      <c r="F93" s="16"/>
      <c r="G93" s="17"/>
      <c r="H93" s="17"/>
      <c r="I93" s="17"/>
      <c r="J93" s="17"/>
      <c r="K93" s="17"/>
      <c r="L93" s="18"/>
    </row>
    <row r="94" ht="14.25" customHeight="1">
      <c r="A94" s="65" t="s">
        <v>72</v>
      </c>
      <c r="F94" s="43" t="s">
        <v>10</v>
      </c>
    </row>
    <row r="95" ht="14.25" customHeight="1">
      <c r="A95" s="21" t="s">
        <v>11</v>
      </c>
      <c r="B95" s="22" t="s">
        <v>12</v>
      </c>
      <c r="C95" s="22"/>
      <c r="D95" s="25"/>
      <c r="F95" s="67" t="s">
        <v>73</v>
      </c>
      <c r="G95" s="68"/>
      <c r="H95" s="68"/>
      <c r="I95" s="68"/>
      <c r="J95" s="68"/>
      <c r="K95" s="68"/>
      <c r="L95" s="68"/>
    </row>
    <row r="96" ht="14.25" customHeight="1">
      <c r="A96" s="21" t="s">
        <v>14</v>
      </c>
      <c r="B96" s="22" t="s">
        <v>15</v>
      </c>
      <c r="C96" s="36">
        <v>125000.0</v>
      </c>
      <c r="D96" s="23"/>
      <c r="F96" s="68"/>
      <c r="G96" s="68"/>
      <c r="H96" s="68"/>
      <c r="I96" s="68"/>
      <c r="J96" s="68"/>
      <c r="K96" s="68"/>
      <c r="L96" s="68"/>
    </row>
    <row r="97" ht="14.25" customHeight="1">
      <c r="A97" s="21" t="s">
        <v>16</v>
      </c>
      <c r="B97" s="22" t="s">
        <v>17</v>
      </c>
      <c r="C97" s="22"/>
      <c r="D97" s="23">
        <f>C96*D98*D99</f>
        <v>7500</v>
      </c>
      <c r="F97" s="69" t="s">
        <v>74</v>
      </c>
      <c r="G97" s="70"/>
      <c r="H97" s="70"/>
      <c r="I97" s="70"/>
      <c r="J97" s="70"/>
      <c r="K97" s="70"/>
      <c r="L97" s="70"/>
    </row>
    <row r="98" ht="14.25" customHeight="1">
      <c r="A98" s="21" t="s">
        <v>19</v>
      </c>
      <c r="B98" s="22" t="s">
        <v>20</v>
      </c>
      <c r="C98" s="38">
        <v>0.12</v>
      </c>
      <c r="D98" s="71">
        <v>0.12</v>
      </c>
      <c r="F98" s="70"/>
      <c r="G98" s="70"/>
      <c r="H98" s="70"/>
      <c r="I98" s="70"/>
      <c r="J98" s="70"/>
      <c r="K98" s="70"/>
      <c r="L98" s="70"/>
    </row>
    <row r="99" ht="14.25" customHeight="1">
      <c r="A99" s="21" t="s">
        <v>22</v>
      </c>
      <c r="B99" s="22" t="s">
        <v>23</v>
      </c>
      <c r="C99" s="40">
        <v>6.0</v>
      </c>
      <c r="D99" s="72">
        <f>6/12</f>
        <v>0.5</v>
      </c>
      <c r="F99" s="73"/>
      <c r="G99" s="73"/>
      <c r="H99" s="73"/>
      <c r="I99" s="73"/>
      <c r="J99" s="73"/>
      <c r="K99" s="73"/>
      <c r="L99" s="73"/>
    </row>
    <row r="100" ht="14.25" customHeight="1">
      <c r="F100" s="74" t="s">
        <v>75</v>
      </c>
      <c r="G100" s="75" t="s">
        <v>76</v>
      </c>
      <c r="H100" s="74"/>
      <c r="I100" s="74"/>
      <c r="J100" s="74"/>
      <c r="K100" s="74"/>
      <c r="L100" s="74"/>
    </row>
    <row r="101" ht="14.25" customHeight="1">
      <c r="A101" s="65" t="s">
        <v>77</v>
      </c>
      <c r="B101" s="65"/>
      <c r="C101" s="65"/>
      <c r="F101" s="74"/>
      <c r="G101" s="74"/>
      <c r="H101" s="74"/>
      <c r="I101" s="74"/>
      <c r="J101" s="74"/>
      <c r="K101" s="74"/>
      <c r="L101" s="74"/>
    </row>
    <row r="102" ht="14.25" customHeight="1">
      <c r="A102" s="76"/>
      <c r="B102" s="6"/>
      <c r="C102" s="7"/>
      <c r="D102" s="77">
        <f>D90+D97</f>
        <v>14700</v>
      </c>
    </row>
    <row r="103" ht="14.25" customHeight="1"/>
    <row r="104" ht="14.25" customHeight="1">
      <c r="A104" s="78" t="s">
        <v>78</v>
      </c>
      <c r="B104" s="28"/>
      <c r="C104" s="28"/>
      <c r="D104" s="28"/>
      <c r="E104" s="28"/>
      <c r="F104" s="28"/>
      <c r="G104" s="28"/>
      <c r="H104" s="29"/>
    </row>
    <row r="105" ht="14.25" customHeight="1"/>
    <row r="106" ht="14.25" customHeight="1">
      <c r="A106" s="11" t="s">
        <v>79</v>
      </c>
      <c r="B106" s="12"/>
      <c r="C106" s="12"/>
      <c r="D106" s="12"/>
      <c r="E106" s="12"/>
      <c r="F106" s="12"/>
      <c r="G106" s="12"/>
      <c r="H106" s="12"/>
      <c r="I106" s="12"/>
      <c r="J106" s="12"/>
      <c r="K106" s="12"/>
      <c r="L106" s="13"/>
    </row>
    <row r="107" ht="14.25" customHeight="1">
      <c r="A107" s="14"/>
      <c r="L107" s="15"/>
    </row>
    <row r="108" ht="14.25" customHeight="1">
      <c r="A108" s="14"/>
      <c r="L108" s="15"/>
    </row>
    <row r="109" ht="14.25" customHeight="1">
      <c r="A109" s="14"/>
      <c r="L109" s="15"/>
    </row>
    <row r="110" ht="14.25" customHeight="1">
      <c r="A110" s="14"/>
      <c r="L110" s="15"/>
    </row>
    <row r="111" ht="14.25" customHeight="1">
      <c r="A111" s="14"/>
      <c r="L111" s="15"/>
    </row>
    <row r="112" ht="14.25" customHeight="1">
      <c r="A112" s="16"/>
      <c r="B112" s="17"/>
      <c r="C112" s="17"/>
      <c r="D112" s="17"/>
      <c r="E112" s="17"/>
      <c r="F112" s="17"/>
      <c r="G112" s="17"/>
      <c r="H112" s="17"/>
      <c r="I112" s="17"/>
      <c r="J112" s="17"/>
      <c r="K112" s="17"/>
      <c r="L112" s="18"/>
    </row>
    <row r="113" ht="14.25" customHeight="1"/>
    <row r="114" ht="14.25" customHeight="1">
      <c r="A114" s="65" t="s">
        <v>80</v>
      </c>
    </row>
    <row r="115" ht="14.25" customHeight="1">
      <c r="A115" s="76" t="s">
        <v>81</v>
      </c>
      <c r="B115" s="7"/>
      <c r="C115" s="79">
        <v>90000.0</v>
      </c>
      <c r="D115" s="7"/>
    </row>
    <row r="116" ht="14.25" customHeight="1">
      <c r="A116" s="76" t="s">
        <v>82</v>
      </c>
      <c r="B116" s="7"/>
      <c r="C116" s="80">
        <v>90000.0</v>
      </c>
      <c r="D116" s="7"/>
    </row>
    <row r="117" ht="14.25" customHeight="1"/>
    <row r="118" ht="14.25" customHeight="1">
      <c r="A118" s="65" t="s">
        <v>83</v>
      </c>
    </row>
    <row r="119" ht="14.25" customHeight="1">
      <c r="A119" s="76" t="s">
        <v>81</v>
      </c>
      <c r="B119" s="7"/>
      <c r="C119" s="79">
        <v>45000.0</v>
      </c>
      <c r="D119" s="7"/>
    </row>
    <row r="120" ht="14.25" customHeight="1">
      <c r="A120" s="81"/>
      <c r="F120" s="43" t="s">
        <v>84</v>
      </c>
    </row>
    <row r="121" ht="14.25" customHeight="1">
      <c r="A121" s="21" t="s">
        <v>11</v>
      </c>
      <c r="B121" s="22" t="s">
        <v>12</v>
      </c>
      <c r="C121" s="22"/>
      <c r="D121" s="25">
        <f>D122+D123</f>
        <v>25205.47945</v>
      </c>
      <c r="F121" s="44" t="s">
        <v>85</v>
      </c>
      <c r="G121" s="28"/>
      <c r="H121" s="28"/>
      <c r="I121" s="28"/>
      <c r="J121" s="28"/>
      <c r="K121" s="28"/>
      <c r="L121" s="29"/>
    </row>
    <row r="122" ht="14.25" customHeight="1">
      <c r="A122" s="21" t="s">
        <v>14</v>
      </c>
      <c r="B122" s="22" t="s">
        <v>15</v>
      </c>
      <c r="C122" s="36">
        <v>25000.0</v>
      </c>
      <c r="D122" s="23">
        <f>C122</f>
        <v>25000</v>
      </c>
      <c r="F122" s="46" t="s">
        <v>86</v>
      </c>
      <c r="G122" s="12"/>
      <c r="H122" s="12"/>
      <c r="I122" s="12"/>
      <c r="J122" s="12"/>
      <c r="K122" s="12"/>
      <c r="L122" s="13"/>
    </row>
    <row r="123" ht="14.25" customHeight="1">
      <c r="A123" s="21" t="s">
        <v>16</v>
      </c>
      <c r="B123" s="22" t="s">
        <v>17</v>
      </c>
      <c r="C123" s="82"/>
      <c r="D123" s="83">
        <f>D122*0.1*D125</f>
        <v>205.4794521</v>
      </c>
      <c r="F123" s="16"/>
      <c r="G123" s="17"/>
      <c r="H123" s="17"/>
      <c r="I123" s="17"/>
      <c r="J123" s="17"/>
      <c r="K123" s="17"/>
      <c r="L123" s="18"/>
    </row>
    <row r="124" ht="14.25" customHeight="1">
      <c r="A124" s="21" t="s">
        <v>19</v>
      </c>
      <c r="B124" s="22" t="s">
        <v>20</v>
      </c>
      <c r="C124" s="38">
        <v>0.1</v>
      </c>
      <c r="D124" s="84">
        <f>0.1/365</f>
        <v>0.0002739726027</v>
      </c>
      <c r="F124" s="85" t="s">
        <v>87</v>
      </c>
      <c r="G124" s="28"/>
      <c r="H124" s="28"/>
      <c r="I124" s="28"/>
      <c r="J124" s="28"/>
      <c r="K124" s="28"/>
      <c r="L124" s="29"/>
    </row>
    <row r="125" ht="14.25" customHeight="1">
      <c r="A125" s="21" t="s">
        <v>22</v>
      </c>
      <c r="B125" s="22" t="s">
        <v>23</v>
      </c>
      <c r="C125" s="40">
        <v>30.0</v>
      </c>
      <c r="D125" s="86">
        <f>C125/365</f>
        <v>0.08219178082</v>
      </c>
      <c r="F125" s="87" t="s">
        <v>88</v>
      </c>
      <c r="G125" s="28"/>
      <c r="H125" s="28"/>
      <c r="I125" s="28"/>
      <c r="J125" s="28"/>
      <c r="K125" s="28"/>
      <c r="L125" s="29"/>
    </row>
    <row r="126" ht="14.25" customHeight="1">
      <c r="F126" s="43"/>
    </row>
    <row r="127" ht="14.25" customHeight="1">
      <c r="A127" s="21" t="s">
        <v>11</v>
      </c>
      <c r="B127" s="22" t="s">
        <v>12</v>
      </c>
      <c r="C127" s="22"/>
      <c r="D127" s="25">
        <f>D128+D129</f>
        <v>25410.9589</v>
      </c>
      <c r="F127" s="44" t="s">
        <v>85</v>
      </c>
      <c r="G127" s="28"/>
      <c r="H127" s="28"/>
      <c r="I127" s="28"/>
      <c r="J127" s="28"/>
      <c r="K127" s="28"/>
      <c r="L127" s="29"/>
    </row>
    <row r="128" ht="14.25" customHeight="1">
      <c r="A128" s="21" t="s">
        <v>14</v>
      </c>
      <c r="B128" s="22" t="s">
        <v>15</v>
      </c>
      <c r="C128" s="36">
        <v>25000.0</v>
      </c>
      <c r="D128" s="23">
        <f>C128</f>
        <v>25000</v>
      </c>
      <c r="F128" s="46" t="s">
        <v>86</v>
      </c>
      <c r="G128" s="12"/>
      <c r="H128" s="12"/>
      <c r="I128" s="12"/>
      <c r="J128" s="12"/>
      <c r="K128" s="12"/>
      <c r="L128" s="13"/>
    </row>
    <row r="129" ht="14.25" customHeight="1">
      <c r="A129" s="21" t="s">
        <v>16</v>
      </c>
      <c r="B129" s="22" t="s">
        <v>17</v>
      </c>
      <c r="C129" s="82"/>
      <c r="D129" s="83">
        <f>D128*C130*D131</f>
        <v>410.9589041</v>
      </c>
      <c r="F129" s="16"/>
      <c r="G129" s="17"/>
      <c r="H129" s="17"/>
      <c r="I129" s="17"/>
      <c r="J129" s="17"/>
      <c r="K129" s="17"/>
      <c r="L129" s="18"/>
    </row>
    <row r="130" ht="14.25" customHeight="1">
      <c r="A130" s="21" t="s">
        <v>19</v>
      </c>
      <c r="B130" s="22" t="s">
        <v>20</v>
      </c>
      <c r="C130" s="38">
        <v>0.1</v>
      </c>
      <c r="D130" s="84">
        <f t="shared" ref="D130:D131" si="3">C130/365</f>
        <v>0.0002739726027</v>
      </c>
      <c r="F130" s="85" t="s">
        <v>87</v>
      </c>
      <c r="G130" s="28"/>
      <c r="H130" s="28"/>
      <c r="I130" s="28"/>
      <c r="J130" s="28"/>
      <c r="K130" s="28"/>
      <c r="L130" s="29"/>
    </row>
    <row r="131" ht="14.25" customHeight="1">
      <c r="A131" s="21" t="s">
        <v>22</v>
      </c>
      <c r="B131" s="22" t="s">
        <v>23</v>
      </c>
      <c r="C131" s="40">
        <v>60.0</v>
      </c>
      <c r="D131" s="88">
        <f t="shared" si="3"/>
        <v>0.1643835616</v>
      </c>
      <c r="F131" s="87" t="s">
        <v>88</v>
      </c>
      <c r="G131" s="28"/>
      <c r="H131" s="28"/>
      <c r="I131" s="28"/>
      <c r="J131" s="28"/>
      <c r="K131" s="28"/>
      <c r="L131" s="29"/>
    </row>
    <row r="132" ht="14.25" customHeight="1">
      <c r="H132" s="20" t="s">
        <v>89</v>
      </c>
    </row>
    <row r="133" ht="14.25" customHeight="1">
      <c r="A133" s="21" t="s">
        <v>82</v>
      </c>
      <c r="B133" s="89"/>
      <c r="C133" s="6"/>
      <c r="D133" s="7"/>
      <c r="E133" s="90">
        <f>C119+D121+D127</f>
        <v>95616.43836</v>
      </c>
      <c r="F133" s="7"/>
      <c r="H133" s="91" t="s">
        <v>90</v>
      </c>
      <c r="I133" s="12"/>
      <c r="J133" s="12"/>
      <c r="K133" s="12"/>
      <c r="L133" s="12"/>
      <c r="M133" s="12"/>
      <c r="N133" s="13"/>
    </row>
    <row r="134" ht="14.25" customHeight="1">
      <c r="H134" s="16"/>
      <c r="I134" s="17"/>
      <c r="J134" s="17"/>
      <c r="K134" s="17"/>
      <c r="L134" s="17"/>
      <c r="M134" s="17"/>
      <c r="N134" s="18"/>
    </row>
    <row r="135" ht="14.25" customHeight="1"/>
    <row r="136" ht="14.25" customHeight="1">
      <c r="A136" s="65" t="s">
        <v>91</v>
      </c>
    </row>
    <row r="137" ht="14.25" customHeight="1">
      <c r="A137" s="76" t="s">
        <v>81</v>
      </c>
      <c r="B137" s="7"/>
      <c r="C137" s="79">
        <v>30000.0</v>
      </c>
      <c r="D137" s="7"/>
    </row>
    <row r="138" ht="14.25" customHeight="1">
      <c r="A138" s="81"/>
      <c r="F138" s="43" t="s">
        <v>84</v>
      </c>
    </row>
    <row r="139" ht="14.25" customHeight="1">
      <c r="A139" s="21" t="s">
        <v>11</v>
      </c>
      <c r="B139" s="22" t="s">
        <v>12</v>
      </c>
      <c r="C139" s="22"/>
      <c r="D139" s="25">
        <f>D140+D141</f>
        <v>64526.0274</v>
      </c>
      <c r="F139" s="44" t="s">
        <v>85</v>
      </c>
      <c r="G139" s="28"/>
      <c r="H139" s="28"/>
      <c r="I139" s="28"/>
      <c r="J139" s="28"/>
      <c r="K139" s="28"/>
      <c r="L139" s="29"/>
    </row>
    <row r="140" ht="14.25" customHeight="1">
      <c r="A140" s="21" t="s">
        <v>14</v>
      </c>
      <c r="B140" s="22" t="s">
        <v>15</v>
      </c>
      <c r="C140" s="36">
        <v>64000.0</v>
      </c>
      <c r="D140" s="23">
        <f>C140</f>
        <v>64000</v>
      </c>
      <c r="F140" s="46" t="s">
        <v>86</v>
      </c>
      <c r="G140" s="12"/>
      <c r="H140" s="12"/>
      <c r="I140" s="12"/>
      <c r="J140" s="12"/>
      <c r="K140" s="12"/>
      <c r="L140" s="13"/>
    </row>
    <row r="141" ht="14.25" customHeight="1">
      <c r="A141" s="21" t="s">
        <v>16</v>
      </c>
      <c r="B141" s="22" t="s">
        <v>17</v>
      </c>
      <c r="C141" s="82"/>
      <c r="D141" s="83">
        <f>D140*C142*D143</f>
        <v>526.0273973</v>
      </c>
      <c r="F141" s="16"/>
      <c r="G141" s="17"/>
      <c r="H141" s="17"/>
      <c r="I141" s="17"/>
      <c r="J141" s="17"/>
      <c r="K141" s="17"/>
      <c r="L141" s="18"/>
    </row>
    <row r="142" ht="14.25" customHeight="1">
      <c r="A142" s="21" t="s">
        <v>19</v>
      </c>
      <c r="B142" s="22" t="s">
        <v>20</v>
      </c>
      <c r="C142" s="38">
        <v>0.1</v>
      </c>
      <c r="D142" s="84">
        <f t="shared" ref="D142:D143" si="4">C142/365</f>
        <v>0.0002739726027</v>
      </c>
      <c r="F142" s="85" t="s">
        <v>92</v>
      </c>
      <c r="G142" s="28"/>
      <c r="H142" s="28"/>
      <c r="I142" s="28"/>
      <c r="J142" s="28"/>
      <c r="K142" s="28"/>
      <c r="L142" s="29"/>
    </row>
    <row r="143" ht="14.25" customHeight="1">
      <c r="A143" s="21" t="s">
        <v>22</v>
      </c>
      <c r="B143" s="22" t="s">
        <v>23</v>
      </c>
      <c r="C143" s="40">
        <v>30.0</v>
      </c>
      <c r="D143" s="86">
        <f t="shared" si="4"/>
        <v>0.08219178082</v>
      </c>
      <c r="F143" s="78"/>
      <c r="G143" s="28"/>
      <c r="H143" s="28"/>
      <c r="I143" s="28"/>
      <c r="J143" s="28"/>
      <c r="K143" s="28"/>
      <c r="L143" s="29"/>
    </row>
    <row r="144" ht="14.25" customHeight="1">
      <c r="H144" s="20" t="s">
        <v>89</v>
      </c>
    </row>
    <row r="145" ht="14.25" customHeight="1">
      <c r="A145" s="21" t="s">
        <v>82</v>
      </c>
      <c r="B145" s="89"/>
      <c r="C145" s="6"/>
      <c r="D145" s="7"/>
      <c r="E145" s="90">
        <f>C137+D139</f>
        <v>94526.0274</v>
      </c>
      <c r="F145" s="7"/>
      <c r="H145" s="91" t="s">
        <v>93</v>
      </c>
      <c r="I145" s="12"/>
      <c r="J145" s="12"/>
      <c r="K145" s="12"/>
      <c r="L145" s="12"/>
      <c r="M145" s="12"/>
      <c r="N145" s="13"/>
    </row>
    <row r="146" ht="14.25" customHeight="1">
      <c r="H146" s="16"/>
      <c r="I146" s="17"/>
      <c r="J146" s="17"/>
      <c r="K146" s="17"/>
      <c r="L146" s="17"/>
      <c r="M146" s="17"/>
      <c r="N146" s="18"/>
    </row>
    <row r="147" ht="14.25" customHeight="1"/>
    <row r="148" ht="14.25" customHeight="1">
      <c r="A148" s="92" t="s">
        <v>94</v>
      </c>
      <c r="B148" s="12"/>
      <c r="C148" s="12"/>
      <c r="D148" s="12"/>
      <c r="E148" s="12"/>
      <c r="F148" s="12"/>
      <c r="G148" s="12"/>
      <c r="H148" s="12"/>
      <c r="I148" s="12"/>
      <c r="J148" s="13"/>
    </row>
    <row r="149" ht="14.25" customHeight="1">
      <c r="A149" s="14"/>
      <c r="J149" s="15"/>
    </row>
    <row r="150" ht="14.25" customHeight="1">
      <c r="A150" s="16"/>
      <c r="B150" s="17"/>
      <c r="C150" s="17"/>
      <c r="D150" s="17"/>
      <c r="E150" s="17"/>
      <c r="F150" s="17"/>
      <c r="G150" s="17"/>
      <c r="H150" s="17"/>
      <c r="I150" s="17"/>
      <c r="J150" s="18"/>
    </row>
    <row r="151" ht="14.25" customHeight="1"/>
    <row r="152" ht="14.25" customHeight="1">
      <c r="A152" s="11" t="s">
        <v>95</v>
      </c>
      <c r="B152" s="12"/>
      <c r="C152" s="12"/>
      <c r="D152" s="12"/>
      <c r="E152" s="12"/>
      <c r="F152" s="12"/>
      <c r="G152" s="12"/>
      <c r="H152" s="12"/>
      <c r="I152" s="12"/>
      <c r="J152" s="12"/>
      <c r="K152" s="12"/>
      <c r="L152" s="13"/>
    </row>
    <row r="153" ht="14.25" customHeight="1">
      <c r="A153" s="14"/>
      <c r="L153" s="15"/>
    </row>
    <row r="154" ht="14.25" customHeight="1">
      <c r="A154" s="16"/>
      <c r="B154" s="17"/>
      <c r="C154" s="17"/>
      <c r="D154" s="17"/>
      <c r="E154" s="17"/>
      <c r="F154" s="17"/>
      <c r="G154" s="17"/>
      <c r="H154" s="17"/>
      <c r="I154" s="17"/>
      <c r="J154" s="17"/>
      <c r="K154" s="17"/>
      <c r="L154" s="18"/>
    </row>
    <row r="155" ht="14.25" customHeight="1"/>
    <row r="156" ht="14.25" customHeight="1">
      <c r="A156" s="19" t="s">
        <v>96</v>
      </c>
      <c r="F156" s="20" t="s">
        <v>10</v>
      </c>
    </row>
    <row r="157" ht="14.25" customHeight="1">
      <c r="A157" s="21" t="s">
        <v>11</v>
      </c>
      <c r="B157" s="22" t="s">
        <v>12</v>
      </c>
      <c r="C157" s="22"/>
      <c r="D157" s="93">
        <f>D158+D159</f>
        <v>2750</v>
      </c>
      <c r="F157" s="35" t="s">
        <v>97</v>
      </c>
      <c r="G157" s="12"/>
      <c r="H157" s="12"/>
      <c r="I157" s="12"/>
      <c r="J157" s="12"/>
      <c r="K157" s="12"/>
      <c r="L157" s="13"/>
    </row>
    <row r="158" ht="14.25" customHeight="1">
      <c r="A158" s="21" t="s">
        <v>14</v>
      </c>
      <c r="B158" s="22" t="s">
        <v>15</v>
      </c>
      <c r="C158" s="22"/>
      <c r="D158" s="94">
        <v>2500.0</v>
      </c>
      <c r="F158" s="16"/>
      <c r="G158" s="17"/>
      <c r="H158" s="17"/>
      <c r="I158" s="17"/>
      <c r="J158" s="17"/>
      <c r="K158" s="17"/>
      <c r="L158" s="18"/>
    </row>
    <row r="159" ht="14.25" customHeight="1">
      <c r="A159" s="21" t="s">
        <v>16</v>
      </c>
      <c r="B159" s="22" t="s">
        <v>17</v>
      </c>
      <c r="C159" s="82"/>
      <c r="D159" s="95">
        <v>250.0</v>
      </c>
      <c r="F159" s="68"/>
      <c r="G159" s="68"/>
      <c r="H159" s="68"/>
      <c r="I159" s="68"/>
      <c r="J159" s="68"/>
      <c r="K159" s="68"/>
      <c r="L159" s="68"/>
    </row>
    <row r="160" ht="14.25" customHeight="1">
      <c r="A160" s="21" t="s">
        <v>19</v>
      </c>
      <c r="B160" s="22" t="s">
        <v>20</v>
      </c>
      <c r="C160" s="96">
        <f>D160</f>
        <v>0.2</v>
      </c>
      <c r="D160" s="97">
        <f>+D159/(D158*D161)</f>
        <v>0.2</v>
      </c>
      <c r="F160" s="37" t="s">
        <v>98</v>
      </c>
      <c r="G160" s="28"/>
      <c r="H160" s="28"/>
      <c r="I160" s="28"/>
      <c r="J160" s="28"/>
      <c r="K160" s="28"/>
      <c r="L160" s="29"/>
    </row>
    <row r="161" ht="14.25" customHeight="1">
      <c r="A161" s="21" t="s">
        <v>22</v>
      </c>
      <c r="B161" s="22" t="s">
        <v>23</v>
      </c>
      <c r="C161" s="98" t="s">
        <v>70</v>
      </c>
      <c r="D161" s="99">
        <f>6/12</f>
        <v>0.5</v>
      </c>
      <c r="F161" s="42" t="s">
        <v>99</v>
      </c>
      <c r="G161" s="28"/>
      <c r="H161" s="28"/>
      <c r="I161" s="28"/>
      <c r="J161" s="28"/>
      <c r="K161" s="28"/>
      <c r="L161" s="29"/>
    </row>
    <row r="162" ht="14.25" customHeight="1"/>
    <row r="163" ht="14.25" customHeight="1">
      <c r="A163" s="11" t="s">
        <v>100</v>
      </c>
      <c r="B163" s="12"/>
      <c r="C163" s="12"/>
      <c r="D163" s="12"/>
      <c r="E163" s="12"/>
      <c r="F163" s="12"/>
      <c r="G163" s="12"/>
      <c r="H163" s="12"/>
      <c r="I163" s="12"/>
      <c r="J163" s="12"/>
      <c r="K163" s="12"/>
      <c r="L163" s="13"/>
    </row>
    <row r="164" ht="14.25" customHeight="1">
      <c r="A164" s="14"/>
      <c r="L164" s="15"/>
    </row>
    <row r="165" ht="14.25" customHeight="1">
      <c r="A165" s="16"/>
      <c r="B165" s="17"/>
      <c r="C165" s="17"/>
      <c r="D165" s="17"/>
      <c r="E165" s="17"/>
      <c r="F165" s="17"/>
      <c r="G165" s="17"/>
      <c r="H165" s="17"/>
      <c r="I165" s="17"/>
      <c r="J165" s="17"/>
      <c r="K165" s="17"/>
      <c r="L165" s="18"/>
    </row>
    <row r="166" ht="14.25" customHeight="1"/>
    <row r="167" ht="14.25" customHeight="1">
      <c r="A167" s="19" t="s">
        <v>101</v>
      </c>
      <c r="F167" s="20" t="s">
        <v>10</v>
      </c>
    </row>
    <row r="168" ht="14.25" customHeight="1">
      <c r="A168" s="21" t="s">
        <v>11</v>
      </c>
      <c r="B168" s="22" t="s">
        <v>12</v>
      </c>
      <c r="C168" s="22"/>
      <c r="D168" s="100">
        <v>40.0</v>
      </c>
      <c r="F168" s="101" t="s">
        <v>102</v>
      </c>
      <c r="G168" s="28"/>
      <c r="H168" s="28"/>
      <c r="I168" s="28"/>
      <c r="J168" s="28"/>
      <c r="K168" s="28"/>
      <c r="L168" s="29"/>
      <c r="M168" s="102"/>
    </row>
    <row r="169" ht="14.25" customHeight="1">
      <c r="A169" s="21" t="s">
        <v>14</v>
      </c>
      <c r="B169" s="22" t="s">
        <v>15</v>
      </c>
      <c r="C169" s="22"/>
      <c r="D169" s="103">
        <v>20.0</v>
      </c>
      <c r="F169" s="104" t="s">
        <v>103</v>
      </c>
      <c r="G169" s="28"/>
      <c r="H169" s="28"/>
      <c r="I169" s="28"/>
      <c r="J169" s="28"/>
      <c r="K169" s="28"/>
      <c r="L169" s="29"/>
      <c r="M169" s="102"/>
    </row>
    <row r="170" ht="14.25" customHeight="1">
      <c r="A170" s="21" t="s">
        <v>16</v>
      </c>
      <c r="B170" s="22" t="s">
        <v>17</v>
      </c>
      <c r="C170" s="22"/>
      <c r="D170" s="25">
        <f>D168-D169</f>
        <v>20</v>
      </c>
      <c r="F170" s="104" t="s">
        <v>104</v>
      </c>
      <c r="G170" s="28"/>
      <c r="H170" s="28"/>
      <c r="I170" s="28"/>
      <c r="J170" s="28"/>
      <c r="K170" s="28"/>
      <c r="L170" s="29"/>
      <c r="M170" s="105"/>
    </row>
    <row r="171" ht="14.25" customHeight="1">
      <c r="A171" s="21" t="s">
        <v>19</v>
      </c>
      <c r="B171" s="22" t="s">
        <v>20</v>
      </c>
      <c r="C171" s="106">
        <f>D171</f>
        <v>0.6</v>
      </c>
      <c r="D171" s="107">
        <f>D170/(D169*D172)</f>
        <v>0.6</v>
      </c>
      <c r="F171" s="104" t="s">
        <v>105</v>
      </c>
      <c r="G171" s="28"/>
      <c r="H171" s="28"/>
      <c r="I171" s="28"/>
      <c r="J171" s="28"/>
      <c r="K171" s="28"/>
      <c r="L171" s="29"/>
      <c r="M171" s="105"/>
    </row>
    <row r="172" ht="14.25" customHeight="1">
      <c r="A172" s="21" t="s">
        <v>22</v>
      </c>
      <c r="B172" s="22" t="s">
        <v>23</v>
      </c>
      <c r="C172" s="40" t="s">
        <v>106</v>
      </c>
      <c r="D172" s="83">
        <f>20/12</f>
        <v>1.666666667</v>
      </c>
      <c r="F172" s="42" t="s">
        <v>107</v>
      </c>
      <c r="G172" s="28"/>
      <c r="H172" s="28"/>
      <c r="I172" s="28"/>
      <c r="J172" s="28"/>
      <c r="K172" s="28"/>
      <c r="L172" s="29"/>
    </row>
    <row r="173" ht="14.25" customHeight="1"/>
    <row r="174" ht="14.25" customHeight="1">
      <c r="A174" s="11" t="s">
        <v>108</v>
      </c>
      <c r="B174" s="12"/>
      <c r="C174" s="12"/>
      <c r="D174" s="12"/>
      <c r="E174" s="12"/>
      <c r="F174" s="12"/>
      <c r="G174" s="12"/>
      <c r="H174" s="12"/>
      <c r="I174" s="12"/>
      <c r="J174" s="12"/>
      <c r="K174" s="12"/>
      <c r="L174" s="13"/>
    </row>
    <row r="175" ht="14.25" customHeight="1">
      <c r="A175" s="14"/>
      <c r="L175" s="15"/>
    </row>
    <row r="176" ht="14.25" customHeight="1">
      <c r="A176" s="16"/>
      <c r="B176" s="17"/>
      <c r="C176" s="17"/>
      <c r="D176" s="17"/>
      <c r="E176" s="17"/>
      <c r="F176" s="17"/>
      <c r="G176" s="17"/>
      <c r="H176" s="17"/>
      <c r="I176" s="17"/>
      <c r="J176" s="17"/>
      <c r="K176" s="17"/>
      <c r="L176" s="18"/>
    </row>
    <row r="177" ht="14.25" customHeight="1"/>
    <row r="178" ht="14.25" customHeight="1">
      <c r="A178" s="19" t="s">
        <v>109</v>
      </c>
      <c r="F178" s="20" t="s">
        <v>10</v>
      </c>
    </row>
    <row r="179" ht="14.25" customHeight="1">
      <c r="A179" s="21" t="s">
        <v>11</v>
      </c>
      <c r="B179" s="22" t="s">
        <v>12</v>
      </c>
      <c r="C179" s="22"/>
      <c r="D179" s="108">
        <v>2500.0</v>
      </c>
      <c r="F179" s="101" t="s">
        <v>110</v>
      </c>
      <c r="G179" s="28"/>
      <c r="H179" s="28"/>
      <c r="I179" s="28"/>
      <c r="J179" s="28"/>
      <c r="K179" s="28"/>
      <c r="L179" s="29"/>
    </row>
    <row r="180" ht="14.25" customHeight="1">
      <c r="A180" s="21" t="s">
        <v>14</v>
      </c>
      <c r="B180" s="22" t="s">
        <v>15</v>
      </c>
      <c r="C180" s="22"/>
      <c r="D180" s="93">
        <v>2000.0</v>
      </c>
      <c r="F180" s="104" t="s">
        <v>111</v>
      </c>
      <c r="G180" s="28"/>
      <c r="H180" s="28"/>
      <c r="I180" s="28"/>
      <c r="J180" s="28"/>
      <c r="K180" s="28"/>
      <c r="L180" s="29"/>
      <c r="M180" s="34"/>
    </row>
    <row r="181" ht="14.25" customHeight="1">
      <c r="A181" s="21" t="s">
        <v>16</v>
      </c>
      <c r="B181" s="22" t="s">
        <v>17</v>
      </c>
      <c r="C181" s="22"/>
      <c r="D181" s="25">
        <f>D179-D180</f>
        <v>500</v>
      </c>
      <c r="F181" s="104" t="s">
        <v>112</v>
      </c>
      <c r="G181" s="28"/>
      <c r="H181" s="28"/>
      <c r="I181" s="28"/>
      <c r="J181" s="28"/>
      <c r="K181" s="28"/>
      <c r="L181" s="29"/>
      <c r="M181" s="34"/>
    </row>
    <row r="182" ht="14.25" customHeight="1">
      <c r="A182" s="21" t="s">
        <v>19</v>
      </c>
      <c r="B182" s="22" t="s">
        <v>20</v>
      </c>
      <c r="C182" s="38">
        <v>0.14</v>
      </c>
      <c r="D182" s="71">
        <v>0.14</v>
      </c>
      <c r="F182" s="104" t="s">
        <v>113</v>
      </c>
      <c r="G182" s="28"/>
      <c r="H182" s="28"/>
      <c r="I182" s="28"/>
      <c r="J182" s="28"/>
      <c r="K182" s="28"/>
      <c r="L182" s="29"/>
    </row>
    <row r="183" ht="14.25" customHeight="1">
      <c r="A183" s="21" t="s">
        <v>22</v>
      </c>
      <c r="B183" s="22" t="s">
        <v>23</v>
      </c>
      <c r="C183" s="109">
        <f>D183*12</f>
        <v>21.42857143</v>
      </c>
      <c r="D183" s="97">
        <f>+D181/(D182*D180)</f>
        <v>1.785714286</v>
      </c>
      <c r="F183" s="42" t="s">
        <v>114</v>
      </c>
      <c r="G183" s="28"/>
      <c r="H183" s="28"/>
      <c r="I183" s="28"/>
      <c r="J183" s="28"/>
      <c r="K183" s="28"/>
      <c r="L183" s="29"/>
    </row>
    <row r="184" ht="14.25" customHeight="1"/>
    <row r="185" ht="14.25" customHeight="1">
      <c r="A185" s="11" t="s">
        <v>115</v>
      </c>
      <c r="B185" s="12"/>
      <c r="C185" s="12"/>
      <c r="D185" s="12"/>
      <c r="E185" s="12"/>
      <c r="F185" s="12"/>
      <c r="G185" s="12"/>
      <c r="H185" s="12"/>
      <c r="I185" s="12"/>
      <c r="J185" s="12"/>
      <c r="K185" s="12"/>
      <c r="L185" s="12"/>
      <c r="M185" s="13"/>
    </row>
    <row r="186" ht="14.25" customHeight="1">
      <c r="A186" s="14"/>
      <c r="M186" s="15"/>
    </row>
    <row r="187" ht="14.25" customHeight="1">
      <c r="A187" s="16"/>
      <c r="B187" s="17"/>
      <c r="C187" s="17"/>
      <c r="D187" s="17"/>
      <c r="E187" s="17"/>
      <c r="F187" s="17"/>
      <c r="G187" s="17"/>
      <c r="H187" s="17"/>
      <c r="I187" s="17"/>
      <c r="J187" s="17"/>
      <c r="K187" s="17"/>
      <c r="L187" s="17"/>
      <c r="M187" s="18"/>
    </row>
    <row r="188" ht="14.25" customHeight="1"/>
    <row r="189" ht="14.25" customHeight="1">
      <c r="A189" s="19" t="s">
        <v>116</v>
      </c>
      <c r="F189" s="20" t="s">
        <v>10</v>
      </c>
    </row>
    <row r="190" ht="14.25" customHeight="1">
      <c r="A190" s="21" t="s">
        <v>11</v>
      </c>
      <c r="B190" s="22" t="s">
        <v>12</v>
      </c>
      <c r="C190" s="22"/>
      <c r="D190" s="93">
        <v>410.0</v>
      </c>
      <c r="F190" s="44" t="s">
        <v>117</v>
      </c>
      <c r="G190" s="28"/>
      <c r="H190" s="28"/>
      <c r="I190" s="28"/>
      <c r="J190" s="28"/>
      <c r="K190" s="28"/>
      <c r="L190" s="29"/>
      <c r="M190" s="110"/>
    </row>
    <row r="191" ht="14.25" customHeight="1">
      <c r="A191" s="21" t="s">
        <v>14</v>
      </c>
      <c r="B191" s="22" t="s">
        <v>15</v>
      </c>
      <c r="C191" s="22"/>
      <c r="D191" s="93">
        <v>400.0</v>
      </c>
      <c r="F191" s="37" t="s">
        <v>118</v>
      </c>
      <c r="G191" s="28"/>
      <c r="H191" s="28"/>
      <c r="I191" s="28"/>
      <c r="J191" s="28"/>
      <c r="K191" s="28"/>
      <c r="L191" s="28"/>
      <c r="M191" s="29"/>
    </row>
    <row r="192" ht="14.25" customHeight="1">
      <c r="A192" s="21" t="s">
        <v>16</v>
      </c>
      <c r="B192" s="22" t="s">
        <v>17</v>
      </c>
      <c r="C192" s="22"/>
      <c r="D192" s="93">
        <f>D190-D191</f>
        <v>10</v>
      </c>
      <c r="F192" s="37" t="s">
        <v>119</v>
      </c>
      <c r="G192" s="28"/>
      <c r="H192" s="28"/>
      <c r="I192" s="28"/>
      <c r="J192" s="28"/>
      <c r="K192" s="28"/>
      <c r="L192" s="28"/>
      <c r="M192" s="29"/>
    </row>
    <row r="193" ht="14.25" customHeight="1">
      <c r="A193" s="21" t="s">
        <v>19</v>
      </c>
      <c r="B193" s="22" t="s">
        <v>20</v>
      </c>
      <c r="C193" s="82">
        <f>D193</f>
        <v>0.075</v>
      </c>
      <c r="D193" s="111">
        <f>+D192/(D191*D194)</f>
        <v>0.075</v>
      </c>
      <c r="F193" s="37" t="s">
        <v>120</v>
      </c>
      <c r="G193" s="28"/>
      <c r="H193" s="28"/>
      <c r="I193" s="28"/>
      <c r="J193" s="28"/>
      <c r="K193" s="28"/>
      <c r="L193" s="28"/>
      <c r="M193" s="29"/>
    </row>
    <row r="194" ht="14.25" customHeight="1">
      <c r="A194" s="21" t="s">
        <v>22</v>
      </c>
      <c r="B194" s="22" t="s">
        <v>23</v>
      </c>
      <c r="C194" s="40" t="s">
        <v>121</v>
      </c>
      <c r="D194" s="112">
        <f>4/12</f>
        <v>0.3333333333</v>
      </c>
      <c r="F194" s="113" t="s">
        <v>122</v>
      </c>
      <c r="G194" s="28"/>
      <c r="H194" s="28"/>
      <c r="I194" s="28"/>
      <c r="J194" s="28"/>
      <c r="K194" s="28"/>
      <c r="L194" s="28"/>
      <c r="M194" s="29"/>
    </row>
    <row r="195" ht="14.25" customHeight="1"/>
    <row r="196" ht="14.25" customHeight="1">
      <c r="A196" s="11" t="s">
        <v>123</v>
      </c>
      <c r="B196" s="12"/>
      <c r="C196" s="12"/>
      <c r="D196" s="12"/>
      <c r="E196" s="12"/>
      <c r="F196" s="12"/>
      <c r="G196" s="12"/>
      <c r="H196" s="12"/>
      <c r="I196" s="12"/>
      <c r="J196" s="12"/>
      <c r="K196" s="12"/>
      <c r="L196" s="12"/>
      <c r="M196" s="13"/>
    </row>
    <row r="197" ht="14.25" customHeight="1">
      <c r="A197" s="14"/>
      <c r="M197" s="15"/>
    </row>
    <row r="198" ht="14.25" customHeight="1">
      <c r="A198" s="16"/>
      <c r="B198" s="17"/>
      <c r="C198" s="17"/>
      <c r="D198" s="17"/>
      <c r="E198" s="17"/>
      <c r="F198" s="17"/>
      <c r="G198" s="17"/>
      <c r="H198" s="17"/>
      <c r="I198" s="17"/>
      <c r="J198" s="17"/>
      <c r="K198" s="17"/>
      <c r="L198" s="17"/>
      <c r="M198" s="18"/>
    </row>
    <row r="199" ht="14.25" customHeight="1"/>
    <row r="200" ht="14.25" customHeight="1">
      <c r="A200" s="19" t="s">
        <v>124</v>
      </c>
      <c r="F200" s="20" t="s">
        <v>10</v>
      </c>
    </row>
    <row r="201" ht="14.25" customHeight="1">
      <c r="A201" s="21" t="s">
        <v>11</v>
      </c>
      <c r="B201" s="22" t="s">
        <v>12</v>
      </c>
      <c r="C201" s="22"/>
      <c r="D201" s="103">
        <v>2200.0</v>
      </c>
      <c r="F201" s="44" t="s">
        <v>125</v>
      </c>
      <c r="G201" s="28"/>
      <c r="H201" s="28"/>
      <c r="I201" s="28"/>
      <c r="J201" s="28"/>
      <c r="K201" s="28"/>
      <c r="L201" s="29"/>
      <c r="M201" s="110"/>
    </row>
    <row r="202" ht="14.25" customHeight="1">
      <c r="A202" s="21" t="s">
        <v>14</v>
      </c>
      <c r="B202" s="22" t="s">
        <v>15</v>
      </c>
      <c r="C202" s="22"/>
      <c r="D202" s="103">
        <v>2000.0</v>
      </c>
      <c r="F202" s="46" t="s">
        <v>126</v>
      </c>
      <c r="G202" s="12"/>
      <c r="H202" s="12"/>
      <c r="I202" s="12"/>
      <c r="J202" s="12"/>
      <c r="K202" s="12"/>
      <c r="L202" s="12"/>
      <c r="M202" s="13"/>
    </row>
    <row r="203" ht="14.25" customHeight="1">
      <c r="A203" s="21" t="s">
        <v>16</v>
      </c>
      <c r="B203" s="22" t="s">
        <v>17</v>
      </c>
      <c r="C203" s="22"/>
      <c r="D203" s="25">
        <f>D201-D202</f>
        <v>200</v>
      </c>
      <c r="F203" s="14"/>
      <c r="M203" s="15"/>
    </row>
    <row r="204" ht="14.25" customHeight="1">
      <c r="A204" s="21" t="s">
        <v>19</v>
      </c>
      <c r="B204" s="22" t="s">
        <v>20</v>
      </c>
      <c r="C204" s="96">
        <f>D204</f>
        <v>0.15</v>
      </c>
      <c r="D204" s="111">
        <f>D203/(D202*D205)</f>
        <v>0.15</v>
      </c>
      <c r="F204" s="16"/>
      <c r="G204" s="17"/>
      <c r="H204" s="17"/>
      <c r="I204" s="17"/>
      <c r="J204" s="17"/>
      <c r="K204" s="17"/>
      <c r="L204" s="17"/>
      <c r="M204" s="18"/>
    </row>
    <row r="205" ht="14.25" customHeight="1">
      <c r="A205" s="21" t="s">
        <v>22</v>
      </c>
      <c r="B205" s="22" t="s">
        <v>23</v>
      </c>
      <c r="C205" s="40" t="s">
        <v>127</v>
      </c>
      <c r="D205" s="114">
        <f>8/12</f>
        <v>0.6666666667</v>
      </c>
      <c r="F205" s="113" t="s">
        <v>128</v>
      </c>
      <c r="G205" s="28"/>
      <c r="H205" s="28"/>
      <c r="I205" s="28"/>
      <c r="J205" s="28"/>
      <c r="K205" s="28"/>
      <c r="L205" s="28"/>
      <c r="M205" s="29"/>
    </row>
    <row r="206" ht="14.25" customHeight="1"/>
    <row r="207" ht="14.25" customHeight="1">
      <c r="A207" s="115" t="s">
        <v>129</v>
      </c>
      <c r="B207" s="12"/>
      <c r="C207" s="12"/>
      <c r="D207" s="12"/>
      <c r="E207" s="12"/>
      <c r="F207" s="12"/>
      <c r="G207" s="12"/>
      <c r="H207" s="12"/>
      <c r="I207" s="12"/>
      <c r="J207" s="12"/>
      <c r="K207" s="12"/>
      <c r="L207" s="12"/>
      <c r="M207" s="13"/>
    </row>
    <row r="208" ht="14.25" customHeight="1">
      <c r="A208" s="14"/>
      <c r="M208" s="15"/>
    </row>
    <row r="209" ht="14.25" customHeight="1">
      <c r="A209" s="16"/>
      <c r="B209" s="17"/>
      <c r="C209" s="17"/>
      <c r="D209" s="17"/>
      <c r="E209" s="17"/>
      <c r="F209" s="17"/>
      <c r="G209" s="17"/>
      <c r="H209" s="17"/>
      <c r="I209" s="17"/>
      <c r="J209" s="17"/>
      <c r="K209" s="17"/>
      <c r="L209" s="17"/>
      <c r="M209" s="18"/>
    </row>
    <row r="210" ht="14.25" customHeight="1"/>
    <row r="211" ht="14.25" customHeight="1">
      <c r="A211" s="19" t="s">
        <v>130</v>
      </c>
      <c r="F211" s="20" t="s">
        <v>10</v>
      </c>
    </row>
    <row r="212" ht="14.25" customHeight="1">
      <c r="A212" s="21" t="s">
        <v>11</v>
      </c>
      <c r="B212" s="22" t="s">
        <v>12</v>
      </c>
      <c r="C212" s="116">
        <f>MULTIPLY(800,0.05)</f>
        <v>40</v>
      </c>
      <c r="D212" s="116">
        <f>D213+C212</f>
        <v>340</v>
      </c>
      <c r="F212" s="44" t="s">
        <v>131</v>
      </c>
      <c r="G212" s="28"/>
      <c r="H212" s="28"/>
      <c r="I212" s="28"/>
      <c r="J212" s="28"/>
      <c r="K212" s="28"/>
      <c r="L212" s="29"/>
      <c r="M212" s="110"/>
    </row>
    <row r="213" ht="14.25" customHeight="1">
      <c r="A213" s="21" t="s">
        <v>14</v>
      </c>
      <c r="B213" s="22" t="s">
        <v>15</v>
      </c>
      <c r="C213" s="22"/>
      <c r="D213" s="103">
        <v>300.0</v>
      </c>
      <c r="F213" s="117"/>
    </row>
    <row r="214" ht="14.25" customHeight="1">
      <c r="A214" s="21" t="s">
        <v>16</v>
      </c>
      <c r="B214" s="22" t="s">
        <v>17</v>
      </c>
      <c r="C214" s="22"/>
      <c r="D214" s="25">
        <f>D212-D213</f>
        <v>40</v>
      </c>
      <c r="F214" s="37" t="s">
        <v>132</v>
      </c>
      <c r="G214" s="28"/>
      <c r="H214" s="28"/>
      <c r="I214" s="28"/>
      <c r="J214" s="28"/>
      <c r="K214" s="28"/>
      <c r="L214" s="28"/>
      <c r="M214" s="29"/>
    </row>
    <row r="215" ht="14.25" customHeight="1">
      <c r="A215" s="21" t="s">
        <v>19</v>
      </c>
      <c r="B215" s="22" t="s">
        <v>20</v>
      </c>
      <c r="C215" s="47">
        <v>0.8</v>
      </c>
      <c r="D215" s="118">
        <f>D214/(D213*D216)</f>
        <v>0.8</v>
      </c>
      <c r="F215" s="27"/>
      <c r="G215" s="28"/>
      <c r="H215" s="28"/>
      <c r="I215" s="28"/>
      <c r="J215" s="28"/>
      <c r="K215" s="28"/>
      <c r="L215" s="28"/>
      <c r="M215" s="29"/>
    </row>
    <row r="216" ht="14.25" customHeight="1">
      <c r="A216" s="21" t="s">
        <v>22</v>
      </c>
      <c r="B216" s="22" t="s">
        <v>23</v>
      </c>
      <c r="C216" s="40" t="s">
        <v>133</v>
      </c>
      <c r="D216" s="71">
        <f>60/360</f>
        <v>0.1666666667</v>
      </c>
      <c r="F216" s="113" t="s">
        <v>134</v>
      </c>
      <c r="G216" s="28"/>
      <c r="H216" s="28"/>
      <c r="I216" s="28"/>
      <c r="J216" s="28"/>
      <c r="K216" s="28"/>
      <c r="L216" s="28"/>
      <c r="M216" s="29"/>
    </row>
    <row r="217" ht="14.25" customHeight="1"/>
    <row r="218" ht="14.25" customHeight="1">
      <c r="A218" s="11" t="s">
        <v>135</v>
      </c>
      <c r="B218" s="12"/>
      <c r="C218" s="12"/>
      <c r="D218" s="12"/>
      <c r="E218" s="12"/>
      <c r="F218" s="12"/>
      <c r="G218" s="12"/>
      <c r="H218" s="12"/>
      <c r="I218" s="12"/>
      <c r="J218" s="12"/>
      <c r="K218" s="12"/>
      <c r="L218" s="12"/>
      <c r="M218" s="13"/>
    </row>
    <row r="219" ht="14.25" customHeight="1">
      <c r="A219" s="14"/>
      <c r="M219" s="15"/>
    </row>
    <row r="220" ht="14.25" customHeight="1">
      <c r="A220" s="16"/>
      <c r="B220" s="17"/>
      <c r="C220" s="17"/>
      <c r="D220" s="17"/>
      <c r="E220" s="17"/>
      <c r="F220" s="17"/>
      <c r="G220" s="17"/>
      <c r="H220" s="17"/>
      <c r="I220" s="17"/>
      <c r="J220" s="17"/>
      <c r="K220" s="17"/>
      <c r="L220" s="17"/>
      <c r="M220" s="18"/>
    </row>
    <row r="221" ht="14.25" customHeight="1"/>
    <row r="222" ht="14.25" customHeight="1">
      <c r="A222" s="19" t="s">
        <v>136</v>
      </c>
      <c r="F222" s="20" t="s">
        <v>10</v>
      </c>
    </row>
    <row r="223" ht="14.25" customHeight="1">
      <c r="A223" s="21" t="s">
        <v>137</v>
      </c>
      <c r="B223" s="22" t="s">
        <v>138</v>
      </c>
      <c r="C223" s="30"/>
      <c r="D223" s="119">
        <v>0.16</v>
      </c>
      <c r="F223" s="44" t="s">
        <v>139</v>
      </c>
      <c r="G223" s="28"/>
      <c r="H223" s="28"/>
      <c r="I223" s="28"/>
      <c r="J223" s="28"/>
      <c r="K223" s="28"/>
      <c r="L223" s="28"/>
      <c r="M223" s="29"/>
    </row>
    <row r="224" ht="14.25" customHeight="1">
      <c r="A224" s="21" t="s">
        <v>140</v>
      </c>
      <c r="B224" s="22" t="s">
        <v>141</v>
      </c>
      <c r="C224" s="120">
        <f>D223/2</f>
        <v>0.08</v>
      </c>
      <c r="D224" s="121">
        <f>D223/2</f>
        <v>0.08</v>
      </c>
      <c r="F224" s="37" t="s">
        <v>142</v>
      </c>
      <c r="G224" s="28"/>
      <c r="H224" s="28"/>
      <c r="I224" s="28"/>
      <c r="J224" s="28"/>
      <c r="K224" s="28"/>
      <c r="L224" s="28"/>
      <c r="M224" s="29"/>
    </row>
    <row r="225" ht="14.25" customHeight="1">
      <c r="A225" s="21" t="s">
        <v>22</v>
      </c>
      <c r="B225" s="22" t="s">
        <v>23</v>
      </c>
      <c r="C225" s="22" t="s">
        <v>143</v>
      </c>
      <c r="D225" s="122" t="s">
        <v>57</v>
      </c>
      <c r="F225" s="39" t="s">
        <v>144</v>
      </c>
      <c r="G225" s="28"/>
      <c r="H225" s="28"/>
      <c r="I225" s="28"/>
      <c r="J225" s="28"/>
      <c r="K225" s="28"/>
      <c r="L225" s="28"/>
      <c r="M225" s="29"/>
    </row>
    <row r="226" ht="14.25" customHeight="1">
      <c r="F226" s="113" t="s">
        <v>145</v>
      </c>
      <c r="G226" s="28"/>
      <c r="H226" s="28"/>
      <c r="I226" s="28"/>
      <c r="J226" s="28"/>
      <c r="K226" s="28"/>
      <c r="L226" s="28"/>
      <c r="M226" s="29"/>
    </row>
    <row r="227" ht="14.25" customHeight="1"/>
    <row r="228" ht="14.25" customHeight="1">
      <c r="A228" s="11" t="s">
        <v>146</v>
      </c>
      <c r="B228" s="12"/>
      <c r="C228" s="12"/>
      <c r="D228" s="12"/>
      <c r="E228" s="12"/>
      <c r="F228" s="12"/>
      <c r="G228" s="12"/>
      <c r="H228" s="12"/>
      <c r="I228" s="12"/>
      <c r="J228" s="12"/>
      <c r="K228" s="12"/>
      <c r="L228" s="12"/>
      <c r="M228" s="13"/>
    </row>
    <row r="229" ht="14.25" customHeight="1">
      <c r="A229" s="14"/>
      <c r="M229" s="15"/>
    </row>
    <row r="230" ht="14.25" customHeight="1">
      <c r="A230" s="16"/>
      <c r="B230" s="17"/>
      <c r="C230" s="17"/>
      <c r="D230" s="17"/>
      <c r="E230" s="17"/>
      <c r="F230" s="17"/>
      <c r="G230" s="17"/>
      <c r="H230" s="17"/>
      <c r="I230" s="17"/>
      <c r="J230" s="17"/>
      <c r="K230" s="17"/>
      <c r="L230" s="17"/>
      <c r="M230" s="18"/>
    </row>
    <row r="231" ht="14.25" customHeight="1"/>
    <row r="232" ht="14.25" customHeight="1">
      <c r="A232" s="19" t="s">
        <v>147</v>
      </c>
      <c r="F232" s="20" t="s">
        <v>10</v>
      </c>
    </row>
    <row r="233" ht="14.25" customHeight="1">
      <c r="A233" s="21" t="s">
        <v>137</v>
      </c>
      <c r="B233" s="22" t="s">
        <v>138</v>
      </c>
      <c r="C233" s="123"/>
      <c r="D233" s="124">
        <v>0.05</v>
      </c>
      <c r="F233" s="44" t="s">
        <v>148</v>
      </c>
      <c r="G233" s="28"/>
      <c r="H233" s="28"/>
      <c r="I233" s="28"/>
      <c r="J233" s="28"/>
      <c r="K233" s="28"/>
      <c r="L233" s="28"/>
      <c r="M233" s="29"/>
    </row>
    <row r="234" ht="14.25" customHeight="1">
      <c r="A234" s="21" t="s">
        <v>140</v>
      </c>
      <c r="B234" s="22" t="s">
        <v>141</v>
      </c>
      <c r="C234" s="125">
        <f>D233/D235</f>
        <v>0.0125</v>
      </c>
      <c r="D234" s="126">
        <f>D233/4</f>
        <v>0.0125</v>
      </c>
      <c r="F234" s="37" t="s">
        <v>149</v>
      </c>
      <c r="G234" s="28"/>
      <c r="H234" s="28"/>
      <c r="I234" s="28"/>
      <c r="J234" s="28"/>
      <c r="K234" s="28"/>
      <c r="L234" s="28"/>
      <c r="M234" s="29"/>
    </row>
    <row r="235" ht="14.25" customHeight="1">
      <c r="A235" s="21" t="s">
        <v>22</v>
      </c>
      <c r="B235" s="22" t="s">
        <v>23</v>
      </c>
      <c r="C235" s="40" t="s">
        <v>150</v>
      </c>
      <c r="D235" s="122">
        <v>4.0</v>
      </c>
      <c r="F235" s="39" t="s">
        <v>151</v>
      </c>
      <c r="G235" s="28"/>
      <c r="H235" s="28"/>
      <c r="I235" s="28"/>
      <c r="J235" s="28"/>
      <c r="K235" s="28"/>
      <c r="L235" s="28"/>
      <c r="M235" s="29"/>
    </row>
    <row r="236" ht="14.25" customHeight="1">
      <c r="F236" s="127" t="s">
        <v>152</v>
      </c>
      <c r="G236" s="28"/>
      <c r="H236" s="28"/>
      <c r="I236" s="28"/>
      <c r="J236" s="28"/>
      <c r="K236" s="28"/>
      <c r="L236" s="28"/>
      <c r="M236" s="29"/>
      <c r="O236" s="128"/>
    </row>
    <row r="237" ht="14.25" customHeight="1"/>
    <row r="238" ht="14.25" customHeight="1">
      <c r="A238" s="11" t="s">
        <v>153</v>
      </c>
      <c r="B238" s="12"/>
      <c r="C238" s="12"/>
      <c r="D238" s="12"/>
      <c r="E238" s="12"/>
      <c r="F238" s="12"/>
      <c r="G238" s="12"/>
      <c r="H238" s="12"/>
      <c r="I238" s="12"/>
      <c r="J238" s="12"/>
      <c r="K238" s="12"/>
      <c r="L238" s="12"/>
      <c r="M238" s="13"/>
    </row>
    <row r="239" ht="14.25" customHeight="1">
      <c r="A239" s="14"/>
      <c r="M239" s="15"/>
    </row>
    <row r="240" ht="14.25" customHeight="1">
      <c r="A240" s="16"/>
      <c r="B240" s="17"/>
      <c r="C240" s="17"/>
      <c r="D240" s="17"/>
      <c r="E240" s="17"/>
      <c r="F240" s="17"/>
      <c r="G240" s="17"/>
      <c r="H240" s="17"/>
      <c r="I240" s="17"/>
      <c r="J240" s="17"/>
      <c r="K240" s="17"/>
      <c r="L240" s="17"/>
      <c r="M240" s="18"/>
    </row>
    <row r="241" ht="14.25" customHeight="1"/>
    <row r="242" ht="14.25" customHeight="1">
      <c r="A242" s="19" t="s">
        <v>154</v>
      </c>
      <c r="F242" s="20" t="s">
        <v>10</v>
      </c>
    </row>
    <row r="243" ht="14.25" customHeight="1">
      <c r="A243" s="21" t="s">
        <v>11</v>
      </c>
      <c r="B243" s="22" t="s">
        <v>12</v>
      </c>
      <c r="C243" s="22"/>
      <c r="D243" s="100">
        <v>350.0</v>
      </c>
      <c r="F243" s="35" t="s">
        <v>155</v>
      </c>
      <c r="G243" s="12"/>
      <c r="H243" s="12"/>
      <c r="I243" s="12"/>
      <c r="J243" s="12"/>
      <c r="K243" s="12"/>
      <c r="L243" s="12"/>
      <c r="M243" s="13"/>
    </row>
    <row r="244" ht="14.25" customHeight="1">
      <c r="A244" s="21" t="s">
        <v>14</v>
      </c>
      <c r="B244" s="22" t="s">
        <v>15</v>
      </c>
      <c r="C244" s="22"/>
      <c r="D244" s="103">
        <v>320.0</v>
      </c>
      <c r="F244" s="14"/>
      <c r="M244" s="15"/>
    </row>
    <row r="245" ht="14.25" customHeight="1">
      <c r="A245" s="21" t="s">
        <v>16</v>
      </c>
      <c r="B245" s="22" t="s">
        <v>17</v>
      </c>
      <c r="C245" s="22"/>
      <c r="D245" s="26">
        <f>D243-D244</f>
        <v>30</v>
      </c>
      <c r="F245" s="16"/>
      <c r="G245" s="17"/>
      <c r="H245" s="17"/>
      <c r="I245" s="17"/>
      <c r="J245" s="17"/>
      <c r="K245" s="17"/>
      <c r="L245" s="17"/>
      <c r="M245" s="18"/>
    </row>
    <row r="246" ht="14.25" customHeight="1">
      <c r="A246" s="21" t="s">
        <v>19</v>
      </c>
      <c r="B246" s="22" t="s">
        <v>20</v>
      </c>
      <c r="C246" s="129">
        <f>D245/(D244*D247)</f>
        <v>0.3290264423</v>
      </c>
      <c r="D246" s="121">
        <f>D245/(D244*D247)</f>
        <v>0.3290264423</v>
      </c>
      <c r="F246" s="37" t="s">
        <v>156</v>
      </c>
      <c r="G246" s="28"/>
      <c r="H246" s="28"/>
      <c r="I246" s="28"/>
      <c r="J246" s="28"/>
      <c r="K246" s="28"/>
      <c r="L246" s="28"/>
      <c r="M246" s="29"/>
    </row>
    <row r="247" ht="14.25" customHeight="1">
      <c r="A247" s="21" t="s">
        <v>22</v>
      </c>
      <c r="B247" s="22" t="s">
        <v>23</v>
      </c>
      <c r="C247" s="130"/>
      <c r="D247" s="71">
        <f>(17+30+31+26)/365</f>
        <v>0.2849315068</v>
      </c>
      <c r="F247" s="85" t="s">
        <v>157</v>
      </c>
      <c r="G247" s="28"/>
      <c r="H247" s="28"/>
      <c r="I247" s="28"/>
      <c r="J247" s="28"/>
      <c r="K247" s="28"/>
      <c r="L247" s="28"/>
      <c r="M247" s="29"/>
    </row>
    <row r="248" ht="14.25" customHeight="1">
      <c r="F248" s="113" t="s">
        <v>158</v>
      </c>
      <c r="G248" s="28"/>
      <c r="H248" s="28"/>
      <c r="I248" s="28"/>
      <c r="J248" s="28"/>
      <c r="K248" s="28"/>
      <c r="L248" s="28"/>
      <c r="M248" s="29"/>
    </row>
    <row r="249" ht="14.25" customHeight="1"/>
    <row r="250" ht="14.25" customHeight="1">
      <c r="A250" s="11" t="s">
        <v>159</v>
      </c>
      <c r="B250" s="12"/>
      <c r="C250" s="12"/>
      <c r="D250" s="12"/>
      <c r="E250" s="12"/>
      <c r="F250" s="12"/>
      <c r="G250" s="12"/>
      <c r="H250" s="12"/>
      <c r="I250" s="12"/>
      <c r="J250" s="12"/>
      <c r="K250" s="12"/>
      <c r="L250" s="12"/>
      <c r="M250" s="13"/>
    </row>
    <row r="251" ht="14.25" customHeight="1">
      <c r="A251" s="14"/>
      <c r="M251" s="15"/>
    </row>
    <row r="252" ht="14.25" customHeight="1">
      <c r="A252" s="16"/>
      <c r="B252" s="17"/>
      <c r="C252" s="17"/>
      <c r="D252" s="17"/>
      <c r="E252" s="17"/>
      <c r="F252" s="17"/>
      <c r="G252" s="17"/>
      <c r="H252" s="17"/>
      <c r="I252" s="17"/>
      <c r="J252" s="17"/>
      <c r="K252" s="17"/>
      <c r="L252" s="17"/>
      <c r="M252" s="18"/>
    </row>
    <row r="253" ht="14.25" customHeight="1"/>
    <row r="254" ht="14.25" customHeight="1">
      <c r="A254" s="19" t="s">
        <v>160</v>
      </c>
      <c r="F254" s="20" t="s">
        <v>10</v>
      </c>
    </row>
    <row r="255" ht="14.25" customHeight="1">
      <c r="A255" s="21" t="s">
        <v>11</v>
      </c>
      <c r="B255" s="22" t="s">
        <v>12</v>
      </c>
      <c r="C255" s="36"/>
      <c r="D255" s="100">
        <f>D256+D257</f>
        <v>1899.3</v>
      </c>
      <c r="F255" s="44" t="s">
        <v>161</v>
      </c>
      <c r="G255" s="28"/>
      <c r="H255" s="28"/>
      <c r="I255" s="28"/>
      <c r="J255" s="28"/>
      <c r="K255" s="28"/>
      <c r="L255" s="28"/>
      <c r="M255" s="29"/>
    </row>
    <row r="256" ht="14.25" customHeight="1">
      <c r="A256" s="21" t="s">
        <v>14</v>
      </c>
      <c r="B256" s="22" t="s">
        <v>15</v>
      </c>
      <c r="C256" s="22"/>
      <c r="D256" s="103">
        <v>1500.0</v>
      </c>
      <c r="F256" s="37" t="s">
        <v>162</v>
      </c>
      <c r="G256" s="28"/>
      <c r="H256" s="28"/>
      <c r="I256" s="28"/>
      <c r="J256" s="28"/>
      <c r="K256" s="28"/>
      <c r="L256" s="28"/>
      <c r="M256" s="29"/>
    </row>
    <row r="257" ht="14.25" customHeight="1">
      <c r="A257" s="21" t="s">
        <v>16</v>
      </c>
      <c r="B257" s="22" t="s">
        <v>17</v>
      </c>
      <c r="C257" s="22"/>
      <c r="D257" s="131">
        <f>D256*D258*1.21</f>
        <v>399.3</v>
      </c>
      <c r="F257" s="132" t="s">
        <v>163</v>
      </c>
      <c r="G257" s="12"/>
      <c r="H257" s="12"/>
      <c r="I257" s="12"/>
      <c r="J257" s="12"/>
      <c r="K257" s="12"/>
      <c r="L257" s="12"/>
      <c r="M257" s="13"/>
    </row>
    <row r="258" ht="14.25" customHeight="1">
      <c r="A258" s="21" t="s">
        <v>19</v>
      </c>
      <c r="B258" s="22" t="s">
        <v>20</v>
      </c>
      <c r="C258" s="133"/>
      <c r="D258" s="134">
        <v>0.22</v>
      </c>
      <c r="F258" s="14"/>
      <c r="M258" s="15"/>
    </row>
    <row r="259" ht="14.25" customHeight="1">
      <c r="A259" s="21" t="s">
        <v>22</v>
      </c>
      <c r="B259" s="22" t="s">
        <v>23</v>
      </c>
      <c r="C259" s="135">
        <f>D259*365</f>
        <v>441.65</v>
      </c>
      <c r="D259" s="112">
        <f>D257/(D256*D258)</f>
        <v>1.21</v>
      </c>
      <c r="F259" s="16"/>
      <c r="G259" s="17"/>
      <c r="H259" s="17"/>
      <c r="I259" s="17"/>
      <c r="J259" s="17"/>
      <c r="K259" s="17"/>
      <c r="L259" s="17"/>
      <c r="M259" s="18"/>
    </row>
    <row r="260" ht="14.25" customHeight="1">
      <c r="F260" s="92" t="s">
        <v>164</v>
      </c>
      <c r="G260" s="12"/>
      <c r="H260" s="12"/>
      <c r="I260" s="12"/>
      <c r="J260" s="12"/>
      <c r="K260" s="12"/>
      <c r="L260" s="12"/>
      <c r="M260" s="13"/>
    </row>
    <row r="261" ht="14.25" customHeight="1">
      <c r="F261" s="16"/>
      <c r="G261" s="17"/>
      <c r="H261" s="17"/>
      <c r="I261" s="17"/>
      <c r="J261" s="17"/>
      <c r="K261" s="17"/>
      <c r="L261" s="17"/>
      <c r="M261" s="18"/>
    </row>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28">
    <mergeCell ref="F94:G94"/>
    <mergeCell ref="A102:C102"/>
    <mergeCell ref="A104:H104"/>
    <mergeCell ref="A106:L112"/>
    <mergeCell ref="A115:B115"/>
    <mergeCell ref="C115:D115"/>
    <mergeCell ref="C116:D116"/>
    <mergeCell ref="A116:B116"/>
    <mergeCell ref="A119:B119"/>
    <mergeCell ref="C119:D119"/>
    <mergeCell ref="F120:I120"/>
    <mergeCell ref="F121:L121"/>
    <mergeCell ref="F122:L123"/>
    <mergeCell ref="F124:L124"/>
    <mergeCell ref="F125:L125"/>
    <mergeCell ref="F126:I126"/>
    <mergeCell ref="F127:L127"/>
    <mergeCell ref="F128:L129"/>
    <mergeCell ref="F130:L130"/>
    <mergeCell ref="F131:L131"/>
    <mergeCell ref="B133:D133"/>
    <mergeCell ref="E133:F133"/>
    <mergeCell ref="H133:N134"/>
    <mergeCell ref="A137:B137"/>
    <mergeCell ref="C137:D137"/>
    <mergeCell ref="F138:I138"/>
    <mergeCell ref="F139:L139"/>
    <mergeCell ref="F140:L141"/>
    <mergeCell ref="F157:L158"/>
    <mergeCell ref="F160:L160"/>
    <mergeCell ref="F161:L161"/>
    <mergeCell ref="A163:L165"/>
    <mergeCell ref="F168:L168"/>
    <mergeCell ref="F169:L169"/>
    <mergeCell ref="F170:L170"/>
    <mergeCell ref="F171:L171"/>
    <mergeCell ref="F172:L172"/>
    <mergeCell ref="A174:L176"/>
    <mergeCell ref="F179:L179"/>
    <mergeCell ref="F180:L180"/>
    <mergeCell ref="F181:L181"/>
    <mergeCell ref="F182:L182"/>
    <mergeCell ref="F183:L183"/>
    <mergeCell ref="A185:M187"/>
    <mergeCell ref="F190:L190"/>
    <mergeCell ref="F191:M191"/>
    <mergeCell ref="F192:M192"/>
    <mergeCell ref="F193:M193"/>
    <mergeCell ref="F194:M194"/>
    <mergeCell ref="A196:M198"/>
    <mergeCell ref="F201:L201"/>
    <mergeCell ref="F202:M204"/>
    <mergeCell ref="F205:M205"/>
    <mergeCell ref="A207:M209"/>
    <mergeCell ref="F212:L212"/>
    <mergeCell ref="F213:M213"/>
    <mergeCell ref="F214:M214"/>
    <mergeCell ref="F215:M215"/>
    <mergeCell ref="F216:M216"/>
    <mergeCell ref="A218:M220"/>
    <mergeCell ref="F223:M223"/>
    <mergeCell ref="F224:M224"/>
    <mergeCell ref="F225:M225"/>
    <mergeCell ref="F226:M226"/>
    <mergeCell ref="A228:M230"/>
    <mergeCell ref="F233:M233"/>
    <mergeCell ref="F234:M234"/>
    <mergeCell ref="F235:M235"/>
    <mergeCell ref="F236:M236"/>
    <mergeCell ref="A238:M240"/>
    <mergeCell ref="F257:M259"/>
    <mergeCell ref="F260:M261"/>
    <mergeCell ref="F243:M245"/>
    <mergeCell ref="F246:M246"/>
    <mergeCell ref="F247:M247"/>
    <mergeCell ref="F248:M248"/>
    <mergeCell ref="A250:M252"/>
    <mergeCell ref="F255:M255"/>
    <mergeCell ref="F256:M256"/>
    <mergeCell ref="A1:L3"/>
    <mergeCell ref="F6:L7"/>
    <mergeCell ref="F8:L8"/>
    <mergeCell ref="F9:L9"/>
    <mergeCell ref="F10:L10"/>
    <mergeCell ref="A12:L14"/>
    <mergeCell ref="F17:L18"/>
    <mergeCell ref="F19:L19"/>
    <mergeCell ref="F20:L20"/>
    <mergeCell ref="F21:L21"/>
    <mergeCell ref="A23:L25"/>
    <mergeCell ref="F27:G27"/>
    <mergeCell ref="F28:L28"/>
    <mergeCell ref="F29:L29"/>
    <mergeCell ref="F30:L31"/>
    <mergeCell ref="F32:L32"/>
    <mergeCell ref="A34:N35"/>
    <mergeCell ref="F37:G37"/>
    <mergeCell ref="K37:L37"/>
    <mergeCell ref="A44:K45"/>
    <mergeCell ref="A47:L49"/>
    <mergeCell ref="F51:G51"/>
    <mergeCell ref="F52:L53"/>
    <mergeCell ref="F54:L54"/>
    <mergeCell ref="F55:L55"/>
    <mergeCell ref="F56:L56"/>
    <mergeCell ref="A58:L60"/>
    <mergeCell ref="F63:L64"/>
    <mergeCell ref="F65:L65"/>
    <mergeCell ref="F66:L66"/>
    <mergeCell ref="F67:L67"/>
    <mergeCell ref="A69:L71"/>
    <mergeCell ref="F74:L75"/>
    <mergeCell ref="F76:L76"/>
    <mergeCell ref="F77:L77"/>
    <mergeCell ref="F78:L78"/>
    <mergeCell ref="A80:L84"/>
    <mergeCell ref="F87:G87"/>
    <mergeCell ref="F88:L89"/>
    <mergeCell ref="F90:L90"/>
    <mergeCell ref="F91:L91"/>
    <mergeCell ref="F92:L93"/>
    <mergeCell ref="F142:L142"/>
    <mergeCell ref="F143:L143"/>
    <mergeCell ref="B145:D145"/>
    <mergeCell ref="E145:F145"/>
    <mergeCell ref="H145:N146"/>
    <mergeCell ref="A148:J150"/>
    <mergeCell ref="A152:L154"/>
  </mergeCells>
  <printOptions/>
  <pageMargins bottom="0.75" footer="0.0" header="0.0" left="0.7" right="0.7" top="0.75"/>
  <pageSetup orientation="portrait"/>
  <drawing r:id="rId1"/>
</worksheet>
</file>