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4to Semestre\Matematica Financiera\New folder\"/>
    </mc:Choice>
  </mc:AlternateContent>
  <xr:revisionPtr revIDLastSave="0" documentId="8_{C976C986-F78F-4768-BC0D-08CA56FBC404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PORTADA " sheetId="10" r:id="rId1"/>
    <sheet name="EJERCICIO 1" sheetId="1" r:id="rId2"/>
    <sheet name="EJERCICIO 2" sheetId="6" r:id="rId3"/>
    <sheet name="EJERCICIO 3" sheetId="3" r:id="rId4"/>
    <sheet name="EJERCICIO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5" l="1"/>
  <c r="C18" i="5"/>
  <c r="D17" i="5"/>
  <c r="C17" i="5"/>
  <c r="D16" i="5"/>
  <c r="C16" i="5"/>
  <c r="D15" i="5"/>
  <c r="C15" i="5"/>
  <c r="D14" i="5"/>
  <c r="C14" i="5"/>
  <c r="D11" i="5"/>
  <c r="C11" i="5"/>
  <c r="D10" i="5"/>
  <c r="C10" i="5"/>
  <c r="D9" i="5"/>
  <c r="C9" i="5"/>
  <c r="D8" i="5"/>
  <c r="D20" i="3"/>
  <c r="C20" i="3"/>
  <c r="D19" i="3"/>
  <c r="C19" i="3"/>
  <c r="C18" i="3"/>
  <c r="D17" i="3"/>
  <c r="C17" i="3"/>
  <c r="D16" i="3"/>
  <c r="C16" i="3"/>
  <c r="D13" i="3"/>
  <c r="C13" i="3"/>
  <c r="D12" i="3"/>
  <c r="C12" i="3"/>
  <c r="D11" i="3"/>
  <c r="C11" i="3"/>
  <c r="D9" i="3"/>
  <c r="C9" i="3"/>
  <c r="D8" i="3"/>
  <c r="E24" i="6"/>
  <c r="D24" i="6"/>
  <c r="C24" i="6"/>
  <c r="D23" i="6"/>
  <c r="C23" i="6"/>
  <c r="D22" i="6"/>
  <c r="C22" i="6"/>
  <c r="D21" i="6"/>
  <c r="C21" i="6"/>
  <c r="D20" i="6"/>
  <c r="C20" i="6"/>
  <c r="D19" i="6"/>
  <c r="C19" i="6"/>
  <c r="E16" i="6"/>
  <c r="D16" i="6"/>
  <c r="C16" i="6"/>
  <c r="D15" i="6"/>
  <c r="C15" i="6"/>
  <c r="C12" i="6"/>
  <c r="D14" i="6"/>
  <c r="C14" i="6"/>
  <c r="C13" i="6"/>
  <c r="D13" i="6" s="1"/>
  <c r="D12" i="6"/>
  <c r="D11" i="6"/>
  <c r="E24" i="1"/>
  <c r="E16" i="1"/>
  <c r="D16" i="1"/>
  <c r="D24" i="1"/>
  <c r="C24" i="1"/>
  <c r="D23" i="1"/>
  <c r="C23" i="1"/>
  <c r="D22" i="1"/>
  <c r="C22" i="1"/>
  <c r="D21" i="1"/>
  <c r="C21" i="1"/>
  <c r="C16" i="1"/>
  <c r="D15" i="1"/>
  <c r="C15" i="1"/>
  <c r="D14" i="1"/>
  <c r="C14" i="1"/>
  <c r="D11" i="1"/>
  <c r="D13" i="1"/>
  <c r="C13" i="1"/>
</calcChain>
</file>

<file path=xl/sharedStrings.xml><?xml version="1.0" encoding="utf-8"?>
<sst xmlns="http://schemas.openxmlformats.org/spreadsheetml/2006/main" count="150" uniqueCount="65">
  <si>
    <t>El señor José Luís Pérez invierte en un Certificado Negociable de Inversión que emite el Banco Central de Nicaragua; el valor nominal es de $10,000.00, tasa de descuento 12.50% a plazo de 270 días. 
Calculemos mediante el método comercial y el método real o justo
1) El valor del descuento
2) El valor de la inversión
3) La tasa de rentabilidad del señor Ponderado</t>
  </si>
  <si>
    <t>Ejercicio 1</t>
  </si>
  <si>
    <t>Monto/Valor Nominal</t>
  </si>
  <si>
    <t>Tasa de Interés/Descuento</t>
  </si>
  <si>
    <t>Tiempo</t>
  </si>
  <si>
    <t>Descuento Comercial</t>
  </si>
  <si>
    <t>Valor del Descuento</t>
  </si>
  <si>
    <t>Capital</t>
  </si>
  <si>
    <t>Una empresa descuenta un documento por el cual recibe $945.05. Si el tipo de descuento es de 25% y el valor nominal del documento era de $1,000. Cuánto tiempo faltaba para el vencimiento?</t>
  </si>
  <si>
    <t>Tiempo en años</t>
  </si>
  <si>
    <t>Tiempo en meses y días</t>
  </si>
  <si>
    <t>Ejercicio 3</t>
  </si>
  <si>
    <t>Descuento Real o Justo</t>
  </si>
  <si>
    <t xml:space="preserve">Valor del Descuento </t>
  </si>
  <si>
    <t>D</t>
  </si>
  <si>
    <t>i</t>
  </si>
  <si>
    <t>C</t>
  </si>
  <si>
    <t>M</t>
  </si>
  <si>
    <t>t</t>
  </si>
  <si>
    <t>Cuál es el descuento comercial de un documento que vence dentro de 5 meses, y que tiene un valor nominal de $3,850, si se le descuenta a una tasa de 18% tres meses antes de su vencimiento?. Cuál es el descuento real del documento?</t>
  </si>
  <si>
    <t>Ejercicio 4</t>
  </si>
  <si>
    <t>Capital/Valor recibido</t>
  </si>
  <si>
    <t>El Ficohsa le descuenta una letra de cambio a una firma de Contadores Pública; el valor
nominal es de $50,000 a plazo de 140 días, con tasa de descuento de 17%. Determinemos mediante el método comercial y el método real o justo:
1) El valor del descuento
2) El valor que recibe la firma de contadores
3) La rentabilidad del banco.</t>
  </si>
  <si>
    <t>Rentabilidad</t>
  </si>
  <si>
    <t>r</t>
  </si>
  <si>
    <t>Ejercicio 2</t>
  </si>
  <si>
    <t>Capital/Valor de la Inversión</t>
  </si>
  <si>
    <t>Procedimiento:</t>
  </si>
  <si>
    <t>Matemática Financiera</t>
  </si>
  <si>
    <t>Nombre</t>
  </si>
  <si>
    <t>CIF</t>
  </si>
  <si>
    <t>Fecha</t>
  </si>
  <si>
    <t>Descuento Real y Descuento comercial</t>
  </si>
  <si>
    <t>Gabriel Antonio Rojas Uriarte</t>
  </si>
  <si>
    <t>1) Identificamos los datos</t>
  </si>
  <si>
    <t>2)Calculo del descuento comercial</t>
  </si>
  <si>
    <t>3) Calculo del capital o valor recibido</t>
  </si>
  <si>
    <t>4) calculo de la rentabilidad</t>
  </si>
  <si>
    <t xml:space="preserve">2) Calculo del capital </t>
  </si>
  <si>
    <t>3) Calculo del descuento real</t>
  </si>
  <si>
    <t>4) Calculo de la rentabilidad real</t>
  </si>
  <si>
    <t>Respuesta: el valor del descuento obtenido fue de $924.66, por lo que la empresa recibe un capital líquido de $9,075.34. La rentabilidad del banco en esta operación resulta ser del 10.19%.</t>
  </si>
  <si>
    <r>
      <rPr>
        <b/>
        <sz val="11"/>
        <color theme="1"/>
        <rFont val="Calibri"/>
        <family val="2"/>
        <scheme val="minor"/>
      </rPr>
      <t>Respuesta:</t>
    </r>
    <r>
      <rPr>
        <sz val="11"/>
        <color theme="1"/>
        <rFont val="Calibri"/>
        <family val="2"/>
        <scheme val="minor"/>
      </rPr>
      <t xml:space="preserve"> el valor del descuento calculado fue de $846.39, entregándose un capital líquido de $9,153.61 a la empresa. En este caso, la rentabilidad obtenida por el banco es menor, alcanzando un 9.06%.</t>
    </r>
  </si>
  <si>
    <t>1) Converti el plazo a años</t>
  </si>
  <si>
    <t>2) Calcule el descuento</t>
  </si>
  <si>
    <t>3) Hallé el valor recibido</t>
  </si>
  <si>
    <t>4) Calculé la rentabilidad del banco</t>
  </si>
  <si>
    <r>
      <rPr>
        <b/>
        <sz val="11"/>
        <color theme="1"/>
        <rFont val="Calibri"/>
        <family val="2"/>
        <scheme val="minor"/>
      </rPr>
      <t>Respuesta: el descuento aplicado es $3,305.56; la firma recibe hoy $46,694.44 y la rentabilidad del banco sobre el capital entregado es 7.08%.</t>
    </r>
    <r>
      <rPr>
        <sz val="11"/>
        <color theme="1"/>
        <rFont val="Calibri"/>
        <family val="2"/>
        <scheme val="minor"/>
      </rPr>
      <t xml:space="preserve"> </t>
    </r>
  </si>
  <si>
    <t>1) Usé el valor presente</t>
  </si>
  <si>
    <t>2) Calcule el descuento real</t>
  </si>
  <si>
    <t>3) Hallé la rentabilidad del banco</t>
  </si>
  <si>
    <r>
      <rPr>
        <b/>
        <sz val="11"/>
        <color theme="1"/>
        <rFont val="Calibri"/>
        <family val="2"/>
        <scheme val="minor"/>
      </rPr>
      <t>Respuesta:</t>
    </r>
    <r>
      <rPr>
        <sz val="11"/>
        <color theme="1"/>
        <rFont val="Calibri"/>
        <family val="2"/>
        <scheme val="minor"/>
      </rPr>
      <t xml:space="preserve">  El capital recibe 6,569.34, el descuento es de 43,430.66 y la rentabilidad del banco resulta de 15%</t>
    </r>
  </si>
  <si>
    <t>1) Calculo el descuento</t>
  </si>
  <si>
    <t>2) Uso la formula del descuento comercial</t>
  </si>
  <si>
    <t xml:space="preserve">3) Convierto a meses y dias </t>
  </si>
  <si>
    <t>Respuesta: El tiempo faltante es 2 meses con 19 dias</t>
  </si>
  <si>
    <t>1) Uso la formula del monto del descuento real y despejo t</t>
  </si>
  <si>
    <t>2) sustituyo datos</t>
  </si>
  <si>
    <t>3) Convierto a meses y dias</t>
  </si>
  <si>
    <t>Respuesta: El tiempo faltante es equivalemente a 2 meses y 24 dias</t>
  </si>
  <si>
    <t>2) Calculamos el descuento comercial</t>
  </si>
  <si>
    <r>
      <rPr>
        <b/>
        <sz val="11"/>
        <color theme="1"/>
        <rFont val="Calibri"/>
        <family val="2"/>
        <scheme val="minor"/>
      </rPr>
      <t>Respuesta:</t>
    </r>
    <r>
      <rPr>
        <sz val="11"/>
        <color theme="1"/>
        <rFont val="Calibri"/>
        <family val="2"/>
        <scheme val="minor"/>
      </rPr>
      <t xml:space="preserve"> el descuento aplicado es de $173.25. Esto significa que, si la letra se descuenta tres meses antes de su vencimiento, la empresa paga un descuento proporcional calculado sobre el valor nominal.</t>
    </r>
  </si>
  <si>
    <t xml:space="preserve">1) Calculamos el capital </t>
  </si>
  <si>
    <t>2) Calculamos el descuento real</t>
  </si>
  <si>
    <t>Respuesta: El capital que recibe la empresa es 3,848.42 y el descuento real aplicado es de 1.73, siendo este igual al del descuento comercial.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</si>
</sst>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0.000"/>
    <numFmt numFmtId="166" formatCode="0.0000"/>
    <numFmt numFmtId="168" formatCode="0.0%"/>
    <numFmt numFmtId="173" formatCode="_([$$-409]* #,##0.00_);_([$$-409]* \(#,##0.00\);_([$$-409]* &quot;-&quot;??_);_(@_)"/>
    <numFmt numFmtId="179" formatCode="0.00000"/>
    <numFmt numFmtId="183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FEE2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4" borderId="0" xfId="0" applyFont="1" applyFill="1"/>
    <xf numFmtId="0" fontId="3" fillId="3" borderId="0" xfId="0" applyFont="1" applyFill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/>
    <xf numFmtId="10" fontId="0" fillId="0" borderId="1" xfId="0" applyNumberFormat="1" applyBorder="1" applyAlignment="1">
      <alignment horizontal="center" vertical="center"/>
    </xf>
    <xf numFmtId="166" fontId="0" fillId="9" borderId="1" xfId="0" applyNumberFormat="1" applyFill="1" applyBorder="1" applyAlignment="1">
      <alignment horizontal="right"/>
    </xf>
    <xf numFmtId="10" fontId="0" fillId="9" borderId="1" xfId="1" applyNumberFormat="1" applyFont="1" applyFill="1" applyBorder="1" applyAlignment="1">
      <alignment horizontal="right"/>
    </xf>
    <xf numFmtId="2" fontId="0" fillId="9" borderId="1" xfId="0" applyNumberFormat="1" applyFill="1" applyBorder="1" applyAlignment="1">
      <alignment horizontal="right"/>
    </xf>
    <xf numFmtId="9" fontId="0" fillId="9" borderId="1" xfId="1" applyFont="1" applyFill="1" applyBorder="1"/>
    <xf numFmtId="0" fontId="5" fillId="0" borderId="0" xfId="0" applyFont="1"/>
    <xf numFmtId="0" fontId="2" fillId="10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164" fontId="0" fillId="8" borderId="1" xfId="0" applyNumberFormat="1" applyFill="1" applyBorder="1" applyAlignment="1">
      <alignment horizontal="right" vertical="center"/>
    </xf>
    <xf numFmtId="0" fontId="0" fillId="9" borderId="0" xfId="0" applyFill="1" applyAlignment="1">
      <alignment horizontal="left" vertical="center" wrapText="1"/>
    </xf>
    <xf numFmtId="2" fontId="0" fillId="6" borderId="1" xfId="0" applyNumberFormat="1" applyFill="1" applyBorder="1" applyAlignment="1">
      <alignment horizontal="right" vertical="center"/>
    </xf>
    <xf numFmtId="164" fontId="0" fillId="7" borderId="1" xfId="0" applyNumberForma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5" borderId="1" xfId="0" applyNumberFormat="1" applyFill="1" applyBorder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right" vertical="center"/>
    </xf>
    <xf numFmtId="166" fontId="0" fillId="7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right" vertical="center"/>
    </xf>
    <xf numFmtId="173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9" fontId="0" fillId="9" borderId="1" xfId="0" applyNumberFormat="1" applyFill="1" applyBorder="1" applyAlignment="1">
      <alignment horizontal="right"/>
    </xf>
    <xf numFmtId="9" fontId="0" fillId="5" borderId="1" xfId="0" applyNumberFormat="1" applyFill="1" applyBorder="1" applyAlignment="1">
      <alignment horizontal="right" vertical="center"/>
    </xf>
    <xf numFmtId="9" fontId="0" fillId="5" borderId="1" xfId="1" applyNumberFormat="1" applyFont="1" applyFill="1" applyBorder="1" applyAlignment="1">
      <alignment horizontal="right" vertical="center"/>
    </xf>
    <xf numFmtId="183" fontId="0" fillId="6" borderId="1" xfId="0" applyNumberFormat="1" applyFill="1" applyBorder="1" applyAlignment="1">
      <alignment horizontal="right" vertical="center"/>
    </xf>
    <xf numFmtId="44" fontId="0" fillId="8" borderId="1" xfId="0" applyNumberForma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1E1FF"/>
      <color rgb="FFFEE2EE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784860</xdr:colOff>
      <xdr:row>0</xdr:row>
      <xdr:rowOff>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486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  <xdr:twoCellAnchor editAs="oneCell">
    <xdr:from>
      <xdr:col>2</xdr:col>
      <xdr:colOff>144780</xdr:colOff>
      <xdr:row>0</xdr:row>
      <xdr:rowOff>0</xdr:rowOff>
    </xdr:from>
    <xdr:to>
      <xdr:col>3</xdr:col>
      <xdr:colOff>747760</xdr:colOff>
      <xdr:row>10</xdr:row>
      <xdr:rowOff>169984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740" y="0"/>
          <a:ext cx="1395460" cy="1998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E21"/>
  <sheetViews>
    <sheetView showGridLines="0" topLeftCell="A7" workbookViewId="0">
      <selection activeCell="C21" sqref="C21:E21"/>
    </sheetView>
  </sheetViews>
  <sheetFormatPr defaultColWidth="11.42578125" defaultRowHeight="15" x14ac:dyDescent="0.25"/>
  <sheetData>
    <row r="13" spans="2:4" ht="15.75" x14ac:dyDescent="0.25">
      <c r="C13" s="19" t="s">
        <v>28</v>
      </c>
      <c r="D13" s="19"/>
    </row>
    <row r="14" spans="2:4" x14ac:dyDescent="0.25">
      <c r="C14" t="s">
        <v>25</v>
      </c>
    </row>
    <row r="15" spans="2:4" ht="15.75" x14ac:dyDescent="0.25">
      <c r="B15" s="15"/>
      <c r="C15" s="17" t="s">
        <v>32</v>
      </c>
      <c r="D15" s="17"/>
    </row>
    <row r="17" spans="2:5" x14ac:dyDescent="0.25">
      <c r="B17" s="16" t="s">
        <v>29</v>
      </c>
      <c r="C17" s="18" t="s">
        <v>33</v>
      </c>
      <c r="D17" s="18"/>
      <c r="E17" s="18"/>
    </row>
    <row r="18" spans="2:5" x14ac:dyDescent="0.25">
      <c r="C18" s="18"/>
      <c r="D18" s="18"/>
      <c r="E18" s="18"/>
    </row>
    <row r="19" spans="2:5" x14ac:dyDescent="0.25">
      <c r="B19" s="16" t="s">
        <v>30</v>
      </c>
      <c r="C19" s="18">
        <v>2401226</v>
      </c>
      <c r="D19" s="18"/>
      <c r="E19" s="18"/>
    </row>
    <row r="20" spans="2:5" x14ac:dyDescent="0.25">
      <c r="C20" s="18"/>
      <c r="D20" s="18"/>
      <c r="E20" s="18"/>
    </row>
    <row r="21" spans="2:5" x14ac:dyDescent="0.25">
      <c r="B21" s="16" t="s">
        <v>31</v>
      </c>
      <c r="C21" s="36">
        <v>45907</v>
      </c>
      <c r="D21" s="18"/>
      <c r="E21" s="18"/>
    </row>
  </sheetData>
  <mergeCells count="6">
    <mergeCell ref="C21:E21"/>
    <mergeCell ref="C13:D13"/>
    <mergeCell ref="C17:E17"/>
    <mergeCell ref="C18:E18"/>
    <mergeCell ref="C19:E19"/>
    <mergeCell ref="C20:E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="85" zoomScaleNormal="85" workbookViewId="0">
      <selection activeCell="I31" sqref="I31"/>
    </sheetView>
  </sheetViews>
  <sheetFormatPr defaultColWidth="8.85546875" defaultRowHeight="15" x14ac:dyDescent="0.25"/>
  <cols>
    <col min="1" max="1" width="25.7109375" customWidth="1"/>
    <col min="3" max="3" width="15.5703125" customWidth="1"/>
    <col min="4" max="4" width="11.28515625" bestFit="1" customWidth="1"/>
    <col min="9" max="13" width="13.7109375" customWidth="1"/>
  </cols>
  <sheetData>
    <row r="1" spans="1:13" ht="14.6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</row>
    <row r="2" spans="1:13" x14ac:dyDescent="0.25">
      <c r="A2" s="33"/>
      <c r="B2" s="33"/>
      <c r="C2" s="33"/>
      <c r="D2" s="33"/>
      <c r="E2" s="33"/>
      <c r="F2" s="33"/>
      <c r="G2" s="33"/>
      <c r="H2" s="33"/>
    </row>
    <row r="3" spans="1:13" x14ac:dyDescent="0.25">
      <c r="A3" s="33"/>
      <c r="B3" s="33"/>
      <c r="C3" s="33"/>
      <c r="D3" s="33"/>
      <c r="E3" s="33"/>
      <c r="F3" s="33"/>
      <c r="G3" s="33"/>
      <c r="H3" s="33"/>
    </row>
    <row r="4" spans="1:13" x14ac:dyDescent="0.25">
      <c r="A4" s="33"/>
      <c r="B4" s="33"/>
      <c r="C4" s="33"/>
      <c r="D4" s="33"/>
      <c r="E4" s="33"/>
      <c r="F4" s="33"/>
      <c r="G4" s="33"/>
      <c r="H4" s="33"/>
    </row>
    <row r="5" spans="1:13" x14ac:dyDescent="0.25">
      <c r="A5" s="33"/>
      <c r="B5" s="33"/>
      <c r="C5" s="33"/>
      <c r="D5" s="33"/>
      <c r="E5" s="33"/>
      <c r="F5" s="33"/>
      <c r="G5" s="33"/>
      <c r="H5" s="33"/>
    </row>
    <row r="6" spans="1:13" x14ac:dyDescent="0.25">
      <c r="A6" s="33"/>
      <c r="B6" s="33"/>
      <c r="C6" s="33"/>
      <c r="D6" s="33"/>
      <c r="E6" s="33"/>
      <c r="F6" s="33"/>
      <c r="G6" s="33"/>
      <c r="H6" s="33"/>
    </row>
    <row r="7" spans="1:13" x14ac:dyDescent="0.25">
      <c r="A7" s="33"/>
      <c r="B7" s="33"/>
      <c r="C7" s="33"/>
      <c r="D7" s="33"/>
      <c r="E7" s="33"/>
      <c r="F7" s="33"/>
      <c r="G7" s="33"/>
      <c r="H7" s="33"/>
    </row>
    <row r="9" spans="1:13" x14ac:dyDescent="0.25">
      <c r="A9" s="5" t="s">
        <v>1</v>
      </c>
      <c r="G9" s="22" t="s">
        <v>27</v>
      </c>
      <c r="H9" s="22"/>
    </row>
    <row r="10" spans="1:13" x14ac:dyDescent="0.25">
      <c r="A10" s="6" t="s">
        <v>5</v>
      </c>
      <c r="B10" s="6"/>
      <c r="G10" s="23" t="s">
        <v>34</v>
      </c>
      <c r="H10" s="23"/>
      <c r="I10" s="23"/>
      <c r="J10" s="23"/>
      <c r="K10" s="23"/>
      <c r="L10" s="23"/>
      <c r="M10" s="23"/>
    </row>
    <row r="11" spans="1:13" ht="14.65" customHeight="1" x14ac:dyDescent="0.25">
      <c r="A11" s="1" t="s">
        <v>2</v>
      </c>
      <c r="B11" s="2" t="s">
        <v>17</v>
      </c>
      <c r="C11" s="2">
        <v>10000</v>
      </c>
      <c r="D11" s="31">
        <f>C11</f>
        <v>10000</v>
      </c>
      <c r="E11" s="31"/>
      <c r="G11" s="24" t="s">
        <v>35</v>
      </c>
      <c r="H11" s="24"/>
      <c r="I11" s="24"/>
      <c r="J11" s="24"/>
      <c r="K11" s="24"/>
      <c r="L11" s="24"/>
      <c r="M11" s="24"/>
    </row>
    <row r="12" spans="1:13" x14ac:dyDescent="0.25">
      <c r="A12" s="1" t="s">
        <v>3</v>
      </c>
      <c r="B12" s="2" t="s">
        <v>15</v>
      </c>
      <c r="C12" s="37">
        <v>0.125</v>
      </c>
      <c r="D12" s="32">
        <v>0.125</v>
      </c>
      <c r="E12" s="32"/>
      <c r="G12" s="25" t="s">
        <v>36</v>
      </c>
      <c r="H12" s="25"/>
      <c r="I12" s="25"/>
      <c r="J12" s="25"/>
      <c r="K12" s="25"/>
      <c r="L12" s="25"/>
      <c r="M12" s="25"/>
    </row>
    <row r="13" spans="1:13" x14ac:dyDescent="0.25">
      <c r="A13" s="1" t="s">
        <v>4</v>
      </c>
      <c r="B13" s="2" t="s">
        <v>18</v>
      </c>
      <c r="C13" s="7">
        <f>270/365</f>
        <v>0.73972602739726023</v>
      </c>
      <c r="D13" s="29">
        <f>C13</f>
        <v>0.73972602739726023</v>
      </c>
      <c r="E13" s="29"/>
      <c r="G13" s="26" t="s">
        <v>37</v>
      </c>
      <c r="H13" s="26"/>
      <c r="I13" s="26"/>
      <c r="J13" s="26"/>
      <c r="K13" s="26"/>
      <c r="L13" s="26"/>
      <c r="M13" s="26"/>
    </row>
    <row r="14" spans="1:13" x14ac:dyDescent="0.25">
      <c r="A14" s="1" t="s">
        <v>6</v>
      </c>
      <c r="B14" s="2" t="s">
        <v>14</v>
      </c>
      <c r="C14" s="39">
        <f>D11*D12*D13</f>
        <v>924.65753424657532</v>
      </c>
      <c r="D14" s="30">
        <f>C14</f>
        <v>924.65753424657532</v>
      </c>
      <c r="E14" s="30"/>
      <c r="G14" s="28"/>
      <c r="H14" s="28"/>
      <c r="I14" s="28"/>
      <c r="J14" s="28"/>
      <c r="K14" s="28"/>
      <c r="L14" s="28"/>
      <c r="M14" s="28"/>
    </row>
    <row r="15" spans="1:13" ht="14.65" customHeight="1" x14ac:dyDescent="0.25">
      <c r="A15" s="1" t="s">
        <v>26</v>
      </c>
      <c r="B15" s="2" t="s">
        <v>16</v>
      </c>
      <c r="C15" s="39">
        <f>D11-D14</f>
        <v>9075.3424657534251</v>
      </c>
      <c r="D15" s="27">
        <f>C15</f>
        <v>9075.3424657534251</v>
      </c>
      <c r="E15" s="27"/>
      <c r="G15" s="21" t="s">
        <v>41</v>
      </c>
      <c r="H15" s="20"/>
      <c r="I15" s="20"/>
      <c r="J15" s="20"/>
      <c r="K15" s="20"/>
      <c r="L15" s="20"/>
      <c r="M15" s="20"/>
    </row>
    <row r="16" spans="1:13" ht="14.65" customHeight="1" x14ac:dyDescent="0.25">
      <c r="A16" s="1" t="s">
        <v>23</v>
      </c>
      <c r="B16" s="2" t="s">
        <v>24</v>
      </c>
      <c r="C16" s="41">
        <f>D14/D15</f>
        <v>0.10188679245283018</v>
      </c>
      <c r="D16" s="42">
        <f>C16</f>
        <v>0.10188679245283018</v>
      </c>
      <c r="E16" s="12">
        <f>C16</f>
        <v>0.10188679245283018</v>
      </c>
      <c r="G16" s="20"/>
      <c r="H16" s="20"/>
      <c r="I16" s="20"/>
      <c r="J16" s="20"/>
      <c r="K16" s="20"/>
      <c r="L16" s="20"/>
      <c r="M16" s="20"/>
    </row>
    <row r="17" spans="1:13" x14ac:dyDescent="0.25">
      <c r="G17" s="8"/>
      <c r="H17" s="8"/>
      <c r="I17" s="8"/>
      <c r="J17" s="8"/>
      <c r="K17" s="8"/>
      <c r="L17" s="8"/>
      <c r="M17" s="8"/>
    </row>
    <row r="18" spans="1:13" x14ac:dyDescent="0.25">
      <c r="A18" s="6" t="s">
        <v>12</v>
      </c>
      <c r="B18" s="6"/>
      <c r="G18" s="22" t="s">
        <v>27</v>
      </c>
      <c r="H18" s="22"/>
    </row>
    <row r="19" spans="1:13" x14ac:dyDescent="0.25">
      <c r="A19" s="1" t="s">
        <v>2</v>
      </c>
      <c r="B19" s="2" t="s">
        <v>17</v>
      </c>
      <c r="C19" s="2">
        <v>10000</v>
      </c>
      <c r="D19" s="31">
        <v>10000</v>
      </c>
      <c r="E19" s="31"/>
      <c r="G19" s="23" t="s">
        <v>34</v>
      </c>
      <c r="H19" s="23"/>
      <c r="I19" s="23"/>
      <c r="J19" s="23"/>
      <c r="K19" s="23"/>
      <c r="L19" s="23"/>
      <c r="M19" s="23"/>
    </row>
    <row r="20" spans="1:13" x14ac:dyDescent="0.25">
      <c r="A20" s="1" t="s">
        <v>3</v>
      </c>
      <c r="B20" s="2" t="s">
        <v>15</v>
      </c>
      <c r="C20" s="10">
        <v>0.125</v>
      </c>
      <c r="D20" s="32">
        <v>0.125</v>
      </c>
      <c r="E20" s="32"/>
      <c r="G20" s="24" t="s">
        <v>38</v>
      </c>
      <c r="H20" s="24"/>
      <c r="I20" s="24"/>
      <c r="J20" s="24"/>
      <c r="K20" s="24"/>
      <c r="L20" s="24"/>
      <c r="M20" s="24"/>
    </row>
    <row r="21" spans="1:13" x14ac:dyDescent="0.25">
      <c r="A21" s="1" t="s">
        <v>9</v>
      </c>
      <c r="B21" s="2" t="s">
        <v>18</v>
      </c>
      <c r="C21" s="41">
        <f>270/365</f>
        <v>0.73972602739726023</v>
      </c>
      <c r="D21" s="29">
        <f>C21</f>
        <v>0.73972602739726023</v>
      </c>
      <c r="E21" s="29"/>
      <c r="G21" s="25" t="s">
        <v>39</v>
      </c>
      <c r="H21" s="25"/>
      <c r="I21" s="25"/>
      <c r="J21" s="25"/>
      <c r="K21" s="25"/>
      <c r="L21" s="25"/>
      <c r="M21" s="25"/>
    </row>
    <row r="22" spans="1:13" x14ac:dyDescent="0.25">
      <c r="A22" s="1" t="s">
        <v>21</v>
      </c>
      <c r="B22" s="2" t="s">
        <v>16</v>
      </c>
      <c r="C22" s="40">
        <f>1+D20*D21</f>
        <v>1.0924657534246576</v>
      </c>
      <c r="D22" s="30">
        <f>D19/C22</f>
        <v>9153.6050156739802</v>
      </c>
      <c r="E22" s="30"/>
      <c r="G22" s="26" t="s">
        <v>40</v>
      </c>
      <c r="H22" s="26"/>
      <c r="I22" s="26"/>
      <c r="J22" s="26"/>
      <c r="K22" s="26"/>
      <c r="L22" s="26"/>
      <c r="M22" s="26"/>
    </row>
    <row r="23" spans="1:13" x14ac:dyDescent="0.25">
      <c r="A23" s="1" t="s">
        <v>13</v>
      </c>
      <c r="B23" s="2" t="s">
        <v>14</v>
      </c>
      <c r="C23" s="39">
        <f>D19-D22</f>
        <v>846.39498432601977</v>
      </c>
      <c r="D23" s="27">
        <f>C23</f>
        <v>846.39498432601977</v>
      </c>
      <c r="E23" s="27"/>
      <c r="G23" s="28"/>
      <c r="H23" s="28"/>
      <c r="I23" s="28"/>
      <c r="J23" s="28"/>
      <c r="K23" s="28"/>
      <c r="L23" s="28"/>
      <c r="M23" s="28"/>
    </row>
    <row r="24" spans="1:13" x14ac:dyDescent="0.25">
      <c r="A24" s="1" t="s">
        <v>23</v>
      </c>
      <c r="B24" s="2" t="s">
        <v>24</v>
      </c>
      <c r="C24" s="2">
        <f>D23/D22</f>
        <v>9.2465753424657654E-2</v>
      </c>
      <c r="D24" s="13">
        <f>C24</f>
        <v>9.2465753424657654E-2</v>
      </c>
      <c r="E24" s="14">
        <f>C24</f>
        <v>9.2465753424657654E-2</v>
      </c>
      <c r="G24" s="20" t="s">
        <v>42</v>
      </c>
      <c r="H24" s="20"/>
      <c r="I24" s="20"/>
      <c r="J24" s="20"/>
      <c r="K24" s="20"/>
      <c r="L24" s="20"/>
      <c r="M24" s="20"/>
    </row>
    <row r="25" spans="1:13" x14ac:dyDescent="0.25">
      <c r="G25" s="20"/>
      <c r="H25" s="20"/>
      <c r="I25" s="20"/>
      <c r="J25" s="20"/>
      <c r="K25" s="20"/>
      <c r="L25" s="20"/>
      <c r="M25" s="20"/>
    </row>
  </sheetData>
  <mergeCells count="25">
    <mergeCell ref="A1:H7"/>
    <mergeCell ref="D11:E11"/>
    <mergeCell ref="D12:E12"/>
    <mergeCell ref="G9:H9"/>
    <mergeCell ref="D22:E22"/>
    <mergeCell ref="D23:E23"/>
    <mergeCell ref="G11:M11"/>
    <mergeCell ref="G13:M13"/>
    <mergeCell ref="G10:M10"/>
    <mergeCell ref="G12:M12"/>
    <mergeCell ref="G14:M14"/>
    <mergeCell ref="D13:E13"/>
    <mergeCell ref="D14:E14"/>
    <mergeCell ref="D15:E15"/>
    <mergeCell ref="D19:E19"/>
    <mergeCell ref="D20:E20"/>
    <mergeCell ref="D21:E21"/>
    <mergeCell ref="G23:M23"/>
    <mergeCell ref="G24:M25"/>
    <mergeCell ref="G15:M16"/>
    <mergeCell ref="G18:H18"/>
    <mergeCell ref="G19:M19"/>
    <mergeCell ref="G20:M20"/>
    <mergeCell ref="G21:M21"/>
    <mergeCell ref="G22:M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zoomScaleNormal="100" workbookViewId="0">
      <selection activeCell="D31" sqref="D31"/>
    </sheetView>
  </sheetViews>
  <sheetFormatPr defaultColWidth="8.85546875" defaultRowHeight="15" x14ac:dyDescent="0.25"/>
  <cols>
    <col min="1" max="1" width="25.7109375" customWidth="1"/>
    <col min="2" max="2" width="3.7109375" customWidth="1"/>
    <col min="3" max="3" width="13.7109375" customWidth="1"/>
    <col min="4" max="4" width="8.7109375" customWidth="1"/>
    <col min="6" max="6" width="8.7109375" customWidth="1"/>
    <col min="10" max="13" width="13.7109375" customWidth="1"/>
  </cols>
  <sheetData>
    <row r="1" spans="1:13" ht="14.65" customHeight="1" x14ac:dyDescent="0.25">
      <c r="A1" s="33" t="s">
        <v>22</v>
      </c>
      <c r="B1" s="33"/>
      <c r="C1" s="33"/>
      <c r="D1" s="33"/>
      <c r="E1" s="33"/>
      <c r="F1" s="33"/>
      <c r="G1" s="33"/>
      <c r="H1" s="33"/>
      <c r="I1" s="33"/>
    </row>
    <row r="2" spans="1:13" x14ac:dyDescent="0.25">
      <c r="A2" s="33"/>
      <c r="B2" s="33"/>
      <c r="C2" s="33"/>
      <c r="D2" s="33"/>
      <c r="E2" s="33"/>
      <c r="F2" s="33"/>
      <c r="G2" s="33"/>
      <c r="H2" s="33"/>
      <c r="I2" s="33"/>
    </row>
    <row r="3" spans="1:13" x14ac:dyDescent="0.25">
      <c r="A3" s="33"/>
      <c r="B3" s="33"/>
      <c r="C3" s="33"/>
      <c r="D3" s="33"/>
      <c r="E3" s="33"/>
      <c r="F3" s="33"/>
      <c r="G3" s="33"/>
      <c r="H3" s="33"/>
      <c r="I3" s="33"/>
    </row>
    <row r="4" spans="1:13" x14ac:dyDescent="0.25">
      <c r="A4" s="33"/>
      <c r="B4" s="33"/>
      <c r="C4" s="33"/>
      <c r="D4" s="33"/>
      <c r="E4" s="33"/>
      <c r="F4" s="33"/>
      <c r="G4" s="33"/>
      <c r="H4" s="33"/>
      <c r="I4" s="33"/>
    </row>
    <row r="5" spans="1:13" x14ac:dyDescent="0.25">
      <c r="A5" s="33"/>
      <c r="B5" s="33"/>
      <c r="C5" s="33"/>
      <c r="D5" s="33"/>
      <c r="E5" s="33"/>
      <c r="F5" s="33"/>
      <c r="G5" s="33"/>
      <c r="H5" s="33"/>
      <c r="I5" s="33"/>
    </row>
    <row r="6" spans="1:13" x14ac:dyDescent="0.25">
      <c r="A6" s="33"/>
      <c r="B6" s="33"/>
      <c r="C6" s="33"/>
      <c r="D6" s="33"/>
      <c r="E6" s="33"/>
      <c r="F6" s="33"/>
      <c r="G6" s="33"/>
      <c r="H6" s="33"/>
      <c r="I6" s="33"/>
    </row>
    <row r="7" spans="1:13" x14ac:dyDescent="0.25">
      <c r="A7" s="33"/>
      <c r="B7" s="33"/>
      <c r="C7" s="33"/>
      <c r="D7" s="33"/>
      <c r="E7" s="33"/>
      <c r="F7" s="33"/>
      <c r="G7" s="33"/>
      <c r="H7" s="33"/>
      <c r="I7" s="33"/>
    </row>
    <row r="9" spans="1:13" x14ac:dyDescent="0.25">
      <c r="A9" s="5" t="s">
        <v>25</v>
      </c>
      <c r="B9" s="5"/>
      <c r="G9" s="22" t="s">
        <v>27</v>
      </c>
      <c r="H9" s="22"/>
    </row>
    <row r="10" spans="1:13" x14ac:dyDescent="0.25">
      <c r="A10" s="6" t="s">
        <v>5</v>
      </c>
      <c r="B10" s="6"/>
      <c r="G10" s="23" t="s">
        <v>43</v>
      </c>
      <c r="H10" s="23"/>
      <c r="I10" s="23"/>
      <c r="J10" s="23"/>
      <c r="K10" s="23"/>
      <c r="L10" s="23"/>
      <c r="M10" s="23"/>
    </row>
    <row r="11" spans="1:13" x14ac:dyDescent="0.25">
      <c r="A11" s="1" t="s">
        <v>2</v>
      </c>
      <c r="B11" s="2" t="s">
        <v>17</v>
      </c>
      <c r="C11" s="2">
        <v>50000</v>
      </c>
      <c r="D11" s="31">
        <f>C11</f>
        <v>50000</v>
      </c>
      <c r="E11" s="31"/>
      <c r="G11" s="24" t="s">
        <v>44</v>
      </c>
      <c r="H11" s="24"/>
      <c r="I11" s="24"/>
      <c r="J11" s="24"/>
      <c r="K11" s="24"/>
      <c r="L11" s="24"/>
      <c r="M11" s="24"/>
    </row>
    <row r="12" spans="1:13" x14ac:dyDescent="0.25">
      <c r="A12" s="1" t="s">
        <v>3</v>
      </c>
      <c r="B12" s="2" t="s">
        <v>15</v>
      </c>
      <c r="C12" s="3">
        <f>17</f>
        <v>17</v>
      </c>
      <c r="D12" s="44">
        <f>C12</f>
        <v>17</v>
      </c>
      <c r="E12" s="44"/>
      <c r="G12" s="25" t="s">
        <v>45</v>
      </c>
      <c r="H12" s="25"/>
      <c r="I12" s="25"/>
      <c r="J12" s="25"/>
      <c r="K12" s="25"/>
      <c r="L12" s="25"/>
      <c r="M12" s="25"/>
    </row>
    <row r="13" spans="1:13" x14ac:dyDescent="0.25">
      <c r="A13" s="1" t="s">
        <v>4</v>
      </c>
      <c r="B13" s="2" t="s">
        <v>18</v>
      </c>
      <c r="C13" s="41">
        <f>140/360</f>
        <v>0.3888888888888889</v>
      </c>
      <c r="D13" s="29">
        <f>C13</f>
        <v>0.3888888888888889</v>
      </c>
      <c r="E13" s="29"/>
      <c r="G13" s="26" t="s">
        <v>46</v>
      </c>
      <c r="H13" s="26"/>
      <c r="I13" s="26"/>
      <c r="J13" s="26"/>
      <c r="K13" s="26"/>
      <c r="L13" s="26"/>
      <c r="M13" s="26"/>
    </row>
    <row r="14" spans="1:13" x14ac:dyDescent="0.25">
      <c r="A14" s="1" t="s">
        <v>6</v>
      </c>
      <c r="B14" s="2" t="s">
        <v>14</v>
      </c>
      <c r="C14" s="39">
        <f>D11*D12*D13</f>
        <v>330555.55555555556</v>
      </c>
      <c r="D14" s="30">
        <f>C14</f>
        <v>330555.55555555556</v>
      </c>
      <c r="E14" s="30"/>
      <c r="F14" s="9"/>
      <c r="G14" s="28"/>
      <c r="H14" s="28"/>
      <c r="I14" s="28"/>
      <c r="J14" s="28"/>
      <c r="K14" s="28"/>
      <c r="L14" s="28"/>
      <c r="M14" s="28"/>
    </row>
    <row r="15" spans="1:13" x14ac:dyDescent="0.25">
      <c r="A15" s="1" t="s">
        <v>21</v>
      </c>
      <c r="B15" s="2" t="s">
        <v>16</v>
      </c>
      <c r="C15" s="39">
        <f>D11-3305.56</f>
        <v>46694.44</v>
      </c>
      <c r="D15" s="27">
        <f>C15</f>
        <v>46694.44</v>
      </c>
      <c r="E15" s="27"/>
      <c r="F15" s="9"/>
      <c r="G15" s="20" t="s">
        <v>47</v>
      </c>
      <c r="H15" s="20"/>
      <c r="I15" s="20"/>
      <c r="J15" s="20"/>
      <c r="K15" s="20"/>
      <c r="L15" s="20"/>
      <c r="M15" s="20"/>
    </row>
    <row r="16" spans="1:13" x14ac:dyDescent="0.25">
      <c r="A16" s="1" t="s">
        <v>23</v>
      </c>
      <c r="B16" s="2" t="s">
        <v>24</v>
      </c>
      <c r="C16" s="2">
        <f>D11/D15</f>
        <v>1.0707912976362923</v>
      </c>
      <c r="D16" s="11">
        <f>C16</f>
        <v>1.0707912976362923</v>
      </c>
      <c r="E16" s="12">
        <f>C16</f>
        <v>1.0707912976362923</v>
      </c>
      <c r="G16" s="20"/>
      <c r="H16" s="20"/>
      <c r="I16" s="20"/>
      <c r="J16" s="20"/>
      <c r="K16" s="20"/>
      <c r="L16" s="20"/>
      <c r="M16" s="20"/>
    </row>
    <row r="17" spans="1:13" x14ac:dyDescent="0.25">
      <c r="G17" s="8"/>
      <c r="H17" s="8"/>
      <c r="I17" s="8"/>
      <c r="J17" s="8"/>
      <c r="K17" s="8"/>
      <c r="L17" s="8"/>
      <c r="M17" s="8"/>
    </row>
    <row r="18" spans="1:13" x14ac:dyDescent="0.25">
      <c r="A18" s="6" t="s">
        <v>12</v>
      </c>
      <c r="B18" s="6"/>
      <c r="G18" s="22" t="s">
        <v>27</v>
      </c>
      <c r="H18" s="22"/>
    </row>
    <row r="19" spans="1:13" x14ac:dyDescent="0.25">
      <c r="A19" s="1" t="s">
        <v>2</v>
      </c>
      <c r="B19" s="2" t="s">
        <v>17</v>
      </c>
      <c r="C19" s="2">
        <f>50000</f>
        <v>50000</v>
      </c>
      <c r="D19" s="31">
        <f>C19</f>
        <v>50000</v>
      </c>
      <c r="E19" s="31"/>
      <c r="G19" s="23" t="s">
        <v>48</v>
      </c>
      <c r="H19" s="23"/>
      <c r="I19" s="23"/>
      <c r="J19" s="23"/>
      <c r="K19" s="23"/>
      <c r="L19" s="23"/>
      <c r="M19" s="23"/>
    </row>
    <row r="20" spans="1:13" x14ac:dyDescent="0.25">
      <c r="A20" s="1" t="s">
        <v>3</v>
      </c>
      <c r="B20" s="2" t="s">
        <v>15</v>
      </c>
      <c r="C20" s="3">
        <f>17</f>
        <v>17</v>
      </c>
      <c r="D20" s="43">
        <f>C20</f>
        <v>17</v>
      </c>
      <c r="E20" s="34"/>
      <c r="G20" s="24" t="s">
        <v>49</v>
      </c>
      <c r="H20" s="24"/>
      <c r="I20" s="24"/>
      <c r="J20" s="24"/>
      <c r="K20" s="24"/>
      <c r="L20" s="24"/>
      <c r="M20" s="24"/>
    </row>
    <row r="21" spans="1:13" x14ac:dyDescent="0.25">
      <c r="A21" s="1" t="s">
        <v>9</v>
      </c>
      <c r="B21" s="2" t="s">
        <v>18</v>
      </c>
      <c r="C21" s="41">
        <f>C13</f>
        <v>0.3888888888888889</v>
      </c>
      <c r="D21" s="29">
        <f>C21</f>
        <v>0.3888888888888889</v>
      </c>
      <c r="E21" s="29"/>
      <c r="G21" s="25" t="s">
        <v>50</v>
      </c>
      <c r="H21" s="25"/>
      <c r="I21" s="25"/>
      <c r="J21" s="25"/>
      <c r="K21" s="25"/>
      <c r="L21" s="25"/>
      <c r="M21" s="25"/>
    </row>
    <row r="22" spans="1:13" x14ac:dyDescent="0.25">
      <c r="A22" s="1" t="s">
        <v>21</v>
      </c>
      <c r="B22" s="2" t="s">
        <v>16</v>
      </c>
      <c r="C22" s="2">
        <f>1+D20*D21</f>
        <v>7.6111111111111116</v>
      </c>
      <c r="D22" s="30">
        <f>D19/C22</f>
        <v>6569.3430656934306</v>
      </c>
      <c r="E22" s="30"/>
      <c r="G22" s="26"/>
      <c r="H22" s="26"/>
      <c r="I22" s="26"/>
      <c r="J22" s="26"/>
      <c r="K22" s="26"/>
      <c r="L22" s="26"/>
      <c r="M22" s="26"/>
    </row>
    <row r="23" spans="1:13" x14ac:dyDescent="0.25">
      <c r="A23" s="1" t="s">
        <v>13</v>
      </c>
      <c r="B23" s="2" t="s">
        <v>14</v>
      </c>
      <c r="C23" s="39">
        <f>D19-D22</f>
        <v>43430.656934306571</v>
      </c>
      <c r="D23" s="27">
        <f>C23</f>
        <v>43430.656934306571</v>
      </c>
      <c r="E23" s="27"/>
      <c r="G23" s="28"/>
      <c r="H23" s="28"/>
      <c r="I23" s="28"/>
      <c r="J23" s="28"/>
      <c r="K23" s="28"/>
      <c r="L23" s="28"/>
      <c r="M23" s="28"/>
    </row>
    <row r="24" spans="1:13" ht="14.65" customHeight="1" x14ac:dyDescent="0.25">
      <c r="A24" s="1" t="s">
        <v>23</v>
      </c>
      <c r="B24" s="2" t="s">
        <v>24</v>
      </c>
      <c r="C24" s="2">
        <f>D22/D23</f>
        <v>0.15126050420168066</v>
      </c>
      <c r="D24" s="13">
        <f>C24</f>
        <v>0.15126050420168066</v>
      </c>
      <c r="E24" s="14">
        <f>C24</f>
        <v>0.15126050420168066</v>
      </c>
      <c r="G24" s="20" t="s">
        <v>51</v>
      </c>
      <c r="H24" s="20"/>
      <c r="I24" s="20"/>
      <c r="J24" s="20"/>
      <c r="K24" s="20"/>
      <c r="L24" s="20"/>
      <c r="M24" s="20"/>
    </row>
    <row r="25" spans="1:13" x14ac:dyDescent="0.25">
      <c r="G25" s="20"/>
      <c r="H25" s="20"/>
      <c r="I25" s="20"/>
      <c r="J25" s="20"/>
      <c r="K25" s="20"/>
      <c r="L25" s="20"/>
      <c r="M25" s="20"/>
    </row>
  </sheetData>
  <mergeCells count="25">
    <mergeCell ref="D15:E15"/>
    <mergeCell ref="G14:M14"/>
    <mergeCell ref="G15:M16"/>
    <mergeCell ref="A1:I7"/>
    <mergeCell ref="D11:E11"/>
    <mergeCell ref="D12:E12"/>
    <mergeCell ref="D13:E13"/>
    <mergeCell ref="D14:E14"/>
    <mergeCell ref="G9:H9"/>
    <mergeCell ref="G10:M10"/>
    <mergeCell ref="G11:M11"/>
    <mergeCell ref="G12:M12"/>
    <mergeCell ref="G13:M13"/>
    <mergeCell ref="D19:E19"/>
    <mergeCell ref="D20:E20"/>
    <mergeCell ref="D21:E21"/>
    <mergeCell ref="D22:E22"/>
    <mergeCell ref="D23:E23"/>
    <mergeCell ref="G24:M25"/>
    <mergeCell ref="G18:H18"/>
    <mergeCell ref="G19:M19"/>
    <mergeCell ref="G20:M20"/>
    <mergeCell ref="G21:M21"/>
    <mergeCell ref="G22:M22"/>
    <mergeCell ref="G23:M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zoomScaleNormal="100" workbookViewId="0">
      <selection activeCell="G20" sqref="G20:M20"/>
    </sheetView>
  </sheetViews>
  <sheetFormatPr defaultColWidth="8.85546875" defaultRowHeight="15" x14ac:dyDescent="0.25"/>
  <cols>
    <col min="1" max="1" width="25.7109375" customWidth="1"/>
    <col min="2" max="2" width="3.7109375" customWidth="1"/>
    <col min="3" max="3" width="12.7109375" customWidth="1"/>
    <col min="4" max="4" width="8.7109375" customWidth="1"/>
    <col min="5" max="5" width="15.7109375" customWidth="1"/>
    <col min="8" max="13" width="13.7109375" customWidth="1"/>
  </cols>
  <sheetData>
    <row r="1" spans="1:13" ht="14.65" customHeight="1" x14ac:dyDescent="0.25">
      <c r="A1" s="33" t="s">
        <v>8</v>
      </c>
      <c r="B1" s="33"/>
      <c r="C1" s="33"/>
      <c r="D1" s="33"/>
      <c r="E1" s="33"/>
      <c r="F1" s="33"/>
      <c r="G1" s="33"/>
      <c r="H1" s="8"/>
      <c r="I1" s="8"/>
    </row>
    <row r="2" spans="1:13" x14ac:dyDescent="0.25">
      <c r="A2" s="33"/>
      <c r="B2" s="33"/>
      <c r="C2" s="33"/>
      <c r="D2" s="33"/>
      <c r="E2" s="33"/>
      <c r="F2" s="33"/>
      <c r="G2" s="33"/>
      <c r="H2" s="8"/>
      <c r="I2" s="8"/>
    </row>
    <row r="3" spans="1:13" x14ac:dyDescent="0.25">
      <c r="A3" s="33"/>
      <c r="B3" s="33"/>
      <c r="C3" s="33"/>
      <c r="D3" s="33"/>
      <c r="E3" s="33"/>
      <c r="F3" s="33"/>
      <c r="G3" s="33"/>
      <c r="H3" s="8"/>
      <c r="I3" s="8"/>
    </row>
    <row r="4" spans="1:13" x14ac:dyDescent="0.25">
      <c r="A4" s="33"/>
      <c r="B4" s="33"/>
      <c r="C4" s="33"/>
      <c r="D4" s="33"/>
      <c r="E4" s="33"/>
      <c r="F4" s="33"/>
      <c r="G4" s="33"/>
      <c r="H4" s="8"/>
      <c r="I4" s="8"/>
    </row>
    <row r="6" spans="1:13" x14ac:dyDescent="0.25">
      <c r="A6" s="5" t="s">
        <v>11</v>
      </c>
      <c r="B6" s="5"/>
    </row>
    <row r="7" spans="1:13" x14ac:dyDescent="0.25">
      <c r="A7" s="6" t="s">
        <v>5</v>
      </c>
      <c r="B7" s="6"/>
      <c r="G7" s="22" t="s">
        <v>27</v>
      </c>
      <c r="H7" s="22"/>
    </row>
    <row r="8" spans="1:13" x14ac:dyDescent="0.25">
      <c r="A8" s="1" t="s">
        <v>2</v>
      </c>
      <c r="B8" s="2" t="s">
        <v>17</v>
      </c>
      <c r="C8" s="2">
        <v>1000</v>
      </c>
      <c r="D8" s="31">
        <f>C8</f>
        <v>1000</v>
      </c>
      <c r="E8" s="31"/>
      <c r="G8" s="23" t="s">
        <v>52</v>
      </c>
      <c r="H8" s="23"/>
      <c r="I8" s="23"/>
      <c r="J8" s="23"/>
      <c r="K8" s="23"/>
      <c r="L8" s="23"/>
      <c r="M8" s="23"/>
    </row>
    <row r="9" spans="1:13" x14ac:dyDescent="0.25">
      <c r="A9" s="1" t="s">
        <v>7</v>
      </c>
      <c r="B9" s="2" t="s">
        <v>16</v>
      </c>
      <c r="C9" s="1">
        <f>945.05</f>
        <v>945.05</v>
      </c>
      <c r="D9" s="31">
        <f>C9</f>
        <v>945.05</v>
      </c>
      <c r="E9" s="31"/>
      <c r="G9" s="24" t="s">
        <v>53</v>
      </c>
      <c r="H9" s="24"/>
      <c r="I9" s="24"/>
      <c r="J9" s="24"/>
      <c r="K9" s="24"/>
      <c r="L9" s="24"/>
      <c r="M9" s="24"/>
    </row>
    <row r="10" spans="1:13" x14ac:dyDescent="0.25">
      <c r="A10" s="1" t="s">
        <v>3</v>
      </c>
      <c r="B10" s="2" t="s">
        <v>15</v>
      </c>
      <c r="C10" s="3">
        <v>0.25</v>
      </c>
      <c r="D10" s="38">
        <v>0.25</v>
      </c>
      <c r="E10" s="38"/>
      <c r="G10" s="25" t="s">
        <v>54</v>
      </c>
      <c r="H10" s="25"/>
      <c r="I10" s="25"/>
      <c r="J10" s="25"/>
      <c r="K10" s="25"/>
      <c r="L10" s="25"/>
      <c r="M10" s="25"/>
    </row>
    <row r="11" spans="1:13" x14ac:dyDescent="0.25">
      <c r="A11" s="1" t="s">
        <v>13</v>
      </c>
      <c r="B11" s="2" t="s">
        <v>14</v>
      </c>
      <c r="C11" s="39">
        <f>D8-D9</f>
        <v>54.950000000000045</v>
      </c>
      <c r="D11" s="45">
        <f>C11</f>
        <v>54.950000000000045</v>
      </c>
      <c r="E11" s="45"/>
      <c r="G11" s="26"/>
      <c r="H11" s="26"/>
      <c r="I11" s="26"/>
      <c r="J11" s="26"/>
      <c r="K11" s="26"/>
      <c r="L11" s="26"/>
      <c r="M11" s="26"/>
    </row>
    <row r="12" spans="1:13" ht="14.65" customHeight="1" x14ac:dyDescent="0.25">
      <c r="A12" s="1" t="s">
        <v>9</v>
      </c>
      <c r="B12" s="2" t="s">
        <v>18</v>
      </c>
      <c r="C12" s="39">
        <f>D8*D10</f>
        <v>250</v>
      </c>
      <c r="D12" s="35">
        <f>D11/C12</f>
        <v>0.21980000000000019</v>
      </c>
      <c r="E12" s="35"/>
      <c r="G12" s="28"/>
      <c r="H12" s="28"/>
      <c r="I12" s="28"/>
      <c r="J12" s="28"/>
      <c r="K12" s="28"/>
      <c r="L12" s="28"/>
      <c r="M12" s="28"/>
    </row>
    <row r="13" spans="1:13" x14ac:dyDescent="0.25">
      <c r="A13" s="1" t="s">
        <v>10</v>
      </c>
      <c r="B13" s="2"/>
      <c r="C13" s="7">
        <f>D12*12</f>
        <v>2.6376000000000022</v>
      </c>
      <c r="D13" s="2">
        <f>64*30</f>
        <v>1920</v>
      </c>
      <c r="E13" s="4"/>
      <c r="G13" s="21" t="s">
        <v>55</v>
      </c>
      <c r="H13" s="20"/>
      <c r="I13" s="20"/>
      <c r="J13" s="20"/>
      <c r="K13" s="20"/>
      <c r="L13" s="20"/>
      <c r="M13" s="20"/>
    </row>
    <row r="15" spans="1:13" x14ac:dyDescent="0.25">
      <c r="A15" s="6" t="s">
        <v>12</v>
      </c>
      <c r="B15" s="6"/>
      <c r="G15" s="22" t="s">
        <v>27</v>
      </c>
      <c r="H15" s="22"/>
    </row>
    <row r="16" spans="1:13" x14ac:dyDescent="0.25">
      <c r="A16" s="1" t="s">
        <v>2</v>
      </c>
      <c r="B16" s="2" t="s">
        <v>17</v>
      </c>
      <c r="C16" s="2">
        <f>1000</f>
        <v>1000</v>
      </c>
      <c r="D16" s="31">
        <f>C16</f>
        <v>1000</v>
      </c>
      <c r="E16" s="31"/>
      <c r="G16" s="23" t="s">
        <v>56</v>
      </c>
      <c r="H16" s="23"/>
      <c r="I16" s="23"/>
      <c r="J16" s="23"/>
      <c r="K16" s="23"/>
      <c r="L16" s="23"/>
      <c r="M16" s="23"/>
    </row>
    <row r="17" spans="1:13" x14ac:dyDescent="0.25">
      <c r="A17" s="1" t="s">
        <v>7</v>
      </c>
      <c r="B17" s="2" t="s">
        <v>16</v>
      </c>
      <c r="C17" s="1">
        <f>945.05</f>
        <v>945.05</v>
      </c>
      <c r="D17" s="31">
        <f>C17</f>
        <v>945.05</v>
      </c>
      <c r="E17" s="31"/>
      <c r="G17" s="24" t="s">
        <v>57</v>
      </c>
      <c r="H17" s="24"/>
      <c r="I17" s="24"/>
      <c r="J17" s="24"/>
      <c r="K17" s="24"/>
      <c r="L17" s="24"/>
      <c r="M17" s="24"/>
    </row>
    <row r="18" spans="1:13" ht="14.65" customHeight="1" x14ac:dyDescent="0.25">
      <c r="A18" s="1" t="s">
        <v>3</v>
      </c>
      <c r="B18" s="2" t="s">
        <v>15</v>
      </c>
      <c r="C18" s="10">
        <f>25/100</f>
        <v>0.25</v>
      </c>
      <c r="D18" s="43">
        <v>0.25</v>
      </c>
      <c r="E18" s="43"/>
      <c r="G18" s="25" t="s">
        <v>58</v>
      </c>
      <c r="H18" s="25"/>
      <c r="I18" s="25"/>
      <c r="J18" s="25"/>
      <c r="K18" s="25"/>
      <c r="L18" s="25"/>
      <c r="M18" s="25"/>
    </row>
    <row r="19" spans="1:13" x14ac:dyDescent="0.25">
      <c r="A19" s="1" t="s">
        <v>9</v>
      </c>
      <c r="B19" s="2" t="s">
        <v>18</v>
      </c>
      <c r="C19" s="1">
        <f>(D16/D17)-1</f>
        <v>5.8145071689328587E-2</v>
      </c>
      <c r="D19" s="29">
        <f>C19/D18</f>
        <v>0.23258028675731435</v>
      </c>
      <c r="E19" s="29"/>
      <c r="G19" s="26"/>
      <c r="H19" s="26"/>
      <c r="I19" s="26"/>
      <c r="J19" s="26"/>
      <c r="K19" s="26"/>
      <c r="L19" s="26"/>
      <c r="M19" s="26"/>
    </row>
    <row r="20" spans="1:13" x14ac:dyDescent="0.25">
      <c r="A20" s="1" t="s">
        <v>10</v>
      </c>
      <c r="B20" s="2"/>
      <c r="C20" s="7">
        <f>D19*12</f>
        <v>2.7909634410877722</v>
      </c>
      <c r="D20" s="2">
        <f>79096*30</f>
        <v>2372880</v>
      </c>
      <c r="E20" s="4"/>
      <c r="G20" s="21" t="s">
        <v>59</v>
      </c>
      <c r="H20" s="20"/>
      <c r="I20" s="20"/>
      <c r="J20" s="20"/>
      <c r="K20" s="20"/>
      <c r="L20" s="20"/>
      <c r="M20" s="20"/>
    </row>
  </sheetData>
  <mergeCells count="23">
    <mergeCell ref="D8:E8"/>
    <mergeCell ref="D9:E9"/>
    <mergeCell ref="D10:E10"/>
    <mergeCell ref="D11:E11"/>
    <mergeCell ref="A1:G4"/>
    <mergeCell ref="G7:H7"/>
    <mergeCell ref="G8:M8"/>
    <mergeCell ref="G9:M9"/>
    <mergeCell ref="G10:M10"/>
    <mergeCell ref="G11:M11"/>
    <mergeCell ref="D12:E12"/>
    <mergeCell ref="D16:E16"/>
    <mergeCell ref="D17:E17"/>
    <mergeCell ref="D18:E18"/>
    <mergeCell ref="D19:E19"/>
    <mergeCell ref="G18:M18"/>
    <mergeCell ref="G19:M19"/>
    <mergeCell ref="G20:M20"/>
    <mergeCell ref="G12:M12"/>
    <mergeCell ref="G13:M13"/>
    <mergeCell ref="G15:H15"/>
    <mergeCell ref="G16:M16"/>
    <mergeCell ref="G17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topLeftCell="E1" zoomScaleNormal="100" workbookViewId="0">
      <selection activeCell="H23" sqref="H23"/>
    </sheetView>
  </sheetViews>
  <sheetFormatPr defaultColWidth="8.85546875" defaultRowHeight="15" x14ac:dyDescent="0.25"/>
  <cols>
    <col min="1" max="1" width="25.7109375" customWidth="1"/>
    <col min="2" max="2" width="3.7109375" customWidth="1"/>
    <col min="3" max="3" width="12.7109375" customWidth="1"/>
    <col min="4" max="4" width="8.7109375" customWidth="1"/>
    <col min="5" max="5" width="15.7109375" customWidth="1"/>
    <col min="8" max="13" width="13.7109375" customWidth="1"/>
  </cols>
  <sheetData>
    <row r="1" spans="1:13" ht="14.65" customHeight="1" x14ac:dyDescent="0.25">
      <c r="A1" s="33" t="s">
        <v>19</v>
      </c>
      <c r="B1" s="33"/>
      <c r="C1" s="33"/>
      <c r="D1" s="33"/>
      <c r="E1" s="33"/>
      <c r="F1" s="33"/>
      <c r="G1" s="33"/>
      <c r="H1" s="8"/>
      <c r="I1" s="8"/>
    </row>
    <row r="2" spans="1:13" x14ac:dyDescent="0.25">
      <c r="A2" s="33"/>
      <c r="B2" s="33"/>
      <c r="C2" s="33"/>
      <c r="D2" s="33"/>
      <c r="E2" s="33"/>
      <c r="F2" s="33"/>
      <c r="G2" s="33"/>
      <c r="H2" s="8"/>
      <c r="I2" s="8"/>
    </row>
    <row r="3" spans="1:13" x14ac:dyDescent="0.25">
      <c r="A3" s="33"/>
      <c r="B3" s="33"/>
      <c r="C3" s="33"/>
      <c r="D3" s="33"/>
      <c r="E3" s="33"/>
      <c r="F3" s="33"/>
      <c r="G3" s="33"/>
      <c r="H3" s="8"/>
      <c r="I3" s="8"/>
    </row>
    <row r="4" spans="1:13" x14ac:dyDescent="0.25">
      <c r="A4" s="33"/>
      <c r="B4" s="33"/>
      <c r="C4" s="33"/>
      <c r="D4" s="33"/>
      <c r="E4" s="33"/>
      <c r="F4" s="33"/>
      <c r="G4" s="33"/>
      <c r="H4" s="8"/>
      <c r="I4" s="8"/>
    </row>
    <row r="6" spans="1:13" x14ac:dyDescent="0.25">
      <c r="A6" s="5" t="s">
        <v>20</v>
      </c>
      <c r="B6" s="5"/>
    </row>
    <row r="7" spans="1:13" x14ac:dyDescent="0.25">
      <c r="A7" s="6" t="s">
        <v>5</v>
      </c>
      <c r="B7" s="6"/>
      <c r="G7" s="22" t="s">
        <v>27</v>
      </c>
      <c r="H7" s="22"/>
    </row>
    <row r="8" spans="1:13" x14ac:dyDescent="0.25">
      <c r="A8" s="1" t="s">
        <v>2</v>
      </c>
      <c r="B8" s="2" t="s">
        <v>17</v>
      </c>
      <c r="C8" s="2">
        <v>3850</v>
      </c>
      <c r="D8" s="31">
        <f>C8</f>
        <v>3850</v>
      </c>
      <c r="E8" s="31"/>
      <c r="G8" s="23" t="s">
        <v>34</v>
      </c>
      <c r="H8" s="23"/>
      <c r="I8" s="23"/>
      <c r="J8" s="23"/>
      <c r="K8" s="23"/>
      <c r="L8" s="23"/>
      <c r="M8" s="23"/>
    </row>
    <row r="9" spans="1:13" x14ac:dyDescent="0.25">
      <c r="A9" s="1" t="s">
        <v>3</v>
      </c>
      <c r="B9" s="2" t="s">
        <v>15</v>
      </c>
      <c r="C9" s="3">
        <f>18/100</f>
        <v>0.18</v>
      </c>
      <c r="D9" s="34">
        <f>C9/100</f>
        <v>1.8E-3</v>
      </c>
      <c r="E9" s="34"/>
      <c r="G9" s="24" t="s">
        <v>60</v>
      </c>
      <c r="H9" s="24"/>
      <c r="I9" s="24"/>
      <c r="J9" s="24"/>
      <c r="K9" s="24"/>
      <c r="L9" s="24"/>
      <c r="M9" s="24"/>
    </row>
    <row r="10" spans="1:13" x14ac:dyDescent="0.25">
      <c r="A10" s="1" t="s">
        <v>9</v>
      </c>
      <c r="B10" s="2" t="s">
        <v>18</v>
      </c>
      <c r="C10" s="2">
        <f>3</f>
        <v>3</v>
      </c>
      <c r="D10" s="29">
        <f>C10/12</f>
        <v>0.25</v>
      </c>
      <c r="E10" s="29"/>
      <c r="G10" s="25"/>
      <c r="H10" s="25"/>
      <c r="I10" s="25"/>
      <c r="J10" s="25"/>
      <c r="K10" s="25"/>
      <c r="L10" s="25"/>
      <c r="M10" s="25"/>
    </row>
    <row r="11" spans="1:13" x14ac:dyDescent="0.25">
      <c r="A11" s="1" t="s">
        <v>13</v>
      </c>
      <c r="B11" s="2" t="s">
        <v>14</v>
      </c>
      <c r="C11" s="39">
        <f>D8*D9*D10</f>
        <v>1.7324999999999999</v>
      </c>
      <c r="D11" s="30">
        <f>C11</f>
        <v>1.7324999999999999</v>
      </c>
      <c r="E11" s="30"/>
      <c r="G11" s="20" t="s">
        <v>61</v>
      </c>
      <c r="H11" s="20"/>
      <c r="I11" s="20"/>
      <c r="J11" s="20"/>
      <c r="K11" s="20"/>
      <c r="L11" s="20"/>
      <c r="M11" s="20"/>
    </row>
    <row r="12" spans="1:13" x14ac:dyDescent="0.25">
      <c r="G12" s="8"/>
      <c r="H12" s="8"/>
      <c r="I12" s="8"/>
      <c r="J12" s="8"/>
      <c r="K12" s="8"/>
      <c r="L12" s="8"/>
      <c r="M12" s="8"/>
    </row>
    <row r="13" spans="1:13" x14ac:dyDescent="0.25">
      <c r="A13" s="6" t="s">
        <v>12</v>
      </c>
      <c r="B13" s="6"/>
      <c r="G13" s="22" t="s">
        <v>27</v>
      </c>
      <c r="H13" s="22"/>
    </row>
    <row r="14" spans="1:13" x14ac:dyDescent="0.25">
      <c r="A14" s="1" t="s">
        <v>2</v>
      </c>
      <c r="B14" s="2" t="s">
        <v>17</v>
      </c>
      <c r="C14" s="2">
        <f>3850</f>
        <v>3850</v>
      </c>
      <c r="D14" s="31">
        <f>C14</f>
        <v>3850</v>
      </c>
      <c r="E14" s="31"/>
      <c r="G14" s="23" t="s">
        <v>62</v>
      </c>
      <c r="H14" s="23"/>
      <c r="I14" s="23"/>
      <c r="J14" s="23"/>
      <c r="K14" s="23"/>
      <c r="L14" s="23"/>
      <c r="M14" s="23"/>
    </row>
    <row r="15" spans="1:13" x14ac:dyDescent="0.25">
      <c r="A15" s="1" t="s">
        <v>3</v>
      </c>
      <c r="B15" s="2" t="s">
        <v>15</v>
      </c>
      <c r="C15" s="3">
        <f>C9</f>
        <v>0.18</v>
      </c>
      <c r="D15" s="34">
        <f>D9</f>
        <v>1.8E-3</v>
      </c>
      <c r="E15" s="34"/>
      <c r="G15" s="24" t="s">
        <v>63</v>
      </c>
      <c r="H15" s="24"/>
      <c r="I15" s="24"/>
      <c r="J15" s="24"/>
      <c r="K15" s="24"/>
      <c r="L15" s="24"/>
      <c r="M15" s="24"/>
    </row>
    <row r="16" spans="1:13" x14ac:dyDescent="0.25">
      <c r="A16" s="1" t="s">
        <v>9</v>
      </c>
      <c r="B16" s="2" t="s">
        <v>18</v>
      </c>
      <c r="C16" s="2">
        <f>C10</f>
        <v>3</v>
      </c>
      <c r="D16" s="29">
        <f>D10</f>
        <v>0.25</v>
      </c>
      <c r="E16" s="29"/>
      <c r="G16" s="25"/>
      <c r="H16" s="25"/>
      <c r="I16" s="25"/>
      <c r="J16" s="25"/>
      <c r="K16" s="25"/>
      <c r="L16" s="25"/>
      <c r="M16" s="25"/>
    </row>
    <row r="17" spans="1:13" x14ac:dyDescent="0.25">
      <c r="A17" s="1" t="s">
        <v>7</v>
      </c>
      <c r="B17" s="2" t="s">
        <v>16</v>
      </c>
      <c r="C17" s="2">
        <f>1+D15*D16</f>
        <v>1.0004500000000001</v>
      </c>
      <c r="D17" s="30">
        <f>D14/C17</f>
        <v>3848.2682792743262</v>
      </c>
      <c r="E17" s="30"/>
      <c r="G17" s="26"/>
      <c r="H17" s="26"/>
      <c r="I17" s="26"/>
      <c r="J17" s="26"/>
      <c r="K17" s="26"/>
      <c r="L17" s="26"/>
      <c r="M17" s="26"/>
    </row>
    <row r="18" spans="1:13" x14ac:dyDescent="0.25">
      <c r="A18" s="1" t="s">
        <v>13</v>
      </c>
      <c r="B18" s="2" t="s">
        <v>14</v>
      </c>
      <c r="C18" s="39">
        <f>D14-D17</f>
        <v>1.7317207256737674</v>
      </c>
      <c r="D18" s="46">
        <f>C18</f>
        <v>1.7317207256737674</v>
      </c>
      <c r="E18" s="46"/>
      <c r="G18" s="21" t="s">
        <v>64</v>
      </c>
      <c r="H18" s="20"/>
      <c r="I18" s="20"/>
      <c r="J18" s="20"/>
      <c r="K18" s="20"/>
      <c r="L18" s="20"/>
      <c r="M18" s="20"/>
    </row>
    <row r="19" spans="1:13" x14ac:dyDescent="0.25">
      <c r="E19" s="9"/>
    </row>
  </sheetData>
  <mergeCells count="21">
    <mergeCell ref="A1:G4"/>
    <mergeCell ref="D8:E8"/>
    <mergeCell ref="D9:E9"/>
    <mergeCell ref="D14:E14"/>
    <mergeCell ref="D17:E17"/>
    <mergeCell ref="D15:E15"/>
    <mergeCell ref="D16:E16"/>
    <mergeCell ref="D11:E11"/>
    <mergeCell ref="D10:E10"/>
    <mergeCell ref="G7:H7"/>
    <mergeCell ref="G8:M8"/>
    <mergeCell ref="G9:M9"/>
    <mergeCell ref="G10:M10"/>
    <mergeCell ref="D18:E18"/>
    <mergeCell ref="G18:M18"/>
    <mergeCell ref="G17:M17"/>
    <mergeCell ref="G11:M11"/>
    <mergeCell ref="G13:H13"/>
    <mergeCell ref="G14:M14"/>
    <mergeCell ref="G15:M15"/>
    <mergeCell ref="G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PORTADA </vt:lpstr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Teresa Rojas Dávila</dc:creator>
  <cp:lastModifiedBy>Fernando Rojas</cp:lastModifiedBy>
  <dcterms:created xsi:type="dcterms:W3CDTF">2022-02-27T01:43:31Z</dcterms:created>
  <dcterms:modified xsi:type="dcterms:W3CDTF">2025-09-07T13:48:16Z</dcterms:modified>
</cp:coreProperties>
</file>