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mc:AlternateContent xmlns:mc="http://schemas.openxmlformats.org/markup-compatibility/2006">
    <mc:Choice Requires="x15">
      <x15ac:absPath xmlns:x15ac="http://schemas.microsoft.com/office/spreadsheetml/2010/11/ac" url="C:\Users\gabri\OneDrive\Documentos\4to Semestre\Matematica Financiera\Semana3\"/>
    </mc:Choice>
  </mc:AlternateContent>
  <xr:revisionPtr revIDLastSave="0" documentId="8_{5131D8CF-4FEA-496B-9367-F96F27AF4459}" xr6:coauthVersionLast="47" xr6:coauthVersionMax="47" xr10:uidLastSave="{00000000-0000-0000-0000-000000000000}"/>
  <bookViews>
    <workbookView xWindow="-105" yWindow="0" windowWidth="14610" windowHeight="15585" firstSheet="1" activeTab="1" xr2:uid="{00000000-000D-0000-FFFF-FFFF00000000}"/>
  </bookViews>
  <sheets>
    <sheet name="PORTADA " sheetId="5" r:id="rId1"/>
    <sheet name="EIcompuesto" sheetId="1" r:id="rId2"/>
    <sheet name="Epagos parciales" sheetId="3" r:id="rId3"/>
    <sheet name="Investigación"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3" i="1" l="1"/>
  <c r="C123" i="1"/>
  <c r="E120" i="1"/>
  <c r="E113" i="1"/>
  <c r="C113" i="1"/>
  <c r="E110" i="1"/>
  <c r="C110" i="1"/>
  <c r="E108" i="1"/>
  <c r="C108" i="1"/>
  <c r="E105" i="1"/>
  <c r="E97" i="1"/>
  <c r="C97" i="1"/>
  <c r="E94" i="1"/>
  <c r="E87" i="1"/>
  <c r="E84" i="1"/>
  <c r="C87" i="1"/>
  <c r="C84" i="1"/>
  <c r="E82" i="1"/>
  <c r="C82" i="1"/>
  <c r="E79" i="1"/>
  <c r="C79" i="1"/>
  <c r="E77" i="1"/>
  <c r="E74" i="1"/>
  <c r="C77" i="1"/>
  <c r="E66" i="1"/>
  <c r="C66" i="1"/>
  <c r="E63" i="1"/>
  <c r="C63" i="1"/>
  <c r="E56" i="1"/>
  <c r="C56" i="1"/>
  <c r="E53" i="1"/>
  <c r="E46" i="1"/>
  <c r="C46" i="1"/>
  <c r="E45" i="1"/>
  <c r="C44" i="1"/>
  <c r="E43" i="1"/>
  <c r="C43" i="1"/>
  <c r="E40" i="1"/>
  <c r="E41" i="1"/>
  <c r="C41" i="1"/>
  <c r="E39" i="1"/>
  <c r="E38" i="1"/>
  <c r="E31" i="1"/>
  <c r="D31" i="1"/>
  <c r="C31" i="1"/>
  <c r="E30" i="1"/>
  <c r="C30" i="1"/>
  <c r="E29" i="1"/>
  <c r="E27" i="1"/>
  <c r="E20" i="1"/>
  <c r="E19" i="1"/>
  <c r="C19" i="1"/>
  <c r="E18" i="1"/>
  <c r="E6" i="1"/>
  <c r="E16" i="1"/>
  <c r="E9" i="1"/>
  <c r="C9" i="1"/>
</calcChain>
</file>

<file path=xl/sharedStrings.xml><?xml version="1.0" encoding="utf-8"?>
<sst xmlns="http://schemas.openxmlformats.org/spreadsheetml/2006/main" count="236" uniqueCount="75">
  <si>
    <t>1. Determinar el monto compuesto después de 4 años si se invierten $ 100,000 a una tasa del 8% T.</t>
  </si>
  <si>
    <t>Ejercicio 1</t>
  </si>
  <si>
    <t>M</t>
  </si>
  <si>
    <t>i</t>
  </si>
  <si>
    <t>Tiempo</t>
  </si>
  <si>
    <t>C</t>
  </si>
  <si>
    <t>N° de Períodos</t>
  </si>
  <si>
    <t>Tasa de Interés</t>
  </si>
  <si>
    <t>Capital/Inversión</t>
  </si>
  <si>
    <t>Monto</t>
  </si>
  <si>
    <t xml:space="preserve">2. Se invierten C$ 2,000.000.00 al 1,5% mensual por 3 años. ¿Cuál es la cantidad acumulada al término de ese tiempo?. ¿A cuánto asciende el interés ganado?. </t>
  </si>
  <si>
    <t>Ejercicio 2</t>
  </si>
  <si>
    <t>n</t>
  </si>
  <si>
    <t>Interés Ganado</t>
  </si>
  <si>
    <t>I</t>
  </si>
  <si>
    <t>3. ¿Qué cantidad de dinero se habrá acumulado al cabo de 5 años si se invierten $800,000 al 2.1% mensual?</t>
  </si>
  <si>
    <t>Ejercicio 3</t>
  </si>
  <si>
    <t xml:space="preserve">4. Se invirtieron $ 20,000.00 en un banco por 5 años. Cuando se realizó el depósito, el banco estaba pagando el 6% T. Tres años después, la tasa cambio al 1,5% mensual. Calcule el monto al finalizar los cinco años. </t>
  </si>
  <si>
    <t>Ejercicio 4</t>
  </si>
  <si>
    <t>Cálculo para los primeros tres años</t>
  </si>
  <si>
    <t>Cálculo para los dos años posteriores</t>
  </si>
  <si>
    <t xml:space="preserve">5. Un trabajador empieza a laborar con un sueldo mensual de C$34.000 si los aumentos esperados se promedian en un 10% anual, ¿Cuál será su sueldo al llegar a la edad de jubilación dentro de 20 años?. </t>
  </si>
  <si>
    <t>Ejercicio 5</t>
  </si>
  <si>
    <t xml:space="preserve">6. Una persona debe pagar en 18 meses la suma de C$2,000,000.00 ¿Cuál debe ser el valor del depósito que se haga hoy en una cuenta que paga el 8% efectivo trimestral para poder retirar esa suma?. </t>
  </si>
  <si>
    <t>Ejercicio 6</t>
  </si>
  <si>
    <t>Ejercicio 7</t>
  </si>
  <si>
    <t>Cálculo para los primeros ocho años</t>
  </si>
  <si>
    <t>Cálculo para siguientes 4,5 años</t>
  </si>
  <si>
    <t>Cálculo para los años restantes</t>
  </si>
  <si>
    <t>7. Una inversión de $200,000 USD se efectúa a 15 años. Durante los primeros 8 años la tasa de interés es del 12% S. Posteriormente, la tasa asciende al 15% S, durante 4,5 años. El resto del tiempo la tasa será 1,25% M. ¿Cuál es el monto final de la inversión?.</t>
  </si>
  <si>
    <t xml:space="preserve">8. Si un apartamento se adquiere hoy por $40,000.00 y por efectos de la inflación y otros factores su valor aumenta a razón de un 20% anual, ¿cuánto podrá valer dentro de 15 años?. </t>
  </si>
  <si>
    <t>Ejercicio 8</t>
  </si>
  <si>
    <t xml:space="preserve">9. Una persona abrió un certificado a plazo fijo con $4,500.00, los tres primeros bimestres le reconocieron el 4,5% bimestral y luego los renovó por dos trimestres más por 7% T.¿Cuánto tenia al finalizar el año?. </t>
  </si>
  <si>
    <t>Ejercicio 9</t>
  </si>
  <si>
    <t>Cálculo para los tres primeros bimestres</t>
  </si>
  <si>
    <t>Cálculo para dos trimestres siguientes</t>
  </si>
  <si>
    <t xml:space="preserve">10. ¿Cuál es el valor presente de $1,800.00 que vencen dentro de 3 años, si la tasa  de interés es del 5% bimestral?. </t>
  </si>
  <si>
    <t>Ejercicio 10</t>
  </si>
  <si>
    <t>Resuelve los ejercicios de pagos parciales por el método comercial y el método amerciano - dibuja el diagrama de flujo</t>
  </si>
  <si>
    <t>VF</t>
  </si>
  <si>
    <t>VF1</t>
  </si>
  <si>
    <t>VF2</t>
  </si>
  <si>
    <t>VF3</t>
  </si>
  <si>
    <t>t</t>
  </si>
  <si>
    <t>Pago 1</t>
  </si>
  <si>
    <t>Pago 2</t>
  </si>
  <si>
    <t>Método comercial</t>
  </si>
  <si>
    <t>Metodo Americano</t>
  </si>
  <si>
    <t xml:space="preserve"> Ejemplo de diagrama de flujo Método Comercial</t>
  </si>
  <si>
    <t xml:space="preserve"> Ejemplo de diagrama de flujo Método Americano</t>
  </si>
  <si>
    <t>menos</t>
  </si>
  <si>
    <t>Matemática Financiera</t>
  </si>
  <si>
    <t>Nombre</t>
  </si>
  <si>
    <t>CIF</t>
  </si>
  <si>
    <t>Fecha</t>
  </si>
  <si>
    <t>Interés compuesta y pagos parciales</t>
  </si>
  <si>
    <t>Temas   1) Tasa de interés nominal   2) Tasa de interés efectiva y Tasas equivalentes.  Cuando se udtilizan y cuales son sus principales diferencias</t>
  </si>
  <si>
    <t>Gabriel Antonio Rojas Uriarte</t>
  </si>
  <si>
    <t>R/. El monto compuesto desde de 4 años es de 136,048.90</t>
  </si>
  <si>
    <t>S</t>
  </si>
  <si>
    <t>SS</t>
  </si>
  <si>
    <t>R1/ La cantidad acumulada al termino de 3 años es de 3,418.28</t>
  </si>
  <si>
    <t>R2/. El interés compuesto ganado asciende a 1,418.28</t>
  </si>
  <si>
    <t>R/.  El monto acumulado es 2,783,777.45 y el interes ganado es de 1,983,777.45</t>
  </si>
  <si>
    <r>
      <rPr>
        <b/>
        <sz val="11"/>
        <color theme="1"/>
        <rFont val="Calibri"/>
        <family val="2"/>
        <scheme val="minor"/>
      </rPr>
      <t>Razonamiento:</t>
    </r>
    <r>
      <rPr>
        <sz val="11"/>
        <color theme="1"/>
        <rFont val="Calibri"/>
        <family val="2"/>
        <scheme val="minor"/>
      </rPr>
      <t xml:space="preserve"> Se aplica interes compuesto por tramos: primero 3 años al 6% annual para obtener el monto, y con ese monto como nuevo capital se capitaliza 24 meses al 1.5% mensual.</t>
    </r>
  </si>
  <si>
    <t>R/ Al finalizar 5 años, el monto acumulado es 34,051.21</t>
  </si>
  <si>
    <t>R/ Si el salario crece en promedio un 10% annual compuesto, en 20 años el sueldo mensual seria aproximadamente 228,735.00</t>
  </si>
  <si>
    <t>R/ Hoy debes depositar aproximadamente 1,260,339.25 para poder retirar 2,000,000 en 18 meses.</t>
  </si>
  <si>
    <t>R/.  El monto final de la inversión a los 15 años es 6,261,089.01</t>
  </si>
  <si>
    <r>
      <rPr>
        <b/>
        <sz val="11"/>
        <color theme="1"/>
        <rFont val="Calibri"/>
        <family val="2"/>
        <scheme val="minor"/>
      </rPr>
      <t>Razonamiento:</t>
    </r>
    <r>
      <rPr>
        <sz val="11"/>
        <color theme="1"/>
        <rFont val="Calibri"/>
        <family val="2"/>
        <scheme val="minor"/>
      </rPr>
      <t xml:space="preserve"> El problema se resuelve por tramos de capitalización compuesta porque la tasa cambia a lo largo del tiempo.</t>
    </r>
  </si>
  <si>
    <t>R/. Si el apartamento vale 40.000 y su precio crece 20% anual compuesto, entonces dentro de 15 años podria valer aproximadamente 6.16,280.86</t>
  </si>
  <si>
    <t>4,5</t>
  </si>
  <si>
    <r>
      <rPr>
        <b/>
        <sz val="11"/>
        <color theme="1"/>
        <rFont val="Calibri"/>
        <family val="2"/>
        <scheme val="minor"/>
      </rPr>
      <t>Razonamiento:</t>
    </r>
    <r>
      <rPr>
        <sz val="11"/>
        <color theme="1"/>
        <rFont val="Calibri"/>
        <family val="2"/>
        <scheme val="minor"/>
      </rPr>
      <t xml:space="preserve"> Se aplico interes compuesto por tramosL primero se capitaliza 3 bimestrales al 4.5% bimestral para obtener el primer monto. Ese monto se toma como nuevo capital y se capitaliza 2 trimestres al 7% trimestral para llegar al monto de fin de año</t>
    </r>
  </si>
  <si>
    <t>R/.  Al finalizar el año, la persona tendra aproximadamente 5,879.34</t>
  </si>
  <si>
    <t>R/. Para disponer de 1,800 dentro de 3 años con una tasa de 5% bimestal, hoy se debe depositar aproximadamente $747.96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</si>
</sst>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164" formatCode="_-[$$-409]* #,##0.00_ ;_-[$$-409]* \-#,##0.00\ ;_-[$$-409]* &quot;-&quot;??_ ;_-@_ "/>
    <numFmt numFmtId="165" formatCode="0.000"/>
    <numFmt numFmtId="166" formatCode="_-[$C$-4C0A]* #,##0.00_-;\-[$C$-4C0A]* #,##0.00_-;_-[$C$-4C0A]* &quot;-&quot;??_-;_-@_-"/>
    <numFmt numFmtId="167" formatCode="[$$-540A]#,##0.00"/>
    <numFmt numFmtId="168" formatCode="_-[$$-540A]* #,##0.00_ ;_-[$$-540A]* \-#,##0.00\ ;_-[$$-540A]* &quot;-&quot;??_ ;_-@_ "/>
    <numFmt numFmtId="170" formatCode="0.0000"/>
    <numFmt numFmtId="171" formatCode="0.00000"/>
    <numFmt numFmtId="173" formatCode="0.0%"/>
    <numFmt numFmtId="174" formatCode="0.000000"/>
    <numFmt numFmtId="178" formatCode="0.0000000000000"/>
    <numFmt numFmtId="182" formatCode="0.000000000"/>
    <numFmt numFmtId="184" formatCode="_([$$-409]* #,##0.00_);_([$$-409]* \(#,##0.00\);_([$$-409]* &quot;-&quot;??_);_(@_)"/>
    <numFmt numFmtId="185" formatCode="0.00000000000000"/>
    <numFmt numFmtId="186" formatCode="0.00000000"/>
  </numFmts>
  <fonts count="6" x14ac:knownFonts="1">
    <font>
      <sz val="11"/>
      <color theme="1"/>
      <name val="Calibri"/>
      <family val="2"/>
      <scheme val="minor"/>
    </font>
    <font>
      <b/>
      <sz val="11"/>
      <color theme="1"/>
      <name val="Calibri"/>
      <family val="2"/>
      <scheme val="minor"/>
    </font>
    <font>
      <b/>
      <i/>
      <sz val="11"/>
      <color theme="1"/>
      <name val="Calibri"/>
      <family val="2"/>
      <scheme val="minor"/>
    </font>
    <font>
      <b/>
      <sz val="12"/>
      <color theme="1"/>
      <name val="Calibri"/>
      <family val="2"/>
      <scheme val="minor"/>
    </font>
    <font>
      <b/>
      <sz val="14"/>
      <color theme="1"/>
      <name val="Calibri"/>
      <family val="2"/>
      <scheme val="minor"/>
    </font>
    <font>
      <sz val="16"/>
      <color theme="1"/>
      <name val="Calibri"/>
      <family val="2"/>
      <scheme val="minor"/>
    </font>
  </fonts>
  <fills count="10">
    <fill>
      <patternFill patternType="none"/>
    </fill>
    <fill>
      <patternFill patternType="gray125"/>
    </fill>
    <fill>
      <patternFill patternType="solid">
        <fgColor theme="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FF00"/>
        <bgColor indexed="64"/>
      </patternFill>
    </fill>
    <fill>
      <patternFill patternType="solid">
        <fgColor theme="5" tint="0.59999389629810485"/>
        <bgColor indexed="64"/>
      </patternFill>
    </fill>
    <fill>
      <patternFill patternType="solid">
        <fgColor theme="3"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64">
    <xf numFmtId="0" fontId="0" fillId="0" borderId="0" xfId="0"/>
    <xf numFmtId="0" fontId="0" fillId="0" borderId="1" xfId="0" applyBorder="1"/>
    <xf numFmtId="0" fontId="0" fillId="0" borderId="1" xfId="0" applyBorder="1" applyAlignment="1">
      <alignment horizontal="center" vertical="center"/>
    </xf>
    <xf numFmtId="164" fontId="0" fillId="0" borderId="1" xfId="0" applyNumberFormat="1" applyBorder="1" applyAlignment="1">
      <alignment vertical="center"/>
    </xf>
    <xf numFmtId="165" fontId="0" fillId="0" borderId="1" xfId="0" applyNumberFormat="1" applyBorder="1" applyAlignment="1">
      <alignment vertical="center"/>
    </xf>
    <xf numFmtId="2" fontId="0" fillId="0" borderId="1" xfId="0" applyNumberFormat="1" applyBorder="1" applyAlignment="1">
      <alignment vertical="center"/>
    </xf>
    <xf numFmtId="0" fontId="0" fillId="0" borderId="1" xfId="0" applyBorder="1" applyAlignment="1">
      <alignment vertical="center"/>
    </xf>
    <xf numFmtId="0" fontId="0" fillId="0" borderId="0" xfId="0" applyAlignment="1">
      <alignment horizontal="center" vertical="center"/>
    </xf>
    <xf numFmtId="0" fontId="1" fillId="3" borderId="0" xfId="0" applyFont="1" applyFill="1"/>
    <xf numFmtId="166" fontId="0" fillId="0" borderId="1" xfId="0" applyNumberFormat="1" applyBorder="1" applyAlignment="1">
      <alignment vertical="center"/>
    </xf>
    <xf numFmtId="164" fontId="1" fillId="0" borderId="1" xfId="0" applyNumberFormat="1" applyFont="1" applyBorder="1" applyAlignment="1">
      <alignment vertical="center"/>
    </xf>
    <xf numFmtId="164" fontId="1" fillId="6" borderId="1" xfId="0" applyNumberFormat="1" applyFont="1" applyFill="1" applyBorder="1" applyAlignment="1">
      <alignment vertical="center"/>
    </xf>
    <xf numFmtId="164" fontId="0" fillId="6" borderId="1" xfId="0" applyNumberFormat="1" applyFill="1" applyBorder="1" applyAlignment="1">
      <alignment vertical="center"/>
    </xf>
    <xf numFmtId="166" fontId="0" fillId="6" borderId="1" xfId="0" applyNumberFormat="1" applyFill="1" applyBorder="1" applyAlignment="1">
      <alignment vertical="center"/>
    </xf>
    <xf numFmtId="164" fontId="0" fillId="4" borderId="1" xfId="0" applyNumberFormat="1" applyFill="1" applyBorder="1"/>
    <xf numFmtId="0" fontId="0" fillId="0" borderId="0" xfId="0" applyAlignment="1">
      <alignment vertical="center" wrapText="1"/>
    </xf>
    <xf numFmtId="0" fontId="4" fillId="0" borderId="0" xfId="0" applyFont="1"/>
    <xf numFmtId="167" fontId="0" fillId="0" borderId="0" xfId="0" applyNumberFormat="1"/>
    <xf numFmtId="0" fontId="1" fillId="7" borderId="0" xfId="0" applyFont="1" applyFill="1"/>
    <xf numFmtId="167" fontId="1" fillId="7" borderId="0" xfId="0" applyNumberFormat="1" applyFont="1" applyFill="1"/>
    <xf numFmtId="9" fontId="0" fillId="0" borderId="0" xfId="0" applyNumberFormat="1"/>
    <xf numFmtId="0" fontId="0" fillId="8" borderId="0" xfId="0" applyFill="1"/>
    <xf numFmtId="168" fontId="0" fillId="0" borderId="0" xfId="0" applyNumberFormat="1"/>
    <xf numFmtId="168" fontId="1" fillId="0" borderId="0" xfId="0" applyNumberFormat="1" applyFont="1"/>
    <xf numFmtId="168" fontId="1" fillId="7" borderId="0" xfId="0" applyNumberFormat="1" applyFont="1" applyFill="1"/>
    <xf numFmtId="168" fontId="0" fillId="0" borderId="2" xfId="0" applyNumberFormat="1" applyBorder="1"/>
    <xf numFmtId="0" fontId="1" fillId="6" borderId="1" xfId="0" applyFont="1" applyFill="1" applyBorder="1" applyAlignment="1">
      <alignment horizontal="center"/>
    </xf>
    <xf numFmtId="0" fontId="5" fillId="0" borderId="0" xfId="0" applyFont="1" applyAlignment="1">
      <alignment vertical="top"/>
    </xf>
    <xf numFmtId="0" fontId="3" fillId="0" borderId="0" xfId="0" applyFont="1" applyAlignment="1">
      <alignment horizontal="center"/>
    </xf>
    <xf numFmtId="0" fontId="0" fillId="0" borderId="1" xfId="0" applyBorder="1" applyAlignment="1">
      <alignment horizontal="center"/>
    </xf>
    <xf numFmtId="0" fontId="2" fillId="0" borderId="0" xfId="0" applyFont="1" applyAlignment="1">
      <alignment horizontal="center"/>
    </xf>
    <xf numFmtId="0" fontId="0" fillId="2" borderId="0" xfId="0" applyFill="1" applyAlignment="1">
      <alignment horizontal="center" vertical="center" wrapText="1"/>
    </xf>
    <xf numFmtId="0" fontId="0" fillId="0" borderId="1" xfId="0" applyBorder="1" applyAlignment="1">
      <alignment horizontal="center" vertical="center"/>
    </xf>
    <xf numFmtId="10" fontId="0" fillId="0" borderId="1" xfId="0" applyNumberFormat="1" applyBorder="1" applyAlignment="1">
      <alignment horizontal="center" vertical="center"/>
    </xf>
    <xf numFmtId="0" fontId="0" fillId="6" borderId="0" xfId="0" applyFill="1" applyAlignment="1">
      <alignment horizontal="left" vertical="center"/>
    </xf>
    <xf numFmtId="0" fontId="0" fillId="4" borderId="0" xfId="0" applyFill="1" applyAlignment="1">
      <alignment horizontal="left" vertical="center"/>
    </xf>
    <xf numFmtId="0" fontId="2" fillId="5" borderId="2" xfId="0" applyFont="1" applyFill="1" applyBorder="1" applyAlignment="1">
      <alignment horizontal="left" vertical="center"/>
    </xf>
    <xf numFmtId="0" fontId="0" fillId="4" borderId="0" xfId="0" applyFill="1" applyAlignment="1">
      <alignment horizontal="center" vertical="center" wrapText="1"/>
    </xf>
    <xf numFmtId="0" fontId="0" fillId="6" borderId="0" xfId="0" applyFill="1" applyAlignment="1">
      <alignment horizontal="left" vertical="center" wrapText="1"/>
    </xf>
    <xf numFmtId="0" fontId="0" fillId="6" borderId="0" xfId="0" applyFill="1" applyAlignment="1">
      <alignment horizontal="center" vertical="center" wrapText="1"/>
    </xf>
    <xf numFmtId="0" fontId="5" fillId="0" borderId="0" xfId="0" applyFont="1" applyAlignment="1">
      <alignment horizontal="justify" vertical="top"/>
    </xf>
    <xf numFmtId="14" fontId="0" fillId="0" borderId="1" xfId="0" applyNumberFormat="1" applyBorder="1" applyAlignment="1">
      <alignment horizontal="center"/>
    </xf>
    <xf numFmtId="3" fontId="0" fillId="0" borderId="1" xfId="0" applyNumberFormat="1" applyBorder="1" applyAlignment="1">
      <alignment horizontal="center" vertical="center"/>
    </xf>
    <xf numFmtId="170" fontId="0" fillId="0" borderId="1" xfId="0" applyNumberFormat="1" applyBorder="1" applyAlignment="1">
      <alignment vertical="center"/>
    </xf>
    <xf numFmtId="173" fontId="0" fillId="0" borderId="1" xfId="0" applyNumberFormat="1" applyBorder="1" applyAlignment="1">
      <alignment horizontal="center" vertical="center"/>
    </xf>
    <xf numFmtId="9" fontId="0" fillId="0" borderId="1" xfId="0" applyNumberFormat="1" applyBorder="1" applyAlignment="1">
      <alignment horizontal="center" vertical="center"/>
    </xf>
    <xf numFmtId="2" fontId="0" fillId="0" borderId="1" xfId="0" applyNumberFormat="1" applyBorder="1" applyAlignment="1">
      <alignment horizontal="center" vertical="center"/>
    </xf>
    <xf numFmtId="170" fontId="0" fillId="0" borderId="1" xfId="0" applyNumberFormat="1" applyBorder="1" applyAlignment="1">
      <alignment horizontal="center" vertical="center"/>
    </xf>
    <xf numFmtId="171" fontId="0" fillId="0" borderId="1" xfId="0" applyNumberFormat="1" applyBorder="1" applyAlignment="1">
      <alignment horizontal="center" vertical="center"/>
    </xf>
    <xf numFmtId="4" fontId="0" fillId="0" borderId="1" xfId="0" applyNumberFormat="1" applyBorder="1" applyAlignment="1">
      <alignment horizontal="center" vertical="center"/>
    </xf>
    <xf numFmtId="178" fontId="0" fillId="0" borderId="1" xfId="0" applyNumberFormat="1" applyBorder="1" applyAlignment="1">
      <alignment horizontal="center" vertical="center"/>
    </xf>
    <xf numFmtId="182" fontId="0" fillId="0" borderId="1" xfId="0" applyNumberFormat="1" applyBorder="1" applyAlignment="1">
      <alignment horizontal="center" vertical="center"/>
    </xf>
    <xf numFmtId="185" fontId="0" fillId="0" borderId="1" xfId="0" applyNumberFormat="1" applyBorder="1" applyAlignment="1">
      <alignment horizontal="center" vertical="center"/>
    </xf>
    <xf numFmtId="186" fontId="0" fillId="0" borderId="1" xfId="0" applyNumberFormat="1" applyBorder="1" applyAlignment="1">
      <alignment horizontal="center" vertical="center"/>
    </xf>
    <xf numFmtId="0" fontId="0" fillId="0" borderId="1" xfId="0" applyFill="1" applyBorder="1"/>
    <xf numFmtId="0" fontId="0" fillId="0" borderId="1" xfId="0" applyFill="1" applyBorder="1" applyAlignment="1">
      <alignment horizontal="center" vertical="center"/>
    </xf>
    <xf numFmtId="164" fontId="0" fillId="0" borderId="1" xfId="0" applyNumberFormat="1" applyBorder="1"/>
    <xf numFmtId="164" fontId="0" fillId="0" borderId="1" xfId="0" applyNumberFormat="1" applyBorder="1" applyAlignment="1">
      <alignment horizontal="center" vertical="center"/>
    </xf>
    <xf numFmtId="184" fontId="0" fillId="9" borderId="1" xfId="0" applyNumberFormat="1" applyFill="1" applyBorder="1"/>
    <xf numFmtId="174" fontId="0" fillId="0" borderId="1" xfId="0" applyNumberFormat="1" applyBorder="1" applyAlignment="1">
      <alignment horizontal="center" vertical="center"/>
    </xf>
    <xf numFmtId="164" fontId="0" fillId="0" borderId="1" xfId="0" applyNumberFormat="1" applyBorder="1" applyAlignment="1">
      <alignment horizontal="center" vertical="center"/>
    </xf>
    <xf numFmtId="166" fontId="0" fillId="0" borderId="1" xfId="0" applyNumberFormat="1" applyBorder="1" applyAlignment="1">
      <alignment horizontal="center" vertical="center"/>
    </xf>
    <xf numFmtId="184" fontId="1" fillId="0" borderId="1" xfId="0" applyNumberFormat="1" applyFont="1" applyBorder="1" applyAlignment="1">
      <alignment vertical="center"/>
    </xf>
    <xf numFmtId="3"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6.emf"/><Relationship Id="rId2" Type="http://schemas.openxmlformats.org/officeDocument/2006/relationships/image" Target="../media/image5.emf"/><Relationship Id="rId1" Type="http://schemas.openxmlformats.org/officeDocument/2006/relationships/image" Target="../media/image4.wmf"/></Relationships>
</file>

<file path=xl/drawings/_rels/vmlDrawing1.v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2</xdr:col>
      <xdr:colOff>152401</xdr:colOff>
      <xdr:row>1</xdr:row>
      <xdr:rowOff>175261</xdr:rowOff>
    </xdr:from>
    <xdr:to>
      <xdr:col>3</xdr:col>
      <xdr:colOff>756553</xdr:colOff>
      <xdr:row>12</xdr:row>
      <xdr:rowOff>175261</xdr:rowOff>
    </xdr:to>
    <xdr:pic>
      <xdr:nvPicPr>
        <xdr:cNvPr id="2" name="Imagen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37361" y="358141"/>
          <a:ext cx="1396632" cy="20116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66675</xdr:rowOff>
        </xdr:from>
        <xdr:to>
          <xdr:col>8</xdr:col>
          <xdr:colOff>161925</xdr:colOff>
          <xdr:row>7</xdr:row>
          <xdr:rowOff>123825</xdr:rowOff>
        </xdr:to>
        <xdr:sp macro="" textlink="">
          <xdr:nvSpPr>
            <xdr:cNvPr id="2049" name="Object 1" hidden="1">
              <a:extLst>
                <a:ext uri="{63B3BB69-23CF-44E3-9099-C40C66FF867C}">
                  <a14:compatExt spid="_x0000_s2049"/>
                </a:ext>
                <a:ext uri="{FF2B5EF4-FFF2-40B4-BE49-F238E27FC236}">
                  <a16:creationId xmlns:a16="http://schemas.microsoft.com/office/drawing/2014/main" id="{00000000-0008-0000-0200-000001080000}"/>
                </a:ext>
              </a:extLst>
            </xdr:cNvPr>
            <xdr:cNvSpPr/>
          </xdr:nvSpPr>
          <xdr:spPr bwMode="auto">
            <a:xfrm>
              <a:off x="0" y="0"/>
              <a:ext cx="0" cy="0"/>
            </a:xfrm>
            <a:prstGeom prst="rect">
              <a:avLst/>
            </a:prstGeom>
            <a:solidFill>
              <a:srgbClr val="BDCDE1"/>
            </a:solidFill>
            <a:ln w="9525">
              <a:solidFill>
                <a:srgbClr val="000000" mc:Ignorable="a14" a14:legacySpreadsheetColorIndex="64"/>
              </a:solidFill>
              <a:miter lim="800000"/>
              <a:headEnd/>
              <a:tailEnd/>
            </a:ln>
          </xdr:spPr>
        </xdr:sp>
        <xdr:clientData/>
      </xdr:twoCellAnchor>
    </mc:Choice>
    <mc:Fallback/>
  </mc:AlternateContent>
  <xdr:twoCellAnchor editAs="oneCell">
    <xdr:from>
      <xdr:col>9</xdr:col>
      <xdr:colOff>396240</xdr:colOff>
      <xdr:row>3</xdr:row>
      <xdr:rowOff>114300</xdr:rowOff>
    </xdr:from>
    <xdr:to>
      <xdr:col>13</xdr:col>
      <xdr:colOff>797490</xdr:colOff>
      <xdr:row>12</xdr:row>
      <xdr:rowOff>169524</xdr:rowOff>
    </xdr:to>
    <xdr:pic>
      <xdr:nvPicPr>
        <xdr:cNvPr id="9" name="Imagen 8">
          <a:extLst>
            <a:ext uri="{FF2B5EF4-FFF2-40B4-BE49-F238E27FC236}">
              <a16:creationId xmlns:a16="http://schemas.microsoft.com/office/drawing/2014/main" id="{00000000-0008-0000-0200-000009000000}"/>
            </a:ext>
          </a:extLst>
        </xdr:cNvPr>
        <xdr:cNvPicPr>
          <a:picLocks noChangeAspect="1"/>
        </xdr:cNvPicPr>
      </xdr:nvPicPr>
      <xdr:blipFill>
        <a:blip xmlns:r="http://schemas.openxmlformats.org/officeDocument/2006/relationships" r:embed="rId1"/>
        <a:stretch>
          <a:fillRect/>
        </a:stretch>
      </xdr:blipFill>
      <xdr:spPr>
        <a:xfrm>
          <a:off x="7223760" y="723900"/>
          <a:ext cx="3571170" cy="1701144"/>
        </a:xfrm>
        <a:prstGeom prst="rect">
          <a:avLst/>
        </a:prstGeom>
      </xdr:spPr>
    </xdr:pic>
    <xdr:clientData/>
  </xdr:twoCellAnchor>
  <xdr:twoCellAnchor editAs="oneCell">
    <xdr:from>
      <xdr:col>10</xdr:col>
      <xdr:colOff>56564</xdr:colOff>
      <xdr:row>16</xdr:row>
      <xdr:rowOff>99060</xdr:rowOff>
    </xdr:from>
    <xdr:to>
      <xdr:col>14</xdr:col>
      <xdr:colOff>54512</xdr:colOff>
      <xdr:row>23</xdr:row>
      <xdr:rowOff>83820</xdr:rowOff>
    </xdr:to>
    <xdr:pic>
      <xdr:nvPicPr>
        <xdr:cNvPr id="15" name="Imagen 14">
          <a:extLst>
            <a:ext uri="{FF2B5EF4-FFF2-40B4-BE49-F238E27FC236}">
              <a16:creationId xmlns:a16="http://schemas.microsoft.com/office/drawing/2014/main" id="{00000000-0008-0000-0200-00000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76564" y="3086100"/>
          <a:ext cx="3381228"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47625</xdr:colOff>
          <xdr:row>25</xdr:row>
          <xdr:rowOff>95250</xdr:rowOff>
        </xdr:from>
        <xdr:to>
          <xdr:col>8</xdr:col>
          <xdr:colOff>171450</xdr:colOff>
          <xdr:row>31</xdr:row>
          <xdr:rowOff>57150</xdr:rowOff>
        </xdr:to>
        <xdr:sp macro="" textlink="">
          <xdr:nvSpPr>
            <xdr:cNvPr id="2054" name="Object 6" hidden="1">
              <a:extLst>
                <a:ext uri="{63B3BB69-23CF-44E3-9099-C40C66FF867C}">
                  <a14:compatExt spid="_x0000_s2054"/>
                </a:ext>
                <a:ext uri="{FF2B5EF4-FFF2-40B4-BE49-F238E27FC236}">
                  <a16:creationId xmlns:a16="http://schemas.microsoft.com/office/drawing/2014/main" id="{00000000-0008-0000-0200-000006080000}"/>
                </a:ext>
              </a:extLst>
            </xdr:cNvPr>
            <xdr:cNvSpPr/>
          </xdr:nvSpPr>
          <xdr:spPr bwMode="auto">
            <a:xfrm>
              <a:off x="0" y="0"/>
              <a:ext cx="0" cy="0"/>
            </a:xfrm>
            <a:prstGeom prst="rect">
              <a:avLst/>
            </a:prstGeom>
            <a:solidFill>
              <a:srgbClr val="BDCDE1"/>
            </a:solidFill>
            <a:ln w="9525">
              <a:solidFill>
                <a:srgbClr val="000000" mc:Ignorable="a14" a14:legacySpreadsheetColorIndex="64"/>
              </a:solidFill>
              <a:miter lim="800000"/>
              <a:headEnd/>
              <a:tailEnd/>
            </a:ln>
          </xdr:spPr>
        </xdr:sp>
        <xdr:clientData/>
      </xdr:twoCellAnchor>
    </mc:Choice>
    <mc:Fallback/>
  </mc:AlternateContent>
  <xdr:twoCellAnchor editAs="oneCell">
    <xdr:from>
      <xdr:col>0</xdr:col>
      <xdr:colOff>0</xdr:colOff>
      <xdr:row>49</xdr:row>
      <xdr:rowOff>175260</xdr:rowOff>
    </xdr:from>
    <xdr:to>
      <xdr:col>8</xdr:col>
      <xdr:colOff>241107</xdr:colOff>
      <xdr:row>55</xdr:row>
      <xdr:rowOff>55742</xdr:rowOff>
    </xdr:to>
    <xdr:pic>
      <xdr:nvPicPr>
        <xdr:cNvPr id="20" name="Picture 3">
          <a:extLst>
            <a:ext uri="{FF2B5EF4-FFF2-40B4-BE49-F238E27FC236}">
              <a16:creationId xmlns:a16="http://schemas.microsoft.com/office/drawing/2014/main" id="{00000000-0008-0000-0200-000014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0" y="9212580"/>
          <a:ext cx="5895147" cy="977762"/>
        </a:xfrm>
        <a:prstGeom prst="rect">
          <a:avLst/>
        </a:prstGeom>
        <a:solidFill>
          <a:srgbClr val="BDCDE1"/>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twoCellAnchor>
    <xdr:from>
      <xdr:col>0</xdr:col>
      <xdr:colOff>0</xdr:colOff>
      <xdr:row>20</xdr:row>
      <xdr:rowOff>0</xdr:rowOff>
    </xdr:from>
    <xdr:to>
      <xdr:col>5</xdr:col>
      <xdr:colOff>192207</xdr:colOff>
      <xdr:row>24</xdr:row>
      <xdr:rowOff>40645</xdr:rowOff>
    </xdr:to>
    <xdr:sp macro="" textlink="">
      <xdr:nvSpPr>
        <xdr:cNvPr id="21" name="Rectángulo 20">
          <a:extLst>
            <a:ext uri="{FF2B5EF4-FFF2-40B4-BE49-F238E27FC236}">
              <a16:creationId xmlns:a16="http://schemas.microsoft.com/office/drawing/2014/main" id="{00000000-0008-0000-0200-000015000000}"/>
            </a:ext>
          </a:extLst>
        </xdr:cNvPr>
        <xdr:cNvSpPr/>
      </xdr:nvSpPr>
      <xdr:spPr>
        <a:xfrm>
          <a:off x="0" y="3733800"/>
          <a:ext cx="3773607" cy="772165"/>
        </a:xfrm>
        <a:prstGeom prst="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NI" sz="1100">
              <a:solidFill>
                <a:sysClr val="windowText" lastClr="000000"/>
              </a:solidFill>
            </a:rPr>
            <a:t>Conclusiones</a:t>
          </a:r>
        </a:p>
        <a:p>
          <a:pPr algn="l"/>
          <a:r>
            <a:rPr lang="es-NI" sz="1100" baseline="0">
              <a:solidFill>
                <a:sysClr val="windowText" lastClr="000000"/>
              </a:solidFill>
            </a:rPr>
            <a:t>Con estos abonos y tasa, la regla comercial produce un saldo de $434.60 menor a la regla americana, porque reconoce el efecto financiero de "llevar" los pagos parciales hasta el vencimiento.</a:t>
          </a:r>
        </a:p>
      </xdr:txBody>
    </xdr:sp>
    <xdr:clientData/>
  </xdr:twoCellAnchor>
  <xdr:twoCellAnchor>
    <xdr:from>
      <xdr:col>0</xdr:col>
      <xdr:colOff>0</xdr:colOff>
      <xdr:row>44</xdr:row>
      <xdr:rowOff>0</xdr:rowOff>
    </xdr:from>
    <xdr:to>
      <xdr:col>5</xdr:col>
      <xdr:colOff>192207</xdr:colOff>
      <xdr:row>48</xdr:row>
      <xdr:rowOff>40645</xdr:rowOff>
    </xdr:to>
    <xdr:sp macro="" textlink="">
      <xdr:nvSpPr>
        <xdr:cNvPr id="22" name="Rectángulo 21">
          <a:extLst>
            <a:ext uri="{FF2B5EF4-FFF2-40B4-BE49-F238E27FC236}">
              <a16:creationId xmlns:a16="http://schemas.microsoft.com/office/drawing/2014/main" id="{00000000-0008-0000-0200-000016000000}"/>
            </a:ext>
          </a:extLst>
        </xdr:cNvPr>
        <xdr:cNvSpPr/>
      </xdr:nvSpPr>
      <xdr:spPr>
        <a:xfrm>
          <a:off x="0" y="8122920"/>
          <a:ext cx="3773607" cy="772165"/>
        </a:xfrm>
        <a:prstGeom prst="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NI" sz="1100">
              <a:solidFill>
                <a:sysClr val="windowText" lastClr="000000"/>
              </a:solidFill>
            </a:rPr>
            <a:t>Conclusiones</a:t>
          </a:r>
        </a:p>
        <a:p>
          <a:pPr algn="l"/>
          <a:r>
            <a:rPr lang="es-NI" sz="1100" baseline="0">
              <a:solidFill>
                <a:sysClr val="windowText" lastClr="000000"/>
              </a:solidFill>
            </a:rPr>
            <a:t>La regla comercial resulta más beneficiosa para el deudor, mientrass que la regla americana implica un pago ligeramente mayor por el mismo préstamo.</a:t>
          </a:r>
        </a:p>
      </xdr:txBody>
    </xdr:sp>
    <xdr:clientData/>
  </xdr:twoCellAnchor>
  <xdr:twoCellAnchor>
    <xdr:from>
      <xdr:col>0</xdr:col>
      <xdr:colOff>0</xdr:colOff>
      <xdr:row>67</xdr:row>
      <xdr:rowOff>0</xdr:rowOff>
    </xdr:from>
    <xdr:to>
      <xdr:col>5</xdr:col>
      <xdr:colOff>192207</xdr:colOff>
      <xdr:row>71</xdr:row>
      <xdr:rowOff>40645</xdr:rowOff>
    </xdr:to>
    <xdr:sp macro="" textlink="">
      <xdr:nvSpPr>
        <xdr:cNvPr id="23" name="Rectángulo 22">
          <a:extLst>
            <a:ext uri="{FF2B5EF4-FFF2-40B4-BE49-F238E27FC236}">
              <a16:creationId xmlns:a16="http://schemas.microsoft.com/office/drawing/2014/main" id="{00000000-0008-0000-0200-000017000000}"/>
            </a:ext>
          </a:extLst>
        </xdr:cNvPr>
        <xdr:cNvSpPr/>
      </xdr:nvSpPr>
      <xdr:spPr>
        <a:xfrm>
          <a:off x="0" y="12329160"/>
          <a:ext cx="3773607" cy="772165"/>
        </a:xfrm>
        <a:prstGeom prst="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NI" sz="1100">
              <a:solidFill>
                <a:sysClr val="windowText" lastClr="000000"/>
              </a:solidFill>
            </a:rPr>
            <a:t>Conclusiones</a:t>
          </a:r>
        </a:p>
        <a:p>
          <a:pPr algn="l"/>
          <a:r>
            <a:rPr lang="es-NI" sz="1100" baseline="0">
              <a:solidFill>
                <a:sysClr val="windowText" lastClr="000000"/>
              </a:solidFill>
            </a:rPr>
            <a:t>La regla comercial resulta más beneficiosa para el deudor porque disminuye más la obligación final, mientras que la regla americana beneficia al acreedor al exigir un saldo mayor en la fecha de vencimiento.</a:t>
          </a:r>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0</xdr:col>
      <xdr:colOff>670560</xdr:colOff>
      <xdr:row>0</xdr:row>
      <xdr:rowOff>99060</xdr:rowOff>
    </xdr:from>
    <xdr:ext cx="184731" cy="264560"/>
    <xdr:sp macro="" textlink="">
      <xdr:nvSpPr>
        <xdr:cNvPr id="6" name="CuadroTexto 5">
          <a:extLst>
            <a:ext uri="{FF2B5EF4-FFF2-40B4-BE49-F238E27FC236}">
              <a16:creationId xmlns:a16="http://schemas.microsoft.com/office/drawing/2014/main" id="{00000000-0008-0000-0300-000006000000}"/>
            </a:ext>
          </a:extLst>
        </xdr:cNvPr>
        <xdr:cNvSpPr txBox="1"/>
      </xdr:nvSpPr>
      <xdr:spPr>
        <a:xfrm>
          <a:off x="670560" y="990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0</xdr:col>
      <xdr:colOff>38100</xdr:colOff>
      <xdr:row>6</xdr:row>
      <xdr:rowOff>14286</xdr:rowOff>
    </xdr:from>
    <xdr:to>
      <xdr:col>7</xdr:col>
      <xdr:colOff>285750</xdr:colOff>
      <xdr:row>24</xdr:row>
      <xdr:rowOff>180974</xdr:rowOff>
    </xdr:to>
    <xdr:sp macro="" textlink="">
      <xdr:nvSpPr>
        <xdr:cNvPr id="2" name="TextBox 1">
          <a:extLst>
            <a:ext uri="{FF2B5EF4-FFF2-40B4-BE49-F238E27FC236}">
              <a16:creationId xmlns:a16="http://schemas.microsoft.com/office/drawing/2014/main" id="{E9E34964-A33E-2A9D-20CF-E7F0DA25DDD3}"/>
            </a:ext>
          </a:extLst>
        </xdr:cNvPr>
        <xdr:cNvSpPr txBox="1"/>
      </xdr:nvSpPr>
      <xdr:spPr>
        <a:xfrm>
          <a:off x="38100" y="1100136"/>
          <a:ext cx="5581650" cy="358616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Tasa de interés nominal:</a:t>
          </a:r>
          <a:r>
            <a:rPr lang="en-US" sz="1100" baseline="0"/>
            <a:t> Una tasa "anual anunciada" que no incorpora la capitalización dentro del año. Siempre viene con su frecuencia de capitalización: mensual (m = 12), bimestral (m = 6), trimestral (m = 4), etc.</a:t>
          </a:r>
        </a:p>
        <a:p>
          <a:r>
            <a:rPr lang="en-US" sz="1100" baseline="0"/>
            <a:t>Cuando se usa: en contratos/folletos donde se comunica una tasa sencilla con la frecuencia.</a:t>
          </a:r>
        </a:p>
        <a:p>
          <a:endParaRPr lang="en-US" sz="1100" baseline="0"/>
        </a:p>
        <a:p>
          <a:r>
            <a:rPr lang="en-US" sz="1100" baseline="0"/>
            <a:t>Tasa de interés efectiva: La tasa real de crecimiento sobre un período completo incluyendo la capitalización intermedia.</a:t>
          </a:r>
        </a:p>
        <a:p>
          <a:r>
            <a:rPr lang="en-US" sz="1100" baseline="0"/>
            <a:t>Cuando se usa: para compara opciones con distintas frecuencia; refleja el rendimiento/costo real.</a:t>
          </a:r>
        </a:p>
        <a:p>
          <a:endParaRPr lang="en-US" sz="1100" baseline="0"/>
        </a:p>
        <a:p>
          <a:r>
            <a:rPr lang="en-US" sz="1100" baseline="0"/>
            <a:t>Tasas Equivalentes: dos tasa con distintas unidades/frecuencias son equivalentes si producen el mismo factor de acumulación en el mismo horizonte.</a:t>
          </a:r>
        </a:p>
        <a:p>
          <a:endParaRPr lang="en-US" sz="1100" baseline="0"/>
        </a:p>
        <a:p>
          <a:r>
            <a:rPr lang="en-US" sz="1100" baseline="0"/>
            <a:t>Diferencias principales: </a:t>
          </a:r>
        </a:p>
        <a:p>
          <a:r>
            <a:rPr lang="en-US" sz="1100" baseline="0"/>
            <a:t>1. Nominal: etiqueta anual y frecuencia, no incluye la capitalización por sí sola. Útil para cotizar.</a:t>
          </a:r>
        </a:p>
        <a:p>
          <a:r>
            <a:rPr lang="en-US" sz="1100" baseline="0"/>
            <a:t>2. Efectiva: crecimiento real en el período. Útil para comparar costos/rendimientos.</a:t>
          </a:r>
        </a:p>
        <a:p>
          <a:r>
            <a:rPr lang="en-US" sz="1100" baseline="0"/>
            <a:t>3. Equivalentes: Distintas formas (unidad/frecuencia) que producen el mismo valor futuro en el mismo horizonte.</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3.emf"/><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package" Target="../embeddings/Microsoft_Word_Document1.docx"/><Relationship Id="rId5" Type="http://schemas.openxmlformats.org/officeDocument/2006/relationships/image" Target="../media/image2.emf"/><Relationship Id="rId4" Type="http://schemas.openxmlformats.org/officeDocument/2006/relationships/package" Target="../embeddings/Microsoft_Word_Document.docx"/></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5:E23"/>
  <sheetViews>
    <sheetView workbookViewId="0">
      <selection activeCell="C23" sqref="C23:E23"/>
    </sheetView>
  </sheetViews>
  <sheetFormatPr defaultColWidth="11.42578125" defaultRowHeight="15" x14ac:dyDescent="0.25"/>
  <sheetData>
    <row r="15" spans="3:4" ht="15.75" x14ac:dyDescent="0.25">
      <c r="C15" s="28" t="s">
        <v>51</v>
      </c>
      <c r="D15" s="28"/>
    </row>
    <row r="17" spans="2:5" x14ac:dyDescent="0.25">
      <c r="C17" s="30" t="s">
        <v>55</v>
      </c>
      <c r="D17" s="30"/>
      <c r="E17" s="30"/>
    </row>
    <row r="19" spans="2:5" x14ac:dyDescent="0.25">
      <c r="B19" s="26" t="s">
        <v>52</v>
      </c>
      <c r="C19" s="29" t="s">
        <v>57</v>
      </c>
      <c r="D19" s="29"/>
      <c r="E19" s="29"/>
    </row>
    <row r="21" spans="2:5" x14ac:dyDescent="0.25">
      <c r="B21" s="26" t="s">
        <v>53</v>
      </c>
      <c r="C21" s="29">
        <v>24010226</v>
      </c>
      <c r="D21" s="29"/>
      <c r="E21" s="29"/>
    </row>
    <row r="23" spans="2:5" x14ac:dyDescent="0.25">
      <c r="B23" s="26" t="s">
        <v>54</v>
      </c>
      <c r="C23" s="41">
        <v>45914</v>
      </c>
      <c r="D23" s="29"/>
      <c r="E23" s="29"/>
    </row>
  </sheetData>
  <mergeCells count="5">
    <mergeCell ref="C15:D15"/>
    <mergeCell ref="C19:E19"/>
    <mergeCell ref="C21:E21"/>
    <mergeCell ref="C23:E23"/>
    <mergeCell ref="C17:E1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23"/>
  <sheetViews>
    <sheetView tabSelected="1" zoomScale="79" zoomScaleNormal="100" workbookViewId="0">
      <selection activeCell="J128" sqref="J128"/>
    </sheetView>
  </sheetViews>
  <sheetFormatPr defaultColWidth="8.85546875" defaultRowHeight="15" x14ac:dyDescent="0.25"/>
  <cols>
    <col min="1" max="1" width="25.7109375" customWidth="1"/>
    <col min="2" max="2" width="3.7109375" customWidth="1"/>
    <col min="3" max="3" width="14.5703125" customWidth="1"/>
    <col min="4" max="4" width="20.7109375" style="7" customWidth="1"/>
    <col min="5" max="5" width="20.7109375" customWidth="1"/>
    <col min="11" max="11" width="15.85546875" customWidth="1"/>
  </cols>
  <sheetData>
    <row r="1" spans="1:12" x14ac:dyDescent="0.25">
      <c r="A1" s="31" t="s">
        <v>0</v>
      </c>
      <c r="B1" s="31"/>
      <c r="C1" s="31"/>
      <c r="D1" s="31"/>
      <c r="E1" s="31"/>
      <c r="F1" s="31"/>
      <c r="G1" s="31"/>
      <c r="H1" s="31"/>
    </row>
    <row r="2" spans="1:12" x14ac:dyDescent="0.25">
      <c r="A2" s="31"/>
      <c r="B2" s="31"/>
      <c r="C2" s="31"/>
      <c r="D2" s="31"/>
      <c r="E2" s="31"/>
      <c r="F2" s="31"/>
      <c r="G2" s="31"/>
      <c r="H2" s="31"/>
    </row>
    <row r="3" spans="1:12" x14ac:dyDescent="0.25">
      <c r="A3" s="31"/>
      <c r="B3" s="31"/>
      <c r="C3" s="31"/>
      <c r="D3" s="31"/>
      <c r="E3" s="31"/>
      <c r="F3" s="31"/>
      <c r="G3" s="31"/>
      <c r="H3" s="31"/>
    </row>
    <row r="5" spans="1:12" x14ac:dyDescent="0.25">
      <c r="A5" s="8" t="s">
        <v>1</v>
      </c>
    </row>
    <row r="6" spans="1:12" x14ac:dyDescent="0.25">
      <c r="A6" s="1" t="s">
        <v>8</v>
      </c>
      <c r="B6" s="2" t="s">
        <v>5</v>
      </c>
      <c r="C6" s="42">
        <v>100000</v>
      </c>
      <c r="D6" s="32"/>
      <c r="E6" s="3">
        <f>C6</f>
        <v>100000</v>
      </c>
    </row>
    <row r="7" spans="1:12" x14ac:dyDescent="0.25">
      <c r="A7" s="1" t="s">
        <v>7</v>
      </c>
      <c r="B7" s="2" t="s">
        <v>3</v>
      </c>
      <c r="C7" s="45">
        <v>0.08</v>
      </c>
      <c r="D7" s="45"/>
      <c r="E7" s="5">
        <v>0.08</v>
      </c>
    </row>
    <row r="8" spans="1:12" x14ac:dyDescent="0.25">
      <c r="A8" s="1" t="s">
        <v>4</v>
      </c>
      <c r="B8" s="2" t="s">
        <v>12</v>
      </c>
      <c r="C8" s="2">
        <v>4</v>
      </c>
      <c r="D8" s="2"/>
      <c r="E8" s="6"/>
    </row>
    <row r="9" spans="1:12" x14ac:dyDescent="0.25">
      <c r="A9" s="1" t="s">
        <v>9</v>
      </c>
      <c r="B9" s="2" t="s">
        <v>2</v>
      </c>
      <c r="C9" s="48">
        <f>(E7+1)^4</f>
        <v>1.3604889600000003</v>
      </c>
      <c r="D9" s="48"/>
      <c r="E9" s="12">
        <f>C6*C9</f>
        <v>136048.89600000004</v>
      </c>
      <c r="G9" s="34" t="s">
        <v>58</v>
      </c>
      <c r="H9" s="34"/>
      <c r="I9" s="34"/>
      <c r="J9" s="34"/>
      <c r="K9" s="34"/>
    </row>
    <row r="11" spans="1:12" x14ac:dyDescent="0.25">
      <c r="A11" s="31" t="s">
        <v>10</v>
      </c>
      <c r="B11" s="31"/>
      <c r="C11" s="31"/>
      <c r="D11" s="31"/>
      <c r="E11" s="31"/>
      <c r="F11" s="31"/>
      <c r="G11" s="31"/>
      <c r="H11" s="31"/>
    </row>
    <row r="12" spans="1:12" x14ac:dyDescent="0.25">
      <c r="A12" s="31"/>
      <c r="B12" s="31"/>
      <c r="C12" s="31"/>
      <c r="D12" s="31"/>
      <c r="E12" s="31"/>
      <c r="F12" s="31"/>
      <c r="G12" s="31"/>
      <c r="H12" s="31"/>
    </row>
    <row r="13" spans="1:12" x14ac:dyDescent="0.25">
      <c r="A13" s="31"/>
      <c r="B13" s="31"/>
      <c r="C13" s="31"/>
      <c r="D13" s="31"/>
      <c r="E13" s="31"/>
      <c r="F13" s="31"/>
      <c r="G13" s="31"/>
      <c r="H13" s="31"/>
      <c r="L13" t="s">
        <v>59</v>
      </c>
    </row>
    <row r="14" spans="1:12" x14ac:dyDescent="0.25">
      <c r="D14" s="7" t="s">
        <v>60</v>
      </c>
    </row>
    <row r="15" spans="1:12" x14ac:dyDescent="0.25">
      <c r="A15" s="8" t="s">
        <v>11</v>
      </c>
    </row>
    <row r="16" spans="1:12" x14ac:dyDescent="0.25">
      <c r="A16" s="1" t="s">
        <v>8</v>
      </c>
      <c r="B16" s="2" t="s">
        <v>5</v>
      </c>
      <c r="C16" s="49">
        <v>2000</v>
      </c>
      <c r="D16" s="32"/>
      <c r="E16" s="3">
        <f>C16</f>
        <v>2000</v>
      </c>
    </row>
    <row r="17" spans="1:11" x14ac:dyDescent="0.25">
      <c r="A17" s="1" t="s">
        <v>7</v>
      </c>
      <c r="B17" s="2" t="s">
        <v>3</v>
      </c>
      <c r="C17" s="44">
        <v>1.4999999999999999E-2</v>
      </c>
      <c r="D17" s="44"/>
      <c r="E17" s="4">
        <v>1.4999999999999999E-2</v>
      </c>
    </row>
    <row r="18" spans="1:11" x14ac:dyDescent="0.25">
      <c r="A18" s="1" t="s">
        <v>6</v>
      </c>
      <c r="B18" s="2" t="s">
        <v>12</v>
      </c>
      <c r="C18" s="2">
        <v>3</v>
      </c>
      <c r="D18" s="2">
        <v>12</v>
      </c>
      <c r="E18" s="6">
        <f>C18*D18</f>
        <v>36</v>
      </c>
    </row>
    <row r="19" spans="1:11" x14ac:dyDescent="0.25">
      <c r="A19" s="1" t="s">
        <v>9</v>
      </c>
      <c r="B19" s="2" t="s">
        <v>2</v>
      </c>
      <c r="C19" s="51">
        <f>(1+E17)^36</f>
        <v>1.7091395380976955</v>
      </c>
      <c r="D19" s="51"/>
      <c r="E19" s="12">
        <f>E16*C19</f>
        <v>3418.2790761953911</v>
      </c>
      <c r="G19" s="34" t="s">
        <v>61</v>
      </c>
      <c r="H19" s="34"/>
      <c r="I19" s="34"/>
      <c r="J19" s="34"/>
      <c r="K19" s="34"/>
    </row>
    <row r="20" spans="1:11" x14ac:dyDescent="0.25">
      <c r="A20" s="1" t="s">
        <v>13</v>
      </c>
      <c r="B20" s="2" t="s">
        <v>14</v>
      </c>
      <c r="C20" s="32"/>
      <c r="D20" s="32"/>
      <c r="E20" s="14">
        <f>E19-E16</f>
        <v>1418.2790761953911</v>
      </c>
      <c r="G20" s="35" t="s">
        <v>62</v>
      </c>
      <c r="H20" s="35"/>
      <c r="I20" s="35"/>
      <c r="J20" s="35"/>
      <c r="K20" s="35"/>
    </row>
    <row r="22" spans="1:11" x14ac:dyDescent="0.25">
      <c r="A22" s="31" t="s">
        <v>15</v>
      </c>
      <c r="B22" s="31"/>
      <c r="C22" s="31"/>
      <c r="D22" s="31"/>
      <c r="E22" s="31"/>
      <c r="F22" s="31"/>
      <c r="G22" s="31"/>
      <c r="H22" s="31"/>
    </row>
    <row r="23" spans="1:11" x14ac:dyDescent="0.25">
      <c r="A23" s="31"/>
      <c r="B23" s="31"/>
      <c r="C23" s="31"/>
      <c r="D23" s="31"/>
      <c r="E23" s="31"/>
      <c r="F23" s="31"/>
      <c r="G23" s="31"/>
      <c r="H23" s="31"/>
    </row>
    <row r="24" spans="1:11" x14ac:dyDescent="0.25">
      <c r="A24" s="31"/>
      <c r="B24" s="31"/>
      <c r="C24" s="31"/>
      <c r="D24" s="31"/>
      <c r="E24" s="31"/>
      <c r="F24" s="31"/>
      <c r="G24" s="31"/>
      <c r="H24" s="31"/>
    </row>
    <row r="26" spans="1:11" x14ac:dyDescent="0.25">
      <c r="A26" s="8" t="s">
        <v>16</v>
      </c>
    </row>
    <row r="27" spans="1:11" x14ac:dyDescent="0.25">
      <c r="A27" s="1" t="s">
        <v>8</v>
      </c>
      <c r="B27" s="2" t="s">
        <v>5</v>
      </c>
      <c r="C27" s="42">
        <v>800000</v>
      </c>
      <c r="D27" s="32"/>
      <c r="E27" s="3">
        <f>C27</f>
        <v>800000</v>
      </c>
    </row>
    <row r="28" spans="1:11" x14ac:dyDescent="0.25">
      <c r="A28" s="1" t="s">
        <v>7</v>
      </c>
      <c r="B28" s="2" t="s">
        <v>3</v>
      </c>
      <c r="C28" s="44">
        <v>2.1000000000000001E-2</v>
      </c>
      <c r="D28" s="44"/>
      <c r="E28" s="4">
        <v>2.1000000000000001E-2</v>
      </c>
    </row>
    <row r="29" spans="1:11" x14ac:dyDescent="0.25">
      <c r="A29" s="1" t="s">
        <v>6</v>
      </c>
      <c r="B29" s="2" t="s">
        <v>12</v>
      </c>
      <c r="C29" s="2">
        <v>5</v>
      </c>
      <c r="D29" s="2">
        <v>12</v>
      </c>
      <c r="E29" s="6">
        <f>C29*D29</f>
        <v>60</v>
      </c>
    </row>
    <row r="30" spans="1:11" x14ac:dyDescent="0.25">
      <c r="A30" s="1" t="s">
        <v>9</v>
      </c>
      <c r="B30" s="2" t="s">
        <v>2</v>
      </c>
      <c r="C30" s="53">
        <f>(1+E28)^60</f>
        <v>3.4797218100551084</v>
      </c>
      <c r="D30" s="53"/>
      <c r="E30" s="12">
        <f>C30*E27</f>
        <v>2783777.4480440868</v>
      </c>
      <c r="G30" s="34" t="s">
        <v>63</v>
      </c>
      <c r="H30" s="34"/>
      <c r="I30" s="34"/>
      <c r="J30" s="34"/>
      <c r="K30" s="34"/>
    </row>
    <row r="31" spans="1:11" x14ac:dyDescent="0.25">
      <c r="A31" s="54" t="s">
        <v>13</v>
      </c>
      <c r="B31" s="55" t="s">
        <v>14</v>
      </c>
      <c r="C31" s="56">
        <f>E27</f>
        <v>800000</v>
      </c>
      <c r="D31" s="57">
        <f>E30</f>
        <v>2783777.4480440868</v>
      </c>
      <c r="E31" s="58">
        <f>D31-C31</f>
        <v>1983777.4480440868</v>
      </c>
    </row>
    <row r="32" spans="1:11" x14ac:dyDescent="0.25">
      <c r="A32" s="31" t="s">
        <v>17</v>
      </c>
      <c r="B32" s="31"/>
      <c r="C32" s="31"/>
      <c r="D32" s="31"/>
      <c r="E32" s="31"/>
      <c r="F32" s="31"/>
      <c r="G32" s="31"/>
      <c r="H32" s="31"/>
    </row>
    <row r="33" spans="1:11" x14ac:dyDescent="0.25">
      <c r="A33" s="31"/>
      <c r="B33" s="31"/>
      <c r="C33" s="31"/>
      <c r="D33" s="31"/>
      <c r="E33" s="31"/>
      <c r="F33" s="31"/>
      <c r="G33" s="31"/>
      <c r="H33" s="31"/>
    </row>
    <row r="34" spans="1:11" x14ac:dyDescent="0.25">
      <c r="A34" s="31"/>
      <c r="B34" s="31"/>
      <c r="C34" s="31"/>
      <c r="D34" s="31"/>
      <c r="E34" s="31"/>
      <c r="F34" s="31"/>
      <c r="G34" s="31"/>
      <c r="H34" s="31"/>
    </row>
    <row r="36" spans="1:11" x14ac:dyDescent="0.25">
      <c r="A36" s="8" t="s">
        <v>18</v>
      </c>
    </row>
    <row r="37" spans="1:11" x14ac:dyDescent="0.25">
      <c r="A37" s="36" t="s">
        <v>19</v>
      </c>
      <c r="B37" s="36"/>
      <c r="C37" s="36"/>
    </row>
    <row r="38" spans="1:11" x14ac:dyDescent="0.25">
      <c r="A38" s="1" t="s">
        <v>8</v>
      </c>
      <c r="B38" s="2" t="s">
        <v>5</v>
      </c>
      <c r="C38" s="42">
        <v>20000</v>
      </c>
      <c r="D38" s="32"/>
      <c r="E38" s="3">
        <f>C38</f>
        <v>20000</v>
      </c>
    </row>
    <row r="39" spans="1:11" x14ac:dyDescent="0.25">
      <c r="A39" s="1" t="s">
        <v>7</v>
      </c>
      <c r="B39" s="2" t="s">
        <v>3</v>
      </c>
      <c r="C39" s="45">
        <v>0.06</v>
      </c>
      <c r="D39" s="45"/>
      <c r="E39" s="5">
        <f>0.06</f>
        <v>0.06</v>
      </c>
    </row>
    <row r="40" spans="1:11" x14ac:dyDescent="0.25">
      <c r="A40" s="1" t="s">
        <v>6</v>
      </c>
      <c r="B40" s="2" t="s">
        <v>12</v>
      </c>
      <c r="C40" s="2">
        <v>3</v>
      </c>
      <c r="D40" s="2"/>
      <c r="E40" s="6">
        <f>C40</f>
        <v>3</v>
      </c>
    </row>
    <row r="41" spans="1:11" x14ac:dyDescent="0.25">
      <c r="A41" s="1" t="s">
        <v>9</v>
      </c>
      <c r="B41" s="2" t="s">
        <v>2</v>
      </c>
      <c r="C41" s="59">
        <f>(1+E39)^3</f>
        <v>1.1910160000000003</v>
      </c>
      <c r="D41" s="32"/>
      <c r="E41" s="10">
        <f>C41*E38</f>
        <v>23820.320000000007</v>
      </c>
      <c r="G41" s="37" t="s">
        <v>64</v>
      </c>
      <c r="H41" s="37"/>
      <c r="I41" s="37"/>
      <c r="J41" s="37"/>
      <c r="K41" s="37"/>
    </row>
    <row r="42" spans="1:11" x14ac:dyDescent="0.25">
      <c r="A42" s="36" t="s">
        <v>20</v>
      </c>
      <c r="B42" s="36"/>
      <c r="C42" s="36"/>
      <c r="G42" s="37"/>
      <c r="H42" s="37"/>
      <c r="I42" s="37"/>
      <c r="J42" s="37"/>
      <c r="K42" s="37"/>
    </row>
    <row r="43" spans="1:11" x14ac:dyDescent="0.25">
      <c r="A43" s="1" t="s">
        <v>8</v>
      </c>
      <c r="B43" s="2" t="s">
        <v>5</v>
      </c>
      <c r="C43" s="60">
        <f>E41</f>
        <v>23820.320000000007</v>
      </c>
      <c r="D43" s="32"/>
      <c r="E43" s="3">
        <f>C43</f>
        <v>23820.320000000007</v>
      </c>
      <c r="G43" s="37"/>
      <c r="H43" s="37"/>
      <c r="I43" s="37"/>
      <c r="J43" s="37"/>
      <c r="K43" s="37"/>
    </row>
    <row r="44" spans="1:11" x14ac:dyDescent="0.25">
      <c r="A44" s="1" t="s">
        <v>7</v>
      </c>
      <c r="B44" s="2" t="s">
        <v>3</v>
      </c>
      <c r="C44" s="45">
        <f>15</f>
        <v>15</v>
      </c>
      <c r="D44" s="45"/>
      <c r="E44" s="4">
        <v>1.4999999999999999E-2</v>
      </c>
    </row>
    <row r="45" spans="1:11" x14ac:dyDescent="0.25">
      <c r="A45" s="1" t="s">
        <v>6</v>
      </c>
      <c r="B45" s="2" t="s">
        <v>12</v>
      </c>
      <c r="C45" s="2">
        <v>24</v>
      </c>
      <c r="D45" s="2"/>
      <c r="E45" s="6">
        <f>C45</f>
        <v>24</v>
      </c>
      <c r="G45" s="39" t="s">
        <v>65</v>
      </c>
      <c r="H45" s="39"/>
      <c r="I45" s="39"/>
      <c r="J45" s="39"/>
      <c r="K45" s="39"/>
    </row>
    <row r="46" spans="1:11" x14ac:dyDescent="0.25">
      <c r="A46" s="1" t="s">
        <v>9</v>
      </c>
      <c r="B46" s="2" t="s">
        <v>2</v>
      </c>
      <c r="C46" s="52">
        <f>(1+E44)^24</f>
        <v>1.4295028119290203</v>
      </c>
      <c r="D46" s="32"/>
      <c r="E46" s="11">
        <f>C46*E43</f>
        <v>34051.214421049088</v>
      </c>
      <c r="G46" s="39"/>
      <c r="H46" s="39"/>
      <c r="I46" s="39"/>
      <c r="J46" s="39"/>
      <c r="K46" s="39"/>
    </row>
    <row r="48" spans="1:11" x14ac:dyDescent="0.25">
      <c r="A48" s="31" t="s">
        <v>21</v>
      </c>
      <c r="B48" s="31"/>
      <c r="C48" s="31"/>
      <c r="D48" s="31"/>
      <c r="E48" s="31"/>
      <c r="F48" s="31"/>
      <c r="G48" s="31"/>
      <c r="H48" s="31"/>
    </row>
    <row r="49" spans="1:11" x14ac:dyDescent="0.25">
      <c r="A49" s="31"/>
      <c r="B49" s="31"/>
      <c r="C49" s="31"/>
      <c r="D49" s="31"/>
      <c r="E49" s="31"/>
      <c r="F49" s="31"/>
      <c r="G49" s="31"/>
      <c r="H49" s="31"/>
    </row>
    <row r="50" spans="1:11" x14ac:dyDescent="0.25">
      <c r="A50" s="31"/>
      <c r="B50" s="31"/>
      <c r="C50" s="31"/>
      <c r="D50" s="31"/>
      <c r="E50" s="31"/>
      <c r="F50" s="31"/>
      <c r="G50" s="31"/>
      <c r="H50" s="31"/>
    </row>
    <row r="52" spans="1:11" x14ac:dyDescent="0.25">
      <c r="A52" s="8" t="s">
        <v>22</v>
      </c>
    </row>
    <row r="53" spans="1:11" x14ac:dyDescent="0.25">
      <c r="A53" s="1" t="s">
        <v>8</v>
      </c>
      <c r="B53" s="2" t="s">
        <v>5</v>
      </c>
      <c r="C53" s="42">
        <v>34000</v>
      </c>
      <c r="D53" s="32"/>
      <c r="E53" s="9">
        <f>C53</f>
        <v>34000</v>
      </c>
    </row>
    <row r="54" spans="1:11" x14ac:dyDescent="0.25">
      <c r="A54" s="1" t="s">
        <v>7</v>
      </c>
      <c r="B54" s="2" t="s">
        <v>3</v>
      </c>
      <c r="C54" s="45">
        <v>0.1</v>
      </c>
      <c r="D54" s="45"/>
      <c r="E54" s="5">
        <v>0.1</v>
      </c>
    </row>
    <row r="55" spans="1:11" x14ac:dyDescent="0.25">
      <c r="A55" s="1" t="s">
        <v>6</v>
      </c>
      <c r="B55" s="2" t="s">
        <v>12</v>
      </c>
      <c r="C55" s="2">
        <v>20</v>
      </c>
      <c r="D55" s="2"/>
      <c r="E55" s="6"/>
      <c r="G55" s="39" t="s">
        <v>66</v>
      </c>
      <c r="H55" s="39"/>
      <c r="I55" s="39"/>
      <c r="J55" s="39"/>
      <c r="K55" s="39"/>
    </row>
    <row r="56" spans="1:11" x14ac:dyDescent="0.25">
      <c r="A56" s="1" t="s">
        <v>9</v>
      </c>
      <c r="B56" s="2" t="s">
        <v>2</v>
      </c>
      <c r="C56" s="52">
        <f>(1+E54)^20</f>
        <v>6.7274999493256091</v>
      </c>
      <c r="D56" s="32"/>
      <c r="E56" s="13">
        <f>E53*C56</f>
        <v>228734.9982770707</v>
      </c>
      <c r="G56" s="39"/>
      <c r="H56" s="39"/>
      <c r="I56" s="39"/>
      <c r="J56" s="39"/>
      <c r="K56" s="39"/>
    </row>
    <row r="58" spans="1:11" x14ac:dyDescent="0.25">
      <c r="A58" s="31" t="s">
        <v>23</v>
      </c>
      <c r="B58" s="31"/>
      <c r="C58" s="31"/>
      <c r="D58" s="31"/>
      <c r="E58" s="31"/>
      <c r="F58" s="31"/>
      <c r="G58" s="31"/>
      <c r="H58" s="31"/>
    </row>
    <row r="59" spans="1:11" x14ac:dyDescent="0.25">
      <c r="A59" s="31"/>
      <c r="B59" s="31"/>
      <c r="C59" s="31"/>
      <c r="D59" s="31"/>
      <c r="E59" s="31"/>
      <c r="F59" s="31"/>
      <c r="G59" s="31"/>
      <c r="H59" s="31"/>
    </row>
    <row r="60" spans="1:11" x14ac:dyDescent="0.25">
      <c r="A60" s="31"/>
      <c r="B60" s="31"/>
      <c r="C60" s="31"/>
      <c r="D60" s="31"/>
      <c r="E60" s="31"/>
      <c r="F60" s="31"/>
      <c r="G60" s="31"/>
      <c r="H60" s="31"/>
    </row>
    <row r="62" spans="1:11" x14ac:dyDescent="0.25">
      <c r="A62" s="8" t="s">
        <v>24</v>
      </c>
    </row>
    <row r="63" spans="1:11" x14ac:dyDescent="0.25">
      <c r="A63" s="1" t="s">
        <v>9</v>
      </c>
      <c r="B63" s="2" t="s">
        <v>2</v>
      </c>
      <c r="C63" s="49">
        <f>(1+E64)^6</f>
        <v>1.5868743229440005</v>
      </c>
      <c r="D63" s="32"/>
      <c r="E63" s="9">
        <f>C63</f>
        <v>1.5868743229440005</v>
      </c>
    </row>
    <row r="64" spans="1:11" x14ac:dyDescent="0.25">
      <c r="A64" s="1" t="s">
        <v>7</v>
      </c>
      <c r="B64" s="2" t="s">
        <v>3</v>
      </c>
      <c r="C64" s="45">
        <v>8</v>
      </c>
      <c r="D64" s="45"/>
      <c r="E64" s="5">
        <v>0.08</v>
      </c>
    </row>
    <row r="65" spans="1:11" x14ac:dyDescent="0.25">
      <c r="A65" s="1" t="s">
        <v>6</v>
      </c>
      <c r="B65" s="2" t="s">
        <v>12</v>
      </c>
      <c r="C65" s="2">
        <v>18</v>
      </c>
      <c r="D65" s="2">
        <v>6</v>
      </c>
      <c r="E65" s="6">
        <v>6</v>
      </c>
    </row>
    <row r="66" spans="1:11" x14ac:dyDescent="0.25">
      <c r="A66" s="1" t="s">
        <v>8</v>
      </c>
      <c r="B66" s="2" t="s">
        <v>5</v>
      </c>
      <c r="C66" s="61">
        <f>2000000/E63</f>
        <v>1260339.2537662091</v>
      </c>
      <c r="D66" s="32"/>
      <c r="E66" s="13">
        <f>C66</f>
        <v>1260339.2537662091</v>
      </c>
      <c r="G66" s="34" t="s">
        <v>67</v>
      </c>
      <c r="H66" s="34"/>
      <c r="I66" s="34"/>
      <c r="J66" s="34"/>
      <c r="K66" s="34"/>
    </row>
    <row r="68" spans="1:11" x14ac:dyDescent="0.25">
      <c r="A68" s="31" t="s">
        <v>29</v>
      </c>
      <c r="B68" s="31"/>
      <c r="C68" s="31"/>
      <c r="D68" s="31"/>
      <c r="E68" s="31"/>
      <c r="F68" s="31"/>
      <c r="G68" s="31"/>
      <c r="H68" s="31"/>
    </row>
    <row r="69" spans="1:11" x14ac:dyDescent="0.25">
      <c r="A69" s="31"/>
      <c r="B69" s="31"/>
      <c r="C69" s="31"/>
      <c r="D69" s="31"/>
      <c r="E69" s="31"/>
      <c r="F69" s="31"/>
      <c r="G69" s="31"/>
      <c r="H69" s="31"/>
    </row>
    <row r="70" spans="1:11" x14ac:dyDescent="0.25">
      <c r="A70" s="31"/>
      <c r="B70" s="31"/>
      <c r="C70" s="31"/>
      <c r="D70" s="31"/>
      <c r="E70" s="31"/>
      <c r="F70" s="31"/>
      <c r="G70" s="31"/>
      <c r="H70" s="31"/>
    </row>
    <row r="72" spans="1:11" x14ac:dyDescent="0.25">
      <c r="A72" s="8" t="s">
        <v>25</v>
      </c>
    </row>
    <row r="73" spans="1:11" x14ac:dyDescent="0.25">
      <c r="A73" s="36" t="s">
        <v>26</v>
      </c>
      <c r="B73" s="36"/>
      <c r="C73" s="36"/>
    </row>
    <row r="74" spans="1:11" x14ac:dyDescent="0.25">
      <c r="A74" s="1" t="s">
        <v>8</v>
      </c>
      <c r="B74" s="2" t="s">
        <v>5</v>
      </c>
      <c r="C74" s="42">
        <v>200000</v>
      </c>
      <c r="D74" s="32"/>
      <c r="E74" s="3">
        <f>C74</f>
        <v>200000</v>
      </c>
    </row>
    <row r="75" spans="1:11" x14ac:dyDescent="0.25">
      <c r="A75" s="1" t="s">
        <v>7</v>
      </c>
      <c r="B75" s="2" t="s">
        <v>3</v>
      </c>
      <c r="C75" s="33">
        <v>0.12</v>
      </c>
      <c r="D75" s="33"/>
      <c r="E75" s="5">
        <v>0.12</v>
      </c>
    </row>
    <row r="76" spans="1:11" x14ac:dyDescent="0.25">
      <c r="A76" s="1" t="s">
        <v>6</v>
      </c>
      <c r="B76" s="2" t="s">
        <v>12</v>
      </c>
      <c r="C76" s="2">
        <v>16</v>
      </c>
      <c r="D76" s="2"/>
      <c r="E76" s="6">
        <v>16</v>
      </c>
    </row>
    <row r="77" spans="1:11" x14ac:dyDescent="0.25">
      <c r="A77" s="1" t="s">
        <v>9</v>
      </c>
      <c r="B77" s="2" t="s">
        <v>2</v>
      </c>
      <c r="C77" s="46">
        <f>(1+E75)^E76</f>
        <v>6.1303936503678891</v>
      </c>
      <c r="D77" s="32"/>
      <c r="E77" s="62">
        <f>E74*C77</f>
        <v>1226078.7300735777</v>
      </c>
    </row>
    <row r="78" spans="1:11" x14ac:dyDescent="0.25">
      <c r="A78" s="36" t="s">
        <v>27</v>
      </c>
      <c r="B78" s="36"/>
      <c r="C78" s="36"/>
    </row>
    <row r="79" spans="1:11" x14ac:dyDescent="0.25">
      <c r="A79" s="1" t="s">
        <v>8</v>
      </c>
      <c r="B79" s="2" t="s">
        <v>5</v>
      </c>
      <c r="C79" s="42">
        <f>E77</f>
        <v>1226078.7300735777</v>
      </c>
      <c r="D79" s="32"/>
      <c r="E79" s="3">
        <f>C79</f>
        <v>1226078.7300735777</v>
      </c>
    </row>
    <row r="80" spans="1:11" x14ac:dyDescent="0.25">
      <c r="A80" s="1" t="s">
        <v>7</v>
      </c>
      <c r="B80" s="2" t="s">
        <v>3</v>
      </c>
      <c r="C80" s="45">
        <v>15</v>
      </c>
      <c r="D80" s="45"/>
      <c r="E80" s="5">
        <v>0.15</v>
      </c>
    </row>
    <row r="81" spans="1:11" x14ac:dyDescent="0.25">
      <c r="A81" s="1" t="s">
        <v>6</v>
      </c>
      <c r="B81" s="2" t="s">
        <v>12</v>
      </c>
      <c r="C81" s="2">
        <v>9</v>
      </c>
      <c r="D81" s="2"/>
      <c r="E81" s="6"/>
    </row>
    <row r="82" spans="1:11" x14ac:dyDescent="0.25">
      <c r="A82" s="1" t="s">
        <v>9</v>
      </c>
      <c r="B82" s="2" t="s">
        <v>2</v>
      </c>
      <c r="C82" s="52">
        <f>(1+E80)^C81</f>
        <v>3.5178762919199191</v>
      </c>
      <c r="D82" s="32"/>
      <c r="E82" s="10">
        <f>E79*C82</f>
        <v>4313193.2965531209</v>
      </c>
      <c r="G82" s="37" t="s">
        <v>69</v>
      </c>
      <c r="H82" s="37"/>
      <c r="I82" s="37"/>
      <c r="J82" s="37"/>
      <c r="K82" s="37"/>
    </row>
    <row r="83" spans="1:11" x14ac:dyDescent="0.25">
      <c r="A83" s="36" t="s">
        <v>28</v>
      </c>
      <c r="B83" s="36"/>
      <c r="C83" s="36"/>
      <c r="G83" s="37"/>
      <c r="H83" s="37"/>
      <c r="I83" s="37"/>
      <c r="J83" s="37"/>
      <c r="K83" s="37"/>
    </row>
    <row r="84" spans="1:11" x14ac:dyDescent="0.25">
      <c r="A84" s="1" t="s">
        <v>8</v>
      </c>
      <c r="B84" s="2" t="s">
        <v>5</v>
      </c>
      <c r="C84" s="60">
        <f>E82</f>
        <v>4313193.2965531209</v>
      </c>
      <c r="D84" s="32"/>
      <c r="E84" s="3">
        <f>C84</f>
        <v>4313193.2965531209</v>
      </c>
      <c r="G84" s="37"/>
      <c r="H84" s="37"/>
      <c r="I84" s="37"/>
      <c r="J84" s="37"/>
      <c r="K84" s="37"/>
    </row>
    <row r="85" spans="1:11" x14ac:dyDescent="0.25">
      <c r="A85" s="1" t="s">
        <v>7</v>
      </c>
      <c r="B85" s="2" t="s">
        <v>3</v>
      </c>
      <c r="C85" s="33">
        <v>1.2500000000000001E-2</v>
      </c>
      <c r="D85" s="33"/>
      <c r="E85" s="43">
        <v>1.2500000000000001E-2</v>
      </c>
    </row>
    <row r="86" spans="1:11" x14ac:dyDescent="0.25">
      <c r="A86" s="1" t="s">
        <v>6</v>
      </c>
      <c r="B86" s="2" t="s">
        <v>12</v>
      </c>
      <c r="C86" s="2">
        <v>30</v>
      </c>
      <c r="D86" s="2"/>
      <c r="E86" s="6"/>
      <c r="G86" s="39" t="s">
        <v>68</v>
      </c>
      <c r="H86" s="39"/>
      <c r="I86" s="39"/>
      <c r="J86" s="39"/>
      <c r="K86" s="39"/>
    </row>
    <row r="87" spans="1:11" x14ac:dyDescent="0.25">
      <c r="A87" s="1" t="s">
        <v>9</v>
      </c>
      <c r="B87" s="2" t="s">
        <v>2</v>
      </c>
      <c r="C87" s="52">
        <f>(1+E85)^C86</f>
        <v>1.4516133600071472</v>
      </c>
      <c r="D87" s="32"/>
      <c r="E87" s="11">
        <f>E84*C87</f>
        <v>6261089.0135697797</v>
      </c>
      <c r="G87" s="39"/>
      <c r="H87" s="39"/>
      <c r="I87" s="39"/>
      <c r="J87" s="39"/>
      <c r="K87" s="39"/>
    </row>
    <row r="89" spans="1:11" x14ac:dyDescent="0.25">
      <c r="A89" s="31" t="s">
        <v>30</v>
      </c>
      <c r="B89" s="31"/>
      <c r="C89" s="31"/>
      <c r="D89" s="31"/>
      <c r="E89" s="31"/>
      <c r="F89" s="31"/>
      <c r="G89" s="31"/>
      <c r="H89" s="31"/>
    </row>
    <row r="90" spans="1:11" x14ac:dyDescent="0.25">
      <c r="A90" s="31"/>
      <c r="B90" s="31"/>
      <c r="C90" s="31"/>
      <c r="D90" s="31"/>
      <c r="E90" s="31"/>
      <c r="F90" s="31"/>
      <c r="G90" s="31"/>
      <c r="H90" s="31"/>
    </row>
    <row r="91" spans="1:11" x14ac:dyDescent="0.25">
      <c r="A91" s="31"/>
      <c r="B91" s="31"/>
      <c r="C91" s="31"/>
      <c r="D91" s="31"/>
      <c r="E91" s="31"/>
      <c r="F91" s="31"/>
      <c r="G91" s="31"/>
      <c r="H91" s="31"/>
    </row>
    <row r="93" spans="1:11" x14ac:dyDescent="0.25">
      <c r="A93" s="8" t="s">
        <v>31</v>
      </c>
    </row>
    <row r="94" spans="1:11" x14ac:dyDescent="0.25">
      <c r="A94" s="1" t="s">
        <v>8</v>
      </c>
      <c r="B94" s="2" t="s">
        <v>5</v>
      </c>
      <c r="C94" s="42">
        <v>40000</v>
      </c>
      <c r="D94" s="32"/>
      <c r="E94" s="3">
        <f>C94</f>
        <v>40000</v>
      </c>
    </row>
    <row r="95" spans="1:11" x14ac:dyDescent="0.25">
      <c r="A95" s="1" t="s">
        <v>7</v>
      </c>
      <c r="B95" s="2" t="s">
        <v>3</v>
      </c>
      <c r="C95" s="45">
        <v>0.2</v>
      </c>
      <c r="D95" s="45"/>
      <c r="E95" s="43">
        <v>0.2</v>
      </c>
    </row>
    <row r="96" spans="1:11" x14ac:dyDescent="0.25">
      <c r="A96" s="1" t="s">
        <v>6</v>
      </c>
      <c r="B96" s="2" t="s">
        <v>12</v>
      </c>
      <c r="C96" s="2">
        <v>15</v>
      </c>
      <c r="D96" s="2"/>
      <c r="E96" s="6"/>
    </row>
    <row r="97" spans="1:11" x14ac:dyDescent="0.25">
      <c r="A97" s="1" t="s">
        <v>9</v>
      </c>
      <c r="B97" s="2" t="s">
        <v>2</v>
      </c>
      <c r="C97" s="50">
        <f>(1+E95)^C96</f>
        <v>15.407021574586365</v>
      </c>
      <c r="D97" s="32"/>
      <c r="E97" s="12">
        <f>E94*C97</f>
        <v>616280.8629834546</v>
      </c>
      <c r="G97" s="34" t="s">
        <v>70</v>
      </c>
      <c r="H97" s="34"/>
      <c r="I97" s="34"/>
      <c r="J97" s="34"/>
      <c r="K97" s="34"/>
    </row>
    <row r="99" spans="1:11" x14ac:dyDescent="0.25">
      <c r="A99" s="31" t="s">
        <v>32</v>
      </c>
      <c r="B99" s="31"/>
      <c r="C99" s="31"/>
      <c r="D99" s="31"/>
      <c r="E99" s="31"/>
      <c r="F99" s="31"/>
      <c r="G99" s="31"/>
      <c r="H99" s="31"/>
    </row>
    <row r="100" spans="1:11" x14ac:dyDescent="0.25">
      <c r="A100" s="31"/>
      <c r="B100" s="31"/>
      <c r="C100" s="31"/>
      <c r="D100" s="31"/>
      <c r="E100" s="31"/>
      <c r="F100" s="31"/>
      <c r="G100" s="31"/>
      <c r="H100" s="31"/>
    </row>
    <row r="101" spans="1:11" x14ac:dyDescent="0.25">
      <c r="A101" s="31"/>
      <c r="B101" s="31"/>
      <c r="C101" s="31"/>
      <c r="D101" s="31"/>
      <c r="E101" s="31"/>
      <c r="F101" s="31"/>
      <c r="G101" s="31"/>
      <c r="H101" s="31"/>
    </row>
    <row r="103" spans="1:11" x14ac:dyDescent="0.25">
      <c r="A103" s="8" t="s">
        <v>33</v>
      </c>
    </row>
    <row r="104" spans="1:11" x14ac:dyDescent="0.25">
      <c r="A104" s="36" t="s">
        <v>34</v>
      </c>
      <c r="B104" s="36"/>
      <c r="C104" s="36"/>
    </row>
    <row r="105" spans="1:11" x14ac:dyDescent="0.25">
      <c r="A105" s="1" t="s">
        <v>8</v>
      </c>
      <c r="B105" s="2" t="s">
        <v>5</v>
      </c>
      <c r="C105" s="42">
        <v>4500</v>
      </c>
      <c r="D105" s="32"/>
      <c r="E105" s="3">
        <f>C105</f>
        <v>4500</v>
      </c>
    </row>
    <row r="106" spans="1:11" x14ac:dyDescent="0.25">
      <c r="A106" s="1" t="s">
        <v>7</v>
      </c>
      <c r="B106" s="2" t="s">
        <v>3</v>
      </c>
      <c r="C106" s="33" t="s">
        <v>71</v>
      </c>
      <c r="D106" s="33"/>
      <c r="E106" s="4">
        <v>4.4999999999999998E-2</v>
      </c>
    </row>
    <row r="107" spans="1:11" ht="14.65" customHeight="1" x14ac:dyDescent="0.25">
      <c r="A107" s="1" t="s">
        <v>6</v>
      </c>
      <c r="B107" s="2" t="s">
        <v>12</v>
      </c>
      <c r="C107" s="2">
        <v>3</v>
      </c>
      <c r="D107" s="2"/>
      <c r="E107" s="6"/>
      <c r="H107" s="15"/>
      <c r="I107" s="15"/>
      <c r="J107" s="15"/>
      <c r="K107" s="15"/>
    </row>
    <row r="108" spans="1:11" ht="14.65" customHeight="1" x14ac:dyDescent="0.25">
      <c r="A108" s="1" t="s">
        <v>9</v>
      </c>
      <c r="B108" s="2" t="s">
        <v>2</v>
      </c>
      <c r="C108" s="51">
        <f>(1+E106)^C107</f>
        <v>1.1411661249999998</v>
      </c>
      <c r="D108" s="32"/>
      <c r="E108" s="10">
        <f>E105*C108</f>
        <v>5135.2475624999988</v>
      </c>
      <c r="G108" s="37" t="s">
        <v>72</v>
      </c>
      <c r="H108" s="37"/>
      <c r="I108" s="37"/>
      <c r="J108" s="37"/>
      <c r="K108" s="37"/>
    </row>
    <row r="109" spans="1:11" x14ac:dyDescent="0.25">
      <c r="A109" s="36" t="s">
        <v>35</v>
      </c>
      <c r="B109" s="36"/>
      <c r="C109" s="36"/>
      <c r="G109" s="37"/>
      <c r="H109" s="37"/>
      <c r="I109" s="37"/>
      <c r="J109" s="37"/>
      <c r="K109" s="37"/>
    </row>
    <row r="110" spans="1:11" x14ac:dyDescent="0.25">
      <c r="A110" s="1" t="s">
        <v>8</v>
      </c>
      <c r="B110" s="2" t="s">
        <v>5</v>
      </c>
      <c r="C110" s="60">
        <f>E108</f>
        <v>5135.2475624999988</v>
      </c>
      <c r="D110" s="32"/>
      <c r="E110" s="3">
        <f>C110</f>
        <v>5135.2475624999988</v>
      </c>
      <c r="G110" s="37"/>
      <c r="H110" s="37"/>
      <c r="I110" s="37"/>
      <c r="J110" s="37"/>
      <c r="K110" s="37"/>
    </row>
    <row r="111" spans="1:11" x14ac:dyDescent="0.25">
      <c r="A111" s="1" t="s">
        <v>7</v>
      </c>
      <c r="B111" s="2" t="s">
        <v>3</v>
      </c>
      <c r="C111" s="45">
        <v>7.0000000000000007E-2</v>
      </c>
      <c r="D111" s="45"/>
      <c r="E111" s="5">
        <v>7.0000000000000007E-2</v>
      </c>
      <c r="G111" s="37"/>
      <c r="H111" s="37"/>
      <c r="I111" s="37"/>
      <c r="J111" s="37"/>
      <c r="K111" s="37"/>
    </row>
    <row r="112" spans="1:11" ht="14.65" customHeight="1" x14ac:dyDescent="0.25">
      <c r="A112" s="1" t="s">
        <v>6</v>
      </c>
      <c r="B112" s="2" t="s">
        <v>12</v>
      </c>
      <c r="C112" s="2">
        <v>2</v>
      </c>
      <c r="D112" s="2"/>
      <c r="E112" s="6"/>
    </row>
    <row r="113" spans="1:11" x14ac:dyDescent="0.25">
      <c r="A113" s="1" t="s">
        <v>9</v>
      </c>
      <c r="B113" s="2" t="s">
        <v>2</v>
      </c>
      <c r="C113" s="47">
        <f>(1+E111)^C112</f>
        <v>1.1449</v>
      </c>
      <c r="D113" s="32"/>
      <c r="E113" s="11">
        <f>E110*C113</f>
        <v>5879.3449343062484</v>
      </c>
      <c r="G113" s="38" t="s">
        <v>73</v>
      </c>
      <c r="H113" s="38"/>
      <c r="I113" s="38"/>
      <c r="J113" s="38"/>
      <c r="K113" s="38"/>
    </row>
    <row r="115" spans="1:11" x14ac:dyDescent="0.25">
      <c r="A115" s="31" t="s">
        <v>36</v>
      </c>
      <c r="B115" s="31"/>
      <c r="C115" s="31"/>
      <c r="D115" s="31"/>
      <c r="E115" s="31"/>
      <c r="F115" s="31"/>
      <c r="G115" s="31"/>
      <c r="H115" s="31"/>
    </row>
    <row r="116" spans="1:11" x14ac:dyDescent="0.25">
      <c r="A116" s="31"/>
      <c r="B116" s="31"/>
      <c r="C116" s="31"/>
      <c r="D116" s="31"/>
      <c r="E116" s="31"/>
      <c r="F116" s="31"/>
      <c r="G116" s="31"/>
      <c r="H116" s="31"/>
    </row>
    <row r="117" spans="1:11" x14ac:dyDescent="0.25">
      <c r="A117" s="31"/>
      <c r="B117" s="31"/>
      <c r="C117" s="31"/>
      <c r="D117" s="31"/>
      <c r="E117" s="31"/>
      <c r="F117" s="31"/>
      <c r="G117" s="31"/>
      <c r="H117" s="31"/>
    </row>
    <row r="119" spans="1:11" x14ac:dyDescent="0.25">
      <c r="A119" s="8" t="s">
        <v>37</v>
      </c>
    </row>
    <row r="120" spans="1:11" x14ac:dyDescent="0.25">
      <c r="A120" s="1" t="s">
        <v>9</v>
      </c>
      <c r="B120" s="2" t="s">
        <v>2</v>
      </c>
      <c r="C120" s="32">
        <v>1800</v>
      </c>
      <c r="D120" s="32"/>
      <c r="E120" s="3">
        <f>C120</f>
        <v>1800</v>
      </c>
    </row>
    <row r="121" spans="1:11" x14ac:dyDescent="0.25">
      <c r="A121" s="1" t="s">
        <v>7</v>
      </c>
      <c r="B121" s="2" t="s">
        <v>3</v>
      </c>
      <c r="C121" s="33">
        <v>0.05</v>
      </c>
      <c r="D121" s="33"/>
      <c r="E121" s="5">
        <v>0.05</v>
      </c>
    </row>
    <row r="122" spans="1:11" x14ac:dyDescent="0.25">
      <c r="A122" s="1" t="s">
        <v>6</v>
      </c>
      <c r="B122" s="2" t="s">
        <v>12</v>
      </c>
      <c r="C122" s="2">
        <v>18</v>
      </c>
      <c r="D122" s="2"/>
      <c r="E122" s="6"/>
    </row>
    <row r="123" spans="1:11" x14ac:dyDescent="0.25">
      <c r="A123" s="1" t="s">
        <v>8</v>
      </c>
      <c r="B123" s="2" t="s">
        <v>5</v>
      </c>
      <c r="C123" s="52">
        <f>(1+E121)^C122</f>
        <v>2.4066192336910848</v>
      </c>
      <c r="D123" s="32"/>
      <c r="E123" s="12">
        <f>E120/C123</f>
        <v>747.93717876146968</v>
      </c>
      <c r="G123" s="38" t="s">
        <v>74</v>
      </c>
      <c r="H123" s="38"/>
      <c r="I123" s="38"/>
      <c r="J123" s="38"/>
      <c r="K123" s="38"/>
    </row>
  </sheetData>
  <mergeCells count="74">
    <mergeCell ref="G108:K111"/>
    <mergeCell ref="G45:K46"/>
    <mergeCell ref="G55:K56"/>
    <mergeCell ref="G66:K66"/>
    <mergeCell ref="G82:K84"/>
    <mergeCell ref="G86:K87"/>
    <mergeCell ref="C77:D77"/>
    <mergeCell ref="C120:D120"/>
    <mergeCell ref="C121:D121"/>
    <mergeCell ref="C123:D123"/>
    <mergeCell ref="C110:D110"/>
    <mergeCell ref="C111:D111"/>
    <mergeCell ref="C113:D113"/>
    <mergeCell ref="A115:H117"/>
    <mergeCell ref="G113:K113"/>
    <mergeCell ref="A78:C78"/>
    <mergeCell ref="C79:D79"/>
    <mergeCell ref="C80:D80"/>
    <mergeCell ref="C82:D82"/>
    <mergeCell ref="A83:C83"/>
    <mergeCell ref="C84:D84"/>
    <mergeCell ref="G123:K123"/>
    <mergeCell ref="C63:D63"/>
    <mergeCell ref="A68:H70"/>
    <mergeCell ref="G41:K43"/>
    <mergeCell ref="C108:D108"/>
    <mergeCell ref="A109:C109"/>
    <mergeCell ref="A99:H101"/>
    <mergeCell ref="C105:D105"/>
    <mergeCell ref="A104:C104"/>
    <mergeCell ref="C106:D106"/>
    <mergeCell ref="C85:D85"/>
    <mergeCell ref="C87:D87"/>
    <mergeCell ref="A89:H91"/>
    <mergeCell ref="C94:D94"/>
    <mergeCell ref="C95:D95"/>
    <mergeCell ref="C97:D97"/>
    <mergeCell ref="G97:K97"/>
    <mergeCell ref="C74:D74"/>
    <mergeCell ref="C75:D75"/>
    <mergeCell ref="C39:D39"/>
    <mergeCell ref="C41:D41"/>
    <mergeCell ref="C43:D43"/>
    <mergeCell ref="C44:D44"/>
    <mergeCell ref="C46:D46"/>
    <mergeCell ref="A42:C42"/>
    <mergeCell ref="A73:C73"/>
    <mergeCell ref="A48:H50"/>
    <mergeCell ref="C53:D53"/>
    <mergeCell ref="C54:D54"/>
    <mergeCell ref="C56:D56"/>
    <mergeCell ref="A58:H60"/>
    <mergeCell ref="C66:D66"/>
    <mergeCell ref="C64:D64"/>
    <mergeCell ref="C27:D27"/>
    <mergeCell ref="C28:D28"/>
    <mergeCell ref="C30:D30"/>
    <mergeCell ref="A32:H34"/>
    <mergeCell ref="C38:D38"/>
    <mergeCell ref="A37:C37"/>
    <mergeCell ref="G30:K30"/>
    <mergeCell ref="C16:D16"/>
    <mergeCell ref="C17:D17"/>
    <mergeCell ref="C19:D19"/>
    <mergeCell ref="C20:D20"/>
    <mergeCell ref="A22:H24"/>
    <mergeCell ref="G19:K19"/>
    <mergeCell ref="G20:K20"/>
    <mergeCell ref="A1:H3"/>
    <mergeCell ref="C6:D6"/>
    <mergeCell ref="C7:D7"/>
    <mergeCell ref="C9:D9"/>
    <mergeCell ref="A11:H13"/>
    <mergeCell ref="G9:K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71"/>
  <sheetViews>
    <sheetView topLeftCell="A42" workbookViewId="0">
      <selection activeCell="K65" sqref="K65"/>
    </sheetView>
  </sheetViews>
  <sheetFormatPr defaultColWidth="11.42578125" defaultRowHeight="15" x14ac:dyDescent="0.25"/>
  <cols>
    <col min="2" max="2" width="16.7109375" customWidth="1"/>
    <col min="3" max="3" width="9" customWidth="1"/>
    <col min="5" max="5" width="3.42578125" customWidth="1"/>
    <col min="6" max="6" width="7.140625" customWidth="1"/>
    <col min="9" max="9" width="11.5703125" customWidth="1"/>
    <col min="14" max="14" width="14.7109375" customWidth="1"/>
  </cols>
  <sheetData>
    <row r="1" spans="1:14" ht="18.75" x14ac:dyDescent="0.3">
      <c r="A1" s="16" t="s">
        <v>38</v>
      </c>
    </row>
    <row r="3" spans="1:14" ht="15.75" x14ac:dyDescent="0.25">
      <c r="K3" s="28" t="s">
        <v>48</v>
      </c>
      <c r="L3" s="28"/>
      <c r="M3" s="28"/>
      <c r="N3" s="28"/>
    </row>
    <row r="9" spans="1:14" x14ac:dyDescent="0.25">
      <c r="A9" t="s">
        <v>46</v>
      </c>
      <c r="F9" s="21"/>
      <c r="G9" t="s">
        <v>47</v>
      </c>
    </row>
    <row r="10" spans="1:14" x14ac:dyDescent="0.25">
      <c r="A10" t="s">
        <v>5</v>
      </c>
      <c r="B10" s="63">
        <v>30000</v>
      </c>
      <c r="F10" s="21"/>
      <c r="G10" t="s">
        <v>5</v>
      </c>
      <c r="H10" s="63">
        <v>30000</v>
      </c>
    </row>
    <row r="11" spans="1:14" x14ac:dyDescent="0.25">
      <c r="A11" t="s">
        <v>43</v>
      </c>
      <c r="B11">
        <v>12</v>
      </c>
      <c r="F11" s="21"/>
      <c r="G11" t="s">
        <v>43</v>
      </c>
      <c r="H11">
        <v>12</v>
      </c>
    </row>
    <row r="12" spans="1:14" x14ac:dyDescent="0.25">
      <c r="A12" t="s">
        <v>3</v>
      </c>
      <c r="B12" s="20">
        <v>0.22</v>
      </c>
      <c r="F12" s="21"/>
      <c r="G12" t="s">
        <v>3</v>
      </c>
      <c r="H12" s="20">
        <v>0.22</v>
      </c>
    </row>
    <row r="13" spans="1:14" x14ac:dyDescent="0.25">
      <c r="A13" t="s">
        <v>44</v>
      </c>
      <c r="B13" s="63">
        <v>10000</v>
      </c>
      <c r="F13" s="21"/>
      <c r="G13" t="s">
        <v>44</v>
      </c>
      <c r="H13" s="63">
        <v>10000</v>
      </c>
    </row>
    <row r="14" spans="1:14" ht="15.75" x14ac:dyDescent="0.25">
      <c r="A14" t="s">
        <v>45</v>
      </c>
      <c r="B14" s="63">
        <v>12000</v>
      </c>
      <c r="F14" s="21"/>
      <c r="G14" t="s">
        <v>45</v>
      </c>
      <c r="H14" s="63">
        <v>12000</v>
      </c>
      <c r="K14" s="28" t="s">
        <v>49</v>
      </c>
      <c r="L14" s="28"/>
      <c r="M14" s="28"/>
      <c r="N14" s="28"/>
    </row>
    <row r="15" spans="1:14" x14ac:dyDescent="0.25">
      <c r="A15" t="s">
        <v>39</v>
      </c>
      <c r="B15" s="17">
        <v>36000</v>
      </c>
      <c r="F15" s="21"/>
    </row>
    <row r="16" spans="1:14" x14ac:dyDescent="0.25">
      <c r="A16" t="s">
        <v>40</v>
      </c>
      <c r="B16" s="17">
        <v>11466.67</v>
      </c>
      <c r="F16" s="21"/>
      <c r="G16" t="s">
        <v>39</v>
      </c>
      <c r="H16" s="22">
        <v>32200</v>
      </c>
    </row>
    <row r="17" spans="1:8" x14ac:dyDescent="0.25">
      <c r="A17" t="s">
        <v>41</v>
      </c>
      <c r="B17" s="17">
        <v>13100</v>
      </c>
      <c r="F17" s="21"/>
      <c r="G17" t="s">
        <v>50</v>
      </c>
      <c r="H17" s="25"/>
    </row>
    <row r="18" spans="1:8" x14ac:dyDescent="0.25">
      <c r="A18" s="18" t="s">
        <v>42</v>
      </c>
      <c r="B18" s="19">
        <v>12033.33</v>
      </c>
      <c r="F18" s="21"/>
      <c r="G18" t="s">
        <v>40</v>
      </c>
      <c r="H18" s="23">
        <v>22200</v>
      </c>
    </row>
    <row r="19" spans="1:8" x14ac:dyDescent="0.25">
      <c r="F19" s="21"/>
      <c r="H19" s="22"/>
    </row>
    <row r="20" spans="1:8" x14ac:dyDescent="0.25">
      <c r="F20" s="21"/>
      <c r="G20" t="s">
        <v>50</v>
      </c>
      <c r="H20" s="25"/>
    </row>
    <row r="21" spans="1:8" x14ac:dyDescent="0.25">
      <c r="F21" s="21"/>
      <c r="G21" t="s">
        <v>41</v>
      </c>
      <c r="H21" s="22">
        <v>11421</v>
      </c>
    </row>
    <row r="22" spans="1:8" x14ac:dyDescent="0.25">
      <c r="F22" s="21"/>
      <c r="H22" s="22"/>
    </row>
    <row r="23" spans="1:8" x14ac:dyDescent="0.25">
      <c r="F23" s="21"/>
      <c r="G23" s="18" t="s">
        <v>42</v>
      </c>
      <c r="H23" s="24">
        <v>12467.93</v>
      </c>
    </row>
    <row r="24" spans="1:8" x14ac:dyDescent="0.25">
      <c r="F24" s="21"/>
    </row>
    <row r="33" spans="1:8" x14ac:dyDescent="0.25">
      <c r="A33" t="s">
        <v>46</v>
      </c>
      <c r="F33" s="21"/>
      <c r="G33" t="s">
        <v>47</v>
      </c>
    </row>
    <row r="34" spans="1:8" x14ac:dyDescent="0.25">
      <c r="A34" t="s">
        <v>5</v>
      </c>
      <c r="B34" s="63">
        <v>15000</v>
      </c>
      <c r="F34" s="21"/>
      <c r="G34" t="s">
        <v>5</v>
      </c>
      <c r="H34" s="63">
        <v>15000</v>
      </c>
    </row>
    <row r="35" spans="1:8" x14ac:dyDescent="0.25">
      <c r="A35" t="s">
        <v>43</v>
      </c>
      <c r="B35">
        <v>6</v>
      </c>
      <c r="F35" s="21"/>
      <c r="G35" t="s">
        <v>43</v>
      </c>
      <c r="H35">
        <v>6</v>
      </c>
    </row>
    <row r="36" spans="1:8" x14ac:dyDescent="0.25">
      <c r="A36" t="s">
        <v>3</v>
      </c>
      <c r="B36" s="20">
        <v>0.25</v>
      </c>
      <c r="F36" s="21"/>
      <c r="G36" t="s">
        <v>3</v>
      </c>
      <c r="H36" s="20">
        <v>0.25</v>
      </c>
    </row>
    <row r="37" spans="1:8" x14ac:dyDescent="0.25">
      <c r="A37" t="s">
        <v>44</v>
      </c>
      <c r="B37" s="63">
        <v>9000</v>
      </c>
      <c r="F37" s="21"/>
      <c r="G37" t="s">
        <v>44</v>
      </c>
      <c r="H37" s="63">
        <v>9000</v>
      </c>
    </row>
    <row r="38" spans="1:8" x14ac:dyDescent="0.25">
      <c r="A38" t="s">
        <v>45</v>
      </c>
      <c r="F38" s="21"/>
      <c r="G38" t="s">
        <v>45</v>
      </c>
    </row>
    <row r="39" spans="1:8" x14ac:dyDescent="0.25">
      <c r="A39" t="s">
        <v>39</v>
      </c>
      <c r="B39" s="17">
        <v>16875</v>
      </c>
      <c r="F39" s="21"/>
    </row>
    <row r="40" spans="1:8" x14ac:dyDescent="0.25">
      <c r="A40" t="s">
        <v>40</v>
      </c>
      <c r="B40" s="17">
        <v>9375</v>
      </c>
      <c r="F40" s="21"/>
      <c r="G40" t="s">
        <v>39</v>
      </c>
      <c r="H40" s="22">
        <v>16250</v>
      </c>
    </row>
    <row r="41" spans="1:8" x14ac:dyDescent="0.25">
      <c r="A41" t="s">
        <v>41</v>
      </c>
      <c r="B41" s="17"/>
      <c r="F41" s="21"/>
      <c r="G41" t="s">
        <v>50</v>
      </c>
      <c r="H41" s="25"/>
    </row>
    <row r="42" spans="1:8" x14ac:dyDescent="0.25">
      <c r="A42" s="18" t="s">
        <v>42</v>
      </c>
      <c r="B42" s="19">
        <v>7500</v>
      </c>
      <c r="F42" s="21"/>
      <c r="G42" t="s">
        <v>40</v>
      </c>
      <c r="H42" s="23">
        <v>7250</v>
      </c>
    </row>
    <row r="43" spans="1:8" x14ac:dyDescent="0.25">
      <c r="F43" s="21"/>
      <c r="H43" s="22"/>
    </row>
    <row r="44" spans="1:8" x14ac:dyDescent="0.25">
      <c r="F44" s="21"/>
      <c r="G44" t="s">
        <v>50</v>
      </c>
      <c r="H44" s="25"/>
    </row>
    <row r="45" spans="1:8" x14ac:dyDescent="0.25">
      <c r="F45" s="21"/>
      <c r="G45" t="s">
        <v>41</v>
      </c>
      <c r="H45" s="22"/>
    </row>
    <row r="46" spans="1:8" x14ac:dyDescent="0.25">
      <c r="F46" s="21"/>
      <c r="H46" s="22"/>
    </row>
    <row r="47" spans="1:8" x14ac:dyDescent="0.25">
      <c r="F47" s="21"/>
      <c r="G47" s="18" t="s">
        <v>42</v>
      </c>
      <c r="H47" s="24">
        <v>7554.17</v>
      </c>
    </row>
    <row r="57" spans="1:8" x14ac:dyDescent="0.25">
      <c r="A57" t="s">
        <v>46</v>
      </c>
      <c r="F57" s="21"/>
      <c r="G57" t="s">
        <v>47</v>
      </c>
    </row>
    <row r="58" spans="1:8" x14ac:dyDescent="0.25">
      <c r="A58" t="s">
        <v>5</v>
      </c>
      <c r="B58" s="63">
        <v>10000</v>
      </c>
      <c r="F58" s="21"/>
      <c r="G58" t="s">
        <v>5</v>
      </c>
      <c r="H58" s="63">
        <v>10000</v>
      </c>
    </row>
    <row r="59" spans="1:8" x14ac:dyDescent="0.25">
      <c r="A59" t="s">
        <v>43</v>
      </c>
      <c r="B59">
        <v>12</v>
      </c>
      <c r="F59" s="21"/>
      <c r="G59" t="s">
        <v>43</v>
      </c>
      <c r="H59">
        <v>12</v>
      </c>
    </row>
    <row r="60" spans="1:8" x14ac:dyDescent="0.25">
      <c r="A60" t="s">
        <v>3</v>
      </c>
      <c r="B60" s="20">
        <v>0.3</v>
      </c>
      <c r="F60" s="21"/>
      <c r="G60" t="s">
        <v>3</v>
      </c>
      <c r="H60" s="20">
        <v>0.3</v>
      </c>
    </row>
    <row r="61" spans="1:8" x14ac:dyDescent="0.25">
      <c r="A61" t="s">
        <v>44</v>
      </c>
      <c r="B61" s="63">
        <v>3500</v>
      </c>
      <c r="F61" s="21"/>
      <c r="G61" t="s">
        <v>44</v>
      </c>
      <c r="H61" s="63">
        <v>3500</v>
      </c>
    </row>
    <row r="62" spans="1:8" x14ac:dyDescent="0.25">
      <c r="A62" t="s">
        <v>45</v>
      </c>
      <c r="B62" s="63">
        <v>3500</v>
      </c>
      <c r="F62" s="21"/>
      <c r="G62" t="s">
        <v>45</v>
      </c>
      <c r="H62" s="63">
        <v>3500</v>
      </c>
    </row>
    <row r="63" spans="1:8" x14ac:dyDescent="0.25">
      <c r="A63" t="s">
        <v>39</v>
      </c>
      <c r="B63" s="17">
        <v>13000</v>
      </c>
      <c r="F63" s="21"/>
    </row>
    <row r="64" spans="1:8" x14ac:dyDescent="0.25">
      <c r="A64" t="s">
        <v>40</v>
      </c>
      <c r="B64" s="17">
        <v>3937.5</v>
      </c>
      <c r="F64" s="21"/>
      <c r="G64" t="s">
        <v>39</v>
      </c>
      <c r="H64" s="22">
        <v>11000</v>
      </c>
    </row>
    <row r="65" spans="1:8" x14ac:dyDescent="0.25">
      <c r="A65" t="s">
        <v>41</v>
      </c>
      <c r="B65" s="17">
        <v>4200</v>
      </c>
      <c r="F65" s="21"/>
      <c r="G65" t="s">
        <v>50</v>
      </c>
      <c r="H65" s="25"/>
    </row>
    <row r="66" spans="1:8" x14ac:dyDescent="0.25">
      <c r="A66" s="18" t="s">
        <v>42</v>
      </c>
      <c r="B66" s="19">
        <v>4862.5</v>
      </c>
      <c r="F66" s="21"/>
      <c r="G66" t="s">
        <v>40</v>
      </c>
      <c r="H66" s="23">
        <v>7500</v>
      </c>
    </row>
    <row r="67" spans="1:8" x14ac:dyDescent="0.25">
      <c r="F67" s="21"/>
      <c r="H67" s="22"/>
    </row>
    <row r="68" spans="1:8" x14ac:dyDescent="0.25">
      <c r="F68" s="21"/>
      <c r="G68" t="s">
        <v>50</v>
      </c>
      <c r="H68" s="25"/>
    </row>
    <row r="69" spans="1:8" x14ac:dyDescent="0.25">
      <c r="F69" s="21"/>
      <c r="G69" t="s">
        <v>41</v>
      </c>
      <c r="H69" s="22">
        <v>4562.5</v>
      </c>
    </row>
    <row r="70" spans="1:8" x14ac:dyDescent="0.25">
      <c r="F70" s="21"/>
      <c r="H70" s="22"/>
    </row>
    <row r="71" spans="1:8" x14ac:dyDescent="0.25">
      <c r="F71" s="21"/>
      <c r="G71" s="18" t="s">
        <v>42</v>
      </c>
      <c r="H71" s="24">
        <v>5130.3100000000004</v>
      </c>
    </row>
  </sheetData>
  <mergeCells count="2">
    <mergeCell ref="K3:N3"/>
    <mergeCell ref="K14:N14"/>
  </mergeCells>
  <pageMargins left="0.7" right="0.7" top="0.75" bottom="0.75" header="0.3" footer="0.3"/>
  <pageSetup orientation="portrait" r:id="rId1"/>
  <drawing r:id="rId2"/>
  <legacyDrawing r:id="rId3"/>
  <oleObjects>
    <mc:AlternateContent xmlns:mc="http://schemas.openxmlformats.org/markup-compatibility/2006">
      <mc:Choice Requires="x14">
        <oleObject progId="Word.Document.12" shapeId="2049" r:id="rId4">
          <objectPr defaultSize="0" autoPict="0" r:id="rId5">
            <anchor moveWithCells="1">
              <from>
                <xdr:col>0</xdr:col>
                <xdr:colOff>0</xdr:colOff>
                <xdr:row>1</xdr:row>
                <xdr:rowOff>66675</xdr:rowOff>
              </from>
              <to>
                <xdr:col>8</xdr:col>
                <xdr:colOff>161925</xdr:colOff>
                <xdr:row>7</xdr:row>
                <xdr:rowOff>123825</xdr:rowOff>
              </to>
            </anchor>
          </objectPr>
        </oleObject>
      </mc:Choice>
      <mc:Fallback>
        <oleObject progId="Word.Document.12" shapeId="2049" r:id="rId4"/>
      </mc:Fallback>
    </mc:AlternateContent>
    <mc:AlternateContent xmlns:mc="http://schemas.openxmlformats.org/markup-compatibility/2006">
      <mc:Choice Requires="x14">
        <oleObject progId="Word.Document.12" shapeId="2054" r:id="rId6">
          <objectPr defaultSize="0" autoPict="0" r:id="rId7">
            <anchor moveWithCells="1">
              <from>
                <xdr:col>0</xdr:col>
                <xdr:colOff>47625</xdr:colOff>
                <xdr:row>25</xdr:row>
                <xdr:rowOff>95250</xdr:rowOff>
              </from>
              <to>
                <xdr:col>8</xdr:col>
                <xdr:colOff>171450</xdr:colOff>
                <xdr:row>31</xdr:row>
                <xdr:rowOff>57150</xdr:rowOff>
              </to>
            </anchor>
          </objectPr>
        </oleObject>
      </mc:Choice>
      <mc:Fallback>
        <oleObject progId="Word.Document.12" shapeId="2054" r:id="rId6"/>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7"/>
  <sheetViews>
    <sheetView topLeftCell="A2" workbookViewId="0">
      <selection activeCell="G22" sqref="G22"/>
    </sheetView>
  </sheetViews>
  <sheetFormatPr defaultColWidth="11.42578125" defaultRowHeight="15" x14ac:dyDescent="0.25"/>
  <sheetData>
    <row r="1" spans="1:7" ht="14.45" customHeight="1" x14ac:dyDescent="0.25">
      <c r="A1" s="40" t="s">
        <v>56</v>
      </c>
      <c r="B1" s="40"/>
      <c r="C1" s="40"/>
      <c r="D1" s="40"/>
      <c r="E1" s="40"/>
      <c r="F1" s="40"/>
      <c r="G1" s="40"/>
    </row>
    <row r="2" spans="1:7" ht="14.45" customHeight="1" x14ac:dyDescent="0.25">
      <c r="A2" s="40"/>
      <c r="B2" s="40"/>
      <c r="C2" s="40"/>
      <c r="D2" s="40"/>
      <c r="E2" s="40"/>
      <c r="F2" s="40"/>
      <c r="G2" s="40"/>
    </row>
    <row r="3" spans="1:7" ht="14.45" customHeight="1" x14ac:dyDescent="0.25">
      <c r="A3" s="40"/>
      <c r="B3" s="40"/>
      <c r="C3" s="40"/>
      <c r="D3" s="40"/>
      <c r="E3" s="40"/>
      <c r="F3" s="40"/>
      <c r="G3" s="40"/>
    </row>
    <row r="4" spans="1:7" ht="14.45" customHeight="1" x14ac:dyDescent="0.25">
      <c r="A4" s="40"/>
      <c r="B4" s="40"/>
      <c r="C4" s="40"/>
      <c r="D4" s="40"/>
      <c r="E4" s="40"/>
      <c r="F4" s="40"/>
      <c r="G4" s="40"/>
    </row>
    <row r="5" spans="1:7" ht="14.45" customHeight="1" x14ac:dyDescent="0.25">
      <c r="A5" s="40"/>
      <c r="B5" s="40"/>
      <c r="C5" s="40"/>
      <c r="D5" s="40"/>
      <c r="E5" s="40"/>
      <c r="F5" s="40"/>
      <c r="G5" s="40"/>
    </row>
    <row r="6" spans="1:7" ht="14.45" customHeight="1" x14ac:dyDescent="0.25">
      <c r="A6" s="27"/>
      <c r="B6" s="27"/>
      <c r="C6" s="27"/>
      <c r="D6" s="27"/>
      <c r="E6" s="27"/>
      <c r="F6" s="27"/>
    </row>
    <row r="7" spans="1:7" ht="14.45" customHeight="1" x14ac:dyDescent="0.25">
      <c r="A7" s="27"/>
      <c r="B7" s="27"/>
      <c r="C7" s="27"/>
      <c r="D7" s="27"/>
      <c r="E7" s="27"/>
      <c r="F7" s="27"/>
    </row>
  </sheetData>
  <mergeCells count="1">
    <mergeCell ref="A1:G5"/>
  </mergeCells>
  <pageMargins left="0.7" right="0.7" top="0.75" bottom="0.75" header="0.3" footer="0.3"/>
  <pageSetup orientation="portrait" horizontalDpi="4294967292"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PORTADA </vt:lpstr>
      <vt:lpstr>EIcompuesto</vt:lpstr>
      <vt:lpstr>Epagos parciales</vt:lpstr>
      <vt:lpstr>Investigación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María Teresa Rojas Dávila</dc:creator>
  <cp:lastModifiedBy>Fernando Rojas</cp:lastModifiedBy>
  <dcterms:created xsi:type="dcterms:W3CDTF">2022-03-01T02:45:41Z</dcterms:created>
  <dcterms:modified xsi:type="dcterms:W3CDTF">2025-09-17T02:42:52Z</dcterms:modified>
</cp:coreProperties>
</file>