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 Account\Dropbox\Exambazaar Team Folder\Pitch\"/>
    </mc:Choice>
  </mc:AlternateContent>
  <bookViews>
    <workbookView xWindow="0" yWindow="0" windowWidth="19200" windowHeight="6660"/>
  </bookViews>
  <sheets>
    <sheet name="Market Size" sheetId="1" r:id="rId1"/>
    <sheet name="Marketing Expens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1" l="1"/>
  <c r="I44" i="1"/>
  <c r="I35" i="1"/>
  <c r="I32" i="1"/>
  <c r="I28" i="1"/>
  <c r="I25" i="1"/>
  <c r="I20" i="1"/>
  <c r="I9" i="1"/>
  <c r="D16" i="2"/>
  <c r="C16" i="2"/>
  <c r="D15" i="2"/>
  <c r="C15" i="2"/>
  <c r="D9" i="2"/>
  <c r="C9" i="2"/>
  <c r="D8" i="2"/>
  <c r="C8" i="2"/>
  <c r="B50" i="1"/>
  <c r="B48" i="1"/>
  <c r="B44" i="1"/>
  <c r="B39" i="1"/>
  <c r="B35" i="1"/>
  <c r="B32" i="1"/>
  <c r="B28" i="1"/>
  <c r="B25" i="1"/>
  <c r="B20" i="1"/>
  <c r="B15" i="1"/>
  <c r="B9" i="1"/>
  <c r="E6" i="1"/>
  <c r="I6" i="1"/>
  <c r="E12" i="1"/>
  <c r="I12" i="1"/>
  <c r="E13" i="1"/>
  <c r="I13" i="1"/>
  <c r="H51" i="1" l="1"/>
  <c r="E51" i="1"/>
  <c r="H10" i="1"/>
  <c r="H4" i="1"/>
  <c r="H3" i="1"/>
  <c r="I38" i="1"/>
  <c r="I37" i="1"/>
  <c r="C41" i="1"/>
  <c r="C42" i="1"/>
  <c r="C40" i="1"/>
  <c r="I40" i="1" s="1"/>
  <c r="C30" i="1"/>
  <c r="C31" i="1"/>
  <c r="C29" i="1"/>
  <c r="I51" i="1" l="1"/>
  <c r="I52" i="1" s="1"/>
  <c r="H52" i="1"/>
  <c r="I10" i="1"/>
  <c r="I49" i="1" l="1"/>
  <c r="E49" i="1"/>
  <c r="H50" i="1" s="1"/>
  <c r="I47" i="1"/>
  <c r="E47" i="1"/>
  <c r="I46" i="1"/>
  <c r="E46" i="1"/>
  <c r="I45" i="1"/>
  <c r="E45" i="1"/>
  <c r="I42" i="1"/>
  <c r="E42" i="1"/>
  <c r="I41" i="1"/>
  <c r="E41" i="1"/>
  <c r="I43" i="1"/>
  <c r="E43" i="1"/>
  <c r="E40" i="1"/>
  <c r="E38" i="1"/>
  <c r="E37" i="1"/>
  <c r="I36" i="1"/>
  <c r="E36" i="1"/>
  <c r="I34" i="1"/>
  <c r="E34" i="1"/>
  <c r="I33" i="1"/>
  <c r="E33" i="1"/>
  <c r="I31" i="1"/>
  <c r="E31" i="1"/>
  <c r="I30" i="1"/>
  <c r="E30" i="1"/>
  <c r="I29" i="1"/>
  <c r="E29" i="1"/>
  <c r="I27" i="1"/>
  <c r="E27" i="1"/>
  <c r="I26" i="1"/>
  <c r="E26" i="1"/>
  <c r="I24" i="1"/>
  <c r="E24" i="1"/>
  <c r="I23" i="1"/>
  <c r="E23" i="1"/>
  <c r="I22" i="1"/>
  <c r="E22" i="1"/>
  <c r="I21" i="1"/>
  <c r="E21" i="1"/>
  <c r="I19" i="1"/>
  <c r="E19" i="1"/>
  <c r="I18" i="1"/>
  <c r="E18" i="1"/>
  <c r="I17" i="1"/>
  <c r="E17" i="1"/>
  <c r="I16" i="1"/>
  <c r="E16" i="1"/>
  <c r="I7" i="1"/>
  <c r="E7" i="1"/>
  <c r="I5" i="1"/>
  <c r="E5" i="1"/>
  <c r="I4" i="1"/>
  <c r="E4" i="1"/>
  <c r="I3" i="1"/>
  <c r="E3" i="1"/>
  <c r="I11" i="1"/>
  <c r="E11" i="1"/>
  <c r="E10" i="1"/>
  <c r="H20" i="1" l="1"/>
  <c r="E8" i="1"/>
  <c r="I8" i="1" s="1"/>
  <c r="I53" i="1" s="1"/>
  <c r="H9" i="1"/>
  <c r="E14" i="1"/>
  <c r="I14" i="1" s="1"/>
  <c r="I15" i="1" s="1"/>
  <c r="H44" i="1"/>
  <c r="H25" i="1"/>
  <c r="H28" i="1"/>
  <c r="H32" i="1"/>
  <c r="H35" i="1"/>
  <c r="H39" i="1"/>
  <c r="H48" i="1"/>
  <c r="I39" i="1"/>
  <c r="I50" i="1"/>
  <c r="H15" i="1" l="1"/>
</calcChain>
</file>

<file path=xl/comments1.xml><?xml version="1.0" encoding="utf-8"?>
<comments xmlns="http://schemas.openxmlformats.org/spreadsheetml/2006/main">
  <authors>
    <author>Test Account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See Notes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See Notes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See Notes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See Notes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Conservative Estimate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See Notes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See Notes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Conservative Estimate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Transient Demand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</rPr>
          <t>Estimated</t>
        </r>
      </text>
    </comment>
  </commentList>
</comments>
</file>

<file path=xl/sharedStrings.xml><?xml version="1.0" encoding="utf-8"?>
<sst xmlns="http://schemas.openxmlformats.org/spreadsheetml/2006/main" count="128" uniqueCount="86">
  <si>
    <t>Stream</t>
  </si>
  <si>
    <t>Exam Name</t>
  </si>
  <si>
    <t>Medical</t>
  </si>
  <si>
    <t>NEET UG</t>
  </si>
  <si>
    <t>NEET PG</t>
  </si>
  <si>
    <t>AIIMS UG</t>
  </si>
  <si>
    <t>AIIMS PG</t>
  </si>
  <si>
    <t>Engineering</t>
  </si>
  <si>
    <t>JEE Main</t>
  </si>
  <si>
    <t>JEE Advanced</t>
  </si>
  <si>
    <t>GATE</t>
  </si>
  <si>
    <t>BITSAT</t>
  </si>
  <si>
    <t>NATA</t>
  </si>
  <si>
    <t>SSC</t>
  </si>
  <si>
    <t>SSC CHSL</t>
  </si>
  <si>
    <t>SSC JE</t>
  </si>
  <si>
    <t>SSC SI</t>
  </si>
  <si>
    <t>Bank</t>
  </si>
  <si>
    <t>SBI PO</t>
  </si>
  <si>
    <t>IBPS PO</t>
  </si>
  <si>
    <t>IBPS Clerk</t>
  </si>
  <si>
    <t>RBI Assistant</t>
  </si>
  <si>
    <t>Civil Services</t>
  </si>
  <si>
    <t>CAPF</t>
  </si>
  <si>
    <t>Defence</t>
  </si>
  <si>
    <t>NDA</t>
  </si>
  <si>
    <t>AFCAT</t>
  </si>
  <si>
    <t>CDSE</t>
  </si>
  <si>
    <t>School</t>
  </si>
  <si>
    <t>KVPY</t>
  </si>
  <si>
    <t>NTSE</t>
  </si>
  <si>
    <t>MBA</t>
  </si>
  <si>
    <t>CAT</t>
  </si>
  <si>
    <t>XAT</t>
  </si>
  <si>
    <t>SNAP</t>
  </si>
  <si>
    <t>CA &amp; CS</t>
  </si>
  <si>
    <t>CA IPCC</t>
  </si>
  <si>
    <t>CA CPT</t>
  </si>
  <si>
    <t>CA Final</t>
  </si>
  <si>
    <t>Foreign Study</t>
  </si>
  <si>
    <t>GRE</t>
  </si>
  <si>
    <t>SAT</t>
  </si>
  <si>
    <t>GMAT</t>
  </si>
  <si>
    <t>Law</t>
  </si>
  <si>
    <t>CLAT</t>
  </si>
  <si>
    <t>% Buyer</t>
  </si>
  <si>
    <t>Buyer
(lakh)</t>
  </si>
  <si>
    <t>Total</t>
  </si>
  <si>
    <t>SSC CGL</t>
  </si>
  <si>
    <t>CS</t>
  </si>
  <si>
    <t>Course Fees</t>
  </si>
  <si>
    <t>RRB</t>
  </si>
  <si>
    <t>Foundation</t>
  </si>
  <si>
    <t>Notes</t>
  </si>
  <si>
    <t>3. IBPS PO Revenue estimated in other Bank Exams</t>
  </si>
  <si>
    <t>4. XAT, SNAP, CMAT Revenue estimated in other MBA Exams</t>
  </si>
  <si>
    <t>2. AIIMS UG &amp; AIIMS PG Revenue estimated in other Medical Exams</t>
  </si>
  <si>
    <t>1. BITSAT Revenue estimated in other Engineering Exams</t>
  </si>
  <si>
    <t>5. JEE &amp; NEET Course Fees consist of 2 Year Course Fee</t>
  </si>
  <si>
    <t>6. Defence Stream Exams are conducted twice a year. Number of Aspirants adjusted for it.</t>
  </si>
  <si>
    <t>8. Individual Assumptions are marked in the cell</t>
  </si>
  <si>
    <t>All Railways Coaching Classes</t>
  </si>
  <si>
    <t>9. Fragmentation is a rough estimate with reasonable error</t>
  </si>
  <si>
    <t>10. Calculated as reach of Physical Coaching Centers of Top N Coaching GROUPS vs Pan India coaching centers for the exam</t>
  </si>
  <si>
    <t>Fragmentation*</t>
  </si>
  <si>
    <t>Top 5
Players</t>
  </si>
  <si>
    <t>Top 20
Players</t>
  </si>
  <si>
    <t/>
  </si>
  <si>
    <t>Aspirants</t>
  </si>
  <si>
    <t>Revenue
(cr)</t>
  </si>
  <si>
    <t>Career Point Annual Report FY17</t>
  </si>
  <si>
    <t>FY 17</t>
  </si>
  <si>
    <t>FY 16</t>
  </si>
  <si>
    <t>Advertising Expense</t>
  </si>
  <si>
    <t>Total Expense</t>
  </si>
  <si>
    <t>Revenue</t>
  </si>
  <si>
    <t>Tutorial Enrollments</t>
  </si>
  <si>
    <t>Average Advetising Expense per Enrollment</t>
  </si>
  <si>
    <t>Marketing as % of Revenue</t>
  </si>
  <si>
    <t>MT Educare Annual Report FY16</t>
  </si>
  <si>
    <t>FY16</t>
  </si>
  <si>
    <t>FY15</t>
  </si>
  <si>
    <t>Marketing Expense</t>
  </si>
  <si>
    <t>Tutorial Enrollments (excluding Robomate)</t>
  </si>
  <si>
    <t>Learnings from Publically Listed Coaching Groups</t>
  </si>
  <si>
    <t>7. Course Fees is Median Course Fees calculated using Exambazaar Database with over 5,600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</si>
</sst>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&gt;=10000000]##\,##\,##\,##0;[&gt;=100000]\ ##\,##\,##0;#,###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i/>
      <sz val="9"/>
      <color theme="1"/>
      <name val="Arial"/>
      <family val="2"/>
    </font>
    <font>
      <i/>
      <sz val="8"/>
      <color theme="1"/>
      <name val="Arial"/>
      <family val="2"/>
    </font>
    <font>
      <i/>
      <sz val="8"/>
      <color rgb="FFC00000"/>
      <name val="Arial"/>
      <family val="2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9"/>
      <color theme="1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theme="0"/>
      <name val="Arial"/>
      <family val="2"/>
    </font>
    <font>
      <b/>
      <i/>
      <sz val="9"/>
      <color theme="1"/>
      <name val="Arial"/>
      <family val="2"/>
    </font>
    <font>
      <i/>
      <sz val="9"/>
      <color theme="1" tint="0.499984740745262"/>
      <name val="Arial"/>
      <family val="2"/>
    </font>
    <font>
      <b/>
      <i/>
      <sz val="9"/>
      <color theme="1" tint="0.499984740745262"/>
      <name val="Arial"/>
      <family val="2"/>
    </font>
    <font>
      <i/>
      <sz val="8"/>
      <color theme="1" tint="0.3499862666707357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9" fontId="3" fillId="2" borderId="2" xfId="2" applyFont="1" applyFill="1" applyBorder="1" applyAlignment="1">
      <alignment horizontal="center" vertical="center"/>
    </xf>
    <xf numFmtId="9" fontId="3" fillId="2" borderId="0" xfId="2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65" fontId="3" fillId="2" borderId="0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165" fontId="6" fillId="3" borderId="0" xfId="1" applyNumberFormat="1" applyFont="1" applyFill="1" applyAlignment="1">
      <alignment horizontal="left" vertical="center"/>
    </xf>
    <xf numFmtId="165" fontId="7" fillId="2" borderId="0" xfId="1" applyNumberFormat="1" applyFont="1" applyFill="1" applyBorder="1" applyAlignment="1">
      <alignment horizontal="left" vertical="center"/>
    </xf>
    <xf numFmtId="165" fontId="7" fillId="2" borderId="0" xfId="1" applyNumberFormat="1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9" fontId="3" fillId="2" borderId="7" xfId="2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164" fontId="4" fillId="2" borderId="8" xfId="1" applyNumberFormat="1" applyFont="1" applyFill="1" applyBorder="1" applyAlignment="1">
      <alignment horizontal="right" vertical="center"/>
    </xf>
    <xf numFmtId="0" fontId="9" fillId="4" borderId="4" xfId="0" applyFont="1" applyFill="1" applyBorder="1" applyAlignment="1">
      <alignment horizontal="left" vertical="center"/>
    </xf>
    <xf numFmtId="165" fontId="10" fillId="2" borderId="0" xfId="1" applyNumberFormat="1" applyFont="1" applyFill="1" applyBorder="1" applyAlignment="1">
      <alignment horizontal="left" vertical="center"/>
    </xf>
    <xf numFmtId="165" fontId="11" fillId="2" borderId="0" xfId="1" applyNumberFormat="1" applyFont="1" applyFill="1" applyBorder="1" applyAlignment="1">
      <alignment horizontal="left" vertical="center"/>
    </xf>
    <xf numFmtId="0" fontId="12" fillId="2" borderId="0" xfId="0" applyFont="1" applyFill="1" applyAlignment="1"/>
    <xf numFmtId="0" fontId="12" fillId="2" borderId="4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left" vertical="center"/>
    </xf>
    <xf numFmtId="0" fontId="14" fillId="2" borderId="1" xfId="3" applyFont="1" applyFill="1" applyBorder="1" applyAlignment="1">
      <alignment horizontal="left" vertical="center"/>
    </xf>
    <xf numFmtId="164" fontId="13" fillId="2" borderId="2" xfId="0" applyNumberFormat="1" applyFont="1" applyFill="1" applyBorder="1" applyAlignment="1">
      <alignment horizontal="left" vertical="center"/>
    </xf>
    <xf numFmtId="164" fontId="13" fillId="2" borderId="3" xfId="0" applyNumberFormat="1" applyFont="1" applyFill="1" applyBorder="1" applyAlignment="1">
      <alignment horizontal="left" vertical="center"/>
    </xf>
    <xf numFmtId="164" fontId="13" fillId="2" borderId="0" xfId="0" applyNumberFormat="1" applyFont="1" applyFill="1" applyBorder="1" applyAlignment="1">
      <alignment horizontal="left" vertical="center"/>
    </xf>
    <xf numFmtId="164" fontId="13" fillId="2" borderId="5" xfId="0" applyNumberFormat="1" applyFont="1" applyFill="1" applyBorder="1" applyAlignment="1">
      <alignment horizontal="left" vertical="center"/>
    </xf>
    <xf numFmtId="164" fontId="13" fillId="4" borderId="0" xfId="1" applyNumberFormat="1" applyFont="1" applyFill="1" applyBorder="1" applyAlignment="1">
      <alignment horizontal="left" vertical="center"/>
    </xf>
    <xf numFmtId="164" fontId="13" fillId="4" borderId="5" xfId="1" applyNumberFormat="1" applyFont="1" applyFill="1" applyBorder="1" applyAlignment="1">
      <alignment horizontal="left" vertical="center"/>
    </xf>
    <xf numFmtId="10" fontId="13" fillId="4" borderId="9" xfId="2" applyNumberFormat="1" applyFont="1" applyFill="1" applyBorder="1" applyAlignment="1">
      <alignment horizontal="left" vertical="center"/>
    </xf>
    <xf numFmtId="10" fontId="13" fillId="4" borderId="11" xfId="2" applyNumberFormat="1" applyFont="1" applyFill="1" applyBorder="1" applyAlignment="1">
      <alignment horizontal="left" vertical="center"/>
    </xf>
    <xf numFmtId="164" fontId="13" fillId="4" borderId="0" xfId="0" applyNumberFormat="1" applyFont="1" applyFill="1" applyBorder="1" applyAlignment="1">
      <alignment horizontal="left" vertical="center"/>
    </xf>
    <xf numFmtId="164" fontId="13" fillId="4" borderId="5" xfId="0" applyNumberFormat="1" applyFont="1" applyFill="1" applyBorder="1" applyAlignment="1">
      <alignment horizontal="left" vertical="center"/>
    </xf>
    <xf numFmtId="9" fontId="9" fillId="2" borderId="0" xfId="2" applyNumberFormat="1" applyFont="1" applyFill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9" fontId="18" fillId="2" borderId="0" xfId="2" applyNumberFormat="1" applyFont="1" applyFill="1" applyBorder="1" applyAlignment="1">
      <alignment horizontal="center" vertical="center"/>
    </xf>
    <xf numFmtId="9" fontId="18" fillId="4" borderId="7" xfId="1" applyNumberFormat="1" applyFont="1" applyFill="1" applyBorder="1" applyAlignment="1">
      <alignment horizontal="center" vertical="center"/>
    </xf>
    <xf numFmtId="9" fontId="19" fillId="2" borderId="7" xfId="0" applyNumberFormat="1" applyFont="1" applyFill="1" applyBorder="1" applyAlignment="1">
      <alignment horizontal="center" vertical="center"/>
    </xf>
    <xf numFmtId="165" fontId="20" fillId="2" borderId="0" xfId="1" applyNumberFormat="1" applyFont="1" applyFill="1" applyAlignment="1">
      <alignment horizontal="left" vertical="center"/>
    </xf>
    <xf numFmtId="164" fontId="4" fillId="2" borderId="3" xfId="1" applyNumberFormat="1" applyFont="1" applyFill="1" applyBorder="1" applyAlignment="1">
      <alignment horizontal="right" vertical="center"/>
    </xf>
    <xf numFmtId="164" fontId="4" fillId="2" borderId="5" xfId="1" applyNumberFormat="1" applyFont="1" applyFill="1" applyBorder="1" applyAlignment="1">
      <alignment horizontal="right" vertical="center"/>
    </xf>
    <xf numFmtId="164" fontId="17" fillId="4" borderId="8" xfId="1" applyNumberFormat="1" applyFont="1" applyFill="1" applyBorder="1" applyAlignment="1">
      <alignment horizontal="right" vertical="center"/>
    </xf>
    <xf numFmtId="164" fontId="4" fillId="2" borderId="0" xfId="0" applyNumberFormat="1" applyFont="1" applyFill="1" applyAlignment="1">
      <alignment horizontal="right" vertical="center"/>
    </xf>
    <xf numFmtId="2" fontId="4" fillId="2" borderId="2" xfId="2" applyNumberFormat="1" applyFont="1" applyFill="1" applyBorder="1" applyAlignment="1">
      <alignment horizontal="center" vertical="center"/>
    </xf>
    <xf numFmtId="2" fontId="4" fillId="2" borderId="0" xfId="2" applyNumberFormat="1" applyFont="1" applyFill="1" applyBorder="1" applyAlignment="1">
      <alignment horizontal="center" vertical="center"/>
    </xf>
    <xf numFmtId="2" fontId="4" fillId="2" borderId="7" xfId="2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2" borderId="0" xfId="1" applyNumberFormat="1" applyFont="1" applyFill="1" applyBorder="1" applyAlignment="1">
      <alignment horizontal="center" vertical="center"/>
    </xf>
    <xf numFmtId="164" fontId="17" fillId="4" borderId="7" xfId="1" applyNumberFormat="1" applyFont="1" applyFill="1" applyBorder="1" applyAlignment="1">
      <alignment horizontal="center" vertical="center"/>
    </xf>
    <xf numFmtId="164" fontId="4" fillId="2" borderId="7" xfId="1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right" vertical="center"/>
    </xf>
    <xf numFmtId="0" fontId="2" fillId="3" borderId="10" xfId="0" applyFont="1" applyFill="1" applyBorder="1" applyAlignment="1">
      <alignment horizontal="center" vertical="center"/>
    </xf>
    <xf numFmtId="9" fontId="2" fillId="3" borderId="9" xfId="2" applyFont="1" applyFill="1" applyBorder="1" applyAlignment="1">
      <alignment horizontal="center" vertical="center"/>
    </xf>
    <xf numFmtId="2" fontId="2" fillId="3" borderId="9" xfId="2" applyNumberFormat="1" applyFont="1" applyFill="1" applyBorder="1" applyAlignment="1">
      <alignment horizontal="center" vertical="center" wrapText="1"/>
    </xf>
    <xf numFmtId="9" fontId="16" fillId="3" borderId="9" xfId="2" applyNumberFormat="1" applyFont="1" applyFill="1" applyBorder="1" applyAlignment="1">
      <alignment horizontal="center" vertical="center" wrapText="1"/>
    </xf>
    <xf numFmtId="164" fontId="2" fillId="3" borderId="9" xfId="1" applyNumberFormat="1" applyFont="1" applyFill="1" applyBorder="1" applyAlignment="1">
      <alignment horizontal="center" vertical="center"/>
    </xf>
    <xf numFmtId="164" fontId="2" fillId="3" borderId="11" xfId="1" applyNumberFormat="1" applyFont="1" applyFill="1" applyBorder="1" applyAlignment="1">
      <alignment horizontal="center" vertical="center" wrapText="1"/>
    </xf>
    <xf numFmtId="9" fontId="16" fillId="3" borderId="2" xfId="2" applyNumberFormat="1" applyFont="1" applyFill="1" applyBorder="1" applyAlignment="1">
      <alignment horizontal="center" vertical="center"/>
    </xf>
    <xf numFmtId="165" fontId="20" fillId="2" borderId="0" xfId="1" applyNumberFormat="1" applyFont="1" applyFill="1" applyAlignment="1">
      <alignment horizontal="left" vertical="center" wrapText="1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teducare.com/images/financialreport/Annual%20Report%202015-16.pdf" TargetMode="External"/><Relationship Id="rId1" Type="http://schemas.openxmlformats.org/officeDocument/2006/relationships/hyperlink" Target="http://www.cpil.in/downloads/2016-17/Annual-Report-2016-1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" x14ac:dyDescent="0.35"/>
  <cols>
    <col min="1" max="1" width="11.90625" style="9" hidden="1" customWidth="1"/>
    <col min="2" max="2" width="11.90625" style="9" customWidth="1"/>
    <col min="3" max="3" width="11.90625" style="77" customWidth="1"/>
    <col min="4" max="4" width="11.90625" style="2" customWidth="1"/>
    <col min="5" max="5" width="11.90625" style="52" customWidth="1"/>
    <col min="6" max="6" width="8.36328125" style="39" customWidth="1"/>
    <col min="7" max="7" width="9" style="39" customWidth="1"/>
    <col min="8" max="8" width="11.90625" style="57" customWidth="1"/>
    <col min="9" max="9" width="11.90625" style="48" customWidth="1"/>
    <col min="10" max="10" width="10.6328125" style="9" customWidth="1"/>
    <col min="11" max="11" width="55.36328125" style="16" customWidth="1"/>
    <col min="12" max="16384" width="8.7265625" style="9"/>
  </cols>
  <sheetData>
    <row r="1" spans="1:12" s="6" customFormat="1" ht="11.5" x14ac:dyDescent="0.35">
      <c r="B1" s="17"/>
      <c r="C1" s="71"/>
      <c r="D1" s="58"/>
      <c r="E1" s="58"/>
      <c r="F1" s="66" t="s">
        <v>64</v>
      </c>
      <c r="G1" s="66"/>
      <c r="H1" s="40"/>
      <c r="I1" s="59"/>
      <c r="K1" s="14"/>
    </row>
    <row r="2" spans="1:12" s="1" customFormat="1" ht="23" x14ac:dyDescent="0.35">
      <c r="A2" s="1" t="s">
        <v>0</v>
      </c>
      <c r="B2" s="60" t="s">
        <v>1</v>
      </c>
      <c r="C2" s="72" t="s">
        <v>68</v>
      </c>
      <c r="D2" s="61" t="s">
        <v>45</v>
      </c>
      <c r="E2" s="62" t="s">
        <v>46</v>
      </c>
      <c r="F2" s="63" t="s">
        <v>65</v>
      </c>
      <c r="G2" s="63" t="s">
        <v>66</v>
      </c>
      <c r="H2" s="64" t="s">
        <v>50</v>
      </c>
      <c r="I2" s="65" t="s">
        <v>69</v>
      </c>
      <c r="K2" s="14" t="s">
        <v>53</v>
      </c>
    </row>
    <row r="3" spans="1:12" x14ac:dyDescent="0.35">
      <c r="A3" s="11" t="s">
        <v>7</v>
      </c>
      <c r="B3" s="12" t="s">
        <v>8</v>
      </c>
      <c r="C3" s="73">
        <v>1000000</v>
      </c>
      <c r="D3" s="4">
        <v>0.7</v>
      </c>
      <c r="E3" s="50">
        <f>D3*C3/10^5</f>
        <v>7</v>
      </c>
      <c r="F3" s="41">
        <v>0.16350000000000001</v>
      </c>
      <c r="G3" s="41">
        <v>0.25890000000000002</v>
      </c>
      <c r="H3" s="54">
        <f>67000*2</f>
        <v>134000</v>
      </c>
      <c r="I3" s="46">
        <f>C3*H3*D3/10^7</f>
        <v>9380</v>
      </c>
      <c r="J3" s="10"/>
      <c r="K3" s="23" t="s">
        <v>57</v>
      </c>
      <c r="L3" s="10"/>
    </row>
    <row r="4" spans="1:12" x14ac:dyDescent="0.35">
      <c r="A4" s="12" t="s">
        <v>7</v>
      </c>
      <c r="B4" s="12" t="s">
        <v>9</v>
      </c>
      <c r="C4" s="73">
        <v>220000</v>
      </c>
      <c r="D4" s="4">
        <v>0.9</v>
      </c>
      <c r="E4" s="50">
        <f>D4*C4/10^5</f>
        <v>1.98</v>
      </c>
      <c r="F4" s="41">
        <v>0.14199999999999999</v>
      </c>
      <c r="G4" s="41">
        <v>0.27800000000000002</v>
      </c>
      <c r="H4" s="54">
        <f>83650*2</f>
        <v>167300</v>
      </c>
      <c r="I4" s="46">
        <f>C4*H4*D4/10^7</f>
        <v>3312.54</v>
      </c>
      <c r="J4" s="10"/>
      <c r="K4" s="23" t="s">
        <v>56</v>
      </c>
      <c r="L4" s="10"/>
    </row>
    <row r="5" spans="1:12" x14ac:dyDescent="0.35">
      <c r="A5" s="12" t="s">
        <v>7</v>
      </c>
      <c r="B5" s="12" t="s">
        <v>10</v>
      </c>
      <c r="C5" s="73">
        <v>787148</v>
      </c>
      <c r="D5" s="4">
        <v>0.7</v>
      </c>
      <c r="E5" s="50">
        <f>D5*C5/10^5</f>
        <v>5.5100359999999995</v>
      </c>
      <c r="F5" s="41">
        <v>0.2412</v>
      </c>
      <c r="G5" s="41">
        <v>0.35420000000000001</v>
      </c>
      <c r="H5" s="54">
        <v>13950</v>
      </c>
      <c r="I5" s="46">
        <f>C5*H5*D5/10^7</f>
        <v>768.65002199999992</v>
      </c>
      <c r="J5" s="10"/>
      <c r="K5" s="23" t="s">
        <v>54</v>
      </c>
      <c r="L5" s="10"/>
    </row>
    <row r="6" spans="1:12" x14ac:dyDescent="0.35">
      <c r="A6" s="12" t="s">
        <v>7</v>
      </c>
      <c r="B6" s="12" t="s">
        <v>11</v>
      </c>
      <c r="C6" s="73">
        <v>200000</v>
      </c>
      <c r="D6" s="4">
        <v>0</v>
      </c>
      <c r="E6" s="50">
        <f>D6*C6/10^5</f>
        <v>0</v>
      </c>
      <c r="F6" s="41"/>
      <c r="G6" s="41"/>
      <c r="H6" s="54">
        <v>89000</v>
      </c>
      <c r="I6" s="46">
        <f>C6*H6*D6/10^7</f>
        <v>0</v>
      </c>
      <c r="J6" s="7"/>
      <c r="K6" s="23" t="s">
        <v>55</v>
      </c>
    </row>
    <row r="7" spans="1:12" x14ac:dyDescent="0.35">
      <c r="A7" s="12" t="s">
        <v>7</v>
      </c>
      <c r="B7" s="12" t="s">
        <v>12</v>
      </c>
      <c r="C7" s="73">
        <v>37246</v>
      </c>
      <c r="D7" s="4">
        <v>0.4</v>
      </c>
      <c r="E7" s="50">
        <f>D7*C7/10^5</f>
        <v>0.14898400000000001</v>
      </c>
      <c r="F7" s="41">
        <v>0.36090000000000005</v>
      </c>
      <c r="G7" s="41">
        <v>0.52629999999999999</v>
      </c>
      <c r="H7" s="54">
        <v>35000</v>
      </c>
      <c r="I7" s="46">
        <f>C7*H7*D7/10^7</f>
        <v>52.144399999999997</v>
      </c>
      <c r="J7" s="7"/>
      <c r="K7" s="23" t="s">
        <v>58</v>
      </c>
    </row>
    <row r="8" spans="1:12" x14ac:dyDescent="0.35">
      <c r="A8" s="12" t="s">
        <v>7</v>
      </c>
      <c r="B8" s="12" t="s">
        <v>52</v>
      </c>
      <c r="C8" s="73"/>
      <c r="D8" s="4"/>
      <c r="E8" s="50">
        <f>10%*E3</f>
        <v>0.70000000000000007</v>
      </c>
      <c r="F8" s="41" t="s">
        <v>67</v>
      </c>
      <c r="G8" s="41" t="s">
        <v>67</v>
      </c>
      <c r="H8" s="54">
        <v>30000</v>
      </c>
      <c r="I8" s="46">
        <f>E8*H8/10^2</f>
        <v>210.00000000000003</v>
      </c>
      <c r="J8" s="7"/>
      <c r="K8" s="23" t="s">
        <v>59</v>
      </c>
    </row>
    <row r="9" spans="1:12" x14ac:dyDescent="0.35">
      <c r="A9" s="12"/>
      <c r="B9" s="68" t="str">
        <f>"All " &amp;A8&amp;" Coaching Classes"</f>
        <v>All Engineering Coaching Classes</v>
      </c>
      <c r="C9" s="69"/>
      <c r="D9" s="69"/>
      <c r="E9" s="69"/>
      <c r="F9" s="42"/>
      <c r="G9" s="42"/>
      <c r="H9" s="55">
        <f>SUMPRODUCT(H3:H8,E3:E8)/SUM(E3:E8)</f>
        <v>89466.826576926032</v>
      </c>
      <c r="I9" s="47">
        <f>SUM(I3:I8)</f>
        <v>13723.334422</v>
      </c>
      <c r="J9" s="7"/>
      <c r="K9" s="23" t="s">
        <v>85</v>
      </c>
    </row>
    <row r="10" spans="1:12" x14ac:dyDescent="0.35">
      <c r="A10" s="11" t="s">
        <v>2</v>
      </c>
      <c r="B10" s="11" t="s">
        <v>3</v>
      </c>
      <c r="C10" s="74">
        <v>1100000</v>
      </c>
      <c r="D10" s="3">
        <v>0.7</v>
      </c>
      <c r="E10" s="49">
        <f t="shared" ref="E10:E38" si="0">D10*C10/10^5</f>
        <v>7.7</v>
      </c>
      <c r="F10" s="41">
        <v>0.1244</v>
      </c>
      <c r="G10" s="41">
        <v>0.2455</v>
      </c>
      <c r="H10" s="53">
        <f>80000*2</f>
        <v>160000</v>
      </c>
      <c r="I10" s="45">
        <f t="shared" ref="I10:I36" si="1">C10*H10*D10/10^7</f>
        <v>12319.999999999998</v>
      </c>
      <c r="J10" s="10"/>
      <c r="K10" s="23" t="s">
        <v>60</v>
      </c>
      <c r="L10" s="10"/>
    </row>
    <row r="11" spans="1:12" x14ac:dyDescent="0.35">
      <c r="A11" s="12" t="s">
        <v>2</v>
      </c>
      <c r="B11" s="12" t="s">
        <v>4</v>
      </c>
      <c r="C11" s="73">
        <v>117000</v>
      </c>
      <c r="D11" s="4">
        <v>0.6</v>
      </c>
      <c r="E11" s="50">
        <f t="shared" si="0"/>
        <v>0.70199999999999996</v>
      </c>
      <c r="F11" s="41">
        <v>0.48840000000000006</v>
      </c>
      <c r="G11" s="41">
        <v>0.60760000000000003</v>
      </c>
      <c r="H11" s="54">
        <v>39850</v>
      </c>
      <c r="I11" s="46">
        <f t="shared" si="1"/>
        <v>279.74700000000001</v>
      </c>
      <c r="J11" s="10"/>
      <c r="K11" s="44" t="s">
        <v>62</v>
      </c>
      <c r="L11" s="10"/>
    </row>
    <row r="12" spans="1:12" x14ac:dyDescent="0.35">
      <c r="A12" s="12" t="s">
        <v>2</v>
      </c>
      <c r="B12" s="12" t="s">
        <v>5</v>
      </c>
      <c r="C12" s="73">
        <v>100000</v>
      </c>
      <c r="D12" s="4">
        <v>0</v>
      </c>
      <c r="E12" s="50">
        <f t="shared" si="0"/>
        <v>0</v>
      </c>
      <c r="F12" s="41">
        <v>0.26850000000000002</v>
      </c>
      <c r="G12" s="41">
        <v>0.42659999999999998</v>
      </c>
      <c r="H12" s="54">
        <v>90000</v>
      </c>
      <c r="I12" s="46">
        <f t="shared" si="1"/>
        <v>0</v>
      </c>
      <c r="J12" s="10"/>
      <c r="K12" s="67" t="s">
        <v>63</v>
      </c>
      <c r="L12" s="10"/>
    </row>
    <row r="13" spans="1:12" x14ac:dyDescent="0.35">
      <c r="A13" s="12" t="s">
        <v>2</v>
      </c>
      <c r="B13" s="12" t="s">
        <v>6</v>
      </c>
      <c r="C13" s="73">
        <v>25000</v>
      </c>
      <c r="D13" s="4">
        <v>0</v>
      </c>
      <c r="E13" s="50">
        <f t="shared" si="0"/>
        <v>0</v>
      </c>
      <c r="F13" s="41" t="s">
        <v>67</v>
      </c>
      <c r="G13" s="41" t="s">
        <v>67</v>
      </c>
      <c r="H13" s="54">
        <v>50000</v>
      </c>
      <c r="I13" s="46">
        <f t="shared" si="1"/>
        <v>0</v>
      </c>
      <c r="J13" s="10"/>
      <c r="K13" s="67"/>
      <c r="L13" s="10"/>
    </row>
    <row r="14" spans="1:12" x14ac:dyDescent="0.35">
      <c r="A14" s="12" t="s">
        <v>2</v>
      </c>
      <c r="B14" s="12" t="s">
        <v>52</v>
      </c>
      <c r="C14" s="73"/>
      <c r="D14" s="4"/>
      <c r="E14" s="50">
        <f>10%*E10</f>
        <v>0.77</v>
      </c>
      <c r="F14" s="41" t="s">
        <v>67</v>
      </c>
      <c r="G14" s="41" t="s">
        <v>67</v>
      </c>
      <c r="H14" s="54">
        <v>30000</v>
      </c>
      <c r="I14" s="46">
        <f>E14*H14/10^2</f>
        <v>231</v>
      </c>
      <c r="J14" s="10"/>
      <c r="K14" s="24"/>
      <c r="L14" s="10"/>
    </row>
    <row r="15" spans="1:12" x14ac:dyDescent="0.35">
      <c r="A15" s="12"/>
      <c r="B15" s="68" t="str">
        <f>"All " &amp;A14&amp;" Coaching Classes"</f>
        <v>All Medical Coaching Classes</v>
      </c>
      <c r="C15" s="69"/>
      <c r="D15" s="69"/>
      <c r="E15" s="69"/>
      <c r="F15" s="42"/>
      <c r="G15" s="42"/>
      <c r="H15" s="55">
        <f>SUMPRODUCT(E10:E14,H10:H14)/SUM(E10:E14)</f>
        <v>139890.39467945922</v>
      </c>
      <c r="I15" s="47">
        <f>SUM(I10:I14)</f>
        <v>12830.746999999998</v>
      </c>
      <c r="J15" s="10"/>
      <c r="K15" s="15"/>
      <c r="L15" s="10"/>
    </row>
    <row r="16" spans="1:12" x14ac:dyDescent="0.35">
      <c r="A16" s="11" t="s">
        <v>13</v>
      </c>
      <c r="B16" s="11" t="s">
        <v>14</v>
      </c>
      <c r="C16" s="74">
        <v>3057993</v>
      </c>
      <c r="D16" s="3">
        <v>0.5</v>
      </c>
      <c r="E16" s="49">
        <f t="shared" si="0"/>
        <v>15.289965</v>
      </c>
      <c r="F16" s="41">
        <v>0.32600000000000001</v>
      </c>
      <c r="G16" s="41">
        <v>0.44060000000000005</v>
      </c>
      <c r="H16" s="53">
        <v>10000</v>
      </c>
      <c r="I16" s="45">
        <f t="shared" si="1"/>
        <v>1528.9965</v>
      </c>
    </row>
    <row r="17" spans="1:9" x14ac:dyDescent="0.35">
      <c r="A17" s="12" t="s">
        <v>13</v>
      </c>
      <c r="B17" s="12" t="s">
        <v>48</v>
      </c>
      <c r="C17" s="73">
        <v>1543418</v>
      </c>
      <c r="D17" s="4">
        <v>0.6</v>
      </c>
      <c r="E17" s="50">
        <f t="shared" si="0"/>
        <v>9.2605079999999997</v>
      </c>
      <c r="F17" s="41" t="s">
        <v>67</v>
      </c>
      <c r="G17" s="41" t="s">
        <v>67</v>
      </c>
      <c r="H17" s="54">
        <v>15000</v>
      </c>
      <c r="I17" s="46">
        <f t="shared" si="1"/>
        <v>1389.0762</v>
      </c>
    </row>
    <row r="18" spans="1:9" x14ac:dyDescent="0.35">
      <c r="A18" s="12" t="s">
        <v>13</v>
      </c>
      <c r="B18" s="12" t="s">
        <v>15</v>
      </c>
      <c r="C18" s="73">
        <v>339379</v>
      </c>
      <c r="D18" s="4">
        <v>0.7</v>
      </c>
      <c r="E18" s="50">
        <f t="shared" si="0"/>
        <v>2.3756529999999998</v>
      </c>
      <c r="F18" s="41">
        <v>0.34619999999999995</v>
      </c>
      <c r="G18" s="41">
        <v>0.46880000000000005</v>
      </c>
      <c r="H18" s="54">
        <v>22000</v>
      </c>
      <c r="I18" s="46">
        <f t="shared" si="1"/>
        <v>522.64365999999995</v>
      </c>
    </row>
    <row r="19" spans="1:9" x14ac:dyDescent="0.35">
      <c r="A19" s="12" t="s">
        <v>13</v>
      </c>
      <c r="B19" s="12" t="s">
        <v>16</v>
      </c>
      <c r="C19" s="73">
        <v>341414</v>
      </c>
      <c r="D19" s="4">
        <v>0.5</v>
      </c>
      <c r="E19" s="50">
        <f t="shared" si="0"/>
        <v>1.7070700000000001</v>
      </c>
      <c r="F19" s="41">
        <v>0.3196</v>
      </c>
      <c r="G19" s="41">
        <v>0.44869999999999999</v>
      </c>
      <c r="H19" s="54">
        <v>7500</v>
      </c>
      <c r="I19" s="46">
        <f t="shared" si="1"/>
        <v>128.03025</v>
      </c>
    </row>
    <row r="20" spans="1:9" x14ac:dyDescent="0.35">
      <c r="A20" s="12"/>
      <c r="B20" s="68" t="str">
        <f>"All " &amp;A51&amp;" Coaching Classes"</f>
        <v>All SSC Coaching Classes</v>
      </c>
      <c r="C20" s="69"/>
      <c r="D20" s="69"/>
      <c r="E20" s="69"/>
      <c r="F20" s="42"/>
      <c r="G20" s="42"/>
      <c r="H20" s="55">
        <f>SUMPRODUCT(H16:H19,E16:E19)/SUM(E16:E19)</f>
        <v>12463.668428770578</v>
      </c>
      <c r="I20" s="47">
        <f>SUM(I16:I19)</f>
        <v>3568.7466099999992</v>
      </c>
    </row>
    <row r="21" spans="1:9" x14ac:dyDescent="0.35">
      <c r="A21" s="11" t="s">
        <v>17</v>
      </c>
      <c r="B21" s="11" t="s">
        <v>18</v>
      </c>
      <c r="C21" s="74">
        <v>2500000</v>
      </c>
      <c r="D21" s="3">
        <v>0.5</v>
      </c>
      <c r="E21" s="49">
        <f t="shared" si="0"/>
        <v>12.5</v>
      </c>
      <c r="F21" s="41">
        <v>0.12520000000000001</v>
      </c>
      <c r="G21" s="41">
        <v>0.20430000000000001</v>
      </c>
      <c r="H21" s="53">
        <v>11000</v>
      </c>
      <c r="I21" s="45">
        <f t="shared" si="1"/>
        <v>1375</v>
      </c>
    </row>
    <row r="22" spans="1:9" x14ac:dyDescent="0.35">
      <c r="A22" s="12" t="s">
        <v>17</v>
      </c>
      <c r="B22" s="12" t="s">
        <v>19</v>
      </c>
      <c r="C22" s="73">
        <v>1450000</v>
      </c>
      <c r="D22" s="4">
        <v>0</v>
      </c>
      <c r="E22" s="50">
        <f t="shared" si="0"/>
        <v>0</v>
      </c>
      <c r="F22" s="41">
        <v>0.22600000000000001</v>
      </c>
      <c r="G22" s="41">
        <v>0.34429999999999999</v>
      </c>
      <c r="H22" s="54">
        <v>10000</v>
      </c>
      <c r="I22" s="46">
        <f t="shared" si="1"/>
        <v>0</v>
      </c>
    </row>
    <row r="23" spans="1:9" x14ac:dyDescent="0.35">
      <c r="A23" s="12" t="s">
        <v>17</v>
      </c>
      <c r="B23" s="12" t="s">
        <v>20</v>
      </c>
      <c r="C23" s="73">
        <v>1420000</v>
      </c>
      <c r="D23" s="4">
        <v>0.25</v>
      </c>
      <c r="E23" s="50">
        <f t="shared" si="0"/>
        <v>3.55</v>
      </c>
      <c r="F23" s="41">
        <v>0.1711</v>
      </c>
      <c r="G23" s="41">
        <v>0.27539999999999998</v>
      </c>
      <c r="H23" s="54">
        <v>9750</v>
      </c>
      <c r="I23" s="46">
        <f t="shared" si="1"/>
        <v>346.125</v>
      </c>
    </row>
    <row r="24" spans="1:9" x14ac:dyDescent="0.35">
      <c r="A24" s="12" t="s">
        <v>17</v>
      </c>
      <c r="B24" s="12" t="s">
        <v>21</v>
      </c>
      <c r="C24" s="73">
        <v>550000</v>
      </c>
      <c r="D24" s="4">
        <v>0.25</v>
      </c>
      <c r="E24" s="50">
        <f t="shared" si="0"/>
        <v>1.375</v>
      </c>
      <c r="F24" s="41">
        <v>0.25170000000000003</v>
      </c>
      <c r="G24" s="41">
        <v>0.3367</v>
      </c>
      <c r="H24" s="54">
        <v>15000</v>
      </c>
      <c r="I24" s="46">
        <f t="shared" si="1"/>
        <v>206.25</v>
      </c>
    </row>
    <row r="25" spans="1:9" x14ac:dyDescent="0.35">
      <c r="A25" s="12"/>
      <c r="B25" s="68" t="str">
        <f>"All " &amp;A24&amp;" Coaching Classes"</f>
        <v>All Bank Coaching Classes</v>
      </c>
      <c r="C25" s="69"/>
      <c r="D25" s="69"/>
      <c r="E25" s="69"/>
      <c r="F25" s="42"/>
      <c r="G25" s="42"/>
      <c r="H25" s="55">
        <f>SUMPRODUCT(H21:H24,E21:E24)/SUM(E21:E24)</f>
        <v>11060.975609756097</v>
      </c>
      <c r="I25" s="47">
        <f>SUM(I21:I24)</f>
        <v>1927.375</v>
      </c>
    </row>
    <row r="26" spans="1:9" x14ac:dyDescent="0.35">
      <c r="A26" s="11" t="s">
        <v>22</v>
      </c>
      <c r="B26" s="11" t="s">
        <v>22</v>
      </c>
      <c r="C26" s="74">
        <v>500000</v>
      </c>
      <c r="D26" s="3">
        <v>0.7</v>
      </c>
      <c r="E26" s="49">
        <f t="shared" si="0"/>
        <v>3.5</v>
      </c>
      <c r="F26" s="41">
        <v>6.88E-2</v>
      </c>
      <c r="G26" s="41">
        <v>0.13769999999999999</v>
      </c>
      <c r="H26" s="53">
        <v>19750</v>
      </c>
      <c r="I26" s="45">
        <f t="shared" si="1"/>
        <v>691.25</v>
      </c>
    </row>
    <row r="27" spans="1:9" x14ac:dyDescent="0.35">
      <c r="A27" s="12" t="s">
        <v>22</v>
      </c>
      <c r="B27" s="12" t="s">
        <v>23</v>
      </c>
      <c r="C27" s="73">
        <v>300000</v>
      </c>
      <c r="D27" s="4">
        <v>0.4</v>
      </c>
      <c r="E27" s="50">
        <f t="shared" si="0"/>
        <v>1.2</v>
      </c>
      <c r="F27" s="41"/>
      <c r="G27" s="41"/>
      <c r="H27" s="54">
        <v>9500</v>
      </c>
      <c r="I27" s="46">
        <f t="shared" si="1"/>
        <v>114</v>
      </c>
    </row>
    <row r="28" spans="1:9" x14ac:dyDescent="0.35">
      <c r="A28" s="12"/>
      <c r="B28" s="68" t="str">
        <f>"All " &amp;A27&amp;" Coaching Classes"</f>
        <v>All Civil Services Coaching Classes</v>
      </c>
      <c r="C28" s="69"/>
      <c r="D28" s="69"/>
      <c r="E28" s="69"/>
      <c r="F28" s="42"/>
      <c r="G28" s="42"/>
      <c r="H28" s="55">
        <f>SUMPRODUCT(H26:H27,E26:E27)/SUM(E26:E27)</f>
        <v>17132.978723404256</v>
      </c>
      <c r="I28" s="47">
        <f>SUM(I26:I27)</f>
        <v>805.25</v>
      </c>
    </row>
    <row r="29" spans="1:9" x14ac:dyDescent="0.35">
      <c r="A29" s="11" t="s">
        <v>24</v>
      </c>
      <c r="B29" s="11" t="s">
        <v>25</v>
      </c>
      <c r="C29" s="74">
        <f>250000*2</f>
        <v>500000</v>
      </c>
      <c r="D29" s="3">
        <v>0.7</v>
      </c>
      <c r="E29" s="49">
        <f t="shared" si="0"/>
        <v>3.5</v>
      </c>
      <c r="F29" s="41">
        <v>0.12619999999999998</v>
      </c>
      <c r="G29" s="41">
        <v>0.21299999999999999</v>
      </c>
      <c r="H29" s="53">
        <v>10000</v>
      </c>
      <c r="I29" s="45">
        <f t="shared" si="1"/>
        <v>350</v>
      </c>
    </row>
    <row r="30" spans="1:9" x14ac:dyDescent="0.35">
      <c r="A30" s="12" t="s">
        <v>24</v>
      </c>
      <c r="B30" s="12" t="s">
        <v>26</v>
      </c>
      <c r="C30" s="73">
        <f>150000*2</f>
        <v>300000</v>
      </c>
      <c r="D30" s="4">
        <v>0.7</v>
      </c>
      <c r="E30" s="50">
        <f t="shared" si="0"/>
        <v>2.1</v>
      </c>
      <c r="F30" s="41">
        <v>0.19699999999999998</v>
      </c>
      <c r="G30" s="41">
        <v>0.44700000000000001</v>
      </c>
      <c r="H30" s="54">
        <v>15000</v>
      </c>
      <c r="I30" s="46">
        <f t="shared" si="1"/>
        <v>315</v>
      </c>
    </row>
    <row r="31" spans="1:9" x14ac:dyDescent="0.35">
      <c r="A31" s="12" t="s">
        <v>24</v>
      </c>
      <c r="B31" s="12" t="s">
        <v>27</v>
      </c>
      <c r="C31" s="73">
        <f>250000*2</f>
        <v>500000</v>
      </c>
      <c r="D31" s="4">
        <v>0.7</v>
      </c>
      <c r="E31" s="50">
        <f t="shared" si="0"/>
        <v>3.5</v>
      </c>
      <c r="F31" s="41">
        <v>0.1186</v>
      </c>
      <c r="G31" s="41">
        <v>0.2457</v>
      </c>
      <c r="H31" s="54">
        <v>12500</v>
      </c>
      <c r="I31" s="46">
        <f t="shared" si="1"/>
        <v>437.5</v>
      </c>
    </row>
    <row r="32" spans="1:9" x14ac:dyDescent="0.35">
      <c r="A32" s="12"/>
      <c r="B32" s="68" t="str">
        <f>"All " &amp;A31&amp;" Coaching Classes"</f>
        <v>All Defence Coaching Classes</v>
      </c>
      <c r="C32" s="69"/>
      <c r="D32" s="69"/>
      <c r="E32" s="69"/>
      <c r="F32" s="42"/>
      <c r="G32" s="42"/>
      <c r="H32" s="55">
        <f>SUMPRODUCT(H29:H31,E29:E31)/SUM(E29:E31)</f>
        <v>12115.384615384615</v>
      </c>
      <c r="I32" s="47">
        <f>SUM(I29:I31)</f>
        <v>1102.5</v>
      </c>
    </row>
    <row r="33" spans="1:9" x14ac:dyDescent="0.35">
      <c r="A33" s="11" t="s">
        <v>28</v>
      </c>
      <c r="B33" s="11" t="s">
        <v>29</v>
      </c>
      <c r="C33" s="74">
        <v>120000</v>
      </c>
      <c r="D33" s="3">
        <v>0.2</v>
      </c>
      <c r="E33" s="49">
        <f t="shared" si="0"/>
        <v>0.24</v>
      </c>
      <c r="F33" s="41">
        <v>9.6600000000000005E-2</v>
      </c>
      <c r="G33" s="41">
        <v>0.19149999999999998</v>
      </c>
      <c r="H33" s="53">
        <v>70000</v>
      </c>
      <c r="I33" s="45">
        <f t="shared" si="1"/>
        <v>168</v>
      </c>
    </row>
    <row r="34" spans="1:9" x14ac:dyDescent="0.35">
      <c r="A34" s="12" t="s">
        <v>28</v>
      </c>
      <c r="B34" s="12" t="s">
        <v>30</v>
      </c>
      <c r="C34" s="73">
        <v>500000</v>
      </c>
      <c r="D34" s="4">
        <v>0.1</v>
      </c>
      <c r="E34" s="50">
        <f t="shared" si="0"/>
        <v>0.5</v>
      </c>
      <c r="F34" s="41">
        <v>9.6600000000000005E-2</v>
      </c>
      <c r="G34" s="41">
        <v>0.19149999999999998</v>
      </c>
      <c r="H34" s="54">
        <v>29777</v>
      </c>
      <c r="I34" s="46">
        <f t="shared" si="1"/>
        <v>148.88499999999999</v>
      </c>
    </row>
    <row r="35" spans="1:9" x14ac:dyDescent="0.35">
      <c r="A35" s="12"/>
      <c r="B35" s="68" t="str">
        <f>"All " &amp;A34&amp;" Coaching Classes"</f>
        <v>All School Coaching Classes</v>
      </c>
      <c r="C35" s="69"/>
      <c r="D35" s="69"/>
      <c r="E35" s="69"/>
      <c r="F35" s="42"/>
      <c r="G35" s="42"/>
      <c r="H35" s="55">
        <f>SUMPRODUCT(H33:H34,E33:E34)/SUM(E33:E34)</f>
        <v>42822.2972972973</v>
      </c>
      <c r="I35" s="47">
        <f>SUM(I33:I34)</f>
        <v>316.88499999999999</v>
      </c>
    </row>
    <row r="36" spans="1:9" x14ac:dyDescent="0.35">
      <c r="A36" s="11" t="s">
        <v>31</v>
      </c>
      <c r="B36" s="11" t="s">
        <v>32</v>
      </c>
      <c r="C36" s="74">
        <v>200000</v>
      </c>
      <c r="D36" s="3">
        <v>0.6</v>
      </c>
      <c r="E36" s="49">
        <f t="shared" si="0"/>
        <v>1.2</v>
      </c>
      <c r="F36" s="41">
        <v>0.24170000000000003</v>
      </c>
      <c r="G36" s="41">
        <v>0.34700000000000003</v>
      </c>
      <c r="H36" s="53">
        <v>17000</v>
      </c>
      <c r="I36" s="45">
        <f t="shared" si="1"/>
        <v>204</v>
      </c>
    </row>
    <row r="37" spans="1:9" x14ac:dyDescent="0.35">
      <c r="A37" s="12" t="s">
        <v>31</v>
      </c>
      <c r="B37" s="12" t="s">
        <v>33</v>
      </c>
      <c r="C37" s="73">
        <v>100000</v>
      </c>
      <c r="D37" s="4">
        <v>0</v>
      </c>
      <c r="E37" s="50">
        <f t="shared" si="0"/>
        <v>0</v>
      </c>
      <c r="F37" s="41"/>
      <c r="G37" s="41"/>
      <c r="H37" s="54">
        <v>35500</v>
      </c>
      <c r="I37" s="46">
        <f>C37*H37*D37/10^7</f>
        <v>0</v>
      </c>
    </row>
    <row r="38" spans="1:9" x14ac:dyDescent="0.35">
      <c r="A38" s="12" t="s">
        <v>31</v>
      </c>
      <c r="B38" s="12" t="s">
        <v>34</v>
      </c>
      <c r="C38" s="73">
        <v>65000</v>
      </c>
      <c r="D38" s="4">
        <v>0</v>
      </c>
      <c r="E38" s="50">
        <f t="shared" si="0"/>
        <v>0</v>
      </c>
      <c r="F38" s="41"/>
      <c r="G38" s="41"/>
      <c r="H38" s="54">
        <v>36000</v>
      </c>
      <c r="I38" s="46">
        <f>C38*H38*D38/10^7</f>
        <v>0</v>
      </c>
    </row>
    <row r="39" spans="1:9" x14ac:dyDescent="0.35">
      <c r="A39" s="12"/>
      <c r="B39" s="68" t="str">
        <f>"All " &amp;A38&amp;" Coaching Classes"</f>
        <v>All MBA Coaching Classes</v>
      </c>
      <c r="C39" s="69"/>
      <c r="D39" s="69"/>
      <c r="E39" s="69"/>
      <c r="F39" s="42"/>
      <c r="G39" s="42"/>
      <c r="H39" s="55">
        <f>SUMPRODUCT(H36:H38,E36:E38)/SUM(E36:E38)</f>
        <v>17000</v>
      </c>
      <c r="I39" s="47">
        <f>SUM(I36:I38)</f>
        <v>204</v>
      </c>
    </row>
    <row r="40" spans="1:9" x14ac:dyDescent="0.35">
      <c r="A40" s="11" t="s">
        <v>35</v>
      </c>
      <c r="B40" s="11" t="s">
        <v>36</v>
      </c>
      <c r="C40" s="74">
        <f>150000*2</f>
        <v>300000</v>
      </c>
      <c r="D40" s="3">
        <v>0.8</v>
      </c>
      <c r="E40" s="49">
        <f t="shared" ref="E40:E43" si="2">D40*C40/10^5</f>
        <v>2.4</v>
      </c>
      <c r="F40" s="41">
        <v>0.1542</v>
      </c>
      <c r="G40" s="41">
        <v>0.30459999999999998</v>
      </c>
      <c r="H40" s="53">
        <v>15000</v>
      </c>
      <c r="I40" s="45">
        <f t="shared" ref="I40:I43" si="3">C40*H40*D40/10^7</f>
        <v>360</v>
      </c>
    </row>
    <row r="41" spans="1:9" x14ac:dyDescent="0.35">
      <c r="A41" s="12" t="s">
        <v>35</v>
      </c>
      <c r="B41" s="12" t="s">
        <v>37</v>
      </c>
      <c r="C41" s="73">
        <f>200000*2</f>
        <v>400000</v>
      </c>
      <c r="D41" s="4">
        <v>0.6</v>
      </c>
      <c r="E41" s="50">
        <f>D41*C41/10^5</f>
        <v>2.4</v>
      </c>
      <c r="F41" s="41">
        <v>0.1704</v>
      </c>
      <c r="G41" s="41">
        <v>0.31019999999999998</v>
      </c>
      <c r="H41" s="54">
        <v>10000</v>
      </c>
      <c r="I41" s="46">
        <f>C41*H41*D41/10^7</f>
        <v>240</v>
      </c>
    </row>
    <row r="42" spans="1:9" x14ac:dyDescent="0.35">
      <c r="A42" s="12" t="s">
        <v>35</v>
      </c>
      <c r="B42" s="12" t="s">
        <v>38</v>
      </c>
      <c r="C42" s="73">
        <f>100000*2</f>
        <v>200000</v>
      </c>
      <c r="D42" s="4">
        <v>0.8</v>
      </c>
      <c r="E42" s="50">
        <f>D42*C42/10^5</f>
        <v>1.6</v>
      </c>
      <c r="F42" s="41">
        <v>0.1573</v>
      </c>
      <c r="G42" s="41">
        <v>0.31069999999999998</v>
      </c>
      <c r="H42" s="54">
        <v>15000</v>
      </c>
      <c r="I42" s="46">
        <f>C42*H42*D42/10^7</f>
        <v>240</v>
      </c>
    </row>
    <row r="43" spans="1:9" x14ac:dyDescent="0.35">
      <c r="A43" s="12" t="s">
        <v>35</v>
      </c>
      <c r="B43" s="12" t="s">
        <v>49</v>
      </c>
      <c r="C43" s="73">
        <v>100000</v>
      </c>
      <c r="D43" s="4">
        <v>0.8</v>
      </c>
      <c r="E43" s="50">
        <f t="shared" si="2"/>
        <v>0.8</v>
      </c>
      <c r="F43" s="41">
        <v>0.15</v>
      </c>
      <c r="G43" s="41">
        <v>0.3</v>
      </c>
      <c r="H43" s="54">
        <v>10000</v>
      </c>
      <c r="I43" s="46">
        <f t="shared" si="3"/>
        <v>80</v>
      </c>
    </row>
    <row r="44" spans="1:9" x14ac:dyDescent="0.35">
      <c r="A44" s="12"/>
      <c r="B44" s="68" t="str">
        <f>"All " &amp;A43&amp;" Coaching Classes"</f>
        <v>All CA &amp; CS Coaching Classes</v>
      </c>
      <c r="C44" s="69"/>
      <c r="D44" s="69"/>
      <c r="E44" s="69"/>
      <c r="F44" s="42"/>
      <c r="G44" s="42"/>
      <c r="H44" s="55">
        <f>SUMPRODUCT(H40:H43,E40:E43)/SUM(E40:E43)</f>
        <v>12777.777777777777</v>
      </c>
      <c r="I44" s="47">
        <f>SUM(I40:I43)</f>
        <v>920</v>
      </c>
    </row>
    <row r="45" spans="1:9" x14ac:dyDescent="0.35">
      <c r="A45" s="11" t="s">
        <v>39</v>
      </c>
      <c r="B45" s="11" t="s">
        <v>40</v>
      </c>
      <c r="C45" s="74">
        <v>130000</v>
      </c>
      <c r="D45" s="3">
        <v>0.4</v>
      </c>
      <c r="E45" s="49">
        <f>D45*C45/10^5</f>
        <v>0.52</v>
      </c>
      <c r="F45" s="41">
        <v>0.1467</v>
      </c>
      <c r="G45" s="41">
        <v>0.27529999999999999</v>
      </c>
      <c r="H45" s="53">
        <v>15000</v>
      </c>
      <c r="I45" s="45">
        <f>C45*H45*D45/10^7</f>
        <v>78</v>
      </c>
    </row>
    <row r="46" spans="1:9" x14ac:dyDescent="0.35">
      <c r="A46" s="12" t="s">
        <v>39</v>
      </c>
      <c r="B46" s="12" t="s">
        <v>41</v>
      </c>
      <c r="C46" s="73">
        <v>30000</v>
      </c>
      <c r="D46" s="4">
        <v>0.7</v>
      </c>
      <c r="E46" s="50">
        <f>D46*C46/10^5</f>
        <v>0.21</v>
      </c>
      <c r="F46" s="41">
        <v>0.15109999999999998</v>
      </c>
      <c r="G46" s="41">
        <v>0.2883</v>
      </c>
      <c r="H46" s="54">
        <v>25000</v>
      </c>
      <c r="I46" s="46">
        <f>C46*H46*D46/10^7</f>
        <v>52.499999999999993</v>
      </c>
    </row>
    <row r="47" spans="1:9" x14ac:dyDescent="0.35">
      <c r="A47" s="12" t="s">
        <v>39</v>
      </c>
      <c r="B47" s="12" t="s">
        <v>42</v>
      </c>
      <c r="C47" s="73">
        <v>35000</v>
      </c>
      <c r="D47" s="4">
        <v>0.4</v>
      </c>
      <c r="E47" s="50">
        <f>D47*C47/10^5</f>
        <v>0.14000000000000001</v>
      </c>
      <c r="F47" s="41">
        <v>0.1386</v>
      </c>
      <c r="G47" s="41">
        <v>0.24609999999999999</v>
      </c>
      <c r="H47" s="54">
        <v>25000</v>
      </c>
      <c r="I47" s="46">
        <f>C47*H47*D47/10^7</f>
        <v>35</v>
      </c>
    </row>
    <row r="48" spans="1:9" x14ac:dyDescent="0.35">
      <c r="A48" s="12"/>
      <c r="B48" s="68" t="str">
        <f>"All " &amp;A47&amp;" Coaching Classes"</f>
        <v>All Foreign Study Coaching Classes</v>
      </c>
      <c r="C48" s="69"/>
      <c r="D48" s="69"/>
      <c r="E48" s="69"/>
      <c r="F48" s="42"/>
      <c r="G48" s="42"/>
      <c r="H48" s="55">
        <f>SUMPRODUCT(H45:H47,E45:E47)/SUM(E45:E47)</f>
        <v>19022.988505747126</v>
      </c>
      <c r="I48" s="47">
        <f>SUM(I45:I47)</f>
        <v>165.5</v>
      </c>
    </row>
    <row r="49" spans="1:9" x14ac:dyDescent="0.35">
      <c r="A49" s="11" t="s">
        <v>43</v>
      </c>
      <c r="B49" s="11" t="s">
        <v>44</v>
      </c>
      <c r="C49" s="74">
        <v>45000</v>
      </c>
      <c r="D49" s="3">
        <v>0.6</v>
      </c>
      <c r="E49" s="49">
        <f>D49*C49/10^5</f>
        <v>0.27</v>
      </c>
      <c r="F49" s="41">
        <v>0.18760000000000002</v>
      </c>
      <c r="G49" s="41">
        <v>0.35020000000000001</v>
      </c>
      <c r="H49" s="53">
        <v>15250</v>
      </c>
      <c r="I49" s="45">
        <f>C49*H49*D49/10^7</f>
        <v>41.174999999999997</v>
      </c>
    </row>
    <row r="50" spans="1:9" x14ac:dyDescent="0.35">
      <c r="A50" s="11"/>
      <c r="B50" s="68" t="str">
        <f>"All " &amp;A49&amp;" Coaching Classes"</f>
        <v>All Law Coaching Classes</v>
      </c>
      <c r="C50" s="69"/>
      <c r="D50" s="69"/>
      <c r="E50" s="69"/>
      <c r="F50" s="42"/>
      <c r="G50" s="42"/>
      <c r="H50" s="55">
        <f>SUMPRODUCT(H49:H49,E49:E49)/SUM(E49:E49)</f>
        <v>15249.999999999998</v>
      </c>
      <c r="I50" s="47">
        <f>SUM(I49:I49)</f>
        <v>41.174999999999997</v>
      </c>
    </row>
    <row r="51" spans="1:9" x14ac:dyDescent="0.35">
      <c r="A51" s="12" t="s">
        <v>13</v>
      </c>
      <c r="B51" s="18" t="s">
        <v>51</v>
      </c>
      <c r="C51" s="75">
        <v>9200000</v>
      </c>
      <c r="D51" s="19">
        <v>0.2</v>
      </c>
      <c r="E51" s="51">
        <f>D51*C51/10^5</f>
        <v>18.399999999999999</v>
      </c>
      <c r="F51" s="41" t="s">
        <v>67</v>
      </c>
      <c r="G51" s="41" t="s">
        <v>67</v>
      </c>
      <c r="H51" s="56">
        <f>H16</f>
        <v>10000</v>
      </c>
      <c r="I51" s="21">
        <f>C51*H51*D51/10^7</f>
        <v>1840</v>
      </c>
    </row>
    <row r="52" spans="1:9" x14ac:dyDescent="0.35">
      <c r="A52" s="22"/>
      <c r="B52" s="69" t="s">
        <v>61</v>
      </c>
      <c r="C52" s="69"/>
      <c r="D52" s="69"/>
      <c r="E52" s="69"/>
      <c r="F52" s="42"/>
      <c r="G52" s="42"/>
      <c r="H52" s="55">
        <f>SUMPRODUCT(H51:H51,E51:E51)/SUM(E51)</f>
        <v>10000</v>
      </c>
      <c r="I52" s="47">
        <f>SUM(I51:I51)</f>
        <v>1840</v>
      </c>
    </row>
    <row r="53" spans="1:9" ht="11.5" x14ac:dyDescent="0.35">
      <c r="A53" s="13"/>
      <c r="B53" s="8"/>
      <c r="C53" s="76"/>
      <c r="D53" s="5"/>
      <c r="E53" s="5"/>
      <c r="F53" s="43"/>
      <c r="G53" s="43"/>
      <c r="H53" s="20" t="s">
        <v>47</v>
      </c>
      <c r="I53" s="21">
        <f>SUM(I3:I8)+SUM(I10:I14)+SUM(I16:I19)+SUM(I21:I24)+SUM(I26:I27)+SUM(I29:I31)+SUM(I33:I34)+SUM(I36:I38)+SUM(I40:I43)+SUM(I45:I47)+SUM(I49)+SUM(I51)</f>
        <v>37445.513031999995</v>
      </c>
    </row>
  </sheetData>
  <mergeCells count="14">
    <mergeCell ref="B48:E48"/>
    <mergeCell ref="B50:E50"/>
    <mergeCell ref="B52:E52"/>
    <mergeCell ref="B9:E9"/>
    <mergeCell ref="B15:E15"/>
    <mergeCell ref="B20:E20"/>
    <mergeCell ref="B25:E25"/>
    <mergeCell ref="B28:E28"/>
    <mergeCell ref="B32:E32"/>
    <mergeCell ref="F1:G1"/>
    <mergeCell ref="K12:K13"/>
    <mergeCell ref="B35:E35"/>
    <mergeCell ref="B39:E39"/>
    <mergeCell ref="B44:E44"/>
  </mergeCells>
  <pageMargins left="0.7" right="0.7" top="0.75" bottom="0.75" header="0.3" footer="0.3"/>
  <pageSetup orientation="portrait" horizontalDpi="0" verticalDpi="0" r:id="rId1"/>
  <ignoredErrors>
    <ignoredError sqref="I50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" x14ac:dyDescent="0.3"/>
  <cols>
    <col min="1" max="1" width="3.54296875" style="25" customWidth="1"/>
    <col min="2" max="2" width="29.7265625" style="25" bestFit="1" customWidth="1"/>
    <col min="3" max="4" width="10.6328125" style="25" bestFit="1" customWidth="1"/>
    <col min="5" max="16384" width="8.7265625" style="25"/>
  </cols>
  <sheetData>
    <row r="2" spans="2:4" x14ac:dyDescent="0.3">
      <c r="B2" s="70" t="s">
        <v>84</v>
      </c>
      <c r="C2" s="70"/>
      <c r="D2" s="70"/>
    </row>
    <row r="3" spans="2:4" x14ac:dyDescent="0.3">
      <c r="B3" s="28" t="s">
        <v>70</v>
      </c>
      <c r="C3" s="29" t="s">
        <v>71</v>
      </c>
      <c r="D3" s="30" t="s">
        <v>72</v>
      </c>
    </row>
    <row r="4" spans="2:4" x14ac:dyDescent="0.3">
      <c r="B4" s="26" t="s">
        <v>73</v>
      </c>
      <c r="C4" s="31">
        <v>31701527</v>
      </c>
      <c r="D4" s="32">
        <v>30575245</v>
      </c>
    </row>
    <row r="5" spans="2:4" x14ac:dyDescent="0.3">
      <c r="B5" s="26" t="s">
        <v>74</v>
      </c>
      <c r="C5" s="31">
        <v>590787680</v>
      </c>
      <c r="D5" s="32">
        <v>576046732</v>
      </c>
    </row>
    <row r="6" spans="2:4" x14ac:dyDescent="0.3">
      <c r="B6" s="26" t="s">
        <v>75</v>
      </c>
      <c r="C6" s="31">
        <v>735724676</v>
      </c>
      <c r="D6" s="32">
        <v>694247244</v>
      </c>
    </row>
    <row r="7" spans="2:4" x14ac:dyDescent="0.3">
      <c r="B7" s="26" t="s">
        <v>76</v>
      </c>
      <c r="C7" s="31">
        <v>21057</v>
      </c>
      <c r="D7" s="32">
        <v>23010</v>
      </c>
    </row>
    <row r="8" spans="2:4" x14ac:dyDescent="0.3">
      <c r="B8" s="26" t="s">
        <v>77</v>
      </c>
      <c r="C8" s="33">
        <f>C4/C7</f>
        <v>1505.5101391461271</v>
      </c>
      <c r="D8" s="34">
        <f>D4/D7</f>
        <v>1328.7807475010866</v>
      </c>
    </row>
    <row r="9" spans="2:4" x14ac:dyDescent="0.3">
      <c r="B9" s="27" t="s">
        <v>78</v>
      </c>
      <c r="C9" s="35">
        <f>C4/C6</f>
        <v>4.3088845643122077E-2</v>
      </c>
      <c r="D9" s="36">
        <f>D4/D6</f>
        <v>4.4040859022841147E-2</v>
      </c>
    </row>
    <row r="10" spans="2:4" x14ac:dyDescent="0.3">
      <c r="B10" s="28" t="s">
        <v>79</v>
      </c>
      <c r="C10" s="29" t="s">
        <v>80</v>
      </c>
      <c r="D10" s="30" t="s">
        <v>81</v>
      </c>
    </row>
    <row r="11" spans="2:4" x14ac:dyDescent="0.3">
      <c r="B11" s="26" t="s">
        <v>82</v>
      </c>
      <c r="C11" s="31">
        <v>179408000</v>
      </c>
      <c r="D11" s="32">
        <v>150309000</v>
      </c>
    </row>
    <row r="12" spans="2:4" x14ac:dyDescent="0.3">
      <c r="B12" s="26" t="s">
        <v>74</v>
      </c>
      <c r="C12" s="31">
        <v>1892201000</v>
      </c>
      <c r="D12" s="32">
        <v>1545136000</v>
      </c>
    </row>
    <row r="13" spans="2:4" x14ac:dyDescent="0.3">
      <c r="B13" s="26" t="s">
        <v>75</v>
      </c>
      <c r="C13" s="31">
        <v>2870831000</v>
      </c>
      <c r="D13" s="32">
        <v>2269854000</v>
      </c>
    </row>
    <row r="14" spans="2:4" x14ac:dyDescent="0.3">
      <c r="B14" s="26" t="s">
        <v>83</v>
      </c>
      <c r="C14" s="31">
        <v>101274</v>
      </c>
      <c r="D14" s="32">
        <v>85000</v>
      </c>
    </row>
    <row r="15" spans="2:4" x14ac:dyDescent="0.3">
      <c r="B15" s="26" t="s">
        <v>77</v>
      </c>
      <c r="C15" s="37">
        <f>C11/C14</f>
        <v>1771.510950490748</v>
      </c>
      <c r="D15" s="38">
        <f>D11/D14</f>
        <v>1768.3411764705882</v>
      </c>
    </row>
    <row r="16" spans="2:4" x14ac:dyDescent="0.3">
      <c r="B16" s="27" t="s">
        <v>78</v>
      </c>
      <c r="C16" s="35">
        <f>C11/C13</f>
        <v>6.2493403477947677E-2</v>
      </c>
      <c r="D16" s="36">
        <f>D11/D13</f>
        <v>6.6219677565164989E-2</v>
      </c>
    </row>
  </sheetData>
  <mergeCells count="1">
    <mergeCell ref="B2:D2"/>
  </mergeCells>
  <hyperlinks>
    <hyperlink ref="B3" r:id="rId1"/>
    <hyperlink ref="B10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Size</vt:lpstr>
      <vt:lpstr>Marketing 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Account</dc:creator>
  <cp:lastModifiedBy>Test Account</cp:lastModifiedBy>
  <dcterms:created xsi:type="dcterms:W3CDTF">2018-01-29T21:26:24Z</dcterms:created>
  <dcterms:modified xsi:type="dcterms:W3CDTF">2018-01-30T13:52:38Z</dcterms:modified>
</cp:coreProperties>
</file>