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a19366_bristol_ac_uk/Documents/"/>
    </mc:Choice>
  </mc:AlternateContent>
  <xr:revisionPtr revIDLastSave="789" documentId="8_{7D983282-ACFD-4E07-8CC2-75D47055E38E}" xr6:coauthVersionLast="47" xr6:coauthVersionMax="47" xr10:uidLastSave="{1A51D664-BDD2-4DA5-AC3E-6922240D051B}"/>
  <bookViews>
    <workbookView xWindow="-110" yWindow="-110" windowWidth="19420" windowHeight="10300" activeTab="2" xr2:uid="{3EC55445-9BD4-43A2-B5EA-9EA1672E64ED}"/>
  </bookViews>
  <sheets>
    <sheet name="LHR IFOV" sheetId="1" r:id="rId1"/>
    <sheet name="IASI IFOV req" sheetId="3" r:id="rId2"/>
    <sheet name="IASI SWATH req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3" l="1"/>
  <c r="F47" i="3"/>
  <c r="F48" i="3"/>
  <c r="F49" i="3"/>
  <c r="F50" i="3"/>
  <c r="F51" i="3"/>
  <c r="F52" i="3"/>
  <c r="F53" i="3"/>
  <c r="F54" i="3"/>
  <c r="F55" i="3"/>
  <c r="F45" i="3"/>
  <c r="F12" i="4"/>
  <c r="B12" i="4"/>
  <c r="F9" i="4"/>
  <c r="B9" i="4"/>
  <c r="F12" i="3"/>
  <c r="B12" i="3"/>
  <c r="F9" i="3"/>
  <c r="B9" i="3"/>
  <c r="F9" i="1"/>
  <c r="F10" i="1" s="1"/>
  <c r="B9" i="1"/>
  <c r="F12" i="1"/>
  <c r="B12" i="1"/>
  <c r="B10" i="4" l="1"/>
  <c r="B13" i="4" s="1"/>
  <c r="B14" i="4" s="1"/>
  <c r="F10" i="4"/>
  <c r="F13" i="4" s="1"/>
  <c r="F14" i="4" s="1"/>
  <c r="B10" i="3"/>
  <c r="B13" i="3" s="1"/>
  <c r="B14" i="3" s="1"/>
  <c r="F10" i="3"/>
  <c r="F13" i="3" s="1"/>
  <c r="F14" i="3" s="1"/>
  <c r="F13" i="1"/>
  <c r="F14" i="1" s="1"/>
  <c r="F15" i="1" s="1"/>
  <c r="B10" i="1"/>
  <c r="B13" i="1" s="1"/>
  <c r="B14" i="1" s="1"/>
  <c r="B15" i="1" s="1"/>
  <c r="F15" i="4" l="1"/>
  <c r="F16" i="4"/>
  <c r="B15" i="4"/>
  <c r="B16" i="4"/>
  <c r="B11" i="4" s="1"/>
  <c r="B15" i="3"/>
  <c r="B16" i="3"/>
  <c r="B11" i="3" s="1"/>
  <c r="F15" i="3"/>
  <c r="F16" i="3"/>
  <c r="F16" i="1"/>
  <c r="F11" i="1" s="1"/>
  <c r="B16" i="1"/>
  <c r="B11" i="1" s="1"/>
  <c r="B19" i="4" l="1"/>
  <c r="F11" i="4"/>
  <c r="B19" i="3"/>
  <c r="F11" i="3"/>
  <c r="B19" i="1"/>
</calcChain>
</file>

<file path=xl/sharedStrings.xml><?xml version="1.0" encoding="utf-8"?>
<sst xmlns="http://schemas.openxmlformats.org/spreadsheetml/2006/main" count="136" uniqueCount="54">
  <si>
    <t>Inputs</t>
  </si>
  <si>
    <r>
      <t xml:space="preserve">Instrument Field of View Angle (Diameter)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, degrees</t>
    </r>
  </si>
  <si>
    <t>Satellite Altitude h, m</t>
  </si>
  <si>
    <t>Earth Radius Re, m</t>
  </si>
  <si>
    <t>Intermediary (Inner FOV Edge Triangle)</t>
  </si>
  <si>
    <t>Intermediary (Outer FOV edge Triangle)</t>
  </si>
  <si>
    <t>Distance to Target (Inner FOV Edge) D1, m</t>
  </si>
  <si>
    <t>Earth Radius + Satellite Altitude, m</t>
  </si>
  <si>
    <r>
      <t xml:space="preserve">90 + Satellite Elevation Angle at Target, 90 + </t>
    </r>
    <r>
      <rPr>
        <sz val="11"/>
        <color theme="1"/>
        <rFont val="Calibri"/>
        <family val="2"/>
      </rPr>
      <t>ε, degrees</t>
    </r>
  </si>
  <si>
    <r>
      <t xml:space="preserve">Satellite Elevation Angle at Target (Inner FOV Edge), </t>
    </r>
    <r>
      <rPr>
        <sz val="11"/>
        <color theme="1"/>
        <rFont val="Calibri"/>
        <family val="2"/>
      </rPr>
      <t>ε, degrees</t>
    </r>
  </si>
  <si>
    <r>
      <t xml:space="preserve">Earth Internal Angle </t>
    </r>
    <r>
      <rPr>
        <sz val="11"/>
        <color theme="1"/>
        <rFont val="Calibri"/>
        <family val="2"/>
      </rPr>
      <t>φ</t>
    </r>
    <r>
      <rPr>
        <sz val="9.9"/>
        <color theme="1"/>
        <rFont val="Calibri"/>
        <family val="2"/>
      </rPr>
      <t>, degrees</t>
    </r>
  </si>
  <si>
    <t>Distance to Target (Outer FOV Edge) D1, m</t>
  </si>
  <si>
    <r>
      <t xml:space="preserve">Satellite Elevation Angle at Target (Outer FOV Edge), </t>
    </r>
    <r>
      <rPr>
        <sz val="11"/>
        <color theme="1"/>
        <rFont val="Calibri"/>
        <family val="2"/>
      </rPr>
      <t>ε, degrees</t>
    </r>
  </si>
  <si>
    <r>
      <t xml:space="preserve">Off-Nadir Tilt Angle (Adjust until Resolution is 200m), </t>
    </r>
    <r>
      <rPr>
        <sz val="11"/>
        <color theme="1"/>
        <rFont val="Calibri"/>
        <family val="2"/>
      </rPr>
      <t>ɣ</t>
    </r>
    <r>
      <rPr>
        <sz val="11"/>
        <color theme="1"/>
        <rFont val="Calibri"/>
        <family val="2"/>
        <scheme val="minor"/>
      </rPr>
      <t xml:space="preserve"> , Degrees</t>
    </r>
  </si>
  <si>
    <r>
      <t xml:space="preserve">Sub-Satellite Angle, </t>
    </r>
    <r>
      <rPr>
        <sz val="11"/>
        <color theme="1"/>
        <rFont val="Calibri"/>
        <family val="2"/>
      </rPr>
      <t>ɣ</t>
    </r>
    <r>
      <rPr>
        <sz val="9.9"/>
        <color theme="1"/>
        <rFont val="Calibri"/>
        <family val="2"/>
      </rPr>
      <t xml:space="preserve"> + θ/2, degrees</t>
    </r>
  </si>
  <si>
    <r>
      <t xml:space="preserve">Sub-Satellite Angle, </t>
    </r>
    <r>
      <rPr>
        <sz val="11"/>
        <color theme="1"/>
        <rFont val="Calibri"/>
        <family val="2"/>
      </rPr>
      <t>ɣ</t>
    </r>
    <r>
      <rPr>
        <sz val="9.9"/>
        <color theme="1"/>
        <rFont val="Calibri"/>
        <family val="2"/>
      </rPr>
      <t xml:space="preserve"> - θ</t>
    </r>
    <r>
      <rPr>
        <sz val="11"/>
        <color theme="1"/>
        <rFont val="Calibri"/>
        <family val="2"/>
        <scheme val="minor"/>
      </rPr>
      <t>/2, degrees</t>
    </r>
  </si>
  <si>
    <t>Outputs</t>
  </si>
  <si>
    <t>equal to portion of earth's circumference covered by FOV</t>
  </si>
  <si>
    <r>
      <t xml:space="preserve">Sub-Satellite Angle, </t>
    </r>
    <r>
      <rPr>
        <sz val="11"/>
        <color theme="1"/>
        <rFont val="Calibri"/>
        <family val="2"/>
      </rPr>
      <t>ɣ</t>
    </r>
    <r>
      <rPr>
        <sz val="9.9"/>
        <color theme="1"/>
        <rFont val="Calibri"/>
        <family val="2"/>
      </rPr>
      <t xml:space="preserve"> - θ</t>
    </r>
    <r>
      <rPr>
        <sz val="11"/>
        <color theme="1"/>
        <rFont val="Calibri"/>
        <family val="2"/>
        <scheme val="minor"/>
      </rPr>
      <t>/2, radians</t>
    </r>
  </si>
  <si>
    <r>
      <t xml:space="preserve">90 + Satellite Elevation Angle at Target, 90 + </t>
    </r>
    <r>
      <rPr>
        <sz val="11"/>
        <color theme="1"/>
        <rFont val="Calibri"/>
        <family val="2"/>
      </rPr>
      <t>ε, radians</t>
    </r>
  </si>
  <si>
    <r>
      <t xml:space="preserve">Sub-Satellite Angle, </t>
    </r>
    <r>
      <rPr>
        <sz val="11"/>
        <color theme="1"/>
        <rFont val="Calibri"/>
        <family val="2"/>
      </rPr>
      <t>ɣ</t>
    </r>
    <r>
      <rPr>
        <sz val="9.9"/>
        <color theme="1"/>
        <rFont val="Calibri"/>
        <family val="2"/>
      </rPr>
      <t xml:space="preserve"> + θ</t>
    </r>
    <r>
      <rPr>
        <sz val="11"/>
        <color theme="1"/>
        <rFont val="Calibri"/>
        <family val="2"/>
        <scheme val="minor"/>
      </rPr>
      <t>/2, radians</t>
    </r>
  </si>
  <si>
    <t>Ground Sampling Area (or Resolution), m, 200 is goal</t>
  </si>
  <si>
    <t>RESULTS</t>
  </si>
  <si>
    <t>Altitude (km)</t>
  </si>
  <si>
    <t>Angle (Degrees)</t>
  </si>
  <si>
    <t>Ground Sampling Area (or Resolution), m, 2000 is goal</t>
  </si>
  <si>
    <t>PREVIOUSLY CALCULATED IASI FOV ANGLES TO ACHIEVE 2KM RESOLUTION AT EACH ALTITUDE</t>
  </si>
  <si>
    <t>Max IASI IFOV (degrees)</t>
  </si>
  <si>
    <t>&lt;- Use this one since it's the worst case!</t>
  </si>
  <si>
    <t>FOR AN IFOV of 0.164 degrees</t>
  </si>
  <si>
    <t>FOR AN IFOV of 0.164 degrees, which is the narrowest that works at 700km</t>
  </si>
  <si>
    <t>SWATH therefore = 2x30x0.164 = 9.84 degrees compared to IASI's 45 degrees</t>
  </si>
  <si>
    <t>Ground Swath Distance, Nadir (m)</t>
  </si>
  <si>
    <t>Swath at Nadir improves as altitude increases, as expected, but acceptable off-nadir angle</t>
  </si>
  <si>
    <t>to achieve acceptable resolution with given ifov decreases!</t>
  </si>
  <si>
    <t>this will make the trade-off much more interesting!</t>
  </si>
  <si>
    <t>constrain orbital analysis by off-nadir tilt for each altitude, observe how coverage changes</t>
  </si>
  <si>
    <t>LHR</t>
  </si>
  <si>
    <t>Cap at 45?</t>
  </si>
  <si>
    <t>Y</t>
  </si>
  <si>
    <t>N</t>
  </si>
  <si>
    <t>For LHR - targeting decided entirely by IASI detection - doesn't contribute to coverage at all? Or do I model it's sensor cone?</t>
  </si>
  <si>
    <t>STILL NEED TO DO 350-550km for deorbit model!</t>
  </si>
  <si>
    <t>MAXIMUM ACCEPATBLE OFF-NADIR TILTS for each SENSOR for each ALTITUDE</t>
  </si>
  <si>
    <t>Applying cap of 45 degree max off-nadir tilt:</t>
  </si>
  <si>
    <t>Spectrometer</t>
  </si>
  <si>
    <t>Add Spectrometer FoV of 9.84 degrees</t>
  </si>
  <si>
    <t>For 24hr Ground Track Repeat Altitudes of 220.56 and 518 km, Max off-nadir tilts are 53.7 and 28.6 degrees respectively - apply 45 degree cap for 220.56 km altitude</t>
  </si>
  <si>
    <t>Results in FoR of 54.84 degrees and 38.44 degrees respectively</t>
  </si>
  <si>
    <t>For 24 hr ground track repeat altitudes</t>
  </si>
  <si>
    <t>Swath at 220.56 km altitude is 229939.076 m, Earth internal angle of 1.033945895 degrees</t>
  </si>
  <si>
    <t>Swath at 518 km altitude is 363030.8399 metres, with internal Earth angle of 1.63240739 degrees</t>
  </si>
  <si>
    <t>Off-Nadir for Single Sat (Degrees)</t>
  </si>
  <si>
    <t>Resolution at that Angle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</si>
</sst>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1" fillId="6" borderId="1" xfId="0" applyFont="1" applyFill="1" applyBorder="1"/>
    <xf numFmtId="0" fontId="0" fillId="7" borderId="1" xfId="0" applyFill="1" applyBorder="1"/>
    <xf numFmtId="0" fontId="4" fillId="8" borderId="0" xfId="0" applyFont="1" applyFill="1"/>
    <xf numFmtId="0" fontId="1" fillId="9" borderId="2" xfId="0" applyFont="1" applyFill="1" applyBorder="1"/>
    <xf numFmtId="0" fontId="0" fillId="9" borderId="3" xfId="0" applyFill="1" applyBorder="1"/>
    <xf numFmtId="0" fontId="1" fillId="9" borderId="3" xfId="0" applyFont="1" applyFill="1" applyBorder="1"/>
    <xf numFmtId="0" fontId="1" fillId="3" borderId="0" xfId="0" applyFont="1" applyFill="1"/>
    <xf numFmtId="0" fontId="0" fillId="2" borderId="1" xfId="0" applyFill="1" applyBorder="1" applyAlignment="1">
      <alignment horizontal="left"/>
    </xf>
    <xf numFmtId="0" fontId="1" fillId="10" borderId="3" xfId="0" applyFont="1" applyFill="1" applyBorder="1"/>
    <xf numFmtId="0" fontId="0" fillId="10" borderId="3" xfId="0" applyFill="1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Spectrometer</a:t>
            </a:r>
            <a:r>
              <a:rPr lang="en-US" baseline="0"/>
              <a:t> Field of Regard Against Altitude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'IASI IFOV req'!$F$44</c:f>
              <c:strCache>
                <c:ptCount val="1"/>
                <c:pt idx="0">
                  <c:v>Angle (Degrees)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'IASI IFOV req'!$A$45:$A$55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cat>
          <c:val>
            <c:numRef>
              <c:f>'IASI IFOV req'!$F$45:$F$55</c:f>
              <c:numCache>
                <c:formatCode>General</c:formatCode>
                <c:ptCount val="11"/>
                <c:pt idx="0">
                  <c:v>54.84</c:v>
                </c:pt>
                <c:pt idx="1">
                  <c:v>54.84</c:v>
                </c:pt>
                <c:pt idx="2">
                  <c:v>54.84</c:v>
                </c:pt>
                <c:pt idx="3">
                  <c:v>52.540000000000006</c:v>
                </c:pt>
                <c:pt idx="4">
                  <c:v>48.44</c:v>
                </c:pt>
                <c:pt idx="5">
                  <c:v>44.34</c:v>
                </c:pt>
                <c:pt idx="6">
                  <c:v>40.04</c:v>
                </c:pt>
                <c:pt idx="7">
                  <c:v>35.54</c:v>
                </c:pt>
                <c:pt idx="8">
                  <c:v>30.44</c:v>
                </c:pt>
                <c:pt idx="9">
                  <c:v>24.04</c:v>
                </c:pt>
                <c:pt idx="10">
                  <c:v>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F-4D20-9706-C69A4103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77712"/>
        <c:axId val="682779512"/>
      </c:lineChart>
      <c:catAx>
        <c:axId val="6827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</a:t>
                </a:r>
                <a:r>
                  <a:rPr lang="en-GB" baseline="0"/>
                  <a:t> (km)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9512"/>
        <c:crosses val="autoZero"/>
        <c:auto val="1"/>
        <c:lblAlgn val="ctr"/>
        <c:lblOffset val="100"/>
        <c:noMultiLvlLbl val="0"/>
      </c:catAx>
      <c:valAx>
        <c:axId val="6827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Sensor</a:t>
                </a:r>
                <a:r>
                  <a:rPr lang="en-GB" baseline="0"/>
                  <a:t> Cone Angle or Field of Regard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486832</xdr:colOff>
      <xdr:row>44</xdr:row>
      <xdr:rowOff>26283</xdr:rowOff>
    </xdr:from>
    <xdr:to>
      <xdr:col>8</xdr:col>
      <xdr:colOff>4450290</xdr:colOff>
      <xdr:row>59</xdr:row>
      <xdr:rowOff>17816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6FBCD-4B0F-66E6-3A3A-B7237051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BE68-DB3F-40C1-9EC0-6917D5024688}">
  <dimension ref="A1:G35"/>
  <sheetViews>
    <sheetView zoomScale="90" zoomScaleNormal="90" workbookViewId="0">
      <selection activeCell="E24" sqref="E24:G35"/>
    </sheetView>
  </sheetViews>
  <sheetFormatPr defaultRowHeight="14.5" x14ac:dyDescent="0.35"/>
  <cols>
    <col min="1" max="1" width="56" customWidth="1"/>
    <col min="2" max="2" width="14.26953125" customWidth="1"/>
    <col min="5" max="5" width="54" customWidth="1"/>
    <col min="6" max="6" width="29.1796875" customWidth="1"/>
    <col min="7" max="7" width="22.1796875" customWidth="1"/>
  </cols>
  <sheetData>
    <row r="1" spans="1:6" x14ac:dyDescent="0.35">
      <c r="A1" s="5" t="s">
        <v>0</v>
      </c>
      <c r="B1" s="2"/>
    </row>
    <row r="2" spans="1:6" x14ac:dyDescent="0.35">
      <c r="A2" s="6" t="s">
        <v>1</v>
      </c>
      <c r="B2" s="1">
        <v>5.7295799999999997E-3</v>
      </c>
    </row>
    <row r="3" spans="1:6" x14ac:dyDescent="0.35">
      <c r="A3" s="6" t="s">
        <v>2</v>
      </c>
      <c r="B3" s="1">
        <v>700000</v>
      </c>
    </row>
    <row r="4" spans="1:6" x14ac:dyDescent="0.35">
      <c r="A4" s="6" t="s">
        <v>13</v>
      </c>
      <c r="B4" s="1">
        <v>46.27</v>
      </c>
    </row>
    <row r="5" spans="1:6" x14ac:dyDescent="0.35">
      <c r="A5" s="6" t="s">
        <v>3</v>
      </c>
      <c r="B5" s="1">
        <v>6371000</v>
      </c>
    </row>
    <row r="8" spans="1:6" x14ac:dyDescent="0.35">
      <c r="A8" s="7" t="s">
        <v>4</v>
      </c>
      <c r="B8" s="3"/>
      <c r="E8" s="7" t="s">
        <v>5</v>
      </c>
      <c r="F8" s="3"/>
    </row>
    <row r="9" spans="1:6" x14ac:dyDescent="0.35">
      <c r="A9" s="8" t="s">
        <v>15</v>
      </c>
      <c r="B9" s="4">
        <f>B4-(B2/2)</f>
        <v>46.267135210000006</v>
      </c>
      <c r="E9" s="8" t="s">
        <v>14</v>
      </c>
      <c r="F9" s="4">
        <f>B4+(B2/2)</f>
        <v>46.27286479</v>
      </c>
    </row>
    <row r="10" spans="1:6" x14ac:dyDescent="0.35">
      <c r="A10" s="8" t="s">
        <v>18</v>
      </c>
      <c r="B10" s="4">
        <f>RADIANS(B9)</f>
        <v>0.80751384487989819</v>
      </c>
      <c r="E10" s="8" t="s">
        <v>20</v>
      </c>
      <c r="F10" s="4">
        <f>RADIANS(F9)</f>
        <v>0.80761384491565447</v>
      </c>
    </row>
    <row r="11" spans="1:6" x14ac:dyDescent="0.35">
      <c r="A11" s="8" t="s">
        <v>6</v>
      </c>
      <c r="B11" s="4">
        <f>B5*SIN(RADIANS(B16))/(SIN(B10))</f>
        <v>1082281.6003675298</v>
      </c>
      <c r="E11" s="8" t="s">
        <v>11</v>
      </c>
      <c r="F11" s="4">
        <f>B5*SIN(RADIANS(F16))/(SIN(F10))</f>
        <v>1082426.9232451348</v>
      </c>
    </row>
    <row r="12" spans="1:6" x14ac:dyDescent="0.35">
      <c r="A12" s="8" t="s">
        <v>7</v>
      </c>
      <c r="B12" s="4">
        <f>B5+B3</f>
        <v>7071000</v>
      </c>
      <c r="E12" s="8" t="s">
        <v>7</v>
      </c>
      <c r="F12" s="4">
        <f>B5+B3</f>
        <v>7071000</v>
      </c>
    </row>
    <row r="13" spans="1:6" x14ac:dyDescent="0.35">
      <c r="A13" s="8" t="s">
        <v>19</v>
      </c>
      <c r="B13" s="4">
        <f xml:space="preserve"> PI() - ASIN((B12*SIN(B10))/B5)</f>
        <v>2.2110208520731476</v>
      </c>
      <c r="E13" s="8" t="s">
        <v>8</v>
      </c>
      <c r="F13" s="4">
        <f xml:space="preserve"> PI() - ASIN((F12*SIN(F10))/B5)</f>
        <v>2.2108924105694845</v>
      </c>
    </row>
    <row r="14" spans="1:6" x14ac:dyDescent="0.35">
      <c r="A14" s="8" t="s">
        <v>8</v>
      </c>
      <c r="B14" s="4">
        <f>DEGREES(B13)</f>
        <v>126.68216323921047</v>
      </c>
      <c r="E14" s="8" t="s">
        <v>8</v>
      </c>
      <c r="F14" s="4">
        <f>DEGREES(F13)</f>
        <v>126.67480408313627</v>
      </c>
    </row>
    <row r="15" spans="1:6" x14ac:dyDescent="0.35">
      <c r="A15" s="8" t="s">
        <v>9</v>
      </c>
      <c r="B15" s="4">
        <f>B14-90</f>
        <v>36.682163239210468</v>
      </c>
      <c r="E15" s="8" t="s">
        <v>12</v>
      </c>
      <c r="F15" s="4">
        <f>F14-90</f>
        <v>36.674804083136266</v>
      </c>
    </row>
    <row r="16" spans="1:6" x14ac:dyDescent="0.35">
      <c r="A16" s="8" t="s">
        <v>10</v>
      </c>
      <c r="B16" s="4">
        <f>180-(B9+B14)</f>
        <v>7.0507015507895403</v>
      </c>
      <c r="E16" s="8" t="s">
        <v>10</v>
      </c>
      <c r="F16" s="4">
        <f>180-(F9+F14)</f>
        <v>7.0523311268637485</v>
      </c>
    </row>
    <row r="18" spans="1:7" x14ac:dyDescent="0.35">
      <c r="A18" s="11" t="s">
        <v>16</v>
      </c>
      <c r="B18" s="9"/>
    </row>
    <row r="19" spans="1:7" x14ac:dyDescent="0.35">
      <c r="A19" s="12" t="s">
        <v>21</v>
      </c>
      <c r="B19" s="10">
        <f>((F16-B16)/360)*2*PI()*B5</f>
        <v>181.20059203331064</v>
      </c>
    </row>
    <row r="20" spans="1:7" x14ac:dyDescent="0.35">
      <c r="A20" t="s">
        <v>17</v>
      </c>
    </row>
    <row r="23" spans="1:7" x14ac:dyDescent="0.35">
      <c r="A23" s="13" t="s">
        <v>22</v>
      </c>
    </row>
    <row r="24" spans="1:7" x14ac:dyDescent="0.35">
      <c r="A24" s="16" t="s">
        <v>23</v>
      </c>
      <c r="B24" s="14" t="s">
        <v>24</v>
      </c>
      <c r="E24" t="s">
        <v>23</v>
      </c>
      <c r="F24" t="s">
        <v>52</v>
      </c>
      <c r="G24" t="s">
        <v>53</v>
      </c>
    </row>
    <row r="25" spans="1:7" x14ac:dyDescent="0.35">
      <c r="A25" s="15">
        <v>200</v>
      </c>
      <c r="B25" s="15">
        <v>67.8</v>
      </c>
      <c r="E25">
        <v>200</v>
      </c>
      <c r="F25">
        <v>73.400000000000006</v>
      </c>
      <c r="G25">
        <v>599.30999999999995</v>
      </c>
    </row>
    <row r="26" spans="1:7" x14ac:dyDescent="0.35">
      <c r="A26" s="15">
        <v>250</v>
      </c>
      <c r="B26" s="15">
        <v>65.2</v>
      </c>
      <c r="E26">
        <v>250</v>
      </c>
      <c r="F26">
        <v>70.31</v>
      </c>
      <c r="G26">
        <v>443.91</v>
      </c>
    </row>
    <row r="27" spans="1:7" x14ac:dyDescent="0.35">
      <c r="A27" s="15">
        <v>300</v>
      </c>
      <c r="B27" s="15">
        <v>62.8</v>
      </c>
      <c r="E27">
        <v>300</v>
      </c>
      <c r="F27">
        <v>67.27</v>
      </c>
      <c r="G27">
        <v>352.43</v>
      </c>
    </row>
    <row r="28" spans="1:7" x14ac:dyDescent="0.35">
      <c r="A28" s="15">
        <v>350</v>
      </c>
      <c r="B28" s="15">
        <v>60.6</v>
      </c>
      <c r="E28">
        <v>350</v>
      </c>
      <c r="F28">
        <v>64.3</v>
      </c>
      <c r="G28">
        <v>301.64</v>
      </c>
    </row>
    <row r="29" spans="1:7" x14ac:dyDescent="0.35">
      <c r="A29" s="15">
        <v>400</v>
      </c>
      <c r="B29" s="15">
        <v>58.5</v>
      </c>
      <c r="E29">
        <v>400</v>
      </c>
      <c r="F29">
        <v>61.41</v>
      </c>
      <c r="G29">
        <v>264.52999999999997</v>
      </c>
    </row>
    <row r="30" spans="1:7" x14ac:dyDescent="0.35">
      <c r="A30" s="15">
        <v>450</v>
      </c>
      <c r="B30" s="15">
        <v>56.6</v>
      </c>
      <c r="E30">
        <v>450</v>
      </c>
      <c r="F30">
        <v>58.6</v>
      </c>
      <c r="G30">
        <v>238.06</v>
      </c>
    </row>
    <row r="31" spans="1:7" x14ac:dyDescent="0.35">
      <c r="A31" s="15">
        <v>500</v>
      </c>
      <c r="B31" s="15">
        <v>54.7</v>
      </c>
      <c r="E31">
        <v>500</v>
      </c>
      <c r="F31">
        <v>55.9</v>
      </c>
      <c r="G31">
        <v>219</v>
      </c>
    </row>
    <row r="32" spans="1:7" x14ac:dyDescent="0.35">
      <c r="A32" s="15">
        <v>550</v>
      </c>
      <c r="B32" s="15">
        <v>53</v>
      </c>
      <c r="E32">
        <v>550</v>
      </c>
      <c r="F32">
        <v>53.32</v>
      </c>
      <c r="G32">
        <v>205.08</v>
      </c>
    </row>
    <row r="33" spans="1:7" x14ac:dyDescent="0.35">
      <c r="A33" s="15">
        <v>600</v>
      </c>
      <c r="B33" s="15">
        <v>51.3</v>
      </c>
      <c r="E33">
        <v>600</v>
      </c>
      <c r="F33">
        <v>50.87</v>
      </c>
      <c r="G33">
        <v>194.9</v>
      </c>
    </row>
    <row r="34" spans="1:7" x14ac:dyDescent="0.35">
      <c r="A34" s="15">
        <v>650</v>
      </c>
      <c r="B34" s="15">
        <v>49.6</v>
      </c>
      <c r="E34">
        <v>650</v>
      </c>
      <c r="F34">
        <v>48.51</v>
      </c>
      <c r="G34">
        <v>187.01</v>
      </c>
    </row>
    <row r="35" spans="1:7" x14ac:dyDescent="0.35">
      <c r="A35" s="15">
        <v>700</v>
      </c>
      <c r="B35" s="15">
        <v>48</v>
      </c>
      <c r="E35">
        <v>700</v>
      </c>
      <c r="F35">
        <v>46.27</v>
      </c>
      <c r="G35">
        <v>181.2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3F17-4143-4E7D-8EC2-976FF6FAF61A}">
  <dimension ref="A1:K79"/>
  <sheetViews>
    <sheetView zoomScale="80" zoomScaleNormal="80" workbookViewId="0">
      <selection activeCell="B4" sqref="B4"/>
    </sheetView>
  </sheetViews>
  <sheetFormatPr defaultRowHeight="14.5" x14ac:dyDescent="0.35"/>
  <cols>
    <col min="1" max="1" width="56" customWidth="1"/>
    <col min="2" max="2" width="14.26953125" customWidth="1"/>
    <col min="3" max="3" width="9.7265625" customWidth="1"/>
    <col min="5" max="5" width="54" customWidth="1"/>
    <col min="6" max="6" width="33.08984375" customWidth="1"/>
    <col min="9" max="9" width="80.54296875" customWidth="1"/>
    <col min="10" max="10" width="21.81640625" customWidth="1"/>
    <col min="11" max="11" width="34.81640625" customWidth="1"/>
  </cols>
  <sheetData>
    <row r="1" spans="1:11" x14ac:dyDescent="0.35">
      <c r="A1" s="5" t="s">
        <v>0</v>
      </c>
      <c r="B1" s="2"/>
    </row>
    <row r="2" spans="1:11" x14ac:dyDescent="0.35">
      <c r="A2" s="6" t="s">
        <v>1</v>
      </c>
      <c r="B2" s="1">
        <v>0.16400000000000001</v>
      </c>
      <c r="I2" s="17" t="s">
        <v>26</v>
      </c>
      <c r="J2" s="2"/>
    </row>
    <row r="3" spans="1:11" x14ac:dyDescent="0.35">
      <c r="A3" s="6" t="s">
        <v>2</v>
      </c>
      <c r="B3" s="1">
        <v>600000</v>
      </c>
      <c r="I3" s="6" t="s">
        <v>23</v>
      </c>
      <c r="J3" s="1" t="s">
        <v>27</v>
      </c>
    </row>
    <row r="4" spans="1:11" x14ac:dyDescent="0.35">
      <c r="A4" s="6" t="s">
        <v>13</v>
      </c>
      <c r="B4" s="1">
        <v>50.7</v>
      </c>
      <c r="I4" s="18">
        <v>250</v>
      </c>
      <c r="J4" s="1">
        <v>0.45800000000000002</v>
      </c>
    </row>
    <row r="5" spans="1:11" x14ac:dyDescent="0.35">
      <c r="A5" s="6" t="s">
        <v>3</v>
      </c>
      <c r="B5" s="1">
        <v>6371000</v>
      </c>
      <c r="I5" s="18">
        <v>300</v>
      </c>
      <c r="J5" s="1">
        <v>0.38200000000000001</v>
      </c>
    </row>
    <row r="6" spans="1:11" x14ac:dyDescent="0.35">
      <c r="I6" s="18">
        <v>350</v>
      </c>
      <c r="J6" s="1">
        <v>0.32700000000000001</v>
      </c>
    </row>
    <row r="7" spans="1:11" x14ac:dyDescent="0.35">
      <c r="I7" s="18">
        <v>400</v>
      </c>
      <c r="J7" s="1">
        <v>0.28599999999999998</v>
      </c>
    </row>
    <row r="8" spans="1:11" x14ac:dyDescent="0.35">
      <c r="A8" s="7" t="s">
        <v>4</v>
      </c>
      <c r="B8" s="3"/>
      <c r="E8" s="7" t="s">
        <v>5</v>
      </c>
      <c r="F8" s="3"/>
      <c r="I8" s="18">
        <v>450</v>
      </c>
      <c r="J8" s="1">
        <v>0.255</v>
      </c>
    </row>
    <row r="9" spans="1:11" x14ac:dyDescent="0.35">
      <c r="A9" s="8" t="s">
        <v>15</v>
      </c>
      <c r="B9" s="4">
        <f>B4-(B2/2)</f>
        <v>50.618000000000002</v>
      </c>
      <c r="E9" s="8" t="s">
        <v>14</v>
      </c>
      <c r="F9" s="4">
        <f>B4+(B2/2)</f>
        <v>50.782000000000004</v>
      </c>
      <c r="I9" s="18">
        <v>500</v>
      </c>
      <c r="J9" s="1">
        <v>0.22900000000000001</v>
      </c>
    </row>
    <row r="10" spans="1:11" x14ac:dyDescent="0.35">
      <c r="A10" s="8" t="s">
        <v>18</v>
      </c>
      <c r="B10" s="4">
        <f>RADIANS(B9)</f>
        <v>0.88345076077448981</v>
      </c>
      <c r="E10" s="8" t="s">
        <v>20</v>
      </c>
      <c r="F10" s="4">
        <f>RADIANS(F9)</f>
        <v>0.88631310074776049</v>
      </c>
      <c r="I10" s="18">
        <v>550</v>
      </c>
      <c r="J10" s="1">
        <v>0.20799999999999999</v>
      </c>
    </row>
    <row r="11" spans="1:11" x14ac:dyDescent="0.35">
      <c r="A11" s="8" t="s">
        <v>6</v>
      </c>
      <c r="B11" s="4">
        <f>B5*SIN(RADIANS(B16))/(SIN(B10))</f>
        <v>1023329.8031487333</v>
      </c>
      <c r="E11" s="8" t="s">
        <v>11</v>
      </c>
      <c r="F11" s="4">
        <f>B5*SIN(RADIANS(F16))/(SIN(F10))</f>
        <v>1028002.0025402792</v>
      </c>
      <c r="I11" s="18">
        <v>600</v>
      </c>
      <c r="J11" s="1">
        <v>0.191</v>
      </c>
    </row>
    <row r="12" spans="1:11" x14ac:dyDescent="0.35">
      <c r="A12" s="8" t="s">
        <v>7</v>
      </c>
      <c r="B12" s="4">
        <f>B5+B3</f>
        <v>6971000</v>
      </c>
      <c r="E12" s="8" t="s">
        <v>7</v>
      </c>
      <c r="F12" s="4">
        <f>B5+B3</f>
        <v>6971000</v>
      </c>
      <c r="I12" s="18">
        <v>650</v>
      </c>
      <c r="J12" s="1">
        <v>0.17599999999999999</v>
      </c>
    </row>
    <row r="13" spans="1:11" x14ac:dyDescent="0.35">
      <c r="A13" s="8" t="s">
        <v>19</v>
      </c>
      <c r="B13" s="4">
        <f xml:space="preserve"> PI() - ASIN((B12*SIN(B10))/B5)</f>
        <v>2.1336698388415263</v>
      </c>
      <c r="E13" s="8" t="s">
        <v>8</v>
      </c>
      <c r="F13" s="4">
        <f xml:space="preserve"> PI() - ASIN((F12*SIN(F10))/B5)</f>
        <v>2.1299413864765153</v>
      </c>
      <c r="I13" s="18">
        <v>700</v>
      </c>
      <c r="J13" s="1">
        <v>0.16400000000000001</v>
      </c>
      <c r="K13" t="s">
        <v>28</v>
      </c>
    </row>
    <row r="14" spans="1:11" x14ac:dyDescent="0.35">
      <c r="A14" s="8" t="s">
        <v>8</v>
      </c>
      <c r="B14" s="4">
        <f>DEGREES(B13)</f>
        <v>122.25027663997798</v>
      </c>
      <c r="E14" s="8" t="s">
        <v>8</v>
      </c>
      <c r="F14" s="4">
        <f>DEGREES(F13)</f>
        <v>122.03665205534729</v>
      </c>
    </row>
    <row r="15" spans="1:11" x14ac:dyDescent="0.35">
      <c r="A15" s="8" t="s">
        <v>9</v>
      </c>
      <c r="B15" s="4">
        <f>B14-90</f>
        <v>32.250276639977983</v>
      </c>
      <c r="E15" s="8" t="s">
        <v>12</v>
      </c>
      <c r="F15" s="4">
        <f>F14-90</f>
        <v>32.03665205534729</v>
      </c>
    </row>
    <row r="16" spans="1:11" x14ac:dyDescent="0.35">
      <c r="A16" s="8" t="s">
        <v>10</v>
      </c>
      <c r="B16" s="4">
        <f>180-(B9+B14)</f>
        <v>7.131723360022022</v>
      </c>
      <c r="E16" s="8" t="s">
        <v>10</v>
      </c>
      <c r="F16" s="4">
        <f>180-(F9+F14)</f>
        <v>7.181347944652714</v>
      </c>
    </row>
    <row r="18" spans="1:4" x14ac:dyDescent="0.35">
      <c r="A18" s="11" t="s">
        <v>16</v>
      </c>
      <c r="B18" s="9"/>
    </row>
    <row r="19" spans="1:4" x14ac:dyDescent="0.35">
      <c r="A19" s="12" t="s">
        <v>25</v>
      </c>
      <c r="B19" s="10">
        <f>((F16-B16)/360)*2*PI()*B5</f>
        <v>5518.0020477764901</v>
      </c>
    </row>
    <row r="20" spans="1:4" x14ac:dyDescent="0.35">
      <c r="A20" t="s">
        <v>17</v>
      </c>
    </row>
    <row r="23" spans="1:4" x14ac:dyDescent="0.35">
      <c r="A23" s="13" t="s">
        <v>22</v>
      </c>
    </row>
    <row r="24" spans="1:4" x14ac:dyDescent="0.35">
      <c r="A24" s="16" t="s">
        <v>23</v>
      </c>
      <c r="B24" s="14" t="s">
        <v>24</v>
      </c>
      <c r="C24" t="s">
        <v>38</v>
      </c>
      <c r="D24" t="s">
        <v>29</v>
      </c>
    </row>
    <row r="25" spans="1:4" x14ac:dyDescent="0.35">
      <c r="A25" s="15">
        <v>200</v>
      </c>
      <c r="B25" s="15">
        <v>55.6</v>
      </c>
      <c r="C25" t="s">
        <v>39</v>
      </c>
    </row>
    <row r="26" spans="1:4" x14ac:dyDescent="0.35">
      <c r="A26" s="15">
        <v>250</v>
      </c>
      <c r="B26" s="15">
        <v>51.1</v>
      </c>
      <c r="C26" t="s">
        <v>39</v>
      </c>
    </row>
    <row r="27" spans="1:4" x14ac:dyDescent="0.35">
      <c r="A27" s="15">
        <v>300</v>
      </c>
      <c r="B27" s="15">
        <v>46.8</v>
      </c>
      <c r="C27" t="s">
        <v>39</v>
      </c>
    </row>
    <row r="28" spans="1:4" x14ac:dyDescent="0.35">
      <c r="A28" s="15">
        <v>350</v>
      </c>
      <c r="B28" s="15">
        <v>42.7</v>
      </c>
      <c r="C28" t="s">
        <v>40</v>
      </c>
    </row>
    <row r="29" spans="1:4" x14ac:dyDescent="0.35">
      <c r="A29" s="15">
        <v>400</v>
      </c>
      <c r="B29" s="15">
        <v>38.6</v>
      </c>
      <c r="C29" t="s">
        <v>40</v>
      </c>
    </row>
    <row r="30" spans="1:4" x14ac:dyDescent="0.35">
      <c r="A30" s="15">
        <v>450</v>
      </c>
      <c r="B30" s="15">
        <v>34.5</v>
      </c>
      <c r="C30" t="s">
        <v>40</v>
      </c>
    </row>
    <row r="31" spans="1:4" x14ac:dyDescent="0.35">
      <c r="A31" s="15">
        <v>500</v>
      </c>
      <c r="B31" s="15">
        <v>30.2</v>
      </c>
      <c r="C31" t="s">
        <v>40</v>
      </c>
    </row>
    <row r="32" spans="1:4" x14ac:dyDescent="0.35">
      <c r="A32" s="15">
        <v>550</v>
      </c>
      <c r="B32" s="15">
        <v>25.7</v>
      </c>
      <c r="C32" t="s">
        <v>40</v>
      </c>
    </row>
    <row r="33" spans="1:6" x14ac:dyDescent="0.35">
      <c r="A33" s="15">
        <v>600</v>
      </c>
      <c r="B33" s="15">
        <v>20.6</v>
      </c>
      <c r="C33" t="s">
        <v>40</v>
      </c>
    </row>
    <row r="34" spans="1:6" x14ac:dyDescent="0.35">
      <c r="A34" s="15">
        <v>650</v>
      </c>
      <c r="B34" s="15">
        <v>14.2</v>
      </c>
      <c r="C34" t="s">
        <v>40</v>
      </c>
    </row>
    <row r="35" spans="1:6" x14ac:dyDescent="0.35">
      <c r="A35" s="15">
        <v>700</v>
      </c>
      <c r="B35" s="15">
        <v>0</v>
      </c>
      <c r="C35" t="s">
        <v>40</v>
      </c>
    </row>
    <row r="42" spans="1:6" x14ac:dyDescent="0.35">
      <c r="B42" s="22" t="s">
        <v>43</v>
      </c>
      <c r="C42" s="22"/>
      <c r="D42" s="22"/>
      <c r="E42" s="22"/>
    </row>
    <row r="43" spans="1:6" x14ac:dyDescent="0.35">
      <c r="B43" t="s">
        <v>37</v>
      </c>
      <c r="C43" t="s">
        <v>45</v>
      </c>
      <c r="E43" t="s">
        <v>44</v>
      </c>
      <c r="F43" t="s">
        <v>46</v>
      </c>
    </row>
    <row r="44" spans="1:6" x14ac:dyDescent="0.35">
      <c r="A44" s="16" t="s">
        <v>23</v>
      </c>
      <c r="B44" s="14" t="s">
        <v>24</v>
      </c>
      <c r="C44" s="14" t="s">
        <v>24</v>
      </c>
      <c r="D44" s="15"/>
      <c r="E44" s="16" t="s">
        <v>24</v>
      </c>
      <c r="F44" s="16" t="s">
        <v>24</v>
      </c>
    </row>
    <row r="45" spans="1:6" x14ac:dyDescent="0.35">
      <c r="A45" s="15">
        <v>200</v>
      </c>
      <c r="B45" s="15">
        <v>67.8</v>
      </c>
      <c r="C45" s="15">
        <v>55.6</v>
      </c>
      <c r="D45" s="15"/>
      <c r="E45" s="15">
        <v>45</v>
      </c>
      <c r="F45" s="15">
        <f>E45+9.84</f>
        <v>54.84</v>
      </c>
    </row>
    <row r="46" spans="1:6" x14ac:dyDescent="0.35">
      <c r="A46" s="15">
        <v>250</v>
      </c>
      <c r="B46" s="15">
        <v>65.2</v>
      </c>
      <c r="C46" s="15">
        <v>51.1</v>
      </c>
      <c r="D46" s="15"/>
      <c r="E46" s="15">
        <v>45</v>
      </c>
      <c r="F46" s="15">
        <f t="shared" ref="F46:F55" si="0">E46+9.84</f>
        <v>54.84</v>
      </c>
    </row>
    <row r="47" spans="1:6" x14ac:dyDescent="0.35">
      <c r="A47" s="15">
        <v>300</v>
      </c>
      <c r="B47" s="15">
        <v>62.8</v>
      </c>
      <c r="C47" s="15">
        <v>46.8</v>
      </c>
      <c r="D47" s="15"/>
      <c r="E47" s="15">
        <v>45</v>
      </c>
      <c r="F47" s="15">
        <f t="shared" si="0"/>
        <v>54.84</v>
      </c>
    </row>
    <row r="48" spans="1:6" x14ac:dyDescent="0.35">
      <c r="A48" s="15">
        <v>350</v>
      </c>
      <c r="B48" s="15">
        <v>60.6</v>
      </c>
      <c r="C48" s="15">
        <v>42.7</v>
      </c>
      <c r="D48" s="15"/>
      <c r="E48" s="15">
        <v>42.7</v>
      </c>
      <c r="F48" s="15">
        <f t="shared" si="0"/>
        <v>52.540000000000006</v>
      </c>
    </row>
    <row r="49" spans="1:6" x14ac:dyDescent="0.35">
      <c r="A49" s="15">
        <v>400</v>
      </c>
      <c r="B49" s="15">
        <v>58.5</v>
      </c>
      <c r="C49" s="15">
        <v>38.6</v>
      </c>
      <c r="D49" s="15"/>
      <c r="E49" s="15">
        <v>38.6</v>
      </c>
      <c r="F49" s="15">
        <f t="shared" si="0"/>
        <v>48.44</v>
      </c>
    </row>
    <row r="50" spans="1:6" x14ac:dyDescent="0.35">
      <c r="A50" s="15">
        <v>450</v>
      </c>
      <c r="B50" s="15">
        <v>56.6</v>
      </c>
      <c r="C50" s="15">
        <v>34.5</v>
      </c>
      <c r="D50" s="15"/>
      <c r="E50" s="15">
        <v>34.5</v>
      </c>
      <c r="F50" s="15">
        <f t="shared" si="0"/>
        <v>44.34</v>
      </c>
    </row>
    <row r="51" spans="1:6" x14ac:dyDescent="0.35">
      <c r="A51" s="15">
        <v>500</v>
      </c>
      <c r="B51" s="15">
        <v>54.7</v>
      </c>
      <c r="C51" s="15">
        <v>30.2</v>
      </c>
      <c r="D51" s="15"/>
      <c r="E51" s="15">
        <v>30.2</v>
      </c>
      <c r="F51" s="15">
        <f t="shared" si="0"/>
        <v>40.04</v>
      </c>
    </row>
    <row r="52" spans="1:6" x14ac:dyDescent="0.35">
      <c r="A52" s="15">
        <v>550</v>
      </c>
      <c r="B52" s="15">
        <v>53</v>
      </c>
      <c r="C52" s="15">
        <v>25.7</v>
      </c>
      <c r="D52" s="15"/>
      <c r="E52" s="15">
        <v>25.7</v>
      </c>
      <c r="F52" s="15">
        <f t="shared" si="0"/>
        <v>35.54</v>
      </c>
    </row>
    <row r="53" spans="1:6" x14ac:dyDescent="0.35">
      <c r="A53" s="15">
        <v>600</v>
      </c>
      <c r="B53" s="15">
        <v>51.3</v>
      </c>
      <c r="C53" s="15">
        <v>20.6</v>
      </c>
      <c r="D53" s="15"/>
      <c r="E53" s="15">
        <v>20.6</v>
      </c>
      <c r="F53" s="15">
        <f t="shared" si="0"/>
        <v>30.44</v>
      </c>
    </row>
    <row r="54" spans="1:6" x14ac:dyDescent="0.35">
      <c r="A54" s="15">
        <v>650</v>
      </c>
      <c r="B54" s="15">
        <v>49.6</v>
      </c>
      <c r="C54" s="15">
        <v>14.2</v>
      </c>
      <c r="D54" s="15"/>
      <c r="E54" s="15">
        <v>14.2</v>
      </c>
      <c r="F54" s="15">
        <f t="shared" si="0"/>
        <v>24.04</v>
      </c>
    </row>
    <row r="55" spans="1:6" x14ac:dyDescent="0.35">
      <c r="A55" s="15">
        <v>700</v>
      </c>
      <c r="B55" s="15">
        <v>48</v>
      </c>
      <c r="C55" s="15">
        <v>0</v>
      </c>
      <c r="D55" s="15"/>
      <c r="E55" s="15">
        <v>0</v>
      </c>
      <c r="F55" s="15">
        <f t="shared" si="0"/>
        <v>9.84</v>
      </c>
    </row>
    <row r="57" spans="1:6" x14ac:dyDescent="0.35">
      <c r="E57" t="s">
        <v>42</v>
      </c>
    </row>
    <row r="59" spans="1:6" x14ac:dyDescent="0.35">
      <c r="A59" t="s">
        <v>41</v>
      </c>
    </row>
    <row r="61" spans="1:6" x14ac:dyDescent="0.35">
      <c r="A61" t="s">
        <v>47</v>
      </c>
    </row>
    <row r="62" spans="1:6" x14ac:dyDescent="0.35">
      <c r="A62" t="s">
        <v>48</v>
      </c>
    </row>
    <row r="68" spans="5:6" x14ac:dyDescent="0.35">
      <c r="E68" s="19" t="s">
        <v>23</v>
      </c>
      <c r="F68" s="21" t="s">
        <v>24</v>
      </c>
    </row>
    <row r="69" spans="5:6" x14ac:dyDescent="0.35">
      <c r="E69" s="20">
        <v>200</v>
      </c>
      <c r="F69" s="21">
        <v>54.84</v>
      </c>
    </row>
    <row r="70" spans="5:6" x14ac:dyDescent="0.35">
      <c r="E70" s="20">
        <v>250</v>
      </c>
      <c r="F70" s="21">
        <v>54.84</v>
      </c>
    </row>
    <row r="71" spans="5:6" x14ac:dyDescent="0.35">
      <c r="E71" s="20">
        <v>300</v>
      </c>
      <c r="F71" s="21">
        <v>54.84</v>
      </c>
    </row>
    <row r="72" spans="5:6" x14ac:dyDescent="0.35">
      <c r="E72" s="20">
        <v>350</v>
      </c>
      <c r="F72" s="21">
        <v>52.540000000000006</v>
      </c>
    </row>
    <row r="73" spans="5:6" x14ac:dyDescent="0.35">
      <c r="E73" s="20">
        <v>400</v>
      </c>
      <c r="F73" s="21">
        <v>48.44</v>
      </c>
    </row>
    <row r="74" spans="5:6" x14ac:dyDescent="0.35">
      <c r="E74" s="20">
        <v>450</v>
      </c>
      <c r="F74" s="21">
        <v>44.34</v>
      </c>
    </row>
    <row r="75" spans="5:6" x14ac:dyDescent="0.35">
      <c r="E75" s="20">
        <v>500</v>
      </c>
      <c r="F75" s="21">
        <v>40.04</v>
      </c>
    </row>
    <row r="76" spans="5:6" x14ac:dyDescent="0.35">
      <c r="E76" s="20">
        <v>550</v>
      </c>
      <c r="F76" s="21">
        <v>35.54</v>
      </c>
    </row>
    <row r="77" spans="5:6" x14ac:dyDescent="0.35">
      <c r="E77" s="20">
        <v>600</v>
      </c>
      <c r="F77" s="21">
        <v>30.44</v>
      </c>
    </row>
    <row r="78" spans="5:6" x14ac:dyDescent="0.35">
      <c r="E78" s="20">
        <v>650</v>
      </c>
      <c r="F78" s="21">
        <v>24.04</v>
      </c>
    </row>
    <row r="79" spans="5:6" x14ac:dyDescent="0.35">
      <c r="E79" s="20">
        <v>700</v>
      </c>
      <c r="F79" s="21">
        <v>9.84</v>
      </c>
    </row>
  </sheetData>
  <mergeCells count="1">
    <mergeCell ref="B42:E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CE10-C1C4-41D4-982A-25187C9EF3DC}">
  <dimension ref="A1:K40"/>
  <sheetViews>
    <sheetView tabSelected="1" zoomScale="90" zoomScaleNormal="90" workbookViewId="0">
      <selection activeCell="B3" sqref="B3"/>
    </sheetView>
  </sheetViews>
  <sheetFormatPr defaultRowHeight="14.5" x14ac:dyDescent="0.35"/>
  <cols>
    <col min="1" max="1" width="56" customWidth="1"/>
    <col min="2" max="2" width="30" customWidth="1"/>
    <col min="5" max="5" width="54" customWidth="1"/>
    <col min="6" max="6" width="14.36328125" customWidth="1"/>
    <col min="9" max="9" width="80.54296875" customWidth="1"/>
    <col min="10" max="10" width="21.81640625" customWidth="1"/>
  </cols>
  <sheetData>
    <row r="1" spans="1:11" x14ac:dyDescent="0.35">
      <c r="A1" s="5" t="s">
        <v>0</v>
      </c>
      <c r="B1" s="2"/>
    </row>
    <row r="2" spans="1:11" x14ac:dyDescent="0.35">
      <c r="A2" s="6" t="s">
        <v>1</v>
      </c>
      <c r="B2" s="1">
        <v>0.1</v>
      </c>
      <c r="I2" s="17" t="s">
        <v>26</v>
      </c>
      <c r="J2" s="2"/>
    </row>
    <row r="3" spans="1:11" x14ac:dyDescent="0.35">
      <c r="A3" s="6" t="s">
        <v>2</v>
      </c>
      <c r="B3" s="1">
        <v>580000</v>
      </c>
      <c r="I3" s="6" t="s">
        <v>23</v>
      </c>
      <c r="J3" s="1" t="s">
        <v>27</v>
      </c>
    </row>
    <row r="4" spans="1:11" x14ac:dyDescent="0.35">
      <c r="A4" s="6" t="s">
        <v>13</v>
      </c>
      <c r="B4" s="1">
        <v>0</v>
      </c>
      <c r="I4" s="18">
        <v>250</v>
      </c>
      <c r="J4" s="1">
        <v>0.45800000000000002</v>
      </c>
    </row>
    <row r="5" spans="1:11" x14ac:dyDescent="0.35">
      <c r="A5" s="6" t="s">
        <v>3</v>
      </c>
      <c r="B5" s="1">
        <v>6371000</v>
      </c>
      <c r="I5" s="18">
        <v>300</v>
      </c>
      <c r="J5" s="1">
        <v>0.38200000000000001</v>
      </c>
    </row>
    <row r="6" spans="1:11" x14ac:dyDescent="0.35">
      <c r="I6" s="18">
        <v>350</v>
      </c>
      <c r="J6" s="1">
        <v>0.32700000000000001</v>
      </c>
    </row>
    <row r="7" spans="1:11" x14ac:dyDescent="0.35">
      <c r="I7" s="18">
        <v>400</v>
      </c>
      <c r="J7" s="1">
        <v>0.28599999999999998</v>
      </c>
    </row>
    <row r="8" spans="1:11" x14ac:dyDescent="0.35">
      <c r="A8" s="7" t="s">
        <v>4</v>
      </c>
      <c r="B8" s="3"/>
      <c r="E8" s="7" t="s">
        <v>5</v>
      </c>
      <c r="F8" s="3"/>
      <c r="I8" s="18">
        <v>450</v>
      </c>
      <c r="J8" s="1">
        <v>0.255</v>
      </c>
    </row>
    <row r="9" spans="1:11" x14ac:dyDescent="0.35">
      <c r="A9" s="8" t="s">
        <v>15</v>
      </c>
      <c r="B9" s="4">
        <f>B4-(B2/2)</f>
        <v>-0.05</v>
      </c>
      <c r="E9" s="8" t="s">
        <v>14</v>
      </c>
      <c r="F9" s="4">
        <f>B4+(B2/2)</f>
        <v>0.05</v>
      </c>
      <c r="I9" s="18">
        <v>500</v>
      </c>
      <c r="J9" s="1">
        <v>0.22900000000000001</v>
      </c>
    </row>
    <row r="10" spans="1:11" x14ac:dyDescent="0.35">
      <c r="A10" s="8" t="s">
        <v>18</v>
      </c>
      <c r="B10" s="4">
        <f>RADIANS(B9)</f>
        <v>-8.726646259971648E-4</v>
      </c>
      <c r="E10" s="8" t="s">
        <v>20</v>
      </c>
      <c r="F10" s="4">
        <f>RADIANS(F9)</f>
        <v>8.726646259971648E-4</v>
      </c>
      <c r="I10" s="18">
        <v>550</v>
      </c>
      <c r="J10" s="1">
        <v>0.20799999999999999</v>
      </c>
    </row>
    <row r="11" spans="1:11" x14ac:dyDescent="0.35">
      <c r="A11" s="8" t="s">
        <v>6</v>
      </c>
      <c r="B11" s="4">
        <f>B5*SIN(RADIANS(B16))/(SIN(B10))</f>
        <v>580000.24095203925</v>
      </c>
      <c r="E11" s="8" t="s">
        <v>11</v>
      </c>
      <c r="F11" s="4">
        <f>B5*SIN(RADIANS(F16))/(SIN(F10))</f>
        <v>580000.24095203925</v>
      </c>
      <c r="I11" s="18">
        <v>600</v>
      </c>
      <c r="J11" s="1">
        <v>0.191</v>
      </c>
    </row>
    <row r="12" spans="1:11" x14ac:dyDescent="0.35">
      <c r="A12" s="8" t="s">
        <v>7</v>
      </c>
      <c r="B12" s="4">
        <f>B5+B3</f>
        <v>6951000</v>
      </c>
      <c r="E12" s="8" t="s">
        <v>7</v>
      </c>
      <c r="F12" s="4">
        <f>B5+B3</f>
        <v>6951000</v>
      </c>
      <c r="I12" s="18">
        <v>650</v>
      </c>
      <c r="J12" s="1">
        <v>0.17599999999999999</v>
      </c>
    </row>
    <row r="13" spans="1:11" x14ac:dyDescent="0.35">
      <c r="A13" s="8" t="s">
        <v>19</v>
      </c>
      <c r="B13" s="4">
        <f xml:space="preserve"> PI() - ASIN((B12*SIN(B10))/B5)</f>
        <v>3.1425447634566694</v>
      </c>
      <c r="E13" s="8" t="s">
        <v>8</v>
      </c>
      <c r="F13" s="4">
        <f xml:space="preserve"> PI() - ASIN((F12*SIN(F10))/B5)</f>
        <v>3.1406405437229168</v>
      </c>
      <c r="I13" s="18">
        <v>700</v>
      </c>
      <c r="J13" s="1">
        <v>0.16400000000000001</v>
      </c>
      <c r="K13" t="s">
        <v>28</v>
      </c>
    </row>
    <row r="14" spans="1:11" x14ac:dyDescent="0.35">
      <c r="A14" s="8" t="s">
        <v>8</v>
      </c>
      <c r="B14" s="4">
        <f>DEGREES(B13)</f>
        <v>180.05455187700477</v>
      </c>
      <c r="E14" s="8" t="s">
        <v>8</v>
      </c>
      <c r="F14" s="4">
        <f>DEGREES(F13)</f>
        <v>179.94544812299523</v>
      </c>
    </row>
    <row r="15" spans="1:11" x14ac:dyDescent="0.35">
      <c r="A15" s="8" t="s">
        <v>9</v>
      </c>
      <c r="B15" s="4">
        <f>B14-90</f>
        <v>90.054551877004769</v>
      </c>
      <c r="E15" s="8" t="s">
        <v>12</v>
      </c>
      <c r="F15" s="4">
        <f>F14-90</f>
        <v>89.945448122995231</v>
      </c>
    </row>
    <row r="16" spans="1:11" x14ac:dyDescent="0.35">
      <c r="A16" s="8" t="s">
        <v>10</v>
      </c>
      <c r="B16" s="4">
        <f>180-(B9+B14)</f>
        <v>-4.5518770047578982E-3</v>
      </c>
      <c r="E16" s="8" t="s">
        <v>10</v>
      </c>
      <c r="F16" s="4">
        <f>180-(F9+F14)</f>
        <v>4.5518770047578982E-3</v>
      </c>
    </row>
    <row r="18" spans="1:4" x14ac:dyDescent="0.35">
      <c r="A18" s="11" t="s">
        <v>16</v>
      </c>
      <c r="B18" s="9"/>
    </row>
    <row r="19" spans="1:4" x14ac:dyDescent="0.35">
      <c r="A19" s="12" t="s">
        <v>25</v>
      </c>
      <c r="B19" s="10">
        <f>((F16-B16)/360)*2*PI()*B5</f>
        <v>1012.2912592782166</v>
      </c>
    </row>
    <row r="20" spans="1:4" x14ac:dyDescent="0.35">
      <c r="A20" t="s">
        <v>17</v>
      </c>
    </row>
    <row r="23" spans="1:4" x14ac:dyDescent="0.35">
      <c r="A23" s="13" t="s">
        <v>22</v>
      </c>
    </row>
    <row r="24" spans="1:4" x14ac:dyDescent="0.35">
      <c r="A24" s="16" t="s">
        <v>23</v>
      </c>
      <c r="B24" s="14" t="s">
        <v>32</v>
      </c>
      <c r="D24" t="s">
        <v>30</v>
      </c>
    </row>
    <row r="25" spans="1:4" x14ac:dyDescent="0.35">
      <c r="A25" s="15">
        <v>200</v>
      </c>
      <c r="B25" s="15">
        <v>34436.801200000002</v>
      </c>
      <c r="D25" t="s">
        <v>31</v>
      </c>
    </row>
    <row r="26" spans="1:4" x14ac:dyDescent="0.35">
      <c r="A26" s="15">
        <v>250</v>
      </c>
      <c r="B26" s="15">
        <v>43047.283170000002</v>
      </c>
    </row>
    <row r="27" spans="1:4" x14ac:dyDescent="0.35">
      <c r="A27" s="15">
        <v>300</v>
      </c>
      <c r="B27" s="15">
        <v>51659.285799999998</v>
      </c>
    </row>
    <row r="28" spans="1:4" x14ac:dyDescent="0.35">
      <c r="A28" s="15">
        <v>350</v>
      </c>
      <c r="B28" s="15">
        <v>60269.813269999999</v>
      </c>
      <c r="D28" t="s">
        <v>33</v>
      </c>
    </row>
    <row r="29" spans="1:4" x14ac:dyDescent="0.35">
      <c r="A29" s="15">
        <v>400</v>
      </c>
      <c r="B29" s="15">
        <v>68881.869470000005</v>
      </c>
      <c r="D29" t="s">
        <v>34</v>
      </c>
    </row>
    <row r="30" spans="1:4" x14ac:dyDescent="0.35">
      <c r="A30" s="15">
        <v>450</v>
      </c>
      <c r="B30" s="15">
        <v>77494.458480000001</v>
      </c>
      <c r="D30" t="s">
        <v>35</v>
      </c>
    </row>
    <row r="31" spans="1:4" x14ac:dyDescent="0.35">
      <c r="A31" s="15">
        <v>500</v>
      </c>
      <c r="B31" s="15">
        <v>86107.584319999994</v>
      </c>
    </row>
    <row r="32" spans="1:4" x14ac:dyDescent="0.35">
      <c r="A32" s="15">
        <v>550</v>
      </c>
      <c r="B32" s="15">
        <v>94721.251040000003</v>
      </c>
      <c r="D32" t="s">
        <v>36</v>
      </c>
    </row>
    <row r="33" spans="1:2" x14ac:dyDescent="0.35">
      <c r="A33" s="15">
        <v>600</v>
      </c>
      <c r="B33" s="15">
        <v>103335.4627</v>
      </c>
    </row>
    <row r="34" spans="1:2" x14ac:dyDescent="0.35">
      <c r="A34" s="15">
        <v>650</v>
      </c>
      <c r="B34" s="15">
        <v>111950.2233</v>
      </c>
    </row>
    <row r="35" spans="1:2" x14ac:dyDescent="0.35">
      <c r="A35" s="15">
        <v>700</v>
      </c>
      <c r="B35" s="15">
        <v>120565.53690000001</v>
      </c>
    </row>
    <row r="38" spans="1:2" x14ac:dyDescent="0.35">
      <c r="A38" t="s">
        <v>49</v>
      </c>
    </row>
    <row r="39" spans="1:2" x14ac:dyDescent="0.35">
      <c r="A39" t="s">
        <v>50</v>
      </c>
    </row>
    <row r="40" spans="1:2" x14ac:dyDescent="0.35">
      <c r="A40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LHR IFOV</vt:lpstr>
      <vt:lpstr>IASI IFOV req</vt:lpstr>
      <vt:lpstr>IASI SWATH 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Sutlieff</dc:creator>
  <cp:lastModifiedBy>Gary Sutlieff</cp:lastModifiedBy>
  <dcterms:created xsi:type="dcterms:W3CDTF">2023-03-03T19:41:10Z</dcterms:created>
  <dcterms:modified xsi:type="dcterms:W3CDTF">2025-01-16T14:23:02Z</dcterms:modified>
</cp:coreProperties>
</file>