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aobb\Downloads\"/>
    </mc:Choice>
  </mc:AlternateContent>
  <xr:revisionPtr revIDLastSave="0" documentId="13_ncr:1_{4444201E-762B-4797-A948-C4B5E452F41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CASE" sheetId="1" r:id="rId1"/>
    <sheet name="流程指標" sheetId="2" r:id="rId2"/>
    <sheet name="品質指標" sheetId="3" r:id="rId3"/>
    <sheet name="成本指標" sheetId="4" r:id="rId4"/>
    <sheet name="住院-出院術後併發症" sheetId="5" r:id="rId5"/>
    <sheet name="病人滿意度" sheetId="6" r:id="rId6"/>
    <sheet name="ODI歐氏失能量表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7" l="1"/>
  <c r="A15" i="6"/>
  <c r="G3" i="4"/>
  <c r="EL72" i="1"/>
  <c r="DP72" i="1" s="1"/>
  <c r="DH72" i="1"/>
  <c r="DA72" i="1"/>
  <c r="CS72" i="1" s="1"/>
  <c r="CR72" i="1"/>
  <c r="BY72" i="1"/>
  <c r="BX72" i="1"/>
  <c r="BM72" i="1"/>
  <c r="BL72" i="1"/>
  <c r="BB72" i="1"/>
  <c r="BA72" i="1"/>
  <c r="AO72" i="1"/>
  <c r="AC72" i="1"/>
  <c r="AN72" i="1" s="1"/>
  <c r="Q72" i="1" s="1"/>
  <c r="N72" i="1"/>
  <c r="O72" i="1" s="1"/>
  <c r="EL71" i="1"/>
  <c r="DP71" i="1" s="1"/>
  <c r="DH71" i="1"/>
  <c r="DA71" i="1"/>
  <c r="CS71" i="1" s="1"/>
  <c r="CR71" i="1"/>
  <c r="BY71" i="1" s="1"/>
  <c r="BX71" i="1"/>
  <c r="BM71" i="1" s="1"/>
  <c r="BL71" i="1"/>
  <c r="BB71" i="1" s="1"/>
  <c r="BA71" i="1"/>
  <c r="AO71" i="1"/>
  <c r="AC71" i="1"/>
  <c r="AN71" i="1" s="1"/>
  <c r="Q71" i="1" s="1"/>
  <c r="N71" i="1"/>
  <c r="O71" i="1" s="1"/>
  <c r="EL70" i="1"/>
  <c r="DP70" i="1" s="1"/>
  <c r="DH70" i="1"/>
  <c r="DA70" i="1"/>
  <c r="CS70" i="1" s="1"/>
  <c r="CR70" i="1"/>
  <c r="BY70" i="1"/>
  <c r="BX70" i="1"/>
  <c r="BM70" i="1" s="1"/>
  <c r="BL70" i="1"/>
  <c r="BB70" i="1" s="1"/>
  <c r="BA70" i="1"/>
  <c r="AO70" i="1"/>
  <c r="AC70" i="1"/>
  <c r="AN70" i="1" s="1"/>
  <c r="Q70" i="1" s="1"/>
  <c r="N70" i="1"/>
  <c r="O70" i="1" s="1"/>
  <c r="EL69" i="1"/>
  <c r="DP69" i="1" s="1"/>
  <c r="DH69" i="1"/>
  <c r="DA69" i="1"/>
  <c r="CS69" i="1" s="1"/>
  <c r="CR69" i="1"/>
  <c r="BY69" i="1" s="1"/>
  <c r="BX69" i="1"/>
  <c r="BM69" i="1" s="1"/>
  <c r="BL69" i="1"/>
  <c r="BB69" i="1" s="1"/>
  <c r="BA69" i="1"/>
  <c r="AO69" i="1"/>
  <c r="AC69" i="1"/>
  <c r="AN69" i="1" s="1"/>
  <c r="Q69" i="1" s="1"/>
  <c r="EL68" i="1"/>
  <c r="DP68" i="1" s="1"/>
  <c r="DH68" i="1"/>
  <c r="DB68" i="1" s="1"/>
  <c r="DA68" i="1"/>
  <c r="CS68" i="1" s="1"/>
  <c r="CR68" i="1"/>
  <c r="BX68" i="1"/>
  <c r="BM68" i="1"/>
  <c r="BL68" i="1"/>
  <c r="BB68" i="1"/>
  <c r="BA68" i="1"/>
  <c r="AO68" i="1" s="1"/>
  <c r="AC68" i="1"/>
  <c r="AN68" i="1" s="1"/>
  <c r="Q68" i="1" s="1"/>
  <c r="EL67" i="1"/>
  <c r="DP67" i="1" s="1"/>
  <c r="DH67" i="1"/>
  <c r="DA67" i="1"/>
  <c r="CS67" i="1" s="1"/>
  <c r="CR67" i="1"/>
  <c r="BY67" i="1"/>
  <c r="BX67" i="1"/>
  <c r="BM67" i="1" s="1"/>
  <c r="BL67" i="1"/>
  <c r="BB67" i="1"/>
  <c r="BA67" i="1"/>
  <c r="AO67" i="1"/>
  <c r="AC67" i="1"/>
  <c r="AN67" i="1" s="1"/>
  <c r="Q67" i="1" s="1"/>
  <c r="EL66" i="1"/>
  <c r="DP66" i="1" s="1"/>
  <c r="DH66" i="1"/>
  <c r="DB66" i="1" s="1"/>
  <c r="DA66" i="1"/>
  <c r="CS66" i="1" s="1"/>
  <c r="CR66" i="1"/>
  <c r="BY66" i="1"/>
  <c r="BX66" i="1"/>
  <c r="BM66" i="1"/>
  <c r="BL66" i="1"/>
  <c r="BB66" i="1"/>
  <c r="BA66" i="1"/>
  <c r="AO66" i="1" s="1"/>
  <c r="AN66" i="1"/>
  <c r="AC66" i="1"/>
  <c r="Q66" i="1"/>
  <c r="EL65" i="1"/>
  <c r="DP65" i="1" s="1"/>
  <c r="DH65" i="1"/>
  <c r="DB65" i="1" s="1"/>
  <c r="DA65" i="1"/>
  <c r="CS65" i="1" s="1"/>
  <c r="CR65" i="1"/>
  <c r="BY65" i="1"/>
  <c r="BX65" i="1"/>
  <c r="BM65" i="1" s="1"/>
  <c r="BL65" i="1"/>
  <c r="BB65" i="1" s="1"/>
  <c r="BA65" i="1"/>
  <c r="AO65" i="1" s="1"/>
  <c r="AC65" i="1"/>
  <c r="AN65" i="1" s="1"/>
  <c r="Q65" i="1" s="1"/>
  <c r="EL64" i="1"/>
  <c r="DP64" i="1" s="1"/>
  <c r="DH64" i="1"/>
  <c r="DB64" i="1" s="1"/>
  <c r="DA64" i="1"/>
  <c r="CS64" i="1" s="1"/>
  <c r="CR64" i="1"/>
  <c r="BX64" i="1"/>
  <c r="BM64" i="1" s="1"/>
  <c r="BL64" i="1"/>
  <c r="BB64" i="1"/>
  <c r="BA64" i="1"/>
  <c r="AO64" i="1" s="1"/>
  <c r="AC64" i="1"/>
  <c r="AN64" i="1" s="1"/>
  <c r="Q64" i="1" s="1"/>
  <c r="EL63" i="1"/>
  <c r="DP63" i="1" s="1"/>
  <c r="DH63" i="1"/>
  <c r="DA63" i="1"/>
  <c r="CS63" i="1" s="1"/>
  <c r="CR63" i="1"/>
  <c r="BY63" i="1"/>
  <c r="BX63" i="1"/>
  <c r="BM63" i="1" s="1"/>
  <c r="BL63" i="1"/>
  <c r="BB63" i="1"/>
  <c r="BA63" i="1"/>
  <c r="AO63" i="1"/>
  <c r="AC63" i="1"/>
  <c r="AN63" i="1" s="1"/>
  <c r="Q63" i="1" s="1"/>
  <c r="EL62" i="1"/>
  <c r="DP62" i="1" s="1"/>
  <c r="DH62" i="1"/>
  <c r="DA62" i="1"/>
  <c r="CS62" i="1" s="1"/>
  <c r="CR62" i="1"/>
  <c r="BY62" i="1"/>
  <c r="BX62" i="1"/>
  <c r="BM62" i="1"/>
  <c r="BL62" i="1"/>
  <c r="BB62" i="1"/>
  <c r="BA62" i="1"/>
  <c r="AO62" i="1" s="1"/>
  <c r="AN62" i="1"/>
  <c r="AC62" i="1"/>
  <c r="Q62" i="1"/>
  <c r="EL61" i="1"/>
  <c r="DP61" i="1" s="1"/>
  <c r="DH61" i="1"/>
  <c r="DB61" i="1" s="1"/>
  <c r="DA61" i="1"/>
  <c r="CS61" i="1" s="1"/>
  <c r="CR61" i="1"/>
  <c r="BY61" i="1"/>
  <c r="BX61" i="1"/>
  <c r="BM61" i="1" s="1"/>
  <c r="BL61" i="1"/>
  <c r="BB61" i="1" s="1"/>
  <c r="BA61" i="1"/>
  <c r="AO61" i="1" s="1"/>
  <c r="AC61" i="1"/>
  <c r="AN61" i="1" s="1"/>
  <c r="Q61" i="1" s="1"/>
  <c r="EL60" i="1"/>
  <c r="DP60" i="1" s="1"/>
  <c r="DH60" i="1"/>
  <c r="DB60" i="1" s="1"/>
  <c r="DA60" i="1"/>
  <c r="CS60" i="1" s="1"/>
  <c r="CR60" i="1"/>
  <c r="BX60" i="1"/>
  <c r="BM60" i="1" s="1"/>
  <c r="BL60" i="1"/>
  <c r="BB60" i="1"/>
  <c r="BA60" i="1"/>
  <c r="AO60" i="1" s="1"/>
  <c r="AC60" i="1"/>
  <c r="AN60" i="1" s="1"/>
  <c r="Q60" i="1" s="1"/>
  <c r="EL59" i="1"/>
  <c r="DP59" i="1" s="1"/>
  <c r="DH59" i="1"/>
  <c r="DA59" i="1"/>
  <c r="CS59" i="1" s="1"/>
  <c r="CR59" i="1"/>
  <c r="BY59" i="1"/>
  <c r="BX59" i="1"/>
  <c r="BM59" i="1" s="1"/>
  <c r="BL59" i="1"/>
  <c r="BB59" i="1"/>
  <c r="BA59" i="1"/>
  <c r="AO59" i="1"/>
  <c r="AC59" i="1"/>
  <c r="AN59" i="1" s="1"/>
  <c r="Q59" i="1" s="1"/>
  <c r="EL58" i="1"/>
  <c r="DP58" i="1" s="1"/>
  <c r="DH58" i="1"/>
  <c r="DB58" i="1" s="1"/>
  <c r="DA58" i="1"/>
  <c r="CS58" i="1" s="1"/>
  <c r="CR58" i="1"/>
  <c r="BY58" i="1"/>
  <c r="BX58" i="1"/>
  <c r="BM58" i="1"/>
  <c r="BL58" i="1"/>
  <c r="BB58" i="1"/>
  <c r="BA58" i="1"/>
  <c r="AO58" i="1" s="1"/>
  <c r="AN58" i="1"/>
  <c r="AC58" i="1"/>
  <c r="Q58" i="1"/>
  <c r="EL57" i="1"/>
  <c r="DP57" i="1" s="1"/>
  <c r="DH57" i="1"/>
  <c r="DA57" i="1"/>
  <c r="CS57" i="1" s="1"/>
  <c r="CR57" i="1"/>
  <c r="BY57" i="1"/>
  <c r="BX57" i="1"/>
  <c r="BM57" i="1" s="1"/>
  <c r="BL57" i="1"/>
  <c r="BB57" i="1" s="1"/>
  <c r="BA57" i="1"/>
  <c r="AO57" i="1" s="1"/>
  <c r="AN57" i="1"/>
  <c r="Q57" i="1" s="1"/>
  <c r="AC57" i="1"/>
  <c r="EL56" i="1"/>
  <c r="DP56" i="1" s="1"/>
  <c r="DH56" i="1"/>
  <c r="DB56" i="1" s="1"/>
  <c r="DA56" i="1"/>
  <c r="CS56" i="1" s="1"/>
  <c r="CR56" i="1"/>
  <c r="BX56" i="1"/>
  <c r="BM56" i="1" s="1"/>
  <c r="BL56" i="1"/>
  <c r="BB56" i="1" s="1"/>
  <c r="BA56" i="1"/>
  <c r="AO56" i="1" s="1"/>
  <c r="AC56" i="1"/>
  <c r="AN56" i="1" s="1"/>
  <c r="Q56" i="1" s="1"/>
  <c r="EL55" i="1"/>
  <c r="DP55" i="1" s="1"/>
  <c r="DH55" i="1"/>
  <c r="DA55" i="1"/>
  <c r="CS55" i="1" s="1"/>
  <c r="CR55" i="1"/>
  <c r="BY55" i="1" s="1"/>
  <c r="BX55" i="1"/>
  <c r="BM55" i="1" s="1"/>
  <c r="BL55" i="1"/>
  <c r="BB55" i="1"/>
  <c r="BA55" i="1"/>
  <c r="AO55" i="1"/>
  <c r="AC55" i="1"/>
  <c r="AN55" i="1" s="1"/>
  <c r="Q55" i="1" s="1"/>
  <c r="EL54" i="1"/>
  <c r="DP54" i="1" s="1"/>
  <c r="DH54" i="1"/>
  <c r="DB54" i="1" s="1"/>
  <c r="DA54" i="1"/>
  <c r="CS54" i="1" s="1"/>
  <c r="CR54" i="1"/>
  <c r="BY54" i="1"/>
  <c r="BX54" i="1"/>
  <c r="BM54" i="1"/>
  <c r="BL54" i="1"/>
  <c r="BB54" i="1"/>
  <c r="BA54" i="1"/>
  <c r="AO54" i="1" s="1"/>
  <c r="AN54" i="1"/>
  <c r="AC54" i="1"/>
  <c r="Q54" i="1"/>
  <c r="EL53" i="1"/>
  <c r="DP53" i="1" s="1"/>
  <c r="DH53" i="1"/>
  <c r="DA53" i="1"/>
  <c r="CS53" i="1" s="1"/>
  <c r="CR53" i="1"/>
  <c r="BY53" i="1"/>
  <c r="BX53" i="1"/>
  <c r="BM53" i="1" s="1"/>
  <c r="BL53" i="1"/>
  <c r="BB53" i="1" s="1"/>
  <c r="BA53" i="1"/>
  <c r="AO53" i="1" s="1"/>
  <c r="AN53" i="1"/>
  <c r="Q53" i="1" s="1"/>
  <c r="AC53" i="1"/>
  <c r="EL52" i="1"/>
  <c r="DP52" i="1" s="1"/>
  <c r="DH52" i="1"/>
  <c r="DB52" i="1" s="1"/>
  <c r="DA52" i="1"/>
  <c r="CS52" i="1" s="1"/>
  <c r="CR52" i="1"/>
  <c r="BX52" i="1"/>
  <c r="BM52" i="1" s="1"/>
  <c r="BL52" i="1"/>
  <c r="BB52" i="1" s="1"/>
  <c r="BA52" i="1"/>
  <c r="AO52" i="1" s="1"/>
  <c r="AC52" i="1"/>
  <c r="AN52" i="1" s="1"/>
  <c r="Q52" i="1" s="1"/>
  <c r="EL51" i="1"/>
  <c r="DP51" i="1" s="1"/>
  <c r="DH51" i="1"/>
  <c r="DA51" i="1"/>
  <c r="CS51" i="1" s="1"/>
  <c r="CR51" i="1"/>
  <c r="BY51" i="1" s="1"/>
  <c r="BX51" i="1"/>
  <c r="BM51" i="1" s="1"/>
  <c r="BL51" i="1"/>
  <c r="BB51" i="1" s="1"/>
  <c r="BA51" i="1"/>
  <c r="AO51" i="1"/>
  <c r="AC51" i="1"/>
  <c r="AN51" i="1" s="1"/>
  <c r="Q51" i="1" s="1"/>
  <c r="N51" i="1"/>
  <c r="O51" i="1" s="1"/>
  <c r="EL50" i="1"/>
  <c r="DP50" i="1" s="1"/>
  <c r="DH50" i="1"/>
  <c r="DB50" i="1" s="1"/>
  <c r="DA50" i="1"/>
  <c r="CS50" i="1" s="1"/>
  <c r="CR50" i="1"/>
  <c r="BY50" i="1" s="1"/>
  <c r="BX50" i="1"/>
  <c r="BM50" i="1" s="1"/>
  <c r="BL50" i="1"/>
  <c r="BB50" i="1" s="1"/>
  <c r="BA50" i="1"/>
  <c r="AO50" i="1"/>
  <c r="AC50" i="1"/>
  <c r="AN50" i="1" s="1"/>
  <c r="Q50" i="1" s="1"/>
  <c r="N50" i="1"/>
  <c r="EL49" i="1"/>
  <c r="DP49" i="1" s="1"/>
  <c r="DH49" i="1"/>
  <c r="DB49" i="1" s="1"/>
  <c r="DA49" i="1"/>
  <c r="CS49" i="1" s="1"/>
  <c r="CR49" i="1"/>
  <c r="BY49" i="1" s="1"/>
  <c r="BX49" i="1"/>
  <c r="BL49" i="1"/>
  <c r="BB49" i="1" s="1"/>
  <c r="BA49" i="1"/>
  <c r="AO49" i="1" s="1"/>
  <c r="AN49" i="1"/>
  <c r="AC49" i="1"/>
  <c r="Q49" i="1"/>
  <c r="O49" i="1"/>
  <c r="N49" i="1"/>
  <c r="EL48" i="1"/>
  <c r="DP48" i="1" s="1"/>
  <c r="DH48" i="1"/>
  <c r="DA48" i="1"/>
  <c r="CS48" i="1" s="1"/>
  <c r="CR48" i="1"/>
  <c r="BY48" i="1"/>
  <c r="BX48" i="1"/>
  <c r="BM48" i="1" s="1"/>
  <c r="BL48" i="1"/>
  <c r="BB48" i="1"/>
  <c r="BA48" i="1"/>
  <c r="AO48" i="1" s="1"/>
  <c r="AN48" i="1"/>
  <c r="Q48" i="1" s="1"/>
  <c r="AC48" i="1"/>
  <c r="N48" i="1"/>
  <c r="O48" i="1" s="1"/>
  <c r="EL47" i="1"/>
  <c r="DP47" i="1" s="1"/>
  <c r="DH47" i="1"/>
  <c r="DB47" i="1" s="1"/>
  <c r="DA47" i="1"/>
  <c r="CS47" i="1" s="1"/>
  <c r="CR47" i="1"/>
  <c r="BY47" i="1"/>
  <c r="BX47" i="1"/>
  <c r="BM47" i="1"/>
  <c r="BL47" i="1"/>
  <c r="BB47" i="1"/>
  <c r="BA47" i="1"/>
  <c r="AO47" i="1"/>
  <c r="AN47" i="1"/>
  <c r="AC47" i="1"/>
  <c r="Q47" i="1"/>
  <c r="N47" i="1"/>
  <c r="O47" i="1" s="1"/>
  <c r="EL46" i="1"/>
  <c r="DP46" i="1" s="1"/>
  <c r="DH46" i="1"/>
  <c r="DB46" i="1" s="1"/>
  <c r="DA46" i="1"/>
  <c r="CS46" i="1" s="1"/>
  <c r="CR46" i="1"/>
  <c r="BY46" i="1" s="1"/>
  <c r="BX46" i="1"/>
  <c r="BM46" i="1"/>
  <c r="BL46" i="1"/>
  <c r="BB46" i="1"/>
  <c r="BA46" i="1"/>
  <c r="AO46" i="1"/>
  <c r="AN46" i="1"/>
  <c r="Q46" i="1" s="1"/>
  <c r="AC46" i="1"/>
  <c r="N46" i="1"/>
  <c r="O46" i="1" s="1"/>
  <c r="EL45" i="1"/>
  <c r="DP45" i="1" s="1"/>
  <c r="DH45" i="1"/>
  <c r="DB45" i="1" s="1"/>
  <c r="DA45" i="1"/>
  <c r="CR45" i="1"/>
  <c r="BY45" i="1" s="1"/>
  <c r="BX45" i="1"/>
  <c r="BM45" i="1" s="1"/>
  <c r="BL45" i="1"/>
  <c r="BB45" i="1" s="1"/>
  <c r="BA45" i="1"/>
  <c r="AO45" i="1"/>
  <c r="AC45" i="1"/>
  <c r="AN45" i="1" s="1"/>
  <c r="Q45" i="1" s="1"/>
  <c r="N45" i="1"/>
  <c r="EL44" i="1"/>
  <c r="DP44" i="1" s="1"/>
  <c r="DH44" i="1"/>
  <c r="DB44" i="1" s="1"/>
  <c r="DA44" i="1"/>
  <c r="CS44" i="1" s="1"/>
  <c r="CR44" i="1"/>
  <c r="BY44" i="1"/>
  <c r="BX44" i="1"/>
  <c r="BM44" i="1" s="1"/>
  <c r="BL44" i="1"/>
  <c r="BB44" i="1" s="1"/>
  <c r="BA44" i="1"/>
  <c r="AO44" i="1" s="1"/>
  <c r="AC44" i="1"/>
  <c r="AN44" i="1" s="1"/>
  <c r="O44" i="1"/>
  <c r="N44" i="1"/>
  <c r="EL43" i="1"/>
  <c r="DP43" i="1" s="1"/>
  <c r="DH43" i="1"/>
  <c r="DB43" i="1" s="1"/>
  <c r="DA43" i="1"/>
  <c r="CS43" i="1" s="1"/>
  <c r="CR43" i="1"/>
  <c r="BY43" i="1"/>
  <c r="BX43" i="1"/>
  <c r="BM43" i="1"/>
  <c r="BL43" i="1"/>
  <c r="BB43" i="1" s="1"/>
  <c r="BA43" i="1"/>
  <c r="AO43" i="1" s="1"/>
  <c r="AN43" i="1"/>
  <c r="Q43" i="1" s="1"/>
  <c r="AC43" i="1"/>
  <c r="N43" i="1"/>
  <c r="O43" i="1" s="1"/>
  <c r="EL42" i="1"/>
  <c r="DP42" i="1" s="1"/>
  <c r="DH42" i="1"/>
  <c r="DA42" i="1"/>
  <c r="CS42" i="1" s="1"/>
  <c r="CR42" i="1"/>
  <c r="BY42" i="1"/>
  <c r="BX42" i="1"/>
  <c r="BM42" i="1"/>
  <c r="BL42" i="1"/>
  <c r="BB42" i="1" s="1"/>
  <c r="BA42" i="1"/>
  <c r="AO42" i="1"/>
  <c r="AN42" i="1"/>
  <c r="Q42" i="1" s="1"/>
  <c r="AC42" i="1"/>
  <c r="N42" i="1"/>
  <c r="O42" i="1" s="1"/>
  <c r="EL41" i="1"/>
  <c r="DP41" i="1" s="1"/>
  <c r="DH41" i="1"/>
  <c r="DA41" i="1"/>
  <c r="CS41" i="1" s="1"/>
  <c r="CR41" i="1"/>
  <c r="BY41" i="1" s="1"/>
  <c r="BX41" i="1"/>
  <c r="BM41" i="1"/>
  <c r="BL41" i="1"/>
  <c r="BB41" i="1"/>
  <c r="BA41" i="1"/>
  <c r="AO41" i="1"/>
  <c r="AC41" i="1"/>
  <c r="AN41" i="1" s="1"/>
  <c r="Q41" i="1" s="1"/>
  <c r="N41" i="1"/>
  <c r="O41" i="1" s="1"/>
  <c r="EL40" i="1"/>
  <c r="DP40" i="1" s="1"/>
  <c r="DH40" i="1"/>
  <c r="DB40" i="1" s="1"/>
  <c r="DA40" i="1"/>
  <c r="CR40" i="1"/>
  <c r="BY40" i="1" s="1"/>
  <c r="BX40" i="1"/>
  <c r="BM40" i="1" s="1"/>
  <c r="BL40" i="1"/>
  <c r="BB40" i="1"/>
  <c r="BA40" i="1"/>
  <c r="AO40" i="1"/>
  <c r="AC40" i="1"/>
  <c r="AN40" i="1" s="1"/>
  <c r="Q40" i="1" s="1"/>
  <c r="N40" i="1"/>
  <c r="EL39" i="1"/>
  <c r="DP39" i="1" s="1"/>
  <c r="DH39" i="1"/>
  <c r="DB39" i="1" s="1"/>
  <c r="DA39" i="1"/>
  <c r="CS39" i="1" s="1"/>
  <c r="CR39" i="1"/>
  <c r="BX39" i="1"/>
  <c r="BM39" i="1" s="1"/>
  <c r="BL39" i="1"/>
  <c r="BB39" i="1" s="1"/>
  <c r="BA39" i="1"/>
  <c r="AO39" i="1" s="1"/>
  <c r="AC39" i="1"/>
  <c r="AN39" i="1" s="1"/>
  <c r="Q39" i="1" s="1"/>
  <c r="N39" i="1"/>
  <c r="EL38" i="1"/>
  <c r="DP38" i="1" s="1"/>
  <c r="DH38" i="1"/>
  <c r="DB38" i="1" s="1"/>
  <c r="DA38" i="1"/>
  <c r="CS38" i="1" s="1"/>
  <c r="CR38" i="1"/>
  <c r="BY38" i="1" s="1"/>
  <c r="BX38" i="1"/>
  <c r="BM38" i="1"/>
  <c r="BL38" i="1"/>
  <c r="BB38" i="1" s="1"/>
  <c r="BA38" i="1"/>
  <c r="AO38" i="1" s="1"/>
  <c r="AN38" i="1"/>
  <c r="AC38" i="1"/>
  <c r="Q38" i="1"/>
  <c r="O38" i="1"/>
  <c r="N38" i="1"/>
  <c r="EL37" i="1"/>
  <c r="DP37" i="1" s="1"/>
  <c r="DH37" i="1"/>
  <c r="DB37" i="1" s="1"/>
  <c r="DA37" i="1"/>
  <c r="CR37" i="1"/>
  <c r="BY37" i="1"/>
  <c r="BX37" i="1"/>
  <c r="BM37" i="1"/>
  <c r="BL37" i="1"/>
  <c r="BB37" i="1"/>
  <c r="BA37" i="1"/>
  <c r="AO37" i="1" s="1"/>
  <c r="AN37" i="1"/>
  <c r="Q37" i="1" s="1"/>
  <c r="AC37" i="1"/>
  <c r="N37" i="1"/>
  <c r="EL36" i="1"/>
  <c r="DP36" i="1" s="1"/>
  <c r="DH36" i="1"/>
  <c r="DA36" i="1"/>
  <c r="CS36" i="1" s="1"/>
  <c r="CR36" i="1"/>
  <c r="BY36" i="1"/>
  <c r="BX36" i="1"/>
  <c r="BM36" i="1"/>
  <c r="BL36" i="1"/>
  <c r="BB36" i="1"/>
  <c r="BA36" i="1"/>
  <c r="AO36" i="1" s="1"/>
  <c r="AC36" i="1"/>
  <c r="AN36" i="1" s="1"/>
  <c r="Q36" i="1" s="1"/>
  <c r="N36" i="1"/>
  <c r="O36" i="1" s="1"/>
  <c r="EL35" i="1"/>
  <c r="DP35" i="1" s="1"/>
  <c r="DH35" i="1"/>
  <c r="DA35" i="1"/>
  <c r="CS35" i="1" s="1"/>
  <c r="CR35" i="1"/>
  <c r="BY35" i="1" s="1"/>
  <c r="BX35" i="1"/>
  <c r="BM35" i="1" s="1"/>
  <c r="BL35" i="1"/>
  <c r="BB35" i="1"/>
  <c r="BA35" i="1"/>
  <c r="AO35" i="1"/>
  <c r="AC35" i="1"/>
  <c r="AN35" i="1" s="1"/>
  <c r="Q35" i="1" s="1"/>
  <c r="N35" i="1"/>
  <c r="O35" i="1" s="1"/>
  <c r="EL34" i="1"/>
  <c r="DP34" i="1" s="1"/>
  <c r="DH34" i="1"/>
  <c r="DB34" i="1" s="1"/>
  <c r="DA34" i="1"/>
  <c r="CS34" i="1" s="1"/>
  <c r="CR34" i="1"/>
  <c r="BY34" i="1" s="1"/>
  <c r="BX34" i="1"/>
  <c r="BM34" i="1" s="1"/>
  <c r="BL34" i="1"/>
  <c r="BB34" i="1" s="1"/>
  <c r="BA34" i="1"/>
  <c r="AO34" i="1"/>
  <c r="AC34" i="1"/>
  <c r="AN34" i="1" s="1"/>
  <c r="Q34" i="1" s="1"/>
  <c r="N34" i="1"/>
  <c r="EL33" i="1"/>
  <c r="DP33" i="1" s="1"/>
  <c r="DH33" i="1"/>
  <c r="DB33" i="1" s="1"/>
  <c r="DA33" i="1"/>
  <c r="CS33" i="1" s="1"/>
  <c r="CR33" i="1"/>
  <c r="BY33" i="1"/>
  <c r="BX33" i="1"/>
  <c r="BL33" i="1"/>
  <c r="BB33" i="1" s="1"/>
  <c r="BA33" i="1"/>
  <c r="AO33" i="1" s="1"/>
  <c r="AN33" i="1"/>
  <c r="AC33" i="1"/>
  <c r="Q33" i="1"/>
  <c r="O33" i="1"/>
  <c r="N33" i="1"/>
  <c r="EL32" i="1"/>
  <c r="DP32" i="1" s="1"/>
  <c r="DH32" i="1"/>
  <c r="DB32" i="1" s="1"/>
  <c r="DA32" i="1"/>
  <c r="CS32" i="1" s="1"/>
  <c r="CR32" i="1"/>
  <c r="BY32" i="1"/>
  <c r="BX32" i="1"/>
  <c r="BM32" i="1" s="1"/>
  <c r="BL32" i="1"/>
  <c r="BB32" i="1"/>
  <c r="BA32" i="1"/>
  <c r="AO32" i="1" s="1"/>
  <c r="AN32" i="1"/>
  <c r="Q32" i="1" s="1"/>
  <c r="AC32" i="1"/>
  <c r="N32" i="1"/>
  <c r="O32" i="1" s="1"/>
  <c r="EL31" i="1"/>
  <c r="DP31" i="1" s="1"/>
  <c r="DH31" i="1"/>
  <c r="DB31" i="1" s="1"/>
  <c r="DA31" i="1"/>
  <c r="CS31" i="1" s="1"/>
  <c r="CR31" i="1"/>
  <c r="BY31" i="1"/>
  <c r="BX31" i="1"/>
  <c r="BM31" i="1"/>
  <c r="BL31" i="1"/>
  <c r="BB31" i="1"/>
  <c r="BA31" i="1"/>
  <c r="AO31" i="1"/>
  <c r="AN31" i="1"/>
  <c r="AC31" i="1"/>
  <c r="Q31" i="1"/>
  <c r="N31" i="1"/>
  <c r="O31" i="1" s="1"/>
  <c r="EL30" i="1"/>
  <c r="DP30" i="1" s="1"/>
  <c r="DH30" i="1"/>
  <c r="DA30" i="1"/>
  <c r="CS30" i="1" s="1"/>
  <c r="CR30" i="1"/>
  <c r="BY30" i="1" s="1"/>
  <c r="BX30" i="1"/>
  <c r="BM30" i="1"/>
  <c r="BL30" i="1"/>
  <c r="BB30" i="1"/>
  <c r="BA30" i="1"/>
  <c r="AO30" i="1"/>
  <c r="AN30" i="1"/>
  <c r="Q30" i="1" s="1"/>
  <c r="AC30" i="1"/>
  <c r="N30" i="1"/>
  <c r="O30" i="1" s="1"/>
  <c r="EL29" i="1"/>
  <c r="DP29" i="1" s="1"/>
  <c r="DH29" i="1"/>
  <c r="DB29" i="1" s="1"/>
  <c r="DA29" i="1"/>
  <c r="CR29" i="1"/>
  <c r="BY29" i="1" s="1"/>
  <c r="BX29" i="1"/>
  <c r="BM29" i="1" s="1"/>
  <c r="BL29" i="1"/>
  <c r="BB29" i="1" s="1"/>
  <c r="BA29" i="1"/>
  <c r="AO29" i="1"/>
  <c r="AC29" i="1"/>
  <c r="AN29" i="1" s="1"/>
  <c r="Q29" i="1" s="1"/>
  <c r="N29" i="1"/>
  <c r="EL28" i="1"/>
  <c r="DP28" i="1" s="1"/>
  <c r="DH28" i="1"/>
  <c r="DB28" i="1" s="1"/>
  <c r="DA28" i="1"/>
  <c r="CS28" i="1" s="1"/>
  <c r="CR28" i="1"/>
  <c r="BY28" i="1"/>
  <c r="BX28" i="1"/>
  <c r="BM28" i="1" s="1"/>
  <c r="BL28" i="1"/>
  <c r="BB28" i="1" s="1"/>
  <c r="BA28" i="1"/>
  <c r="AO28" i="1" s="1"/>
  <c r="AC28" i="1"/>
  <c r="AN28" i="1" s="1"/>
  <c r="O28" i="1"/>
  <c r="N28" i="1"/>
  <c r="EL27" i="1"/>
  <c r="DP27" i="1" s="1"/>
  <c r="DH27" i="1"/>
  <c r="DA27" i="1"/>
  <c r="CS27" i="1" s="1"/>
  <c r="CR27" i="1"/>
  <c r="BY27" i="1"/>
  <c r="BX27" i="1"/>
  <c r="BM27" i="1"/>
  <c r="BL27" i="1"/>
  <c r="BB27" i="1" s="1"/>
  <c r="BA27" i="1"/>
  <c r="AO27" i="1" s="1"/>
  <c r="AN27" i="1"/>
  <c r="Q27" i="1" s="1"/>
  <c r="AC27" i="1"/>
  <c r="N27" i="1"/>
  <c r="O27" i="1" s="1"/>
  <c r="EL26" i="1"/>
  <c r="DP26" i="1" s="1"/>
  <c r="DH26" i="1"/>
  <c r="DA26" i="1"/>
  <c r="CS26" i="1" s="1"/>
  <c r="CR26" i="1"/>
  <c r="BY26" i="1"/>
  <c r="BX26" i="1"/>
  <c r="BM26" i="1"/>
  <c r="BL26" i="1"/>
  <c r="BB26" i="1" s="1"/>
  <c r="BA26" i="1"/>
  <c r="AO26" i="1"/>
  <c r="AN26" i="1"/>
  <c r="Q26" i="1" s="1"/>
  <c r="AC26" i="1"/>
  <c r="N26" i="1"/>
  <c r="O26" i="1" s="1"/>
  <c r="EL25" i="1"/>
  <c r="DP25" i="1" s="1"/>
  <c r="DH25" i="1"/>
  <c r="DA25" i="1"/>
  <c r="CS25" i="1" s="1"/>
  <c r="CR25" i="1"/>
  <c r="BY25" i="1" s="1"/>
  <c r="BX25" i="1"/>
  <c r="BM25" i="1"/>
  <c r="BL25" i="1"/>
  <c r="BB25" i="1"/>
  <c r="BA25" i="1"/>
  <c r="AO25" i="1"/>
  <c r="AC25" i="1"/>
  <c r="AN25" i="1" s="1"/>
  <c r="Q25" i="1" s="1"/>
  <c r="N25" i="1"/>
  <c r="O25" i="1" s="1"/>
  <c r="EL24" i="1"/>
  <c r="DP24" i="1" s="1"/>
  <c r="DH24" i="1"/>
  <c r="DB24" i="1" s="1"/>
  <c r="DA24" i="1"/>
  <c r="CR24" i="1"/>
  <c r="BY24" i="1" s="1"/>
  <c r="BX24" i="1"/>
  <c r="BM24" i="1" s="1"/>
  <c r="BL24" i="1"/>
  <c r="BB24" i="1"/>
  <c r="BA24" i="1"/>
  <c r="AO24" i="1"/>
  <c r="AC24" i="1"/>
  <c r="AN24" i="1" s="1"/>
  <c r="Q24" i="1" s="1"/>
  <c r="N24" i="1"/>
  <c r="EL23" i="1"/>
  <c r="DP23" i="1" s="1"/>
  <c r="DH23" i="1"/>
  <c r="DB23" i="1" s="1"/>
  <c r="DA23" i="1"/>
  <c r="CS23" i="1" s="1"/>
  <c r="CR23" i="1"/>
  <c r="BX23" i="1"/>
  <c r="BM23" i="1" s="1"/>
  <c r="BL23" i="1"/>
  <c r="BB23" i="1" s="1"/>
  <c r="BA23" i="1"/>
  <c r="AO23" i="1" s="1"/>
  <c r="AC23" i="1"/>
  <c r="AN23" i="1" s="1"/>
  <c r="Q23" i="1" s="1"/>
  <c r="O23" i="1"/>
  <c r="N23" i="1"/>
  <c r="EL22" i="1"/>
  <c r="DP22" i="1" s="1"/>
  <c r="DH22" i="1"/>
  <c r="DB22" i="1" s="1"/>
  <c r="DA22" i="1"/>
  <c r="CR22" i="1"/>
  <c r="BY22" i="1" s="1"/>
  <c r="BX22" i="1"/>
  <c r="BM22" i="1"/>
  <c r="BL22" i="1"/>
  <c r="BB22" i="1" s="1"/>
  <c r="BA22" i="1"/>
  <c r="AO22" i="1" s="1"/>
  <c r="AN22" i="1"/>
  <c r="AC22" i="1"/>
  <c r="Q22" i="1"/>
  <c r="O22" i="1"/>
  <c r="N22" i="1"/>
  <c r="EL21" i="1"/>
  <c r="DP21" i="1" s="1"/>
  <c r="DH21" i="1"/>
  <c r="DB21" i="1" s="1"/>
  <c r="DA21" i="1"/>
  <c r="CS21" i="1" s="1"/>
  <c r="CR21" i="1"/>
  <c r="BY21" i="1"/>
  <c r="BX21" i="1"/>
  <c r="BM21" i="1"/>
  <c r="BL21" i="1"/>
  <c r="BB21" i="1"/>
  <c r="BA21" i="1"/>
  <c r="AO21" i="1" s="1"/>
  <c r="AN21" i="1"/>
  <c r="Q21" i="1" s="1"/>
  <c r="AC21" i="1"/>
  <c r="N21" i="1"/>
  <c r="EL20" i="1"/>
  <c r="DP20" i="1" s="1"/>
  <c r="DH20" i="1"/>
  <c r="DA20" i="1"/>
  <c r="CS20" i="1" s="1"/>
  <c r="CR20" i="1"/>
  <c r="BY20" i="1"/>
  <c r="BX20" i="1"/>
  <c r="BM20" i="1"/>
  <c r="BL20" i="1"/>
  <c r="BB20" i="1"/>
  <c r="BA20" i="1"/>
  <c r="AO20" i="1" s="1"/>
  <c r="AC20" i="1"/>
  <c r="AN20" i="1" s="1"/>
  <c r="Q20" i="1" s="1"/>
  <c r="N20" i="1"/>
  <c r="O20" i="1" s="1"/>
  <c r="EL19" i="1"/>
  <c r="DP19" i="1" s="1"/>
  <c r="DH19" i="1"/>
  <c r="DA19" i="1"/>
  <c r="CS19" i="1" s="1"/>
  <c r="CR19" i="1"/>
  <c r="BY19" i="1"/>
  <c r="BX19" i="1"/>
  <c r="BM19" i="1" s="1"/>
  <c r="BL19" i="1"/>
  <c r="BB19" i="1"/>
  <c r="BA19" i="1"/>
  <c r="AO19" i="1"/>
  <c r="AC19" i="1"/>
  <c r="AN19" i="1" s="1"/>
  <c r="Q19" i="1" s="1"/>
  <c r="N19" i="1"/>
  <c r="O19" i="1" s="1"/>
  <c r="EL18" i="1"/>
  <c r="DP18" i="1" s="1"/>
  <c r="DH18" i="1"/>
  <c r="DB18" i="1" s="1"/>
  <c r="DA18" i="1"/>
  <c r="CS18" i="1" s="1"/>
  <c r="CR18" i="1"/>
  <c r="BY18" i="1" s="1"/>
  <c r="BX18" i="1"/>
  <c r="BM18" i="1" s="1"/>
  <c r="BL18" i="1"/>
  <c r="BB18" i="1" s="1"/>
  <c r="BA18" i="1"/>
  <c r="AO18" i="1"/>
  <c r="AC18" i="1"/>
  <c r="AN18" i="1" s="1"/>
  <c r="Q18" i="1" s="1"/>
  <c r="N18" i="1"/>
  <c r="O18" i="1" s="1"/>
  <c r="EL17" i="1"/>
  <c r="DP17" i="1" s="1"/>
  <c r="DH17" i="1"/>
  <c r="DB17" i="1" s="1"/>
  <c r="DA17" i="1"/>
  <c r="CS17" i="1" s="1"/>
  <c r="CR17" i="1"/>
  <c r="BY17" i="1"/>
  <c r="BX17" i="1"/>
  <c r="BM17" i="1" s="1"/>
  <c r="BL17" i="1"/>
  <c r="BB17" i="1" s="1"/>
  <c r="BA17" i="1"/>
  <c r="AO17" i="1"/>
  <c r="AN17" i="1"/>
  <c r="AC17" i="1"/>
  <c r="Q17" i="1"/>
  <c r="O17" i="1"/>
  <c r="N17" i="1"/>
  <c r="EL16" i="1"/>
  <c r="DP16" i="1" s="1"/>
  <c r="DH16" i="1"/>
  <c r="DA16" i="1"/>
  <c r="CS16" i="1" s="1"/>
  <c r="CR16" i="1"/>
  <c r="BY16" i="1"/>
  <c r="BX16" i="1"/>
  <c r="BM16" i="1" s="1"/>
  <c r="BL16" i="1"/>
  <c r="BB16" i="1"/>
  <c r="BA16" i="1"/>
  <c r="AO16" i="1" s="1"/>
  <c r="AN16" i="1"/>
  <c r="Q16" i="1" s="1"/>
  <c r="AC16" i="1"/>
  <c r="N16" i="1"/>
  <c r="O16" i="1" s="1"/>
  <c r="EL15" i="1"/>
  <c r="DP15" i="1" s="1"/>
  <c r="DH15" i="1"/>
  <c r="DB15" i="1" s="1"/>
  <c r="DA15" i="1"/>
  <c r="CS15" i="1" s="1"/>
  <c r="CR15" i="1"/>
  <c r="BY15" i="1"/>
  <c r="BX15" i="1"/>
  <c r="BM15" i="1"/>
  <c r="BL15" i="1"/>
  <c r="BB15" i="1"/>
  <c r="BA15" i="1"/>
  <c r="AO15" i="1"/>
  <c r="AN15" i="1"/>
  <c r="AC15" i="1"/>
  <c r="Q15" i="1"/>
  <c r="N15" i="1"/>
  <c r="O15" i="1" s="1"/>
  <c r="EL14" i="1"/>
  <c r="DP14" i="1" s="1"/>
  <c r="DH14" i="1"/>
  <c r="DB14" i="1" s="1"/>
  <c r="DA14" i="1"/>
  <c r="CS14" i="1" s="1"/>
  <c r="CR14" i="1"/>
  <c r="BY14" i="1" s="1"/>
  <c r="BX14" i="1"/>
  <c r="BM14" i="1"/>
  <c r="BL14" i="1"/>
  <c r="BB14" i="1"/>
  <c r="BA14" i="1"/>
  <c r="AO14" i="1"/>
  <c r="AN14" i="1"/>
  <c r="Q14" i="1" s="1"/>
  <c r="AC14" i="1"/>
  <c r="N14" i="1"/>
  <c r="O14" i="1" s="1"/>
  <c r="EL13" i="1"/>
  <c r="DP13" i="1" s="1"/>
  <c r="DH13" i="1"/>
  <c r="DB13" i="1" s="1"/>
  <c r="DA13" i="1"/>
  <c r="CR13" i="1"/>
  <c r="BY13" i="1" s="1"/>
  <c r="BX13" i="1"/>
  <c r="BM13" i="1"/>
  <c r="BL13" i="1"/>
  <c r="BB13" i="1" s="1"/>
  <c r="BA13" i="1"/>
  <c r="AO13" i="1"/>
  <c r="AC13" i="1"/>
  <c r="AN13" i="1" s="1"/>
  <c r="Q13" i="1" s="1"/>
  <c r="O13" i="1"/>
  <c r="N13" i="1"/>
  <c r="EL12" i="1"/>
  <c r="DP12" i="1" s="1"/>
  <c r="DH12" i="1"/>
  <c r="DB12" i="1" s="1"/>
  <c r="DA12" i="1"/>
  <c r="CS12" i="1" s="1"/>
  <c r="CR12" i="1"/>
  <c r="BY12" i="1"/>
  <c r="BX12" i="1"/>
  <c r="BM12" i="1" s="1"/>
  <c r="BL12" i="1"/>
  <c r="BB12" i="1" s="1"/>
  <c r="BA12" i="1"/>
  <c r="AO12" i="1" s="1"/>
  <c r="AC12" i="1"/>
  <c r="AN12" i="1" s="1"/>
  <c r="O12" i="1"/>
  <c r="N12" i="1"/>
  <c r="EL11" i="1"/>
  <c r="DP11" i="1" s="1"/>
  <c r="DH11" i="1"/>
  <c r="DB11" i="1" s="1"/>
  <c r="DA11" i="1"/>
  <c r="CS11" i="1" s="1"/>
  <c r="CR11" i="1"/>
  <c r="BY11" i="1"/>
  <c r="BX11" i="1"/>
  <c r="BM11" i="1"/>
  <c r="BL11" i="1"/>
  <c r="BB11" i="1" s="1"/>
  <c r="BA11" i="1"/>
  <c r="AO11" i="1" s="1"/>
  <c r="AC11" i="1"/>
  <c r="AN11" i="1" s="1"/>
  <c r="Q11" i="1" s="1"/>
  <c r="N11" i="1"/>
  <c r="O11" i="1" s="1"/>
  <c r="EL10" i="1"/>
  <c r="DP10" i="1"/>
  <c r="DH10" i="1"/>
  <c r="DA10" i="1"/>
  <c r="CS10" i="1" s="1"/>
  <c r="CR10" i="1"/>
  <c r="BY10" i="1"/>
  <c r="BX10" i="1"/>
  <c r="BM10" i="1"/>
  <c r="BL10" i="1"/>
  <c r="BB10" i="1" s="1"/>
  <c r="BA10" i="1"/>
  <c r="AO10" i="1"/>
  <c r="AN10" i="1"/>
  <c r="Q10" i="1" s="1"/>
  <c r="AC10" i="1"/>
  <c r="N10" i="1"/>
  <c r="O10" i="1" s="1"/>
  <c r="EL9" i="1"/>
  <c r="DP9" i="1" s="1"/>
  <c r="DH9" i="1"/>
  <c r="DA9" i="1"/>
  <c r="CS9" i="1" s="1"/>
  <c r="CR9" i="1"/>
  <c r="BY9" i="1" s="1"/>
  <c r="BX9" i="1"/>
  <c r="BM9" i="1"/>
  <c r="BL9" i="1"/>
  <c r="BB9" i="1"/>
  <c r="BA9" i="1"/>
  <c r="AO9" i="1"/>
  <c r="AC9" i="1"/>
  <c r="AN9" i="1" s="1"/>
  <c r="Q9" i="1" s="1"/>
  <c r="N9" i="1"/>
  <c r="O9" i="1" s="1"/>
  <c r="EL8" i="1"/>
  <c r="DP8" i="1" s="1"/>
  <c r="DH8" i="1"/>
  <c r="DB8" i="1" s="1"/>
  <c r="DA8" i="1"/>
  <c r="CR8" i="1"/>
  <c r="BY8" i="1" s="1"/>
  <c r="BX8" i="1"/>
  <c r="BM8" i="1" s="1"/>
  <c r="BL8" i="1"/>
  <c r="BB8" i="1"/>
  <c r="BA8" i="1"/>
  <c r="AO8" i="1"/>
  <c r="AC8" i="1"/>
  <c r="AN8" i="1" s="1"/>
  <c r="Q8" i="1" s="1"/>
  <c r="N8" i="1"/>
  <c r="EL7" i="1"/>
  <c r="DP7" i="1" s="1"/>
  <c r="DH7" i="1"/>
  <c r="DB7" i="1" s="1"/>
  <c r="DA7" i="1"/>
  <c r="CS7" i="1" s="1"/>
  <c r="CR7" i="1"/>
  <c r="BX7" i="1"/>
  <c r="BM7" i="1" s="1"/>
  <c r="BL7" i="1"/>
  <c r="BB7" i="1"/>
  <c r="BA7" i="1"/>
  <c r="AO7" i="1" s="1"/>
  <c r="AC7" i="1"/>
  <c r="AN7" i="1" s="1"/>
  <c r="Q7" i="1" s="1"/>
  <c r="O7" i="1"/>
  <c r="N7" i="1"/>
  <c r="EL6" i="1"/>
  <c r="DP6" i="1" s="1"/>
  <c r="DH6" i="1"/>
  <c r="DA6" i="1"/>
  <c r="CS6" i="1" s="1"/>
  <c r="CR6" i="1"/>
  <c r="BY6" i="1" s="1"/>
  <c r="BX6" i="1"/>
  <c r="BM6" i="1"/>
  <c r="BL6" i="1"/>
  <c r="BB6" i="1" s="1"/>
  <c r="BA6" i="1"/>
  <c r="AO6" i="1" s="1"/>
  <c r="AN6" i="1"/>
  <c r="Q6" i="1" s="1"/>
  <c r="AC6" i="1"/>
  <c r="O6" i="1"/>
  <c r="N6" i="1"/>
  <c r="EL5" i="1"/>
  <c r="DP5" i="1" s="1"/>
  <c r="DH5" i="1"/>
  <c r="DB5" i="1" s="1"/>
  <c r="DA5" i="1"/>
  <c r="DI5" i="1" s="1"/>
  <c r="CR5" i="1"/>
  <c r="BY5" i="1"/>
  <c r="BX5" i="1"/>
  <c r="BM5" i="1"/>
  <c r="BL5" i="1"/>
  <c r="BB5" i="1"/>
  <c r="BA5" i="1"/>
  <c r="AO5" i="1" s="1"/>
  <c r="AN5" i="1"/>
  <c r="Q5" i="1" s="1"/>
  <c r="AC5" i="1"/>
  <c r="N5" i="1"/>
  <c r="EL4" i="1"/>
  <c r="DP4" i="1" s="1"/>
  <c r="DH4" i="1"/>
  <c r="DA4" i="1"/>
  <c r="CS4" i="1" s="1"/>
  <c r="CR4" i="1"/>
  <c r="BY4" i="1"/>
  <c r="BX4" i="1"/>
  <c r="BM4" i="1"/>
  <c r="BL4" i="1"/>
  <c r="BB4" i="1"/>
  <c r="BA4" i="1"/>
  <c r="AO4" i="1" s="1"/>
  <c r="AC4" i="1"/>
  <c r="AN4" i="1" s="1"/>
  <c r="Q4" i="1" s="1"/>
  <c r="N4" i="1"/>
  <c r="O4" i="1" s="1"/>
  <c r="EL3" i="1"/>
  <c r="DP3" i="1" s="1"/>
  <c r="DH3" i="1"/>
  <c r="DA3" i="1"/>
  <c r="CS3" i="1" s="1"/>
  <c r="CR3" i="1"/>
  <c r="BY3" i="1"/>
  <c r="BX3" i="1"/>
  <c r="BM3" i="1" s="1"/>
  <c r="BL3" i="1"/>
  <c r="BB3" i="1"/>
  <c r="BA3" i="1"/>
  <c r="AO3" i="1"/>
  <c r="AC3" i="1"/>
  <c r="AN3" i="1" s="1"/>
  <c r="Q3" i="1" s="1"/>
  <c r="N3" i="1"/>
  <c r="O3" i="1" s="1"/>
  <c r="EL2" i="1"/>
  <c r="DP2" i="1" s="1"/>
  <c r="DH2" i="1"/>
  <c r="DB2" i="1" s="1"/>
  <c r="DA2" i="1"/>
  <c r="CS2" i="1" s="1"/>
  <c r="CR2" i="1"/>
  <c r="BY2" i="1" s="1"/>
  <c r="BX2" i="1"/>
  <c r="BM2" i="1" s="1"/>
  <c r="BL2" i="1"/>
  <c r="BB2" i="1" s="1"/>
  <c r="BA2" i="1"/>
  <c r="AO2" i="1"/>
  <c r="AC2" i="1"/>
  <c r="AN2" i="1" s="1"/>
  <c r="Q2" i="1" s="1"/>
  <c r="N2" i="1"/>
  <c r="O37" i="1" s="1"/>
  <c r="DI37" i="1" l="1"/>
  <c r="DI22" i="1"/>
  <c r="DI27" i="1"/>
  <c r="DI24" i="1"/>
  <c r="DI53" i="1"/>
  <c r="DI7" i="1"/>
  <c r="DI38" i="1"/>
  <c r="DI48" i="1"/>
  <c r="DI42" i="1"/>
  <c r="DI16" i="1"/>
  <c r="CS22" i="1"/>
  <c r="DI57" i="1"/>
  <c r="DI67" i="1"/>
  <c r="DI15" i="1"/>
  <c r="DI21" i="1"/>
  <c r="DI45" i="1"/>
  <c r="DI66" i="1"/>
  <c r="DI6" i="1"/>
  <c r="DI20" i="1"/>
  <c r="DI25" i="1"/>
  <c r="DI49" i="1"/>
  <c r="DI68" i="1"/>
  <c r="DI62" i="1"/>
  <c r="DI33" i="1"/>
  <c r="DI30" i="1"/>
  <c r="DI8" i="1"/>
  <c r="DI23" i="1"/>
  <c r="DI9" i="1"/>
  <c r="DB16" i="1"/>
  <c r="DI43" i="1"/>
  <c r="DI70" i="1"/>
  <c r="DB48" i="1"/>
  <c r="DI35" i="1"/>
  <c r="DI63" i="1"/>
  <c r="DI59" i="1"/>
  <c r="DI55" i="1"/>
  <c r="CS5" i="1"/>
  <c r="DB6" i="1"/>
  <c r="DB62" i="1"/>
  <c r="DI69" i="1"/>
  <c r="DI10" i="1"/>
  <c r="DI51" i="1"/>
  <c r="DI58" i="1"/>
  <c r="DI65" i="1"/>
  <c r="DB27" i="1"/>
  <c r="DB57" i="1"/>
  <c r="DI61" i="1"/>
  <c r="DI64" i="1"/>
  <c r="DI26" i="1"/>
  <c r="DI56" i="1"/>
  <c r="DI60" i="1"/>
  <c r="DI32" i="1"/>
  <c r="CS37" i="1"/>
  <c r="DB53" i="1"/>
  <c r="DI11" i="1"/>
  <c r="DI29" i="1"/>
  <c r="DI41" i="1"/>
  <c r="DI12" i="1"/>
  <c r="Q12" i="1"/>
  <c r="DI40" i="1"/>
  <c r="DI19" i="1"/>
  <c r="DI39" i="1"/>
  <c r="DI28" i="1"/>
  <c r="Q28" i="1"/>
  <c r="DI3" i="1"/>
  <c r="DI72" i="1"/>
  <c r="DI4" i="1"/>
  <c r="DI13" i="1"/>
  <c r="DI44" i="1"/>
  <c r="Q44" i="1"/>
  <c r="DI52" i="1"/>
  <c r="DI71" i="1"/>
  <c r="DI36" i="1"/>
  <c r="DI14" i="1"/>
  <c r="O5" i="1"/>
  <c r="DI18" i="1"/>
  <c r="O50" i="1"/>
  <c r="DI50" i="1"/>
  <c r="DB70" i="1"/>
  <c r="DI17" i="1"/>
  <c r="DI46" i="1"/>
  <c r="O2" i="1"/>
  <c r="DI2" i="1"/>
  <c r="O34" i="1"/>
  <c r="DI34" i="1"/>
  <c r="DB9" i="1"/>
  <c r="DB25" i="1"/>
  <c r="DI31" i="1"/>
  <c r="DB41" i="1"/>
  <c r="DI47" i="1"/>
  <c r="O54" i="1"/>
  <c r="DI54" i="1"/>
  <c r="O58" i="1"/>
  <c r="O62" i="1"/>
  <c r="O66" i="1"/>
  <c r="DB3" i="1"/>
  <c r="BY7" i="1"/>
  <c r="CS13" i="1"/>
  <c r="DB19" i="1"/>
  <c r="BY23" i="1"/>
  <c r="CS29" i="1"/>
  <c r="BM33" i="1"/>
  <c r="DB35" i="1"/>
  <c r="BY39" i="1"/>
  <c r="CS45" i="1"/>
  <c r="BM49" i="1"/>
  <c r="DB51" i="1"/>
  <c r="BY52" i="1"/>
  <c r="DB55" i="1"/>
  <c r="BY56" i="1"/>
  <c r="DB59" i="1"/>
  <c r="BY60" i="1"/>
  <c r="DB63" i="1"/>
  <c r="BY64" i="1"/>
  <c r="DB67" i="1"/>
  <c r="BY68" i="1"/>
  <c r="O55" i="1"/>
  <c r="O59" i="1"/>
  <c r="O63" i="1"/>
  <c r="O67" i="1"/>
  <c r="DB71" i="1"/>
  <c r="DB10" i="1"/>
  <c r="DB26" i="1"/>
  <c r="DB42" i="1"/>
  <c r="O29" i="1"/>
  <c r="O45" i="1"/>
  <c r="DB4" i="1"/>
  <c r="DB20" i="1"/>
  <c r="DB36" i="1"/>
  <c r="O39" i="1"/>
  <c r="O52" i="1"/>
  <c r="O56" i="1"/>
  <c r="O60" i="1"/>
  <c r="O64" i="1"/>
  <c r="O68" i="1"/>
  <c r="CS8" i="1"/>
  <c r="CS24" i="1"/>
  <c r="DB30" i="1"/>
  <c r="CS40" i="1"/>
  <c r="DB72" i="1"/>
  <c r="DB69" i="1"/>
  <c r="O53" i="1"/>
  <c r="O57" i="1"/>
  <c r="O61" i="1"/>
  <c r="O65" i="1"/>
  <c r="O69" i="1"/>
  <c r="O8" i="1"/>
  <c r="O24" i="1"/>
  <c r="O40" i="1"/>
  <c r="O21" i="1"/>
  <c r="C6" i="7" l="1" a="1"/>
  <c r="C6" i="7" s="1"/>
  <c r="D30" i="3" a="1"/>
  <c r="D30" i="3" s="1"/>
  <c r="D5" i="3" a="1"/>
  <c r="D5" i="3" s="1"/>
  <c r="C59" i="2" a="1"/>
  <c r="C59" i="2" s="1"/>
  <c r="C49" i="2" a="1"/>
  <c r="C49" i="2" s="1"/>
  <c r="C39" i="2" a="1"/>
  <c r="C39" i="2" s="1"/>
  <c r="C29" i="2" a="1"/>
  <c r="C29" i="2" s="1"/>
  <c r="C19" i="2" a="1"/>
  <c r="C19" i="2" s="1"/>
  <c r="C9" i="2" a="1"/>
  <c r="C9" i="2" s="1"/>
  <c r="C5" i="7" a="1"/>
  <c r="C5" i="7" s="1"/>
  <c r="D25" i="3" a="1"/>
  <c r="D25" i="3" s="1"/>
  <c r="D4" i="3" a="1"/>
  <c r="D4" i="3" s="1"/>
  <c r="C58" i="2" a="1"/>
  <c r="C58" i="2" s="1"/>
  <c r="C48" i="2" a="1"/>
  <c r="C48" i="2" s="1"/>
  <c r="C38" i="2" a="1"/>
  <c r="C38" i="2" s="1"/>
  <c r="C28" i="2" a="1"/>
  <c r="C28" i="2" s="1"/>
  <c r="C16" i="2" a="1"/>
  <c r="C16" i="2" s="1"/>
  <c r="C8" i="2" a="1"/>
  <c r="C8" i="2" s="1"/>
  <c r="C4" i="7" a="1"/>
  <c r="C4" i="7" s="1"/>
  <c r="C14" i="7" s="1"/>
  <c r="C16" i="7" s="1"/>
  <c r="D46" i="3" a="1"/>
  <c r="D46" i="3" s="1"/>
  <c r="D24" i="3" a="1"/>
  <c r="D24" i="3" s="1"/>
  <c r="D1" i="3" a="1"/>
  <c r="D1" i="3" s="1"/>
  <c r="C57" i="2" a="1"/>
  <c r="C57" i="2" s="1"/>
  <c r="C47" i="2" a="1"/>
  <c r="C47" i="2" s="1"/>
  <c r="C37" i="2" a="1"/>
  <c r="C37" i="2" s="1"/>
  <c r="C25" i="2" a="1"/>
  <c r="C25" i="2" s="1"/>
  <c r="C15" i="2" a="1"/>
  <c r="C15" i="2" s="1"/>
  <c r="C7" i="2" a="1"/>
  <c r="C7" i="2" s="1"/>
  <c r="D45" i="3" a="1"/>
  <c r="D45" i="3" s="1"/>
  <c r="D23" i="3" a="1"/>
  <c r="D23" i="3" s="1"/>
  <c r="C67" i="2" a="1"/>
  <c r="C67" i="2" s="1"/>
  <c r="C56" i="2" a="1"/>
  <c r="C56" i="2" s="1"/>
  <c r="C46" i="2" a="1"/>
  <c r="C46" i="2" s="1"/>
  <c r="C36" i="2" a="1"/>
  <c r="C36" i="2" s="1"/>
  <c r="C24" i="2" a="1"/>
  <c r="C24" i="2" s="1"/>
  <c r="C14" i="2" a="1"/>
  <c r="C14" i="2" s="1"/>
  <c r="C6" i="2" a="1"/>
  <c r="C6" i="2" s="1"/>
  <c r="D44" i="3" a="1"/>
  <c r="D44" i="3" s="1"/>
  <c r="D14" i="3" a="1"/>
  <c r="D14" i="3" s="1"/>
  <c r="C65" i="2" a="1"/>
  <c r="C65" i="2" s="1"/>
  <c r="C55" i="2" a="1"/>
  <c r="C55" i="2" s="1"/>
  <c r="C45" i="2" a="1"/>
  <c r="C45" i="2" s="1"/>
  <c r="C33" i="2" a="1"/>
  <c r="C33" i="2" s="1"/>
  <c r="C23" i="2" a="1"/>
  <c r="C23" i="2" s="1"/>
  <c r="C13" i="2" a="1"/>
  <c r="C13" i="2" s="1"/>
  <c r="C5" i="2" a="1"/>
  <c r="C5" i="2" s="1"/>
  <c r="D38" i="3" a="1"/>
  <c r="D38" i="3" s="1"/>
  <c r="D13" i="3" a="1"/>
  <c r="D13" i="3" s="1"/>
  <c r="C64" i="2" a="1"/>
  <c r="C64" i="2" s="1"/>
  <c r="C54" i="2" a="1"/>
  <c r="C54" i="2" s="1"/>
  <c r="C44" i="2" a="1"/>
  <c r="C44" i="2" s="1"/>
  <c r="C32" i="2" a="1"/>
  <c r="C32" i="2" s="1"/>
  <c r="C22" i="2" a="1"/>
  <c r="C22" i="2" s="1"/>
  <c r="C12" i="2" a="1"/>
  <c r="C12" i="2" s="1"/>
  <c r="D2" i="2" a="1"/>
  <c r="D2" i="2" s="1"/>
  <c r="D37" i="3" a="1"/>
  <c r="D37" i="3" s="1"/>
  <c r="D12" i="3" a="1"/>
  <c r="D12" i="3" s="1"/>
  <c r="C63" i="2" a="1"/>
  <c r="C63" i="2" s="1"/>
  <c r="C53" i="2" a="1"/>
  <c r="C53" i="2" s="1"/>
  <c r="C43" i="2" a="1"/>
  <c r="C43" i="2" s="1"/>
  <c r="C31" i="2" a="1"/>
  <c r="C31" i="2" s="1"/>
  <c r="C21" i="2" a="1"/>
  <c r="C21" i="2" s="1"/>
  <c r="C11" i="2" a="1"/>
  <c r="C11" i="2" s="1"/>
  <c r="C2" i="2" a="1"/>
  <c r="C2" i="2" s="1"/>
  <c r="D31" i="3" a="1"/>
  <c r="D31" i="3" s="1"/>
  <c r="D6" i="3" a="1"/>
  <c r="D6" i="3" s="1"/>
  <c r="C62" i="2" a="1"/>
  <c r="C62" i="2" s="1"/>
  <c r="C50" i="2" a="1"/>
  <c r="C50" i="2" s="1"/>
  <c r="C40" i="2" a="1"/>
  <c r="C40" i="2" s="1"/>
  <c r="C30" i="2" a="1"/>
  <c r="C30" i="2" s="1"/>
  <c r="C20" i="2" a="1"/>
  <c r="C20" i="2" s="1"/>
  <c r="C10" i="2" a="1"/>
  <c r="C10" i="2" s="1"/>
  <c r="B2" i="2" a="1"/>
  <c r="B2" i="2" s="1"/>
  <c r="C10" i="7" a="1"/>
  <c r="C10" i="7" s="1"/>
  <c r="C5" i="6" a="1"/>
  <c r="C5" i="6" s="1"/>
  <c r="C7" i="7" a="1"/>
  <c r="C7" i="7" s="1"/>
  <c r="C3" i="6" a="1"/>
  <c r="C3" i="6" s="1"/>
  <c r="C13" i="7" a="1"/>
  <c r="C13" i="7" s="1"/>
  <c r="C8" i="7" a="1"/>
  <c r="C8" i="7" s="1"/>
  <c r="C7" i="6" a="1"/>
  <c r="C7" i="6" s="1"/>
  <c r="C4" i="6" a="1"/>
  <c r="C4" i="6" s="1"/>
  <c r="C6" i="6" a="1"/>
  <c r="C6" i="6" s="1"/>
  <c r="C11" i="7" a="1"/>
  <c r="C11" i="7" s="1"/>
  <c r="C9" i="7" a="1"/>
  <c r="C9" i="7" s="1"/>
  <c r="C12" i="7" a="1"/>
  <c r="C12" i="7" s="1"/>
  <c r="C9" i="6" a="1"/>
  <c r="C9" i="6" s="1"/>
</calcChain>
</file>

<file path=xl/sharedStrings.xml><?xml version="1.0" encoding="utf-8"?>
<sst xmlns="http://schemas.openxmlformats.org/spreadsheetml/2006/main" count="1206" uniqueCount="530">
  <si>
    <t>UID</t>
  </si>
  <si>
    <t>病歷號</t>
  </si>
  <si>
    <t>床號</t>
  </si>
  <si>
    <t>姓名</t>
  </si>
  <si>
    <t>年齡</t>
  </si>
  <si>
    <t>性別</t>
  </si>
  <si>
    <t>手術時間改</t>
  </si>
  <si>
    <t>主刀醫師</t>
  </si>
  <si>
    <t>麻醉醫師姓名</t>
  </si>
  <si>
    <t>入手術室時間</t>
  </si>
  <si>
    <t>出手術室時間</t>
  </si>
  <si>
    <t>健保碼一</t>
  </si>
  <si>
    <t>手術法</t>
  </si>
  <si>
    <t>收案</t>
  </si>
  <si>
    <t>案號</t>
  </si>
  <si>
    <t>第 1 欄</t>
  </si>
  <si>
    <t>門診</t>
  </si>
  <si>
    <t>1.主治醫師說明ERAS療程□說明解釋</t>
  </si>
  <si>
    <t>1.主治醫師說明ERAS療程□手術風險評估</t>
  </si>
  <si>
    <t>2.ERAS個管師諮詢</t>
  </si>
  <si>
    <t>3.術前心肺功能評估□CxR</t>
  </si>
  <si>
    <t>3.術前心肺功能評估□EKG</t>
  </si>
  <si>
    <t>4.術前檢驗(□擇一)</t>
  </si>
  <si>
    <t>5.復健諮詢□物理治療師諮詢衛教</t>
  </si>
  <si>
    <t>5.復健諮詢□術前物理治療</t>
  </si>
  <si>
    <t>6.營養諮詢</t>
  </si>
  <si>
    <t>身高</t>
  </si>
  <si>
    <t>體重</t>
  </si>
  <si>
    <t>BMI</t>
  </si>
  <si>
    <t>Albumin</t>
  </si>
  <si>
    <t>藥物諮詢(無長期用藥免評)</t>
  </si>
  <si>
    <t>戒菸諮詢(無抽菸免評)</t>
  </si>
  <si>
    <t>戒酒諮詢(無酗酒免評)</t>
  </si>
  <si>
    <t xml:space="preserve">7.術前貧血評估□Hb檢驗  </t>
  </si>
  <si>
    <t>8.麻醉醫師術前訪視□麻醉風險評估</t>
  </si>
  <si>
    <t>ASA grade</t>
  </si>
  <si>
    <t>8.麻醉醫師術前訪視□術前PONV評估</t>
  </si>
  <si>
    <t>8.麻醉醫師術前訪視□多模止痛計畫</t>
  </si>
  <si>
    <t>8.麻醉醫師術前訪視□同意書</t>
  </si>
  <si>
    <t>住院前可完成項目數</t>
  </si>
  <si>
    <t>住院當天</t>
  </si>
  <si>
    <t>1.復健術前衛教□復健術前訪視</t>
  </si>
  <si>
    <t>2.營養術前衛教□營養術前訪視</t>
  </si>
  <si>
    <t>3.住院術前檢驗□CBC、BCS、PT、PTT、Albumin</t>
  </si>
  <si>
    <t>4.術前貧血評估及處置□Hb: mg/dl</t>
  </si>
  <si>
    <t>4.術前貧血評估及處置□處置: (血品)</t>
  </si>
  <si>
    <t>5.麻醉醫師術前訪視□術前PONV評估</t>
  </si>
  <si>
    <t xml:space="preserve">5.麻醉醫師術前訪視 □術前止痛藥物名稱: </t>
  </si>
  <si>
    <t>5.麻醉醫師術前訪視□同意書</t>
  </si>
  <si>
    <t>6.護理照護及術前準備□入院護理衛教</t>
  </si>
  <si>
    <t>6.護理照護及術前準備□術前護理衛教</t>
  </si>
  <si>
    <t>6.護理照護及術前準備□關懷陪伴</t>
  </si>
  <si>
    <t>住院當天可完成項目數</t>
  </si>
  <si>
    <t>手術當天</t>
  </si>
  <si>
    <t>1.禁食及碳水化合物流質飲食□澄清液體禁食兩小時</t>
  </si>
  <si>
    <t>1.禁食及碳水化合物流質飲食□術前兩小時進食高醣飲品</t>
  </si>
  <si>
    <t>2.術前預防性抗生素□術前30分鐘投予</t>
  </si>
  <si>
    <t>3.術前止痛□口服止痛</t>
  </si>
  <si>
    <t>3.術前止痛□止痛針劑</t>
  </si>
  <si>
    <t>3.術前止痛□施打神經阻斷</t>
  </si>
  <si>
    <t>3.術前止痛□施打Epidural</t>
  </si>
  <si>
    <t>4.術前PONV□PONV風險/用藥評估</t>
  </si>
  <si>
    <t>5.護理照護□身體皮膚抗菌清潔</t>
  </si>
  <si>
    <t>手術當天可完成項目數</t>
  </si>
  <si>
    <t>手術中</t>
  </si>
  <si>
    <t>1.麻醉止痛□止痛針劑</t>
  </si>
  <si>
    <t>1.麻醉止痛□PCEA</t>
  </si>
  <si>
    <t>1.麻醉止痛□ PCA</t>
  </si>
  <si>
    <t>1.麻醉止痛□nerve block</t>
  </si>
  <si>
    <t>2.術中PONV□術中預防PONV(含TIVA、Dexamethasone)</t>
  </si>
  <si>
    <t>3.術中保溫(體溫維持36度以上)□體溫量測</t>
  </si>
  <si>
    <t>3.術中保溫(體溫維持36度以上)□主動保溫</t>
  </si>
  <si>
    <t>3.術中保溫(體溫維持36度以上)□術前預保溫</t>
  </si>
  <si>
    <t>3.術中保溫(體溫維持36度以上)□輸血加溫器</t>
  </si>
  <si>
    <t>4.術中輸液控制□I/O小於3000mL</t>
  </si>
  <si>
    <t>手術中可完成項目數(寫於右欄)</t>
  </si>
  <si>
    <t xml:space="preserve">手術後                </t>
  </si>
  <si>
    <t>1.術後藥物止痛 □規則口服NSAID止痛</t>
  </si>
  <si>
    <t>1.術後藥物止痛 □規則NSAID止痛針劑</t>
  </si>
  <si>
    <t>1.術後藥物止痛 □PCEA</t>
  </si>
  <si>
    <t>1.術後藥物止痛 □PCA</t>
  </si>
  <si>
    <t>1.術後藥物止痛 □nerve block</t>
  </si>
  <si>
    <t>2.手術後三天內疼痛指數評估 □POD1</t>
  </si>
  <si>
    <t>2.手術後三天內疼痛指數評估 □POD2</t>
  </si>
  <si>
    <t>2.手術後三天內疼痛指數評估 □POD3</t>
  </si>
  <si>
    <t>3.拔除尿管、引流管 □術後外科醫師每日評估拔除時機</t>
  </si>
  <si>
    <t>4.術後復健介入 □復健術後訪視</t>
  </si>
  <si>
    <t>4.術後復健介入 □協助下床</t>
  </si>
  <si>
    <t>5.術後營養介入(營養攝取 ≧50%) □營養術後訪視</t>
  </si>
  <si>
    <t>5.術後營養介入(營養攝取 ≧50%) □調整術後餐食種類</t>
  </si>
  <si>
    <t>6.術後儘早活動(術後24小時內) □床邊站立</t>
  </si>
  <si>
    <t>6.術後儘早活動(術後24小時內) □下床走動</t>
  </si>
  <si>
    <t>7.預防血栓 □及早下床活動</t>
  </si>
  <si>
    <t>7.預防血栓 □抗壓力襪</t>
  </si>
  <si>
    <t>7.預防血栓 □抗血栓藥物</t>
  </si>
  <si>
    <t>手術後可完成項目數</t>
  </si>
  <si>
    <t>出院當天</t>
  </si>
  <si>
    <t>1.出院傷口護理衛教 □傷口護理衛教</t>
  </si>
  <si>
    <t>2.疼痛控制 □疼痛指數≤3分</t>
  </si>
  <si>
    <t>3.返診時間安排 □返診時間(日期: )</t>
  </si>
  <si>
    <t>4.出院病人滿意度 □滿意度填寫</t>
  </si>
  <si>
    <t>5.住院天數統計 □住院天數：</t>
  </si>
  <si>
    <t>6.術後併發症記錄 □已紀錄於工作表</t>
  </si>
  <si>
    <t>6.術後併發症記錄 □術後併發症：</t>
  </si>
  <si>
    <t>出院當天可完成項目數</t>
  </si>
  <si>
    <t>出院追蹤</t>
  </si>
  <si>
    <t>1.術後門診追蹤2次 □門診追蹤2次(日期1: )</t>
  </si>
  <si>
    <t>1.術後門診追蹤2次 □門診追蹤2次(日期2: )</t>
  </si>
  <si>
    <t>2.術後30天併發症記錄 □已紀錄於工作表</t>
  </si>
  <si>
    <t>2.術後30天併發症記錄 □術後併發症：</t>
  </si>
  <si>
    <t>3.30天再住院率 □30天再次入院(日期: )</t>
  </si>
  <si>
    <t>出院追蹤可完成項目數</t>
  </si>
  <si>
    <t>流程指標執行率</t>
  </si>
  <si>
    <t>第 2 欄</t>
  </si>
  <si>
    <t>出生年月日(西元)</t>
  </si>
  <si>
    <t>門診日期(西元):</t>
  </si>
  <si>
    <t>入院日期(西元):</t>
  </si>
  <si>
    <t>出院日期(西元):</t>
  </si>
  <si>
    <t>第 3 欄</t>
  </si>
  <si>
    <t>品質指標達成率</t>
  </si>
  <si>
    <t>外科品質指標</t>
  </si>
  <si>
    <t>1. 術後有無置放引流管</t>
  </si>
  <si>
    <t>2. 術中失血量</t>
  </si>
  <si>
    <t>3. 術後拔除Foley時間</t>
  </si>
  <si>
    <t>麻醉品質指標</t>
  </si>
  <si>
    <t>1.術前最後飲用澄清液時間</t>
  </si>
  <si>
    <t>2.術後第一次下床疼痛指數(VAS)</t>
  </si>
  <si>
    <t>3.手術當天I/O</t>
  </si>
  <si>
    <t>個管師品質指標</t>
  </si>
  <si>
    <t>1.第一次訪視病人時間</t>
  </si>
  <si>
    <t>2.安排團隊評估時間(非個管師)</t>
  </si>
  <si>
    <t>3.出院後最後連絡病人時間</t>
  </si>
  <si>
    <t>營養師品質指標</t>
  </si>
  <si>
    <t>1.術前營養評估結果</t>
  </si>
  <si>
    <t>2.術後開始喝水時間</t>
  </si>
  <si>
    <t>物理治療師品質指標</t>
  </si>
  <si>
    <t>1.術前體能評估</t>
  </si>
  <si>
    <t>2.術後第一次離床時間</t>
  </si>
  <si>
    <t>綜合品質指標</t>
  </si>
  <si>
    <t>1. ICU照護時數(小時)</t>
  </si>
  <si>
    <t>2.住院期間再次手術</t>
  </si>
  <si>
    <t>3.出院30天內再次入院</t>
  </si>
  <si>
    <t>第 4 欄</t>
  </si>
  <si>
    <t>ODI.近一周下背痛疼痛程度(最嚴重的狀況)</t>
  </si>
  <si>
    <t>疼痛強度</t>
  </si>
  <si>
    <t>個人衛生</t>
  </si>
  <si>
    <t>承重</t>
  </si>
  <si>
    <t>行走</t>
  </si>
  <si>
    <t>坐立</t>
  </si>
  <si>
    <t>站立</t>
  </si>
  <si>
    <t>睡眠</t>
  </si>
  <si>
    <t>社交生活</t>
  </si>
  <si>
    <t>旅行</t>
  </si>
  <si>
    <t>就業/家務</t>
  </si>
  <si>
    <t xml:space="preserve">(一)請問加入怡樂適療程的就醫感受               </t>
  </si>
  <si>
    <t>1.有提供您疾病需要的衛教資訊?</t>
  </si>
  <si>
    <t>2.有適時給予適當的減輕疼痛的處置?</t>
  </si>
  <si>
    <t>3.有及時得到醫療照護與協助?</t>
  </si>
  <si>
    <t>4.此次手術的治療結果跟您預期中好的情況?</t>
  </si>
  <si>
    <t>5.整體而言，是否滿意怡樂適療程的照護方式？</t>
  </si>
  <si>
    <t>(二) 對加入怡樂適療程其他肯定或建議改善事項</t>
  </si>
  <si>
    <t>F</t>
  </si>
  <si>
    <t>83046B</t>
  </si>
  <si>
    <t>SPINAL FUSION</t>
  </si>
  <si>
    <t>RBC 2U</t>
  </si>
  <si>
    <t>ultracet</t>
  </si>
  <si>
    <t>2024/08/45 06:20</t>
  </si>
  <si>
    <t>1- no/low risk malnutrition</t>
  </si>
  <si>
    <t>1-METs&lt;3</t>
  </si>
  <si>
    <t>0-5評分</t>
  </si>
  <si>
    <t>我可以忍受我的疼痛而不必服用止痛藥 0</t>
  </si>
  <si>
    <t>我能正常照顧自己而不會引起額外疼痛</t>
  </si>
  <si>
    <t>我能承重而不會引起額外疼痛 0</t>
  </si>
  <si>
    <t>疼痛不阻止我走任何距離 0</t>
  </si>
  <si>
    <t>我能坐在任何椅子上任意長的時間 0</t>
  </si>
  <si>
    <t>我能站立我想要的任何時間長度而不會增加額外疼痛 0</t>
  </si>
  <si>
    <t>疼痛不阻止我睡眠良好 0</t>
  </si>
  <si>
    <t>我的社交生活正常且不會增加額外疼痛 0</t>
  </si>
  <si>
    <t>我可以在不增加額外疼痛的情況下到任何地方旅行 0</t>
  </si>
  <si>
    <t>我的正常家務/工作活動不會引起疼痛 0</t>
  </si>
  <si>
    <t>0-4評分</t>
  </si>
  <si>
    <t>沒有</t>
  </si>
  <si>
    <t>請填寫意見</t>
  </si>
  <si>
    <t>M</t>
  </si>
  <si>
    <t>1. L12345S1 Laminectomy2. L2345S1 TPS3. L345S1 Diskectomy4. L345S1 interbody fusion5. L12345S1 PL fusion</t>
  </si>
  <si>
    <t>2- moderate risk malnutrition</t>
  </si>
  <si>
    <t>2- 3&lt;METs&lt;6</t>
  </si>
  <si>
    <t>疼痛嚴重但我未服用止痛藥 1</t>
  </si>
  <si>
    <t>我能正常照顧自己但會引起額外疼痛 1</t>
  </si>
  <si>
    <t>我能承重但會引起額外疼痛 1</t>
  </si>
  <si>
    <t>疼痛阻止我走超過1609公尺 (四圈操場，連續行走20-25分鐘) 1</t>
  </si>
  <si>
    <t>我只能坐在我喜歡的椅子上任意長的時間 1</t>
  </si>
  <si>
    <t>我能站立我想要的任何時間長度但會增加額外疼痛 1</t>
  </si>
  <si>
    <t>我只能通過使用藥物才能睡得好 1</t>
  </si>
  <si>
    <t>我的社交生活正常但會增加疼痛程度 1</t>
  </si>
  <si>
    <t>我可以到任何地方旅行，但會增加額外疼痛 1</t>
  </si>
  <si>
    <t>我的正常家務/工作活動增加了我的疼痛，但我仍能完成所有要求的工作 1</t>
  </si>
  <si>
    <t>很少</t>
  </si>
  <si>
    <t>3- high risk malnrutrition</t>
  </si>
  <si>
    <r>
      <rPr>
        <sz val="9"/>
        <color rgb="FF1F1F1F"/>
        <rFont val="Arial"/>
        <scheme val="minor"/>
      </rPr>
      <t>3- 6&lt;METs</t>
    </r>
  </si>
  <si>
    <t>止痛藥能完全緩解疼痛 2</t>
  </si>
  <si>
    <t>照顧自己時疼痛，動作緩慢且小心 2</t>
  </si>
  <si>
    <t>疼痛阻止我從地上承重重物，但如果物品位置適當（如桌上）我能處理 2</t>
  </si>
  <si>
    <t>疼痛阻止我走超過804公尺 2</t>
  </si>
  <si>
    <t>疼痛阻止我坐超過一小時 2</t>
  </si>
  <si>
    <t>疼痛阻止我站立超過一小時 2</t>
  </si>
  <si>
    <t>即使服用藥物我也睡不到6小時 2</t>
  </si>
  <si>
    <t>疼痛對我的社交生活沒有顯著影響，僅限制我更有活力的興趣，如跳舞等 2</t>
  </si>
  <si>
    <t>疼痛嚴重但我可以管理超過2小時的旅程 2</t>
  </si>
  <si>
    <t>我能完成大部分的家務/工作職責，但疼痛阻止我進行更多體力上的活動（如提重物、吸塵等） 2</t>
  </si>
  <si>
    <t>有一些</t>
  </si>
  <si>
    <t>止痛藥能提供中等程度的緩解 3</t>
  </si>
  <si>
    <t>我需要一些幫助但大部分個人衛生可以自理 3</t>
  </si>
  <si>
    <t>疼痛阻止我承重重物，但我能處理輕至中等重量的物品，如果位置適當 3</t>
  </si>
  <si>
    <t>疼痛阻止我走超過402公尺 3</t>
  </si>
  <si>
    <t>疼痛阻止我坐超過半小時 3</t>
  </si>
  <si>
    <t>疼痛阻止我站立超過30分鐘 3</t>
  </si>
  <si>
    <t>即使服用藥物我也睡不到4小時 3</t>
  </si>
  <si>
    <t>疼痛限制了我的社交生活，我不像以前那樣經常外出 3</t>
  </si>
  <si>
    <t>疼痛限制我僅能進行少於1小時的旅程 3</t>
  </si>
  <si>
    <t>疼痛阻止我進行除了輕度工作之外的任何事情 3</t>
  </si>
  <si>
    <t>很多</t>
  </si>
  <si>
    <t>止痛藥提供的緩解很少 4</t>
  </si>
  <si>
    <t>我每天需要幫助，在大多數自我衛生方面 4</t>
  </si>
  <si>
    <t>我只能承重非常輕的物品 4</t>
  </si>
  <si>
    <t>我只能使用拐杖或助行器行走 4</t>
  </si>
  <si>
    <t>疼痛阻止我坐超過10分鐘 4</t>
  </si>
  <si>
    <t>疼痛阻止我站立超過10分鐘 4</t>
  </si>
  <si>
    <t>即使服用藥物我也睡不到2小時 4</t>
  </si>
  <si>
    <t>疼痛將我的社交生活限制在家中 4</t>
  </si>
  <si>
    <t>疼痛限制我僅能進行少於30分鐘的短途必要旅行 4</t>
  </si>
  <si>
    <t>疼痛阻止我進行甚至是輕度的工作 4</t>
  </si>
  <si>
    <t>非常多</t>
  </si>
  <si>
    <t>1. L2345laminectomy2. L34 45 5S1 dislectomy3. L12345S1 TPS with cement augmentation4. L34 45 5S1 TLIF5. Microscope6. C arm</t>
  </si>
  <si>
    <t>止痛藥對疼痛無效，我不使用它們 5</t>
  </si>
  <si>
    <t>我不穿衣，洗澡困難且整天待在床上 5</t>
  </si>
  <si>
    <t>我不能承重或搬運任何東西 5</t>
  </si>
  <si>
    <t>我大部分時間都在床上，去廁所需要爬行 5</t>
  </si>
  <si>
    <t>疼痛阻止我坐立 5</t>
  </si>
  <si>
    <t>疼痛阻止我完全站立 5</t>
  </si>
  <si>
    <t>疼痛完全阻止我睡眠 5</t>
  </si>
  <si>
    <t>因為疼痛，我沒有社交生活 5</t>
  </si>
  <si>
    <t>疼痛阻止我旅行，除非是去醫生或醫院 5</t>
  </si>
  <si>
    <t>疼痛阻止我進行任何工作或家務活動 5</t>
  </si>
  <si>
    <t>L3-4-5 Laminectomy</t>
  </si>
  <si>
    <t>LAMINECTOMY FOR DECOMPRESSION</t>
  </si>
  <si>
    <t>1. L345 Laminectomy and repair of dura tear2. L345S1 TPS PL fusion 3. Vertebropasty over L44. Microscope5. C rm</t>
  </si>
  <si>
    <t>1. L45 laminectomy2. L45 diksectomy3. L45 interbody fusion 4. L45 PL fusion5. C arm 6. microscope</t>
  </si>
  <si>
    <t>1. Left T12 L1 laminectomy2. T12 L1 L2 TPS3. T12 L1 T2 Vertebroplasty4. C arm 5. Microsco[e</t>
  </si>
  <si>
    <t>1. L345 microscopic foraminotomy2. L345 diskectomy3. L345 MIS-TLIF4. microscope5. C arm</t>
  </si>
  <si>
    <t>1. L45 microscopic foraminotomy2. L45 diskectomy3. L45 TLIF4. microscope5. C arm</t>
  </si>
  <si>
    <t>無</t>
  </si>
  <si>
    <t>傷口感染</t>
  </si>
  <si>
    <t>沒有什麼建議</t>
  </si>
  <si>
    <t>1. Redo L45 laminectomy2. L45 radical diskectomy3. L45 Interbody fusion4. L45 TPS with PL fusion</t>
  </si>
  <si>
    <t>1. Right EVD as ICP monitor2. left craniotomy for acute SDH removal3. T12 laminectomy4. T10-11 L1-2 TPS PL fusion5. T10 vertebroplasty6. L3 VertebroplastyPERCUTANEOUS VERTEBROPLASTYPERCUTANEOUS VERTEBROPLASTY(ANY VERTEBRA AFTER THE FIRST)FLUOROSCOPY</t>
  </si>
  <si>
    <t>1.L4-5 percutaneous pedicle screw 2.L4-5 micro-diskectomy with interbody fusion3.Spinal navigation assisted</t>
  </si>
  <si>
    <t>83024C</t>
  </si>
  <si>
    <t>1. Remove of left L5 lossen screw and L45 cage2. L345 redo laminecromy3. L45 radical diskectomy4. L45 interbody fusion with Expandable cage5. TPS with L345</t>
  </si>
  <si>
    <t>Dynastat</t>
  </si>
  <si>
    <t>4:30</t>
  </si>
  <si>
    <t>拒絕受訪</t>
  </si>
  <si>
    <t>1. L345 MIS TLIF2. L345 foraminotomy3. L345 diskectomy4. L345 interbodyfusion wihth Cage5. Microcope6. C arm</t>
  </si>
  <si>
    <t>83041B</t>
  </si>
  <si>
    <t>T9/10/11 laminectomyT8/9/11/12 posterior instrumentation with cement augmentationT10 vertebral tumor debulkFLUOROSCOPY</t>
  </si>
  <si>
    <t>1. Redo L345 laminectomy2. L34 diskectomy3. L345 TPS</t>
  </si>
  <si>
    <t>DISKECTOMY</t>
  </si>
  <si>
    <t>1. L4 laminectomy2. L45 diskecomty3. remove L45 migrated cage4. L45 TPS</t>
  </si>
  <si>
    <t>L45S1 MIS discectomy and transforaminal interbody fusionmicroscopic assistIntraoperative 4D Image Precise Targeting System</t>
  </si>
  <si>
    <t>- L45 minimal invasive transforaminal lumbar interbody fusion with TPS and elevate cage- L45 right diskectomy and unilateral laminectomy for bilateral decompressiom- navigation</t>
  </si>
  <si>
    <t>1. L45S1 MISTLIF2. L45S1 diskectomy3. L45S1 laminotomy</t>
  </si>
  <si>
    <t>L3 L4 Wide laminectomyL3-4 L5-S1 DiskectoyL3-4 L5-S1 Fusion with CageL3-4-5-S1 Fixation with TransPedicle Screws</t>
  </si>
  <si>
    <t>1.Re-do L3-5 laminectomy2.L2-S1 transpedicle screw with posterior lumbar fusion3.Zeego system and spinal navigation assisted</t>
  </si>
  <si>
    <t>1.L3-4 minimal invasive surgery for transpedicle screw 2.L3-4 micro-diskectomy with transforaminal interbody fusion3.Microscopic assisted4.C-arm</t>
  </si>
  <si>
    <t>1. L45 MIS TLIF2. L45 diskectomy3. Left L45 right L5S1 microscopic foraminotomy4. L5S1 vertebroplasty for cement augmentation screw5. Microscope4. C arm</t>
  </si>
  <si>
    <t>無不方便接受訪問</t>
  </si>
  <si>
    <t>1. L23 bilateral microscopic foraminotomy + diskectomy2. L34 right microscoopic dikskecomty3. L45 MIS-TLIF4. Microscpoe 5. C arm</t>
  </si>
  <si>
    <t>83040B</t>
  </si>
  <si>
    <t>BENIGN INTRASPINAL TUMOR</t>
  </si>
  <si>
    <t>1.L2-4 percutaneous transpedicle screw fixation2.L2-4 microdiskectomy with transforaminal lumbar interbody fusion3.L4-5 left laminotomy and faoraminotomy3.C-arm</t>
  </si>
  <si>
    <t>L2 laminectomyL23 diskectomyL12 posterior TPS fixation</t>
  </si>
  <si>
    <t>05:00</t>
  </si>
  <si>
    <t>備LPR 2 U</t>
  </si>
  <si>
    <t>Morphine</t>
  </si>
  <si>
    <t>LPR 2U</t>
  </si>
  <si>
    <t>ESP block</t>
  </si>
  <si>
    <t>113年台北區區風險移撥款計畫- 提升手術麻醉全期照護品質計畫</t>
  </si>
  <si>
    <t>腰椎融合手術
 ERAS 流程指標</t>
  </si>
  <si>
    <t>醫院
醫院簡碼：○○○</t>
  </si>
  <si>
    <t>LSF-014</t>
  </si>
  <si>
    <t>◎門診</t>
  </si>
  <si>
    <t>項目</t>
  </si>
  <si>
    <t>已執行</t>
  </si>
  <si>
    <t>未執行/未達成</t>
  </si>
  <si>
    <t>1.主治醫師說明ERAS療程</t>
  </si>
  <si>
    <t>說明:</t>
  </si>
  <si>
    <t>3.術前心肺功能評估</t>
  </si>
  <si>
    <t>5.復健諮詢</t>
  </si>
  <si>
    <t>7.術前貧血評估</t>
  </si>
  <si>
    <t>8.麻醉醫師術前訪視(□擇一)</t>
  </si>
  <si>
    <t>住院前可完成項目數(寫於右欄)</t>
  </si>
  <si>
    <t>◎住院當天</t>
  </si>
  <si>
    <t>1.復健術前衛教</t>
  </si>
  <si>
    <t>2.營養術前衛教</t>
  </si>
  <si>
    <t>3.術前檢驗(□擇一)</t>
  </si>
  <si>
    <t>4.術前貧血評估及處置</t>
  </si>
  <si>
    <t>5.麻醉醫師術前訪視(□擇一)</t>
  </si>
  <si>
    <t>6.護理照護及術前準備</t>
  </si>
  <si>
    <t>住院當天可完成項目數(寫於右欄)</t>
  </si>
  <si>
    <t>◎手術當天</t>
  </si>
  <si>
    <t>1.禁食及碳水化合物流質飲食</t>
  </si>
  <si>
    <t>2.術前預防性抗生素</t>
  </si>
  <si>
    <t>3.術前止痛</t>
  </si>
  <si>
    <t>4.術前PONV</t>
  </si>
  <si>
    <t>5.護理照護</t>
  </si>
  <si>
    <t>手術當天可完成項目數(寫於右欄)</t>
  </si>
  <si>
    <t>◎手術中</t>
  </si>
  <si>
    <t>1.麻醉止痛</t>
  </si>
  <si>
    <t>2.術中PONV</t>
  </si>
  <si>
    <t>3.術中保溫(體溫維持36度以上)</t>
  </si>
  <si>
    <t>4.術中輸液控制</t>
  </si>
  <si>
    <t>◎手術後</t>
  </si>
  <si>
    <t>1.術後藥物止痛</t>
  </si>
  <si>
    <t>2.手術後三天內疼痛指數評估</t>
  </si>
  <si>
    <t>3.拔除尿管、引流管</t>
  </si>
  <si>
    <t>4.術後復健介入</t>
  </si>
  <si>
    <t>5.術後營養介入(營養攝取 ≧50%)</t>
  </si>
  <si>
    <t>6.術後儘早活動(術後24小時內)</t>
  </si>
  <si>
    <t>7.預防血栓</t>
  </si>
  <si>
    <t>手術後可完成項目數(寫於右欄)</t>
  </si>
  <si>
    <t>◎出院當天</t>
  </si>
  <si>
    <t>未執行</t>
  </si>
  <si>
    <t>1.出院傷口護理衛教</t>
  </si>
  <si>
    <t>2.疼痛控制</t>
  </si>
  <si>
    <t>3.返診時間安排</t>
  </si>
  <si>
    <t>4.出院病人滿意度</t>
  </si>
  <si>
    <t>5.住院天數統計</t>
  </si>
  <si>
    <t>6.術後併發症記錄</t>
  </si>
  <si>
    <t>出院當天可完成項目數(寫於右欄)</t>
  </si>
  <si>
    <t>◎出院追蹤</t>
  </si>
  <si>
    <t>1.術後門診追蹤2次</t>
  </si>
  <si>
    <t>2.術後30天併發症記錄</t>
  </si>
  <si>
    <t>3.30天再住院率</t>
  </si>
  <si>
    <t>出院追蹤可完成項目數(寫於右欄)</t>
  </si>
  <si>
    <t>◎ERAS執行率</t>
  </si>
  <si>
    <t>腰椎融合手術
 ERAS 品質指標</t>
  </si>
  <si>
    <t>LSF-007</t>
  </si>
  <si>
    <t>◎外科品質指標</t>
  </si>
  <si>
    <t>指標定義</t>
  </si>
  <si>
    <t>數值</t>
  </si>
  <si>
    <t>(1-有；0-無)</t>
  </si>
  <si>
    <t>單位以ml計</t>
  </si>
  <si>
    <t>拔除Foley時間點(YYYY/MM/DD HH:MM)</t>
  </si>
  <si>
    <t>◎麻醉品質指標</t>
  </si>
  <si>
    <t>飲用澄清液時間點(YYYY/MM/DD HH:MM)</t>
  </si>
  <si>
    <t>第一次下床疼痛指數(VAS): 0-10</t>
  </si>
  <si>
    <t>包含手術當天術前/術中/術後(病室、手術室、恢復室、ICU)所有的I/O總合(mL)</t>
  </si>
  <si>
    <t>◎個管師品質指標</t>
  </si>
  <si>
    <t>第一次訪視病人時間點(YYYY/MM/DD HH:MM)</t>
  </si>
  <si>
    <t>2.安排團隊評估時間</t>
  </si>
  <si>
    <t>第一位成員(非個管師)評估時間點(YYYY/MM/DD HH:MM)</t>
  </si>
  <si>
    <t>出院後最後連絡病人時間點(YYYY/MM/DD HH:MM)</t>
  </si>
  <si>
    <t>◎營養師品質指標</t>
  </si>
  <si>
    <t>1- no/low risk malnutrition；2- moderate risk malnutrition；3- high risk malnrutrition</t>
  </si>
  <si>
    <t>術後開始喝水時間點(YYYY/MM/DD HH:MM)</t>
  </si>
  <si>
    <t>◎物理治療師品質指標</t>
  </si>
  <si>
    <t>1-METs&lt;3；2- 3&lt;METs&lt;6；3- 6&lt;METs</t>
  </si>
  <si>
    <t>第一次離床轉位至床外時間點(YYYY/MM/DD HH:MM)</t>
  </si>
  <si>
    <t>◎綜合品質指標</t>
  </si>
  <si>
    <t>1. ICU照護時數</t>
  </si>
  <si>
    <t>入ICU至出ICU留置時間(小時)</t>
  </si>
  <si>
    <t>在住院期間再次手術(1-有；0-無)</t>
  </si>
  <si>
    <t>出院30天內再次入院(1-有；0-無)</t>
  </si>
  <si>
    <t>健保署勾稽項目</t>
  </si>
  <si>
    <t>健保申報</t>
  </si>
  <si>
    <t>自費</t>
  </si>
  <si>
    <t>案件號</t>
  </si>
  <si>
    <t>費用年月</t>
  </si>
  <si>
    <t>案件分類</t>
  </si>
  <si>
    <t>流水號</t>
  </si>
  <si>
    <t>手術健保申報</t>
  </si>
  <si>
    <t>麻醉健保申報</t>
  </si>
  <si>
    <t>住院健保申報</t>
  </si>
  <si>
    <t>健保總申報金額</t>
  </si>
  <si>
    <t>自費金額</t>
  </si>
  <si>
    <t>住院期間</t>
  </si>
  <si>
    <t>術後30天</t>
  </si>
  <si>
    <t>術後併發症程度分級表（Clavien-Dindo Classification）</t>
  </si>
  <si>
    <t>呼吸相關併發症(R)</t>
  </si>
  <si>
    <t>需符合條件</t>
  </si>
  <si>
    <t>CD程度分級</t>
  </si>
  <si>
    <t>Grade I</t>
  </si>
  <si>
    <t>需症狀藥物(單次)治療（止暈止吐、鎮痛解熱、電解質、利尿劑等）／物理治療</t>
  </si>
  <si>
    <t>肺葉塌陷(R1)</t>
  </si>
  <si>
    <t>影像報告</t>
  </si>
  <si>
    <t>Grade II</t>
  </si>
  <si>
    <t>需進階藥物(多次)治療（抗生素、抗凝血劑、心血管藥物、精神科藥物等）／輸血治療／全靜脈營養</t>
  </si>
  <si>
    <t>肺炎(R2)</t>
  </si>
  <si>
    <t>需抗生素治療</t>
  </si>
  <si>
    <t>Grade IIIa</t>
  </si>
  <si>
    <t>需非全身麻醉的手術治療／內視鏡治療／影像介入性治療</t>
  </si>
  <si>
    <t>肺積水(R3)</t>
  </si>
  <si>
    <t>需胸腔引流</t>
  </si>
  <si>
    <t>Grade IIIb</t>
  </si>
  <si>
    <t>需全身麻醉的手術治療／內視鏡治療／影像介入性治療</t>
  </si>
  <si>
    <t>呼吸衰竭(R4)</t>
  </si>
  <si>
    <t>術後呼吸管留置超過24小時／需重插呼吸管</t>
  </si>
  <si>
    <t>Grade IVa</t>
  </si>
  <si>
    <t>具生命危險（腦血管疾病等）且單一器官失能（洗腎等）需加護照顧</t>
  </si>
  <si>
    <t>氣胸(R5)</t>
  </si>
  <si>
    <t>影像報告 ＋ 需胸腔引流</t>
  </si>
  <si>
    <t>Grade IVb</t>
  </si>
  <si>
    <t>具生命危險（腦血管疾病等）且多重器官失能（洗腎等）需加護照顧</t>
  </si>
  <si>
    <t>其他呼吸併發症(R0)</t>
  </si>
  <si>
    <t>延遲術後恢復</t>
  </si>
  <si>
    <t>Grade V</t>
  </si>
  <si>
    <t>死亡</t>
  </si>
  <si>
    <t>感染相關併發症(I)</t>
  </si>
  <si>
    <t>傷口感染(I1)</t>
  </si>
  <si>
    <t>傷口培養報告 ＋ 需傷口再開（自發／敷料／清創等）</t>
  </si>
  <si>
    <t>泌尿道感染(I2)</t>
  </si>
  <si>
    <t>泌尿培養報告 ＋ 泌尿道症狀</t>
  </si>
  <si>
    <t>腹膜膿瘍(I3)</t>
  </si>
  <si>
    <t>再開手術紀錄／影像報告</t>
  </si>
  <si>
    <t>敗血症(I4)</t>
  </si>
  <si>
    <t>感染報告 ＋ 至少下列兩項：
 BT&gt;38°C or &lt;36°C／HR&gt;90／RR&gt;20／WBC&gt;12K or &lt;4K</t>
  </si>
  <si>
    <t>敗血性休克(I5)</t>
  </si>
  <si>
    <t>敗血症 ＋ 低血壓 ＋ 器官灌流不足／器官失能</t>
  </si>
  <si>
    <t>植入物感染(I6)</t>
  </si>
  <si>
    <t>植入物培養報告／需植入物移除</t>
  </si>
  <si>
    <t>其他感染併發症(I0)</t>
  </si>
  <si>
    <t>心血管相關併發症(C)</t>
  </si>
  <si>
    <t>心臟衰竭(C1)</t>
  </si>
  <si>
    <t>臨床症狀／影像報告 ＋ 需啟動相關治療</t>
  </si>
  <si>
    <t>急性心肌梗塞(C2)</t>
  </si>
  <si>
    <t>抽血報告／心電圖報告</t>
  </si>
  <si>
    <t>下肢靜脈栓塞(C3)</t>
  </si>
  <si>
    <t>影像報告／需啟動抗凝血治療</t>
  </si>
  <si>
    <t>肝門脈栓塞(C4)</t>
  </si>
  <si>
    <t>肺栓塞(C5)</t>
  </si>
  <si>
    <t>腦血管病變(C6)</t>
  </si>
  <si>
    <t>術後新發生持續超過24小時中樞神經病變 ＋ 腦部CT報告</t>
  </si>
  <si>
    <t>心律不整(C7)</t>
  </si>
  <si>
    <t>心電圖報告</t>
  </si>
  <si>
    <t>心搏停止(C8)</t>
  </si>
  <si>
    <t>需心肺復甦術／需術中心臟按摩</t>
  </si>
  <si>
    <t>其他心血管併發症(C0)</t>
  </si>
  <si>
    <t>內臟功能併發症(O)</t>
  </si>
  <si>
    <t>腎功能異常(O1)</t>
  </si>
  <si>
    <t>寡尿(O11)</t>
  </si>
  <si>
    <t>血CRE上升1.5至2倍／持續6至12小時尿量＜0.5 mL/kg/hr</t>
  </si>
  <si>
    <t>腎損傷
 (O12)</t>
  </si>
  <si>
    <t>血CRE上升2至3倍／持續12至24小時尿量＜0.5 mL/kg/hr</t>
  </si>
  <si>
    <t>腎衰竭
 (O13)</t>
  </si>
  <si>
    <t>血CRE上升超過3倍／持續超過24小時尿量＜0.3 mL/kg/hr</t>
  </si>
  <si>
    <t>尿滯留(O2)</t>
  </si>
  <si>
    <t>無法移除導尿管 / 需重放導尿管 ＋ 延遲出院時程</t>
  </si>
  <si>
    <t>肝功能異常(O3)</t>
  </si>
  <si>
    <t>抽血報告 ＋ 肝腦病變臨床症狀 ＋ 術中無膽胰處置</t>
  </si>
  <si>
    <t>胰臟炎(O4)</t>
  </si>
  <si>
    <t>抽血報告 ＋ 臨床症狀 ＋ 無膽胰處置／無相關病史</t>
  </si>
  <si>
    <t>腸胃道出血(O5)</t>
  </si>
  <si>
    <t>術後24小時之內需輸血超過2U</t>
  </si>
  <si>
    <t>噁心／嘔吐(O6)</t>
  </si>
  <si>
    <t>症狀無法歸咎於其他併發症 ＋ 延遲出院時程</t>
  </si>
  <si>
    <t>嚴重便祕／腹瀉(O7)</t>
  </si>
  <si>
    <t>其他內臟併發症(O0)</t>
  </si>
  <si>
    <t>手術相關併發症(S)</t>
  </si>
  <si>
    <t>吻合處滲漏(S1)</t>
  </si>
  <si>
    <t>再開手術紀錄／影像報告（Contrast Study）</t>
  </si>
  <si>
    <t>泌尿道損傷(S2)</t>
  </si>
  <si>
    <t>術中或術後發生的尿道損傷</t>
  </si>
  <si>
    <t>機械性腸阻塞(S3)</t>
  </si>
  <si>
    <t>麻痺性腸阻塞(S4)</t>
  </si>
  <si>
    <t>無排氣／無排便 ＋ POD 3後無法口服進食超過連續2餐</t>
  </si>
  <si>
    <t>深處傷口裂開(S5)</t>
  </si>
  <si>
    <t>腹壁、筋膜分離需再開手術縫合／出院後診斷切口疝氣</t>
  </si>
  <si>
    <t>術中大量出血(S6)</t>
  </si>
  <si>
    <t>術中需輸血超過2U</t>
  </si>
  <si>
    <t>術後大量出血(S7)</t>
  </si>
  <si>
    <t>術後48小時之內需輸血超過6U／術後7天之內需再開手術止血</t>
  </si>
  <si>
    <t>其他手術損傷(S8)</t>
  </si>
  <si>
    <t>延遲術後恢復（腸膽胰脾生殖道損傷／造口潰爛等）</t>
  </si>
  <si>
    <t>血腫(S9)</t>
  </si>
  <si>
    <t>術後發現的血腫</t>
  </si>
  <si>
    <t>其他手術併發症(S0)</t>
  </si>
  <si>
    <t>區域麻醉併發症(RA)</t>
  </si>
  <si>
    <t>硬脊膜穿刺後頭痛(RA1)</t>
  </si>
  <si>
    <t>頭痛致無法行動</t>
  </si>
  <si>
    <t>硬脊膜血腫或膿瘍(RA2)</t>
  </si>
  <si>
    <t>影像報告（MRI／CT）</t>
  </si>
  <si>
    <t>其他區麻併發症(RA0)</t>
  </si>
  <si>
    <t>麻醉相關併發症(A)</t>
  </si>
  <si>
    <t>吸入性肺炎(A1)</t>
  </si>
  <si>
    <t>低血壓(A2)</t>
  </si>
  <si>
    <t>血壓掉＞20 mmHg ＋ 臨床症狀（頭暈／昏厥／寡尿等）</t>
  </si>
  <si>
    <t>低血氧(A3)</t>
  </si>
  <si>
    <t>SaO2＜90%</t>
  </si>
  <si>
    <t>術後甦醒延遲(A4)</t>
  </si>
  <si>
    <t>麻醉結束2h後仍無反應／認知異常或鎮定狀態延遲回病房時程</t>
  </si>
  <si>
    <t>其他麻醉併發症(A0)</t>
  </si>
  <si>
    <t>其他併發症(U)</t>
  </si>
  <si>
    <t>精神相關併發症(U1)</t>
  </si>
  <si>
    <t>術後新發生＋需安眠藥以外的藥物治療（譫妄／錯亂／憂鬱等）</t>
  </si>
  <si>
    <t>虛弱／疲累(U2)</t>
  </si>
  <si>
    <t>頑固性疼痛(U3)</t>
  </si>
  <si>
    <t>自發性跌倒／受傷(U4)</t>
  </si>
  <si>
    <t>其他顯著併發症(U0)</t>
  </si>
  <si>
    <t>(一)請問加入怡樂適療程的就醫感受</t>
  </si>
  <si>
    <t>有提供您疾病需要的衛教資訊?</t>
  </si>
  <si>
    <t>有適時給予適當的減輕疼痛的處置?</t>
  </si>
  <si>
    <t>有及時得到醫療照護與協助?</t>
  </si>
  <si>
    <t>此次手術的治療結果跟您預期中好的情況?</t>
  </si>
  <si>
    <t>整體而言，是否滿意怡樂適療程的照護方式？</t>
  </si>
  <si>
    <t>表格 1</t>
  </si>
  <si>
    <t>Oswestry Disability Index (ODI歐氏失能量表)</t>
  </si>
  <si>
    <t>編號</t>
  </si>
  <si>
    <t>近一周下背痛疼痛程度(最嚴重的狀況)</t>
  </si>
  <si>
    <t>總分</t>
  </si>
  <si>
    <t>Score</t>
  </si>
  <si>
    <t>Disability Level</t>
  </si>
  <si>
    <t>0-4</t>
  </si>
  <si>
    <t>No disability</t>
  </si>
  <si>
    <t>Mild disability</t>
  </si>
  <si>
    <t>15-24</t>
  </si>
  <si>
    <t>Moderate disability</t>
  </si>
  <si>
    <t>25-34</t>
  </si>
  <si>
    <t>Severe disability</t>
  </si>
  <si>
    <t>35-50</t>
  </si>
  <si>
    <t>Completely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</si>
</sst>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0000"/>
    <numFmt numFmtId="177" formatCode="0.0%"/>
    <numFmt numFmtId="178" formatCode="yyyy/m/d\ am/pm\ h:mm:ss"/>
    <numFmt numFmtId="179" formatCode="yyyy/mm/dd\ h:mm"/>
    <numFmt numFmtId="180" formatCode="yyyy/mm/dd"/>
    <numFmt numFmtId="181" formatCode="yyyy/m/d\ h:mm:ss"/>
    <numFmt numFmtId="182" formatCode="m\-d"/>
  </numFmts>
  <fonts count="2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Calibri"/>
    </font>
    <font>
      <sz val="12"/>
      <color rgb="FF000000"/>
      <name val="微軟正黑體"/>
      <family val="2"/>
      <charset val="136"/>
    </font>
    <font>
      <b/>
      <sz val="24"/>
      <color rgb="FF002060"/>
      <name val="微軟正黑體"/>
      <family val="2"/>
      <charset val="136"/>
    </font>
    <font>
      <sz val="12"/>
      <color rgb="FF000000"/>
      <name val="新細明體"/>
      <family val="1"/>
      <charset val="136"/>
    </font>
    <font>
      <b/>
      <sz val="10"/>
      <color theme="1"/>
      <name val="Arial"/>
      <scheme val="minor"/>
    </font>
    <font>
      <b/>
      <sz val="12"/>
      <color rgb="FF002060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sz val="10"/>
      <name val="Arial"/>
    </font>
    <font>
      <sz val="12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9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1"/>
      <color theme="1"/>
      <name val="Calibri"/>
    </font>
    <font>
      <b/>
      <sz val="13"/>
      <color rgb="FF000000"/>
      <name val="微軟正黑體"/>
      <family val="2"/>
      <charset val="136"/>
    </font>
    <font>
      <b/>
      <sz val="10"/>
      <color rgb="FF000000"/>
      <name val="微軟正黑體"/>
      <family val="2"/>
      <charset val="136"/>
    </font>
    <font>
      <sz val="15"/>
      <color rgb="FF000000"/>
      <name val="Calibri"/>
    </font>
    <font>
      <sz val="13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3"/>
      <color rgb="FF000000"/>
      <name val="新細明體"/>
      <family val="1"/>
      <charset val="136"/>
    </font>
    <font>
      <b/>
      <sz val="20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9"/>
      <color rgb="FF1F1F1F"/>
      <name val="Arial"/>
      <scheme val="minor"/>
    </font>
    <font>
      <sz val="9"/>
      <name val="Arial"/>
      <family val="3"/>
      <charset val="136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EEAF6"/>
        <bgColor rgb="FFDEEAF6"/>
      </patternFill>
    </fill>
    <fill>
      <patternFill patternType="solid">
        <fgColor rgb="FFDCDCDC"/>
        <bgColor rgb="FFDCDCDC"/>
      </patternFill>
    </fill>
    <fill>
      <patternFill patternType="solid">
        <fgColor rgb="FFF2F2F2"/>
        <bgColor rgb="FFF2F2F2"/>
      </patternFill>
    </fill>
    <fill>
      <patternFill patternType="solid">
        <fgColor rgb="FFFFF2CB"/>
        <bgColor rgb="FFFFF2CB"/>
      </patternFill>
    </fill>
    <fill>
      <patternFill patternType="solid">
        <fgColor rgb="FFE2EEDA"/>
        <bgColor rgb="FFE2EEDA"/>
      </patternFill>
    </fill>
    <fill>
      <patternFill patternType="solid">
        <fgColor rgb="FFCCACCD"/>
        <bgColor rgb="FFCCACCD"/>
      </patternFill>
    </fill>
    <fill>
      <patternFill patternType="solid">
        <fgColor rgb="FFF4B083"/>
        <bgColor rgb="FFF4B083"/>
      </patternFill>
    </fill>
    <fill>
      <patternFill patternType="solid">
        <fgColor rgb="FFC5DEB5"/>
        <bgColor rgb="FFC5DEB5"/>
      </patternFill>
    </fill>
    <fill>
      <patternFill patternType="solid">
        <fgColor rgb="FFFFE598"/>
        <bgColor rgb="FFFFE598"/>
      </patternFill>
    </fill>
    <fill>
      <patternFill patternType="solid">
        <fgColor rgb="FFFF9900"/>
        <bgColor rgb="FFFF9900"/>
      </patternFill>
    </fill>
    <fill>
      <patternFill patternType="solid">
        <fgColor rgb="FFA9CD90"/>
        <bgColor rgb="FFA9CD90"/>
      </patternFill>
    </fill>
    <fill>
      <patternFill patternType="solid">
        <fgColor rgb="FFBDC0BF"/>
        <bgColor rgb="FFBDC0BF"/>
      </patternFill>
    </fill>
    <fill>
      <patternFill patternType="solid">
        <fgColor rgb="FFED7D31"/>
        <bgColor rgb="FFED7D31"/>
      </patternFill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CBCBCB"/>
        <bgColor rgb="FFCBCBC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5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000000"/>
      </right>
      <top/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525252"/>
      </bottom>
      <diagonal/>
    </border>
    <border>
      <left style="thin">
        <color rgb="FF525252"/>
      </left>
      <right style="thin">
        <color rgb="FF525252"/>
      </right>
      <top/>
      <bottom style="thin">
        <color rgb="FF525252"/>
      </bottom>
      <diagonal/>
    </border>
    <border>
      <left style="thin">
        <color rgb="FFAAAAAA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3F3F3F"/>
      </bottom>
      <diagonal/>
    </border>
    <border>
      <left/>
      <right/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A5A5A5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76" fontId="1" fillId="0" borderId="2" xfId="0" applyNumberFormat="1" applyFont="1" applyBorder="1" applyAlignment="1">
      <alignment horizontal="left" vertical="center" wrapText="1"/>
    </xf>
    <xf numFmtId="9" fontId="1" fillId="0" borderId="2" xfId="0" applyNumberFormat="1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77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176" fontId="1" fillId="0" borderId="5" xfId="0" applyNumberFormat="1" applyFont="1" applyBorder="1" applyAlignment="1">
      <alignment vertical="center"/>
    </xf>
    <xf numFmtId="178" fontId="1" fillId="0" borderId="5" xfId="0" applyNumberFormat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7" fontId="1" fillId="0" borderId="5" xfId="0" applyNumberFormat="1" applyFont="1" applyBorder="1" applyAlignment="1">
      <alignment vertical="center"/>
    </xf>
    <xf numFmtId="17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176" fontId="1" fillId="0" borderId="8" xfId="0" applyNumberFormat="1" applyFont="1" applyBorder="1" applyAlignment="1">
      <alignment vertical="center"/>
    </xf>
    <xf numFmtId="178" fontId="1" fillId="0" borderId="8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80" fontId="1" fillId="0" borderId="8" xfId="0" applyNumberFormat="1" applyFont="1" applyBorder="1" applyAlignment="1">
      <alignment vertical="center"/>
    </xf>
    <xf numFmtId="177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81" fontId="1" fillId="0" borderId="5" xfId="0" applyNumberFormat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14" fontId="2" fillId="0" borderId="5" xfId="0" applyNumberFormat="1" applyFont="1" applyBorder="1" applyAlignment="1">
      <alignment horizontal="right"/>
    </xf>
    <xf numFmtId="176" fontId="2" fillId="0" borderId="5" xfId="0" applyNumberFormat="1" applyFont="1" applyBorder="1" applyAlignment="1">
      <alignment horizontal="right"/>
    </xf>
    <xf numFmtId="178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8" xfId="0" applyFont="1" applyBorder="1"/>
    <xf numFmtId="14" fontId="2" fillId="0" borderId="8" xfId="0" applyNumberFormat="1" applyFont="1" applyBorder="1" applyAlignment="1">
      <alignment horizontal="right"/>
    </xf>
    <xf numFmtId="176" fontId="2" fillId="0" borderId="8" xfId="0" applyNumberFormat="1" applyFont="1" applyBorder="1" applyAlignment="1">
      <alignment horizontal="right"/>
    </xf>
    <xf numFmtId="178" fontId="2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181" fontId="1" fillId="0" borderId="8" xfId="0" applyNumberFormat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1" xfId="0" applyFont="1" applyBorder="1" applyAlignment="1">
      <alignment horizontal="right"/>
    </xf>
    <xf numFmtId="0" fontId="2" fillId="0" borderId="11" xfId="0" applyFont="1" applyBorder="1"/>
    <xf numFmtId="14" fontId="2" fillId="0" borderId="11" xfId="0" applyNumberFormat="1" applyFont="1" applyBorder="1" applyAlignment="1">
      <alignment horizontal="right"/>
    </xf>
    <xf numFmtId="176" fontId="2" fillId="0" borderId="11" xfId="0" applyNumberFormat="1" applyFont="1" applyBorder="1" applyAlignment="1">
      <alignment horizontal="right"/>
    </xf>
    <xf numFmtId="178" fontId="2" fillId="0" borderId="11" xfId="0" applyNumberFormat="1" applyFont="1" applyBorder="1" applyAlignment="1">
      <alignment horizontal="right"/>
    </xf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177" fontId="1" fillId="0" borderId="11" xfId="0" applyNumberFormat="1" applyFont="1" applyBorder="1" applyAlignment="1">
      <alignment vertical="center"/>
    </xf>
    <xf numFmtId="181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2" borderId="13" xfId="0" applyFont="1" applyFill="1" applyBorder="1"/>
    <xf numFmtId="0" fontId="3" fillId="2" borderId="14" xfId="0" applyFont="1" applyFill="1" applyBorder="1"/>
    <xf numFmtId="0" fontId="4" fillId="2" borderId="14" xfId="0" applyFont="1" applyFill="1" applyBorder="1" applyAlignment="1">
      <alignment horizontal="center"/>
    </xf>
    <xf numFmtId="0" fontId="3" fillId="2" borderId="15" xfId="0" applyFont="1" applyFill="1" applyBorder="1"/>
    <xf numFmtId="0" fontId="5" fillId="2" borderId="16" xfId="0" applyFont="1" applyFill="1" applyBorder="1"/>
    <xf numFmtId="0" fontId="6" fillId="0" borderId="0" xfId="0" applyFont="1" applyAlignment="1">
      <alignment horizontal="left"/>
    </xf>
    <xf numFmtId="0" fontId="7" fillId="2" borderId="17" xfId="0" applyFont="1" applyFill="1" applyBorder="1"/>
    <xf numFmtId="0" fontId="7" fillId="3" borderId="18" xfId="0" applyFont="1" applyFill="1" applyBorder="1" applyAlignment="1">
      <alignment vertical="top"/>
    </xf>
    <xf numFmtId="0" fontId="7" fillId="2" borderId="19" xfId="0" applyFont="1" applyFill="1" applyBorder="1"/>
    <xf numFmtId="0" fontId="3" fillId="2" borderId="20" xfId="0" applyFont="1" applyFill="1" applyBorder="1"/>
    <xf numFmtId="0" fontId="5" fillId="2" borderId="19" xfId="0" applyFont="1" applyFill="1" applyBorder="1"/>
    <xf numFmtId="0" fontId="3" fillId="5" borderId="18" xfId="0" applyFont="1" applyFill="1" applyBorder="1"/>
    <xf numFmtId="0" fontId="3" fillId="2" borderId="18" xfId="0" applyFont="1" applyFill="1" applyBorder="1"/>
    <xf numFmtId="0" fontId="3" fillId="6" borderId="18" xfId="0" applyFont="1" applyFill="1" applyBorder="1"/>
    <xf numFmtId="0" fontId="3" fillId="2" borderId="23" xfId="0" applyFont="1" applyFill="1" applyBorder="1" applyAlignment="1">
      <alignment horizontal="left"/>
    </xf>
    <xf numFmtId="0" fontId="3" fillId="6" borderId="23" xfId="0" applyFont="1" applyFill="1" applyBorder="1"/>
    <xf numFmtId="0" fontId="3" fillId="7" borderId="18" xfId="0" applyFont="1" applyFill="1" applyBorder="1"/>
    <xf numFmtId="0" fontId="3" fillId="3" borderId="18" xfId="0" applyFont="1" applyFill="1" applyBorder="1" applyAlignment="1">
      <alignment horizontal="right"/>
    </xf>
    <xf numFmtId="0" fontId="3" fillId="2" borderId="18" xfId="0" applyFont="1" applyFill="1" applyBorder="1" applyAlignment="1">
      <alignment horizontal="left"/>
    </xf>
    <xf numFmtId="0" fontId="3" fillId="3" borderId="18" xfId="0" applyFont="1" applyFill="1" applyBorder="1"/>
    <xf numFmtId="0" fontId="3" fillId="2" borderId="24" xfId="0" applyFont="1" applyFill="1" applyBorder="1"/>
    <xf numFmtId="177" fontId="3" fillId="3" borderId="18" xfId="0" applyNumberFormat="1" applyFont="1" applyFill="1" applyBorder="1"/>
    <xf numFmtId="0" fontId="5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horizontal="center"/>
    </xf>
    <xf numFmtId="0" fontId="5" fillId="2" borderId="26" xfId="0" applyFont="1" applyFill="1" applyBorder="1"/>
    <xf numFmtId="0" fontId="1" fillId="0" borderId="0" xfId="0" applyFont="1"/>
    <xf numFmtId="0" fontId="3" fillId="2" borderId="28" xfId="0" applyFont="1" applyFill="1" applyBorder="1"/>
    <xf numFmtId="0" fontId="3" fillId="2" borderId="28" xfId="0" applyFont="1" applyFill="1" applyBorder="1" applyAlignment="1">
      <alignment horizontal="left"/>
    </xf>
    <xf numFmtId="0" fontId="3" fillId="6" borderId="18" xfId="0" applyFont="1" applyFill="1" applyBorder="1" applyAlignment="1">
      <alignment horizontal="right"/>
    </xf>
    <xf numFmtId="181" fontId="3" fillId="6" borderId="18" xfId="0" applyNumberFormat="1" applyFont="1" applyFill="1" applyBorder="1" applyAlignment="1">
      <alignment horizontal="right"/>
    </xf>
    <xf numFmtId="0" fontId="10" fillId="0" borderId="28" xfId="0" applyFont="1" applyBorder="1" applyAlignment="1">
      <alignment horizontal="left"/>
    </xf>
    <xf numFmtId="0" fontId="10" fillId="0" borderId="18" xfId="0" applyFont="1" applyBorder="1"/>
    <xf numFmtId="0" fontId="10" fillId="2" borderId="28" xfId="0" applyFont="1" applyFill="1" applyBorder="1" applyAlignment="1">
      <alignment horizontal="left"/>
    </xf>
    <xf numFmtId="0" fontId="10" fillId="2" borderId="18" xfId="0" applyFont="1" applyFill="1" applyBorder="1"/>
    <xf numFmtId="0" fontId="3" fillId="2" borderId="29" xfId="0" applyFont="1" applyFill="1" applyBorder="1"/>
    <xf numFmtId="0" fontId="3" fillId="2" borderId="30" xfId="0" applyFont="1" applyFill="1" applyBorder="1" applyAlignment="1">
      <alignment horizontal="left"/>
    </xf>
    <xf numFmtId="0" fontId="3" fillId="2" borderId="31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left"/>
    </xf>
    <xf numFmtId="0" fontId="11" fillId="2" borderId="18" xfId="0" applyFont="1" applyFill="1" applyBorder="1"/>
    <xf numFmtId="0" fontId="5" fillId="2" borderId="24" xfId="0" applyFont="1" applyFill="1" applyBorder="1"/>
    <xf numFmtId="0" fontId="12" fillId="2" borderId="19" xfId="0" applyFont="1" applyFill="1" applyBorder="1" applyAlignment="1">
      <alignment horizontal="right"/>
    </xf>
    <xf numFmtId="0" fontId="13" fillId="15" borderId="32" xfId="0" applyFont="1" applyFill="1" applyBorder="1"/>
    <xf numFmtId="0" fontId="13" fillId="17" borderId="22" xfId="0" applyFont="1" applyFill="1" applyBorder="1" applyAlignment="1">
      <alignment horizontal="center"/>
    </xf>
    <xf numFmtId="0" fontId="13" fillId="15" borderId="28" xfId="0" applyFont="1" applyFill="1" applyBorder="1"/>
    <xf numFmtId="0" fontId="13" fillId="15" borderId="18" xfId="0" applyFont="1" applyFill="1" applyBorder="1"/>
    <xf numFmtId="0" fontId="5" fillId="2" borderId="28" xfId="0" applyFont="1" applyFill="1" applyBorder="1"/>
    <xf numFmtId="0" fontId="14" fillId="0" borderId="0" xfId="0" applyFont="1"/>
    <xf numFmtId="0" fontId="14" fillId="0" borderId="33" xfId="0" applyFont="1" applyBorder="1" applyAlignment="1">
      <alignment horizontal="right"/>
    </xf>
    <xf numFmtId="0" fontId="5" fillId="2" borderId="18" xfId="0" applyFont="1" applyFill="1" applyBorder="1"/>
    <xf numFmtId="0" fontId="14" fillId="0" borderId="0" xfId="0" applyFont="1" applyAlignment="1">
      <alignment horizontal="right"/>
    </xf>
    <xf numFmtId="0" fontId="5" fillId="2" borderId="34" xfId="0" applyFont="1" applyFill="1" applyBorder="1"/>
    <xf numFmtId="0" fontId="5" fillId="2" borderId="0" xfId="0" applyFont="1" applyFill="1"/>
    <xf numFmtId="0" fontId="5" fillId="2" borderId="35" xfId="0" applyFont="1" applyFill="1" applyBorder="1"/>
    <xf numFmtId="0" fontId="5" fillId="2" borderId="17" xfId="0" applyFont="1" applyFill="1" applyBorder="1"/>
    <xf numFmtId="0" fontId="5" fillId="2" borderId="36" xfId="0" applyFont="1" applyFill="1" applyBorder="1"/>
    <xf numFmtId="0" fontId="15" fillId="18" borderId="16" xfId="0" applyFont="1" applyFill="1" applyBorder="1" applyAlignment="1">
      <alignment horizontal="left" vertical="top"/>
    </xf>
    <xf numFmtId="0" fontId="16" fillId="18" borderId="16" xfId="0" applyFont="1" applyFill="1" applyBorder="1" applyAlignment="1">
      <alignment horizontal="center" vertical="top"/>
    </xf>
    <xf numFmtId="0" fontId="5" fillId="0" borderId="0" xfId="0" applyFont="1"/>
    <xf numFmtId="0" fontId="18" fillId="18" borderId="19" xfId="0" applyFont="1" applyFill="1" applyBorder="1" applyAlignment="1">
      <alignment horizontal="left" vertical="top"/>
    </xf>
    <xf numFmtId="0" fontId="19" fillId="18" borderId="19" xfId="0" applyFont="1" applyFill="1" applyBorder="1" applyAlignment="1">
      <alignment horizontal="center" vertical="top"/>
    </xf>
    <xf numFmtId="0" fontId="20" fillId="0" borderId="38" xfId="0" applyFont="1" applyBorder="1" applyAlignment="1">
      <alignment horizontal="left" vertical="top"/>
    </xf>
    <xf numFmtId="0" fontId="20" fillId="0" borderId="39" xfId="0" applyFont="1" applyBorder="1" applyAlignment="1">
      <alignment horizontal="left" vertical="top"/>
    </xf>
    <xf numFmtId="0" fontId="18" fillId="2" borderId="19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vertical="top"/>
    </xf>
    <xf numFmtId="0" fontId="20" fillId="0" borderId="40" xfId="0" applyFont="1" applyBorder="1" applyAlignment="1">
      <alignment horizontal="left" vertical="top"/>
    </xf>
    <xf numFmtId="0" fontId="20" fillId="0" borderId="41" xfId="0" applyFont="1" applyBorder="1" applyAlignment="1">
      <alignment horizontal="left" vertical="top"/>
    </xf>
    <xf numFmtId="0" fontId="5" fillId="2" borderId="25" xfId="0" applyFont="1" applyFill="1" applyBorder="1"/>
    <xf numFmtId="0" fontId="8" fillId="2" borderId="27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19" borderId="18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left"/>
    </xf>
    <xf numFmtId="0" fontId="8" fillId="2" borderId="28" xfId="0" applyFont="1" applyFill="1" applyBorder="1" applyAlignment="1">
      <alignment horizontal="center"/>
    </xf>
    <xf numFmtId="0" fontId="8" fillId="2" borderId="24" xfId="0" applyFont="1" applyFill="1" applyBorder="1"/>
    <xf numFmtId="0" fontId="22" fillId="0" borderId="47" xfId="0" applyFont="1" applyBorder="1" applyAlignment="1">
      <alignment horizontal="center"/>
    </xf>
    <xf numFmtId="0" fontId="22" fillId="0" borderId="50" xfId="0" applyFont="1" applyBorder="1" applyAlignment="1">
      <alignment horizontal="center"/>
    </xf>
    <xf numFmtId="0" fontId="5" fillId="21" borderId="40" xfId="0" applyFont="1" applyFill="1" applyBorder="1" applyAlignment="1">
      <alignment horizontal="center"/>
    </xf>
    <xf numFmtId="0" fontId="23" fillId="21" borderId="41" xfId="0" applyFont="1" applyFill="1" applyBorder="1" applyAlignment="1">
      <alignment horizontal="center"/>
    </xf>
    <xf numFmtId="0" fontId="23" fillId="21" borderId="51" xfId="0" applyFont="1" applyFill="1" applyBorder="1" applyAlignment="1">
      <alignment horizontal="center"/>
    </xf>
    <xf numFmtId="0" fontId="5" fillId="21" borderId="41" xfId="0" applyFont="1" applyFill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23" fillId="0" borderId="41" xfId="0" applyFont="1" applyBorder="1" applyAlignment="1">
      <alignment horizontal="center"/>
    </xf>
    <xf numFmtId="0" fontId="23" fillId="0" borderId="51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23" fillId="22" borderId="51" xfId="0" applyFont="1" applyFill="1" applyBorder="1" applyAlignment="1">
      <alignment horizontal="center"/>
    </xf>
    <xf numFmtId="0" fontId="23" fillId="0" borderId="40" xfId="0" applyFont="1" applyBorder="1" applyAlignment="1">
      <alignment horizontal="center"/>
    </xf>
    <xf numFmtId="0" fontId="23" fillId="23" borderId="51" xfId="0" applyFont="1" applyFill="1" applyBorder="1" applyAlignment="1">
      <alignment horizontal="center"/>
    </xf>
    <xf numFmtId="182" fontId="5" fillId="0" borderId="40" xfId="0" applyNumberFormat="1" applyFont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0" fontId="9" fillId="0" borderId="21" xfId="0" applyFont="1" applyBorder="1"/>
    <xf numFmtId="0" fontId="9" fillId="0" borderId="22" xfId="0" applyFont="1" applyBorder="1"/>
    <xf numFmtId="0" fontId="8" fillId="8" borderId="21" xfId="0" applyFont="1" applyFill="1" applyBorder="1" applyAlignment="1">
      <alignment horizontal="center"/>
    </xf>
    <xf numFmtId="0" fontId="8" fillId="7" borderId="21" xfId="0" applyFont="1" applyFill="1" applyBorder="1" applyAlignment="1">
      <alignment horizontal="center"/>
    </xf>
    <xf numFmtId="0" fontId="8" fillId="9" borderId="21" xfId="0" applyFont="1" applyFill="1" applyBorder="1" applyAlignment="1">
      <alignment horizontal="center"/>
    </xf>
    <xf numFmtId="0" fontId="8" fillId="10" borderId="21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  <xf numFmtId="0" fontId="8" fillId="12" borderId="21" xfId="0" applyFont="1" applyFill="1" applyBorder="1" applyAlignment="1">
      <alignment horizontal="center"/>
    </xf>
    <xf numFmtId="0" fontId="8" fillId="13" borderId="21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8" borderId="27" xfId="0" applyFont="1" applyFill="1" applyBorder="1" applyAlignment="1">
      <alignment horizontal="center"/>
    </xf>
    <xf numFmtId="0" fontId="8" fillId="7" borderId="27" xfId="0" applyFont="1" applyFill="1" applyBorder="1" applyAlignment="1">
      <alignment horizontal="center"/>
    </xf>
    <xf numFmtId="0" fontId="8" fillId="9" borderId="27" xfId="0" applyFont="1" applyFill="1" applyBorder="1" applyAlignment="1">
      <alignment horizontal="center"/>
    </xf>
    <xf numFmtId="0" fontId="8" fillId="10" borderId="27" xfId="0" applyFont="1" applyFill="1" applyBorder="1" applyAlignment="1">
      <alignment horizontal="center"/>
    </xf>
    <xf numFmtId="0" fontId="8" fillId="14" borderId="27" xfId="0" applyFont="1" applyFill="1" applyBorder="1" applyAlignment="1">
      <alignment horizontal="center"/>
    </xf>
    <xf numFmtId="0" fontId="13" fillId="16" borderId="21" xfId="0" applyFont="1" applyFill="1" applyBorder="1" applyAlignment="1">
      <alignment horizontal="center"/>
    </xf>
    <xf numFmtId="0" fontId="13" fillId="8" borderId="21" xfId="0" applyFont="1" applyFill="1" applyBorder="1" applyAlignment="1">
      <alignment horizontal="center"/>
    </xf>
    <xf numFmtId="0" fontId="18" fillId="2" borderId="37" xfId="0" applyFont="1" applyFill="1" applyBorder="1" applyAlignment="1">
      <alignment horizontal="left" vertical="top"/>
    </xf>
    <xf numFmtId="0" fontId="9" fillId="0" borderId="16" xfId="0" applyFont="1" applyBorder="1"/>
    <xf numFmtId="0" fontId="15" fillId="18" borderId="37" xfId="0" applyFont="1" applyFill="1" applyBorder="1" applyAlignment="1">
      <alignment horizontal="left" vertical="top"/>
    </xf>
    <xf numFmtId="0" fontId="17" fillId="0" borderId="0" xfId="0" applyFont="1" applyAlignment="1">
      <alignment horizontal="center"/>
    </xf>
    <xf numFmtId="0" fontId="0" fillId="0" borderId="0" xfId="0"/>
    <xf numFmtId="0" fontId="18" fillId="2" borderId="42" xfId="0" applyFont="1" applyFill="1" applyBorder="1" applyAlignment="1">
      <alignment horizontal="left"/>
    </xf>
    <xf numFmtId="0" fontId="9" fillId="0" borderId="42" xfId="0" applyFont="1" applyBorder="1"/>
    <xf numFmtId="0" fontId="9" fillId="0" borderId="24" xfId="0" applyFont="1" applyBorder="1"/>
    <xf numFmtId="0" fontId="5" fillId="20" borderId="0" xfId="0" applyFont="1" applyFill="1" applyAlignment="1">
      <alignment horizontal="left" vertical="top"/>
    </xf>
    <xf numFmtId="0" fontId="9" fillId="0" borderId="35" xfId="0" applyFont="1" applyBorder="1"/>
    <xf numFmtId="0" fontId="9" fillId="0" borderId="36" xfId="0" applyFont="1" applyBorder="1"/>
    <xf numFmtId="0" fontId="9" fillId="0" borderId="19" xfId="0" applyFont="1" applyBorder="1"/>
    <xf numFmtId="0" fontId="8" fillId="2" borderId="43" xfId="0" applyFont="1" applyFill="1" applyBorder="1"/>
    <xf numFmtId="0" fontId="9" fillId="0" borderId="44" xfId="0" applyFont="1" applyBorder="1"/>
    <xf numFmtId="0" fontId="9" fillId="0" borderId="17" xfId="0" applyFont="1" applyBorder="1"/>
    <xf numFmtId="0" fontId="5" fillId="0" borderId="46" xfId="0" applyFont="1" applyBorder="1" applyAlignment="1">
      <alignment horizontal="center"/>
    </xf>
    <xf numFmtId="0" fontId="9" fillId="0" borderId="46" xfId="0" applyFont="1" applyBorder="1"/>
    <xf numFmtId="0" fontId="9" fillId="0" borderId="39" xfId="0" applyFont="1" applyBorder="1"/>
    <xf numFmtId="0" fontId="21" fillId="0" borderId="45" xfId="0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0" fontId="9" fillId="0" borderId="49" xfId="0" applyFont="1" applyBorder="1"/>
  </cellXfs>
  <cellStyles count="1">
    <cellStyle name="一般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CAS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_1" displayName="表_1" ref="A1:FE72">
  <tableColumns count="161">
    <tableColumn id="1" xr3:uid="{00000000-0010-0000-0000-000001000000}" name="UID"/>
    <tableColumn id="2" xr3:uid="{00000000-0010-0000-0000-000002000000}" name="病歷號"/>
    <tableColumn id="3" xr3:uid="{00000000-0010-0000-0000-000003000000}" name="床號"/>
    <tableColumn id="4" xr3:uid="{00000000-0010-0000-0000-000004000000}" name="姓名"/>
    <tableColumn id="5" xr3:uid="{00000000-0010-0000-0000-000005000000}" name="年齡"/>
    <tableColumn id="6" xr3:uid="{00000000-0010-0000-0000-000006000000}" name="性別"/>
    <tableColumn id="7" xr3:uid="{00000000-0010-0000-0000-000007000000}" name="手術時間改"/>
    <tableColumn id="8" xr3:uid="{00000000-0010-0000-0000-000008000000}" name="主刀醫師"/>
    <tableColumn id="9" xr3:uid="{00000000-0010-0000-0000-000009000000}" name="麻醉醫師姓名"/>
    <tableColumn id="10" xr3:uid="{00000000-0010-0000-0000-00000A000000}" name="入手術室時間"/>
    <tableColumn id="11" xr3:uid="{00000000-0010-0000-0000-00000B000000}" name="出手術室時間"/>
    <tableColumn id="12" xr3:uid="{00000000-0010-0000-0000-00000C000000}" name="健保碼一"/>
    <tableColumn id="13" xr3:uid="{00000000-0010-0000-0000-00000D000000}" name="手術法"/>
    <tableColumn id="14" xr3:uid="{00000000-0010-0000-0000-00000E000000}" name="收案"/>
    <tableColumn id="15" xr3:uid="{00000000-0010-0000-0000-00000F000000}" name="案號"/>
    <tableColumn id="16" xr3:uid="{00000000-0010-0000-0000-000010000000}" name="第 1 欄"/>
    <tableColumn id="17" xr3:uid="{00000000-0010-0000-0000-000011000000}" name="門診"/>
    <tableColumn id="18" xr3:uid="{00000000-0010-0000-0000-000012000000}" name="1.主治醫師說明ERAS療程□說明解釋"/>
    <tableColumn id="19" xr3:uid="{00000000-0010-0000-0000-000013000000}" name="1.主治醫師說明ERAS療程□手術風險評估"/>
    <tableColumn id="20" xr3:uid="{00000000-0010-0000-0000-000014000000}" name="2.ERAS個管師諮詢"/>
    <tableColumn id="21" xr3:uid="{00000000-0010-0000-0000-000015000000}" name="3.術前心肺功能評估□CxR"/>
    <tableColumn id="22" xr3:uid="{00000000-0010-0000-0000-000016000000}" name="3.術前心肺功能評估□EKG"/>
    <tableColumn id="23" xr3:uid="{00000000-0010-0000-0000-000017000000}" name="4.術前檢驗(□擇一)"/>
    <tableColumn id="24" xr3:uid="{00000000-0010-0000-0000-000018000000}" name="5.復健諮詢□物理治療師諮詢衛教"/>
    <tableColumn id="25" xr3:uid="{00000000-0010-0000-0000-000019000000}" name="5.復健諮詢□術前物理治療"/>
    <tableColumn id="26" xr3:uid="{00000000-0010-0000-0000-00001A000000}" name="6.營養諮詢"/>
    <tableColumn id="27" xr3:uid="{00000000-0010-0000-0000-00001B000000}" name="身高"/>
    <tableColumn id="28" xr3:uid="{00000000-0010-0000-0000-00001C000000}" name="體重"/>
    <tableColumn id="29" xr3:uid="{00000000-0010-0000-0000-00001D000000}" name="BMI"/>
    <tableColumn id="30" xr3:uid="{00000000-0010-0000-0000-00001E000000}" name="Albumin"/>
    <tableColumn id="31" xr3:uid="{00000000-0010-0000-0000-00001F000000}" name="藥物諮詢(無長期用藥免評)"/>
    <tableColumn id="32" xr3:uid="{00000000-0010-0000-0000-000020000000}" name="戒菸諮詢(無抽菸免評)"/>
    <tableColumn id="33" xr3:uid="{00000000-0010-0000-0000-000021000000}" name="戒酒諮詢(無酗酒免評)"/>
    <tableColumn id="34" xr3:uid="{00000000-0010-0000-0000-000022000000}" name="7.術前貧血評估□Hb檢驗  "/>
    <tableColumn id="35" xr3:uid="{00000000-0010-0000-0000-000023000000}" name="8.麻醉醫師術前訪視□麻醉風險評估"/>
    <tableColumn id="36" xr3:uid="{00000000-0010-0000-0000-000024000000}" name="ASA grade"/>
    <tableColumn id="37" xr3:uid="{00000000-0010-0000-0000-000025000000}" name="8.麻醉醫師術前訪視□術前PONV評估"/>
    <tableColumn id="38" xr3:uid="{00000000-0010-0000-0000-000026000000}" name="8.麻醉醫師術前訪視□多模止痛計畫"/>
    <tableColumn id="39" xr3:uid="{00000000-0010-0000-0000-000027000000}" name="8.麻醉醫師術前訪視□同意書"/>
    <tableColumn id="40" xr3:uid="{00000000-0010-0000-0000-000028000000}" name="住院前可完成項目數"/>
    <tableColumn id="41" xr3:uid="{00000000-0010-0000-0000-000029000000}" name="住院當天"/>
    <tableColumn id="42" xr3:uid="{00000000-0010-0000-0000-00002A000000}" name="1.復健術前衛教□復健術前訪視"/>
    <tableColumn id="43" xr3:uid="{00000000-0010-0000-0000-00002B000000}" name="2.營養術前衛教□營養術前訪視"/>
    <tableColumn id="44" xr3:uid="{00000000-0010-0000-0000-00002C000000}" name="3.住院術前檢驗□CBC、BCS、PT、PTT、Albumin"/>
    <tableColumn id="45" xr3:uid="{00000000-0010-0000-0000-00002D000000}" name="4.術前貧血評估及處置□Hb: mg/dl"/>
    <tableColumn id="46" xr3:uid="{00000000-0010-0000-0000-00002E000000}" name="4.術前貧血評估及處置□處置: (血品)"/>
    <tableColumn id="47" xr3:uid="{00000000-0010-0000-0000-00002F000000}" name="5.麻醉醫師術前訪視□術前PONV評估"/>
    <tableColumn id="48" xr3:uid="{00000000-0010-0000-0000-000030000000}" name="5.麻醉醫師術前訪視 □術前止痛藥物名稱: "/>
    <tableColumn id="49" xr3:uid="{00000000-0010-0000-0000-000031000000}" name="5.麻醉醫師術前訪視□同意書"/>
    <tableColumn id="50" xr3:uid="{00000000-0010-0000-0000-000032000000}" name="6.護理照護及術前準備□入院護理衛教"/>
    <tableColumn id="51" xr3:uid="{00000000-0010-0000-0000-000033000000}" name="6.護理照護及術前準備□術前護理衛教"/>
    <tableColumn id="52" xr3:uid="{00000000-0010-0000-0000-000034000000}" name="6.護理照護及術前準備□關懷陪伴"/>
    <tableColumn id="53" xr3:uid="{00000000-0010-0000-0000-000035000000}" name="住院當天可完成項目數"/>
    <tableColumn id="54" xr3:uid="{00000000-0010-0000-0000-000036000000}" name="手術當天"/>
    <tableColumn id="55" xr3:uid="{00000000-0010-0000-0000-000037000000}" name="1.禁食及碳水化合物流質飲食□澄清液體禁食兩小時"/>
    <tableColumn id="56" xr3:uid="{00000000-0010-0000-0000-000038000000}" name="1.禁食及碳水化合物流質飲食□術前兩小時進食高醣飲品"/>
    <tableColumn id="57" xr3:uid="{00000000-0010-0000-0000-000039000000}" name="2.術前預防性抗生素□術前30分鐘投予"/>
    <tableColumn id="58" xr3:uid="{00000000-0010-0000-0000-00003A000000}" name="3.術前止痛□口服止痛"/>
    <tableColumn id="59" xr3:uid="{00000000-0010-0000-0000-00003B000000}" name="3.術前止痛□止痛針劑"/>
    <tableColumn id="60" xr3:uid="{00000000-0010-0000-0000-00003C000000}" name="3.術前止痛□施打神經阻斷"/>
    <tableColumn id="61" xr3:uid="{00000000-0010-0000-0000-00003D000000}" name="3.術前止痛□施打Epidural"/>
    <tableColumn id="62" xr3:uid="{00000000-0010-0000-0000-00003E000000}" name="4.術前PONV□PONV風險/用藥評估"/>
    <tableColumn id="63" xr3:uid="{00000000-0010-0000-0000-00003F000000}" name="5.護理照護□身體皮膚抗菌清潔"/>
    <tableColumn id="64" xr3:uid="{00000000-0010-0000-0000-000040000000}" name="手術當天可完成項目數"/>
    <tableColumn id="65" xr3:uid="{00000000-0010-0000-0000-000041000000}" name="手術中"/>
    <tableColumn id="66" xr3:uid="{00000000-0010-0000-0000-000042000000}" name="1.麻醉止痛□止痛針劑"/>
    <tableColumn id="67" xr3:uid="{00000000-0010-0000-0000-000043000000}" name="1.麻醉止痛□PCEA"/>
    <tableColumn id="68" xr3:uid="{00000000-0010-0000-0000-000044000000}" name="1.麻醉止痛□ PCA"/>
    <tableColumn id="69" xr3:uid="{00000000-0010-0000-0000-000045000000}" name="1.麻醉止痛□nerve block"/>
    <tableColumn id="70" xr3:uid="{00000000-0010-0000-0000-000046000000}" name="2.術中PONV□術中預防PONV(含TIVA、Dexamethasone)"/>
    <tableColumn id="71" xr3:uid="{00000000-0010-0000-0000-000047000000}" name="3.術中保溫(體溫維持36度以上)□體溫量測"/>
    <tableColumn id="72" xr3:uid="{00000000-0010-0000-0000-000048000000}" name="3.術中保溫(體溫維持36度以上)□主動保溫"/>
    <tableColumn id="73" xr3:uid="{00000000-0010-0000-0000-000049000000}" name="3.術中保溫(體溫維持36度以上)□術前預保溫"/>
    <tableColumn id="74" xr3:uid="{00000000-0010-0000-0000-00004A000000}" name="3.術中保溫(體溫維持36度以上)□輸血加溫器"/>
    <tableColumn id="75" xr3:uid="{00000000-0010-0000-0000-00004B000000}" name="4.術中輸液控制□I/O小於3000mL"/>
    <tableColumn id="76" xr3:uid="{00000000-0010-0000-0000-00004C000000}" name="手術中可完成項目數(寫於右欄)"/>
    <tableColumn id="77" xr3:uid="{00000000-0010-0000-0000-00004D000000}" name="手術後                "/>
    <tableColumn id="78" xr3:uid="{00000000-0010-0000-0000-00004E000000}" name="1.術後藥物止痛 □規則口服NSAID止痛"/>
    <tableColumn id="79" xr3:uid="{00000000-0010-0000-0000-00004F000000}" name="1.術後藥物止痛 □規則NSAID止痛針劑"/>
    <tableColumn id="80" xr3:uid="{00000000-0010-0000-0000-000050000000}" name="1.術後藥物止痛 □PCEA"/>
    <tableColumn id="81" xr3:uid="{00000000-0010-0000-0000-000051000000}" name="1.術後藥物止痛 □PCA"/>
    <tableColumn id="82" xr3:uid="{00000000-0010-0000-0000-000052000000}" name="1.術後藥物止痛 □nerve block"/>
    <tableColumn id="83" xr3:uid="{00000000-0010-0000-0000-000053000000}" name="2.手術後三天內疼痛指數評估 □POD1"/>
    <tableColumn id="84" xr3:uid="{00000000-0010-0000-0000-000054000000}" name="2.手術後三天內疼痛指數評估 □POD2"/>
    <tableColumn id="85" xr3:uid="{00000000-0010-0000-0000-000055000000}" name="2.手術後三天內疼痛指數評估 □POD3"/>
    <tableColumn id="86" xr3:uid="{00000000-0010-0000-0000-000056000000}" name="3.拔除尿管、引流管 □術後外科醫師每日評估拔除時機"/>
    <tableColumn id="87" xr3:uid="{00000000-0010-0000-0000-000057000000}" name="4.術後復健介入 □復健術後訪視"/>
    <tableColumn id="88" xr3:uid="{00000000-0010-0000-0000-000058000000}" name="4.術後復健介入 □協助下床"/>
    <tableColumn id="89" xr3:uid="{00000000-0010-0000-0000-000059000000}" name="5.術後營養介入(營養攝取 ≧50%) □營養術後訪視"/>
    <tableColumn id="90" xr3:uid="{00000000-0010-0000-0000-00005A000000}" name="5.術後營養介入(營養攝取 ≧50%) □調整術後餐食種類"/>
    <tableColumn id="91" xr3:uid="{00000000-0010-0000-0000-00005B000000}" name="6.術後儘早活動(術後24小時內) □床邊站立"/>
    <tableColumn id="92" xr3:uid="{00000000-0010-0000-0000-00005C000000}" name="6.術後儘早活動(術後24小時內) □下床走動"/>
    <tableColumn id="93" xr3:uid="{00000000-0010-0000-0000-00005D000000}" name="7.預防血栓 □及早下床活動"/>
    <tableColumn id="94" xr3:uid="{00000000-0010-0000-0000-00005E000000}" name="7.預防血栓 □抗壓力襪"/>
    <tableColumn id="95" xr3:uid="{00000000-0010-0000-0000-00005F000000}" name="7.預防血栓 □抗血栓藥物"/>
    <tableColumn id="96" xr3:uid="{00000000-0010-0000-0000-000060000000}" name="手術後可完成項目數"/>
    <tableColumn id="97" xr3:uid="{00000000-0010-0000-0000-000061000000}" name="出院當天"/>
    <tableColumn id="98" xr3:uid="{00000000-0010-0000-0000-000062000000}" name="1.出院傷口護理衛教 □傷口護理衛教"/>
    <tableColumn id="99" xr3:uid="{00000000-0010-0000-0000-000063000000}" name="2.疼痛控制 □疼痛指數≤3分"/>
    <tableColumn id="100" xr3:uid="{00000000-0010-0000-0000-000064000000}" name="3.返診時間安排 □返診時間(日期: )"/>
    <tableColumn id="101" xr3:uid="{00000000-0010-0000-0000-000065000000}" name="4.出院病人滿意度 □滿意度填寫"/>
    <tableColumn id="102" xr3:uid="{00000000-0010-0000-0000-000066000000}" name="5.住院天數統計 □住院天數："/>
    <tableColumn id="103" xr3:uid="{00000000-0010-0000-0000-000067000000}" name="6.術後併發症記錄 □已紀錄於工作表"/>
    <tableColumn id="104" xr3:uid="{00000000-0010-0000-0000-000068000000}" name="6.術後併發症記錄 □術後併發症："/>
    <tableColumn id="105" xr3:uid="{00000000-0010-0000-0000-000069000000}" name="出院當天可完成項目數"/>
    <tableColumn id="106" xr3:uid="{00000000-0010-0000-0000-00006A000000}" name="出院追蹤"/>
    <tableColumn id="107" xr3:uid="{00000000-0010-0000-0000-00006B000000}" name="1.術後門診追蹤2次 □門診追蹤2次(日期1: )"/>
    <tableColumn id="108" xr3:uid="{00000000-0010-0000-0000-00006C000000}" name="1.術後門診追蹤2次 □門診追蹤2次(日期2: )"/>
    <tableColumn id="109" xr3:uid="{00000000-0010-0000-0000-00006D000000}" name="2.術後30天併發症記錄 □已紀錄於工作表"/>
    <tableColumn id="110" xr3:uid="{00000000-0010-0000-0000-00006E000000}" name="2.術後30天併發症記錄 □術後併發症："/>
    <tableColumn id="111" xr3:uid="{00000000-0010-0000-0000-00006F000000}" name="3.30天再住院率 □30天再次入院(日期: )"/>
    <tableColumn id="112" xr3:uid="{00000000-0010-0000-0000-000070000000}" name="出院追蹤可完成項目數"/>
    <tableColumn id="113" xr3:uid="{00000000-0010-0000-0000-000071000000}" name="流程指標執行率"/>
    <tableColumn id="114" xr3:uid="{00000000-0010-0000-0000-000072000000}" name="第 2 欄"/>
    <tableColumn id="115" xr3:uid="{00000000-0010-0000-0000-000073000000}" name="出生年月日(西元)"/>
    <tableColumn id="116" xr3:uid="{00000000-0010-0000-0000-000074000000}" name="門診日期(西元):"/>
    <tableColumn id="117" xr3:uid="{00000000-0010-0000-0000-000075000000}" name="入院日期(西元):"/>
    <tableColumn id="118" xr3:uid="{00000000-0010-0000-0000-000076000000}" name="出院日期(西元):"/>
    <tableColumn id="119" xr3:uid="{00000000-0010-0000-0000-000077000000}" name="第 3 欄"/>
    <tableColumn id="120" xr3:uid="{00000000-0010-0000-0000-000078000000}" name="品質指標達成率"/>
    <tableColumn id="121" xr3:uid="{00000000-0010-0000-0000-000079000000}" name="外科品質指標"/>
    <tableColumn id="122" xr3:uid="{00000000-0010-0000-0000-00007A000000}" name="1. 術後有無置放引流管"/>
    <tableColumn id="123" xr3:uid="{00000000-0010-0000-0000-00007B000000}" name="2. 術中失血量"/>
    <tableColumn id="124" xr3:uid="{00000000-0010-0000-0000-00007C000000}" name="3. 術後拔除Foley時間"/>
    <tableColumn id="125" xr3:uid="{00000000-0010-0000-0000-00007D000000}" name="麻醉品質指標"/>
    <tableColumn id="126" xr3:uid="{00000000-0010-0000-0000-00007E000000}" name="1.術前最後飲用澄清液時間"/>
    <tableColumn id="127" xr3:uid="{00000000-0010-0000-0000-00007F000000}" name="2.術後第一次下床疼痛指數(VAS)"/>
    <tableColumn id="128" xr3:uid="{00000000-0010-0000-0000-000080000000}" name="3.手術當天I/O"/>
    <tableColumn id="129" xr3:uid="{00000000-0010-0000-0000-000081000000}" name="個管師品質指標"/>
    <tableColumn id="130" xr3:uid="{00000000-0010-0000-0000-000082000000}" name="1.第一次訪視病人時間"/>
    <tableColumn id="131" xr3:uid="{00000000-0010-0000-0000-000083000000}" name="2.安排團隊評估時間(非個管師)"/>
    <tableColumn id="132" xr3:uid="{00000000-0010-0000-0000-000084000000}" name="3.出院後最後連絡病人時間"/>
    <tableColumn id="133" xr3:uid="{00000000-0010-0000-0000-000085000000}" name="營養師品質指標"/>
    <tableColumn id="134" xr3:uid="{00000000-0010-0000-0000-000086000000}" name="1.術前營養評估結果"/>
    <tableColumn id="135" xr3:uid="{00000000-0010-0000-0000-000087000000}" name="2.術後開始喝水時間"/>
    <tableColumn id="136" xr3:uid="{00000000-0010-0000-0000-000088000000}" name="物理治療師品質指標"/>
    <tableColumn id="137" xr3:uid="{00000000-0010-0000-0000-000089000000}" name="1.術前體能評估"/>
    <tableColumn id="138" xr3:uid="{00000000-0010-0000-0000-00008A000000}" name="2.術後第一次離床時間"/>
    <tableColumn id="139" xr3:uid="{00000000-0010-0000-0000-00008B000000}" name="綜合品質指標"/>
    <tableColumn id="140" xr3:uid="{00000000-0010-0000-0000-00008C000000}" name="1. ICU照護時數(小時)"/>
    <tableColumn id="141" xr3:uid="{00000000-0010-0000-0000-00008D000000}" name="2.住院期間再次手術"/>
    <tableColumn id="142" xr3:uid="{00000000-0010-0000-0000-00008E000000}" name="3.出院30天內再次入院"/>
    <tableColumn id="143" xr3:uid="{00000000-0010-0000-0000-00008F000000}" name="第 4 欄"/>
    <tableColumn id="144" xr3:uid="{00000000-0010-0000-0000-000090000000}" name="ODI.近一周下背痛疼痛程度(最嚴重的狀況)"/>
    <tableColumn id="145" xr3:uid="{00000000-0010-0000-0000-000091000000}" name="疼痛強度"/>
    <tableColumn id="146" xr3:uid="{00000000-0010-0000-0000-000092000000}" name="個人衛生"/>
    <tableColumn id="147" xr3:uid="{00000000-0010-0000-0000-000093000000}" name="承重"/>
    <tableColumn id="148" xr3:uid="{00000000-0010-0000-0000-000094000000}" name="行走"/>
    <tableColumn id="149" xr3:uid="{00000000-0010-0000-0000-000095000000}" name="坐立"/>
    <tableColumn id="150" xr3:uid="{00000000-0010-0000-0000-000096000000}" name="站立"/>
    <tableColumn id="151" xr3:uid="{00000000-0010-0000-0000-000097000000}" name="睡眠"/>
    <tableColumn id="152" xr3:uid="{00000000-0010-0000-0000-000098000000}" name="社交生活"/>
    <tableColumn id="153" xr3:uid="{00000000-0010-0000-0000-000099000000}" name="旅行"/>
    <tableColumn id="154" xr3:uid="{00000000-0010-0000-0000-00009A000000}" name="就業/家務"/>
    <tableColumn id="155" xr3:uid="{00000000-0010-0000-0000-00009B000000}" name="(一)請問加入怡樂適療程的就醫感受               "/>
    <tableColumn id="156" xr3:uid="{00000000-0010-0000-0000-00009C000000}" name="1.有提供您疾病需要的衛教資訊?"/>
    <tableColumn id="157" xr3:uid="{00000000-0010-0000-0000-00009D000000}" name="2.有適時給予適當的減輕疼痛的處置?"/>
    <tableColumn id="158" xr3:uid="{00000000-0010-0000-0000-00009E000000}" name="3.有及時得到醫療照護與協助?"/>
    <tableColumn id="159" xr3:uid="{00000000-0010-0000-0000-00009F000000}" name="4.此次手術的治療結果跟您預期中好的情況?"/>
    <tableColumn id="160" xr3:uid="{00000000-0010-0000-0000-0000A0000000}" name="5.整體而言，是否滿意怡樂適療程的照護方式？"/>
    <tableColumn id="161" xr3:uid="{00000000-0010-0000-0000-0000A1000000}" name="(二) 對加入怡樂適療程其他肯定或建議改善事項"/>
  </tableColumns>
  <tableStyleInfo name="CA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E72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2.61328125" defaultRowHeight="15.75" customHeight="1" x14ac:dyDescent="0.3"/>
  <cols>
    <col min="1" max="1" width="17.23046875" customWidth="1"/>
    <col min="4" max="4" width="10.61328125" customWidth="1"/>
    <col min="5" max="5" width="8.61328125" customWidth="1"/>
    <col min="6" max="6" width="8.84375" customWidth="1"/>
    <col min="7" max="7" width="14.84375" customWidth="1"/>
    <col min="9" max="9" width="12" customWidth="1"/>
    <col min="10" max="11" width="20.765625" customWidth="1"/>
    <col min="12" max="12" width="12.23046875" customWidth="1"/>
    <col min="13" max="13" width="37.61328125" customWidth="1"/>
    <col min="15" max="15" width="11.765625" customWidth="1"/>
    <col min="17" max="17" width="15.765625" customWidth="1"/>
    <col min="18" max="19" width="16.84375" customWidth="1"/>
    <col min="31" max="33" width="12.765625" customWidth="1"/>
    <col min="71" max="74" width="12.765625" customWidth="1"/>
    <col min="76" max="76" width="12.765625" customWidth="1"/>
    <col min="89" max="92" width="12.765625" customWidth="1"/>
    <col min="111" max="111" width="12.765625" customWidth="1"/>
    <col min="124" max="124" width="15.61328125" customWidth="1"/>
    <col min="126" max="126" width="15.61328125" customWidth="1"/>
    <col min="130" max="132" width="15.61328125" customWidth="1"/>
    <col min="134" max="134" width="23.61328125" customWidth="1"/>
    <col min="135" max="135" width="15.61328125" customWidth="1"/>
    <col min="138" max="138" width="15.61328125" customWidth="1"/>
    <col min="140" max="140" width="12.765625" customWidth="1"/>
    <col min="144" max="144" width="12.765625" customWidth="1"/>
    <col min="145" max="145" width="31.84375" customWidth="1"/>
    <col min="146" max="146" width="35.23046875" customWidth="1"/>
    <col min="147" max="148" width="37.61328125" customWidth="1"/>
    <col min="149" max="149" width="33.61328125" customWidth="1"/>
    <col min="150" max="150" width="37.61328125" customWidth="1"/>
    <col min="151" max="151" width="26.84375" customWidth="1"/>
    <col min="152" max="154" width="37.61328125" customWidth="1"/>
  </cols>
  <sheetData>
    <row r="1" spans="1:161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4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4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4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4" t="s">
        <v>96</v>
      </c>
      <c r="CT1" s="2" t="s">
        <v>97</v>
      </c>
      <c r="CU1" s="2" t="s">
        <v>98</v>
      </c>
      <c r="CV1" s="5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4" t="s">
        <v>105</v>
      </c>
      <c r="DC1" s="5" t="s">
        <v>106</v>
      </c>
      <c r="DD1" s="5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6" t="s">
        <v>112</v>
      </c>
      <c r="DJ1" s="2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2" t="s">
        <v>118</v>
      </c>
      <c r="DP1" s="6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7" t="s">
        <v>160</v>
      </c>
    </row>
    <row r="2" spans="1:161" ht="15.75" customHeight="1" x14ac:dyDescent="0.3">
      <c r="A2" s="8"/>
      <c r="B2" s="9">
        <v>12345678</v>
      </c>
      <c r="C2" s="9"/>
      <c r="D2" s="9"/>
      <c r="E2" s="9">
        <v>51</v>
      </c>
      <c r="F2" s="9" t="s">
        <v>161</v>
      </c>
      <c r="G2" s="10">
        <v>45299</v>
      </c>
      <c r="H2" s="11">
        <v>3037</v>
      </c>
      <c r="I2" s="9"/>
      <c r="J2" s="12">
        <v>45299.571527777778</v>
      </c>
      <c r="K2" s="12">
        <v>45299.777777777781</v>
      </c>
      <c r="L2" s="9" t="s">
        <v>162</v>
      </c>
      <c r="M2" s="9" t="s">
        <v>163</v>
      </c>
      <c r="N2" s="9" t="b">
        <f t="shared" ref="N2:N51" si="0">IF(E2:E72="","",E2:E72&gt;=80)</f>
        <v>0</v>
      </c>
      <c r="O2" s="9" t="str">
        <f t="shared" ref="O2:O72" si="1">IF(N2=TRUE,"LSF-" &amp; TEXT(COUNTIF(N$2:N2, TRUE), "000"), "NLSF-" &amp; TEXT(COUNTIF(N$2:N2, FALSE), "000"))</f>
        <v>NLSF-001</v>
      </c>
      <c r="P2" s="9"/>
      <c r="Q2" s="13">
        <f t="shared" ref="Q2:Q69" si="2">AN2:AN72/8</f>
        <v>0.25</v>
      </c>
      <c r="R2" s="9" t="b">
        <v>0</v>
      </c>
      <c r="S2" s="9" t="b">
        <v>0</v>
      </c>
      <c r="T2" s="9" t="b">
        <v>0</v>
      </c>
      <c r="U2" s="9" t="b">
        <v>1</v>
      </c>
      <c r="V2" s="9" t="b">
        <v>1</v>
      </c>
      <c r="W2" s="9" t="b">
        <v>0</v>
      </c>
      <c r="X2" s="9" t="b">
        <v>0</v>
      </c>
      <c r="Y2" s="9" t="b">
        <v>0</v>
      </c>
      <c r="Z2" s="9" t="b">
        <v>0</v>
      </c>
      <c r="AA2" s="9">
        <v>160</v>
      </c>
      <c r="AB2" s="9">
        <v>52</v>
      </c>
      <c r="AC2" s="9">
        <f t="shared" ref="AC2:AC69" si="3">IFERROR(ROUND(AB2/(AA2^2/10000),2), "")</f>
        <v>20.309999999999999</v>
      </c>
      <c r="AD2" s="9">
        <v>3.1</v>
      </c>
      <c r="AE2" s="9" t="b">
        <v>0</v>
      </c>
      <c r="AF2" s="9" t="b">
        <v>0</v>
      </c>
      <c r="AG2" s="9" t="b">
        <v>0</v>
      </c>
      <c r="AH2" s="9">
        <v>13.5</v>
      </c>
      <c r="AI2" s="9" t="b">
        <v>0</v>
      </c>
      <c r="AJ2" s="9">
        <v>3</v>
      </c>
      <c r="AK2" s="9" t="b">
        <v>0</v>
      </c>
      <c r="AL2" s="9" t="b">
        <v>0</v>
      </c>
      <c r="AM2" s="9" t="b">
        <v>0</v>
      </c>
      <c r="AN2" s="9">
        <f t="shared" ref="AN2:AN69" si="4">IF(AND(R2=TRUE, S2=TRUE), 1, 0) + IF(AND(U2=TRUE, V2=TRUE), 1, 0) + IF(W2=TRUE, 1, 0) + IF(AND(X2=TRUE, Y2=TRUE), 1, 0) + IF(AND(Z2=TRUE, COUNT(AA2:AD2)=COLUMNS(AA2:AD2)), 1, 0) + IF(W2=TRUE, 1, 0) + IF(COUNT(AH2)=COLUMNS(AH2), 1, 0) + IF(OR(AND(AI2=TRUE, ISNUMBER(AJ2)), OR(AK2=TRUE, AL2=TRUE, AM2=TRUE)), 1, 0)</f>
        <v>2</v>
      </c>
      <c r="AO2" s="13">
        <f t="shared" ref="AO2:AO69" si="5">BA2:BA72/6</f>
        <v>0.5</v>
      </c>
      <c r="AP2" s="9" t="b">
        <v>0</v>
      </c>
      <c r="AQ2" s="9" t="b">
        <v>0</v>
      </c>
      <c r="AR2" s="9" t="b">
        <v>1</v>
      </c>
      <c r="AS2" s="9">
        <v>12.5</v>
      </c>
      <c r="AT2" s="9" t="s">
        <v>164</v>
      </c>
      <c r="AU2" s="9" t="b">
        <v>1</v>
      </c>
      <c r="AV2" s="9" t="s">
        <v>165</v>
      </c>
      <c r="AW2" s="9" t="b">
        <v>1</v>
      </c>
      <c r="AX2" s="9" t="b">
        <v>1</v>
      </c>
      <c r="AY2" s="9" t="b">
        <v>1</v>
      </c>
      <c r="AZ2" s="9" t="b">
        <v>0</v>
      </c>
      <c r="BA2" s="9">
        <f t="shared" ref="BA2:BA69" si="6">IF(AP2=TRUE, 1, 0) + IF(AQ2=TRUE, 1, 0) + IF(AR2=TRUE, 1, 0) + IF(ISNUMBER(AS2), 1, 0) + IF(OR(AU2=TRUE, ISTEXT(AV2), AW2=TRUE), 1, 0) + IF(AND(AX2=TRUE, AY2=TRUE, AZ2=TRUE), 1, 0)</f>
        <v>3</v>
      </c>
      <c r="BB2" s="13">
        <f t="shared" ref="BB2:BB69" si="7">BL2:BL72/5</f>
        <v>0.4</v>
      </c>
      <c r="BC2" s="9" t="b">
        <v>0</v>
      </c>
      <c r="BD2" s="9" t="b">
        <v>0</v>
      </c>
      <c r="BE2" s="9" t="b">
        <v>1</v>
      </c>
      <c r="BF2" s="9" t="b">
        <v>0</v>
      </c>
      <c r="BG2" s="9" t="b">
        <v>0</v>
      </c>
      <c r="BH2" s="9" t="b">
        <v>0</v>
      </c>
      <c r="BI2" s="9" t="b">
        <v>0</v>
      </c>
      <c r="BJ2" s="9" t="b">
        <v>1</v>
      </c>
      <c r="BK2" s="9" t="b">
        <v>0</v>
      </c>
      <c r="BL2" s="9">
        <f t="shared" ref="BL2:BL69" si="8">IF(AND(BC2=TRUE, BD2=TRUE), 1, 0) + IF(BE2=TRUE, 1, 0) + IF(OR(BF2=TRUE, BG2=TRUE, BH2=TRUE, BI2=TRUE), 1, 0) + IF(BJ2=TRUE, 1, 0)+ IF(BK2=TRUE, 1, 0)</f>
        <v>2</v>
      </c>
      <c r="BM2" s="13">
        <f t="shared" ref="BM2:BM69" si="9">BX2:BX72/4</f>
        <v>1</v>
      </c>
      <c r="BN2" s="9" t="b">
        <v>1</v>
      </c>
      <c r="BO2" s="9" t="b">
        <v>0</v>
      </c>
      <c r="BP2" s="9" t="b">
        <v>0</v>
      </c>
      <c r="BQ2" s="9" t="b">
        <v>0</v>
      </c>
      <c r="BR2" s="9" t="b">
        <v>1</v>
      </c>
      <c r="BS2" s="9" t="b">
        <v>1</v>
      </c>
      <c r="BT2" s="9" t="b">
        <v>1</v>
      </c>
      <c r="BU2" s="9" t="b">
        <v>0</v>
      </c>
      <c r="BV2" s="9" t="b">
        <v>0</v>
      </c>
      <c r="BW2" s="9" t="b">
        <v>1</v>
      </c>
      <c r="BX2" s="9">
        <f t="shared" ref="BX2:BX69" si="10">IF(OR(BN2=TRUE, BO2=TRUE, BP2=TRUE, BQ2=TRUE), 1, 0) + IF(BR2=TRUE, 1, 0) + IF(OR(BS2=TRUE, BT2=TRUE, BU2=TRUE, BV2=TRUE), 1, 0) + IF(BW2=TRUE, 1, 0)</f>
        <v>4</v>
      </c>
      <c r="BY2" s="13">
        <f t="shared" ref="BY2:BY69" si="11">CR2:CR72/7</f>
        <v>0.2857142857142857</v>
      </c>
      <c r="BZ2" s="9" t="b">
        <v>1</v>
      </c>
      <c r="CA2" s="9" t="b">
        <v>0</v>
      </c>
      <c r="CB2" s="9" t="b">
        <v>0</v>
      </c>
      <c r="CC2" s="9" t="b">
        <v>0</v>
      </c>
      <c r="CD2" s="9" t="b">
        <v>0</v>
      </c>
      <c r="CE2" s="9" t="b">
        <v>1</v>
      </c>
      <c r="CF2" s="9" t="b">
        <v>1</v>
      </c>
      <c r="CG2" s="9" t="b">
        <v>1</v>
      </c>
      <c r="CH2" s="9" t="b">
        <v>1</v>
      </c>
      <c r="CI2" s="9" t="b">
        <v>0</v>
      </c>
      <c r="CJ2" s="9" t="b">
        <v>0</v>
      </c>
      <c r="CK2" s="9" t="b">
        <v>0</v>
      </c>
      <c r="CL2" s="9" t="b">
        <v>0</v>
      </c>
      <c r="CM2" s="9" t="b">
        <v>0</v>
      </c>
      <c r="CN2" s="9" t="b">
        <v>0</v>
      </c>
      <c r="CO2" s="9" t="b">
        <v>0</v>
      </c>
      <c r="CP2" s="9" t="b">
        <v>0</v>
      </c>
      <c r="CQ2" s="9" t="b">
        <v>0</v>
      </c>
      <c r="CR2" s="9">
        <f t="shared" ref="CR2:CR69" si="12">IF(OR(CA2=TRUE, CB2=TRUE, CC2=TRUE, CD2=TRUE), 1, 0) + IF(AND(CE2=TRUE, CF2=TRUE, CG2=TRUE), 1, 0) + IF(CH2=TRUE, 1, 0) + IF(AND(CI2=TRUE, CJ2=TRUE), 1, 0) + IF(AND(CK2=TRUE, CL2=TRUE), 1, 0) + IF(AND(CM2=TRUE, CN2=TRUE), 1, 0) + IF(OR(CO2=TRUE, CP2=TRUE, CQ2=TRUE), 1, 0)</f>
        <v>2</v>
      </c>
      <c r="CS2" s="13" t="e">
        <f t="shared" ref="CS2:CS69" ca="1" si="13">DA2:DA72/6</f>
        <v>#NAME?</v>
      </c>
      <c r="CT2" s="9" t="b">
        <v>1</v>
      </c>
      <c r="CU2" s="9" t="b">
        <v>1</v>
      </c>
      <c r="CV2" s="10">
        <v>45371</v>
      </c>
      <c r="CW2" s="9" t="b">
        <v>0</v>
      </c>
      <c r="CX2" s="9">
        <v>10</v>
      </c>
      <c r="CY2" s="9" t="b">
        <v>0</v>
      </c>
      <c r="CZ2" s="9"/>
      <c r="DA2" s="9" t="e">
        <f t="shared" ref="DA2:DA69" ca="1" si="14">IF(CT2=TRUE, 1, 0) + IF(CU2=TRUE, 1, 0) + IF(ISDATE(CV2), 1, 0) + IF(CW2=TRUE, 1, 0) + IF(ISNUMBER(CX2), 1, 0) + IF(CY2=TRUE, 1, 0)</f>
        <v>#NAME?</v>
      </c>
      <c r="DB2" s="13" t="e">
        <f t="shared" ref="DB2:DB69" ca="1" si="15">DH2:DH72/3</f>
        <v>#NAME?</v>
      </c>
      <c r="DC2" s="10">
        <v>45371</v>
      </c>
      <c r="DD2" s="10">
        <v>45384</v>
      </c>
      <c r="DE2" s="9" t="b">
        <v>0</v>
      </c>
      <c r="DF2" s="9"/>
      <c r="DG2" s="9"/>
      <c r="DH2" s="9" t="e">
        <f t="shared" ref="DH2:DH69" ca="1" si="16">IF(AND(ISDATE(DC2), ISDATE(DD2)), 1, 0) + IF(DE2=TRUE, 1, 0) + 1</f>
        <v>#NAME?</v>
      </c>
      <c r="DI2" s="14" t="e">
        <f t="shared" ref="DI2:DI52" ca="1" si="17">(DH2+DA2+CR2+BX2+BL2+BA2+AN2)/39</f>
        <v>#NAME?</v>
      </c>
      <c r="DJ2" s="9"/>
      <c r="DK2" s="10">
        <v>20565</v>
      </c>
      <c r="DL2" s="10">
        <v>45222</v>
      </c>
      <c r="DM2" s="10">
        <v>45280</v>
      </c>
      <c r="DN2" s="10">
        <v>45294</v>
      </c>
      <c r="DO2" s="9"/>
      <c r="DP2" s="14">
        <f t="shared" ref="DP2:DP69" ca="1" si="18">(21-COUNTBLANK(DR2:EL2))/16</f>
        <v>1</v>
      </c>
      <c r="DQ2" s="9"/>
      <c r="DR2" s="9" t="b">
        <v>1</v>
      </c>
      <c r="DS2" s="9">
        <v>500</v>
      </c>
      <c r="DT2" s="15">
        <v>45533.520833333336</v>
      </c>
      <c r="DU2" s="9"/>
      <c r="DV2" s="9" t="s">
        <v>166</v>
      </c>
      <c r="DW2" s="9">
        <v>5</v>
      </c>
      <c r="DX2" s="9">
        <v>-500</v>
      </c>
      <c r="DY2" s="9"/>
      <c r="DZ2" s="15">
        <v>45533.520833333336</v>
      </c>
      <c r="EA2" s="15">
        <v>45533.520833333336</v>
      </c>
      <c r="EB2" s="15">
        <v>45533.520833333336</v>
      </c>
      <c r="EC2" s="9"/>
      <c r="ED2" s="9" t="s">
        <v>167</v>
      </c>
      <c r="EE2" s="15">
        <v>45533.520833333336</v>
      </c>
      <c r="EF2" s="9"/>
      <c r="EG2" s="9" t="s">
        <v>168</v>
      </c>
      <c r="EH2" s="15">
        <v>45533.520833333336</v>
      </c>
      <c r="EI2" s="9"/>
      <c r="EJ2" s="9">
        <v>0</v>
      </c>
      <c r="EK2" s="9" t="b">
        <v>0</v>
      </c>
      <c r="EL2" s="9" t="e">
        <f t="shared" ref="EL2:EL72" ca="1" si="19">ISDATE(DG2)</f>
        <v>#NAME?</v>
      </c>
      <c r="EM2" s="9"/>
      <c r="EN2" s="9" t="s">
        <v>169</v>
      </c>
      <c r="EO2" s="9" t="s">
        <v>170</v>
      </c>
      <c r="EP2" s="9" t="s">
        <v>171</v>
      </c>
      <c r="EQ2" s="9" t="s">
        <v>172</v>
      </c>
      <c r="ER2" s="9" t="s">
        <v>173</v>
      </c>
      <c r="ES2" s="9" t="s">
        <v>174</v>
      </c>
      <c r="ET2" s="9" t="s">
        <v>175</v>
      </c>
      <c r="EU2" s="9" t="s">
        <v>176</v>
      </c>
      <c r="EV2" s="9" t="s">
        <v>177</v>
      </c>
      <c r="EW2" s="9" t="s">
        <v>178</v>
      </c>
      <c r="EX2" s="9" t="s">
        <v>179</v>
      </c>
      <c r="EY2" s="9" t="s">
        <v>180</v>
      </c>
      <c r="EZ2" s="9" t="s">
        <v>181</v>
      </c>
      <c r="FA2" s="9" t="s">
        <v>181</v>
      </c>
      <c r="FB2" s="9" t="s">
        <v>181</v>
      </c>
      <c r="FC2" s="9" t="s">
        <v>181</v>
      </c>
      <c r="FD2" s="9" t="s">
        <v>181</v>
      </c>
      <c r="FE2" s="16" t="s">
        <v>182</v>
      </c>
    </row>
    <row r="3" spans="1:161" ht="15.75" customHeight="1" x14ac:dyDescent="0.3">
      <c r="A3" s="17"/>
      <c r="B3" s="18">
        <v>12345679</v>
      </c>
      <c r="C3" s="18"/>
      <c r="D3" s="18"/>
      <c r="E3" s="18">
        <v>82</v>
      </c>
      <c r="F3" s="18" t="s">
        <v>183</v>
      </c>
      <c r="G3" s="19">
        <v>45300</v>
      </c>
      <c r="H3" s="20">
        <v>7945</v>
      </c>
      <c r="I3" s="18"/>
      <c r="J3" s="21">
        <v>45300.527777777781</v>
      </c>
      <c r="K3" s="21">
        <v>45300.784722222219</v>
      </c>
      <c r="L3" s="18" t="s">
        <v>162</v>
      </c>
      <c r="M3" s="18" t="s">
        <v>184</v>
      </c>
      <c r="N3" s="18" t="b">
        <f t="shared" si="0"/>
        <v>1</v>
      </c>
      <c r="O3" s="18" t="str">
        <f t="shared" si="1"/>
        <v>LSF-001</v>
      </c>
      <c r="P3" s="18"/>
      <c r="Q3" s="22">
        <f t="shared" si="2"/>
        <v>0.5</v>
      </c>
      <c r="R3" s="18" t="b">
        <v>0</v>
      </c>
      <c r="S3" s="18" t="b">
        <v>0</v>
      </c>
      <c r="T3" s="18" t="b">
        <v>0</v>
      </c>
      <c r="U3" s="18" t="b">
        <v>1</v>
      </c>
      <c r="V3" s="18" t="b">
        <v>1</v>
      </c>
      <c r="W3" s="18" t="b">
        <v>1</v>
      </c>
      <c r="X3" s="18" t="b">
        <v>0</v>
      </c>
      <c r="Y3" s="18" t="b">
        <v>0</v>
      </c>
      <c r="Z3" s="18" t="b">
        <v>0</v>
      </c>
      <c r="AA3" s="18">
        <v>165</v>
      </c>
      <c r="AB3" s="18">
        <v>45</v>
      </c>
      <c r="AC3" s="18">
        <f t="shared" si="3"/>
        <v>16.53</v>
      </c>
      <c r="AD3" s="18"/>
      <c r="AE3" s="18" t="b">
        <v>0</v>
      </c>
      <c r="AF3" s="18" t="b">
        <v>0</v>
      </c>
      <c r="AG3" s="18" t="b">
        <v>0</v>
      </c>
      <c r="AH3" s="18"/>
      <c r="AI3" s="18" t="b">
        <v>1</v>
      </c>
      <c r="AJ3" s="18">
        <v>3</v>
      </c>
      <c r="AK3" s="18" t="b">
        <v>1</v>
      </c>
      <c r="AL3" s="18" t="b">
        <v>0</v>
      </c>
      <c r="AM3" s="18" t="b">
        <v>1</v>
      </c>
      <c r="AN3" s="18">
        <f t="shared" si="4"/>
        <v>4</v>
      </c>
      <c r="AO3" s="22">
        <f t="shared" si="5"/>
        <v>0.5</v>
      </c>
      <c r="AP3" s="18" t="b">
        <v>0</v>
      </c>
      <c r="AQ3" s="18" t="b">
        <v>0</v>
      </c>
      <c r="AR3" s="18" t="b">
        <v>1</v>
      </c>
      <c r="AS3" s="18">
        <v>11.3</v>
      </c>
      <c r="AT3" s="18"/>
      <c r="AU3" s="18" t="b">
        <v>1</v>
      </c>
      <c r="AV3" s="18"/>
      <c r="AW3" s="18" t="b">
        <v>1</v>
      </c>
      <c r="AX3" s="18" t="b">
        <v>1</v>
      </c>
      <c r="AY3" s="18" t="b">
        <v>1</v>
      </c>
      <c r="AZ3" s="18" t="b">
        <v>0</v>
      </c>
      <c r="BA3" s="18">
        <f t="shared" si="6"/>
        <v>3</v>
      </c>
      <c r="BB3" s="22">
        <f t="shared" si="7"/>
        <v>0.4</v>
      </c>
      <c r="BC3" s="18" t="b">
        <v>0</v>
      </c>
      <c r="BD3" s="18" t="b">
        <v>0</v>
      </c>
      <c r="BE3" s="18" t="b">
        <v>1</v>
      </c>
      <c r="BF3" s="18" t="b">
        <v>0</v>
      </c>
      <c r="BG3" s="18" t="b">
        <v>0</v>
      </c>
      <c r="BH3" s="18" t="b">
        <v>0</v>
      </c>
      <c r="BI3" s="18" t="b">
        <v>0</v>
      </c>
      <c r="BJ3" s="18" t="b">
        <v>1</v>
      </c>
      <c r="BK3" s="18" t="b">
        <v>0</v>
      </c>
      <c r="BL3" s="18">
        <f t="shared" si="8"/>
        <v>2</v>
      </c>
      <c r="BM3" s="22">
        <f t="shared" si="9"/>
        <v>1</v>
      </c>
      <c r="BN3" s="18" t="b">
        <v>1</v>
      </c>
      <c r="BO3" s="18" t="b">
        <v>0</v>
      </c>
      <c r="BP3" s="18" t="b">
        <v>0</v>
      </c>
      <c r="BQ3" s="18" t="b">
        <v>0</v>
      </c>
      <c r="BR3" s="18" t="b">
        <v>1</v>
      </c>
      <c r="BS3" s="18" t="b">
        <v>1</v>
      </c>
      <c r="BT3" s="18" t="b">
        <v>1</v>
      </c>
      <c r="BU3" s="18" t="b">
        <v>0</v>
      </c>
      <c r="BV3" s="18" t="b">
        <v>0</v>
      </c>
      <c r="BW3" s="18" t="b">
        <v>1</v>
      </c>
      <c r="BX3" s="18">
        <f t="shared" si="10"/>
        <v>4</v>
      </c>
      <c r="BY3" s="22">
        <f t="shared" si="11"/>
        <v>0.2857142857142857</v>
      </c>
      <c r="BZ3" s="18" t="b">
        <v>1</v>
      </c>
      <c r="CA3" s="18" t="b">
        <v>0</v>
      </c>
      <c r="CB3" s="18" t="b">
        <v>0</v>
      </c>
      <c r="CC3" s="18" t="b">
        <v>0</v>
      </c>
      <c r="CD3" s="18" t="b">
        <v>0</v>
      </c>
      <c r="CE3" s="18" t="b">
        <v>1</v>
      </c>
      <c r="CF3" s="18" t="b">
        <v>1</v>
      </c>
      <c r="CG3" s="18" t="b">
        <v>1</v>
      </c>
      <c r="CH3" s="18" t="b">
        <v>1</v>
      </c>
      <c r="CI3" s="18" t="b">
        <v>0</v>
      </c>
      <c r="CJ3" s="18" t="b">
        <v>0</v>
      </c>
      <c r="CK3" s="18" t="b">
        <v>0</v>
      </c>
      <c r="CL3" s="18" t="b">
        <v>0</v>
      </c>
      <c r="CM3" s="18" t="b">
        <v>0</v>
      </c>
      <c r="CN3" s="18" t="b">
        <v>0</v>
      </c>
      <c r="CO3" s="18" t="b">
        <v>0</v>
      </c>
      <c r="CP3" s="18" t="b">
        <v>0</v>
      </c>
      <c r="CQ3" s="18" t="b">
        <v>0</v>
      </c>
      <c r="CR3" s="18">
        <f t="shared" si="12"/>
        <v>2</v>
      </c>
      <c r="CS3" s="22" t="e">
        <f t="shared" ca="1" si="13"/>
        <v>#NAME?</v>
      </c>
      <c r="CT3" s="18" t="b">
        <v>1</v>
      </c>
      <c r="CU3" s="18" t="b">
        <v>1</v>
      </c>
      <c r="CV3" s="19"/>
      <c r="CW3" s="18" t="b">
        <v>0</v>
      </c>
      <c r="CX3" s="18"/>
      <c r="CY3" s="18" t="b">
        <v>0</v>
      </c>
      <c r="CZ3" s="18"/>
      <c r="DA3" s="18" t="e">
        <f t="shared" ca="1" si="14"/>
        <v>#NAME?</v>
      </c>
      <c r="DB3" s="22" t="e">
        <f t="shared" ca="1" si="15"/>
        <v>#NAME?</v>
      </c>
      <c r="DC3" s="19"/>
      <c r="DD3" s="19"/>
      <c r="DE3" s="18" t="b">
        <v>0</v>
      </c>
      <c r="DF3" s="18"/>
      <c r="DG3" s="23"/>
      <c r="DH3" s="18" t="e">
        <f t="shared" ca="1" si="16"/>
        <v>#NAME?</v>
      </c>
      <c r="DI3" s="24" t="e">
        <f t="shared" ca="1" si="17"/>
        <v>#NAME?</v>
      </c>
      <c r="DJ3" s="18"/>
      <c r="DK3" s="19"/>
      <c r="DL3" s="19"/>
      <c r="DM3" s="19"/>
      <c r="DN3" s="19"/>
      <c r="DO3" s="18"/>
      <c r="DP3" s="24">
        <f t="shared" ca="1" si="18"/>
        <v>0.25</v>
      </c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 t="s">
        <v>185</v>
      </c>
      <c r="EE3" s="18"/>
      <c r="EF3" s="18"/>
      <c r="EG3" s="18" t="s">
        <v>186</v>
      </c>
      <c r="EH3" s="18"/>
      <c r="EI3" s="18"/>
      <c r="EJ3" s="18">
        <v>50</v>
      </c>
      <c r="EK3" s="18"/>
      <c r="EL3" s="18" t="e">
        <f t="shared" ca="1" si="19"/>
        <v>#NAME?</v>
      </c>
      <c r="EM3" s="18"/>
      <c r="EN3" s="18" t="s">
        <v>169</v>
      </c>
      <c r="EO3" s="18" t="s">
        <v>187</v>
      </c>
      <c r="EP3" s="18" t="s">
        <v>188</v>
      </c>
      <c r="EQ3" s="18" t="s">
        <v>189</v>
      </c>
      <c r="ER3" s="18" t="s">
        <v>190</v>
      </c>
      <c r="ES3" s="18" t="s">
        <v>191</v>
      </c>
      <c r="ET3" s="18" t="s">
        <v>192</v>
      </c>
      <c r="EU3" s="18" t="s">
        <v>193</v>
      </c>
      <c r="EV3" s="18" t="s">
        <v>194</v>
      </c>
      <c r="EW3" s="18" t="s">
        <v>195</v>
      </c>
      <c r="EX3" s="18" t="s">
        <v>196</v>
      </c>
      <c r="EY3" s="18" t="s">
        <v>180</v>
      </c>
      <c r="EZ3" s="18" t="s">
        <v>197</v>
      </c>
      <c r="FA3" s="18" t="s">
        <v>197</v>
      </c>
      <c r="FB3" s="18" t="s">
        <v>197</v>
      </c>
      <c r="FC3" s="18" t="s">
        <v>197</v>
      </c>
      <c r="FD3" s="18" t="s">
        <v>197</v>
      </c>
      <c r="FE3" s="25" t="s">
        <v>182</v>
      </c>
    </row>
    <row r="4" spans="1:161" ht="15.75" customHeight="1" x14ac:dyDescent="0.3">
      <c r="A4" s="8"/>
      <c r="B4" s="9">
        <v>12345680</v>
      </c>
      <c r="C4" s="9"/>
      <c r="D4" s="9"/>
      <c r="E4" s="9">
        <v>77</v>
      </c>
      <c r="F4" s="9" t="s">
        <v>161</v>
      </c>
      <c r="G4" s="10">
        <v>45303</v>
      </c>
      <c r="H4" s="11">
        <v>8385</v>
      </c>
      <c r="I4" s="9"/>
      <c r="J4" s="12">
        <v>45303.7</v>
      </c>
      <c r="K4" s="12">
        <v>45303.805555555555</v>
      </c>
      <c r="L4" s="9" t="s">
        <v>162</v>
      </c>
      <c r="M4" s="9" t="s">
        <v>163</v>
      </c>
      <c r="N4" s="9" t="b">
        <f t="shared" si="0"/>
        <v>0</v>
      </c>
      <c r="O4" s="9" t="str">
        <f t="shared" si="1"/>
        <v>NLSF-002</v>
      </c>
      <c r="P4" s="9"/>
      <c r="Q4" s="13">
        <f t="shared" si="2"/>
        <v>0.125</v>
      </c>
      <c r="R4" s="9" t="b">
        <v>0</v>
      </c>
      <c r="S4" s="9" t="b">
        <v>0</v>
      </c>
      <c r="T4" s="9" t="b">
        <v>0</v>
      </c>
      <c r="U4" s="9" t="b">
        <v>1</v>
      </c>
      <c r="V4" s="9" t="b">
        <v>1</v>
      </c>
      <c r="W4" s="9" t="b">
        <v>0</v>
      </c>
      <c r="X4" s="9" t="b">
        <v>0</v>
      </c>
      <c r="Y4" s="9" t="b">
        <v>0</v>
      </c>
      <c r="Z4" s="9" t="b">
        <v>0</v>
      </c>
      <c r="AA4" s="9"/>
      <c r="AB4" s="9"/>
      <c r="AC4" s="9" t="str">
        <f t="shared" si="3"/>
        <v/>
      </c>
      <c r="AD4" s="9"/>
      <c r="AE4" s="9" t="b">
        <v>0</v>
      </c>
      <c r="AF4" s="9" t="b">
        <v>0</v>
      </c>
      <c r="AG4" s="9" t="b">
        <v>0</v>
      </c>
      <c r="AH4" s="9"/>
      <c r="AI4" s="9" t="b">
        <v>0</v>
      </c>
      <c r="AJ4" s="9">
        <v>2</v>
      </c>
      <c r="AK4" s="9" t="b">
        <v>0</v>
      </c>
      <c r="AL4" s="9" t="b">
        <v>0</v>
      </c>
      <c r="AM4" s="9" t="b">
        <v>0</v>
      </c>
      <c r="AN4" s="9">
        <f t="shared" si="4"/>
        <v>1</v>
      </c>
      <c r="AO4" s="13">
        <f t="shared" si="5"/>
        <v>0.33333333333333331</v>
      </c>
      <c r="AP4" s="9" t="b">
        <v>0</v>
      </c>
      <c r="AQ4" s="9" t="b">
        <v>0</v>
      </c>
      <c r="AR4" s="9" t="b">
        <v>1</v>
      </c>
      <c r="AS4" s="9"/>
      <c r="AT4" s="9"/>
      <c r="AU4" s="9" t="b">
        <v>1</v>
      </c>
      <c r="AV4" s="9"/>
      <c r="AW4" s="9" t="b">
        <v>1</v>
      </c>
      <c r="AX4" s="9" t="b">
        <v>1</v>
      </c>
      <c r="AY4" s="9" t="b">
        <v>1</v>
      </c>
      <c r="AZ4" s="9" t="b">
        <v>0</v>
      </c>
      <c r="BA4" s="9">
        <f t="shared" si="6"/>
        <v>2</v>
      </c>
      <c r="BB4" s="13">
        <f t="shared" si="7"/>
        <v>0.4</v>
      </c>
      <c r="BC4" s="9" t="b">
        <v>0</v>
      </c>
      <c r="BD4" s="9" t="b">
        <v>0</v>
      </c>
      <c r="BE4" s="9" t="b">
        <v>1</v>
      </c>
      <c r="BF4" s="9" t="b">
        <v>0</v>
      </c>
      <c r="BG4" s="9" t="b">
        <v>0</v>
      </c>
      <c r="BH4" s="9" t="b">
        <v>0</v>
      </c>
      <c r="BI4" s="9" t="b">
        <v>0</v>
      </c>
      <c r="BJ4" s="9" t="b">
        <v>1</v>
      </c>
      <c r="BK4" s="9" t="b">
        <v>0</v>
      </c>
      <c r="BL4" s="9">
        <f t="shared" si="8"/>
        <v>2</v>
      </c>
      <c r="BM4" s="13">
        <f t="shared" si="9"/>
        <v>1</v>
      </c>
      <c r="BN4" s="9" t="b">
        <v>1</v>
      </c>
      <c r="BO4" s="9" t="b">
        <v>0</v>
      </c>
      <c r="BP4" s="9" t="b">
        <v>0</v>
      </c>
      <c r="BQ4" s="9" t="b">
        <v>0</v>
      </c>
      <c r="BR4" s="9" t="b">
        <v>1</v>
      </c>
      <c r="BS4" s="9" t="b">
        <v>1</v>
      </c>
      <c r="BT4" s="9" t="b">
        <v>1</v>
      </c>
      <c r="BU4" s="9" t="b">
        <v>0</v>
      </c>
      <c r="BV4" s="9" t="b">
        <v>0</v>
      </c>
      <c r="BW4" s="9" t="b">
        <v>1</v>
      </c>
      <c r="BX4" s="9">
        <f t="shared" si="10"/>
        <v>4</v>
      </c>
      <c r="BY4" s="13">
        <f t="shared" si="11"/>
        <v>0.2857142857142857</v>
      </c>
      <c r="BZ4" s="9" t="b">
        <v>1</v>
      </c>
      <c r="CA4" s="9" t="b">
        <v>0</v>
      </c>
      <c r="CB4" s="9" t="b">
        <v>0</v>
      </c>
      <c r="CC4" s="9" t="b">
        <v>0</v>
      </c>
      <c r="CD4" s="9" t="b">
        <v>0</v>
      </c>
      <c r="CE4" s="9" t="b">
        <v>1</v>
      </c>
      <c r="CF4" s="9" t="b">
        <v>1</v>
      </c>
      <c r="CG4" s="9" t="b">
        <v>1</v>
      </c>
      <c r="CH4" s="9" t="b">
        <v>1</v>
      </c>
      <c r="CI4" s="9" t="b">
        <v>0</v>
      </c>
      <c r="CJ4" s="9" t="b">
        <v>0</v>
      </c>
      <c r="CK4" s="9" t="b">
        <v>0</v>
      </c>
      <c r="CL4" s="9" t="b">
        <v>0</v>
      </c>
      <c r="CM4" s="9" t="b">
        <v>0</v>
      </c>
      <c r="CN4" s="9" t="b">
        <v>0</v>
      </c>
      <c r="CO4" s="9" t="b">
        <v>0</v>
      </c>
      <c r="CP4" s="9" t="b">
        <v>0</v>
      </c>
      <c r="CQ4" s="9" t="b">
        <v>0</v>
      </c>
      <c r="CR4" s="9">
        <f t="shared" si="12"/>
        <v>2</v>
      </c>
      <c r="CS4" s="13" t="e">
        <f t="shared" ca="1" si="13"/>
        <v>#NAME?</v>
      </c>
      <c r="CT4" s="9" t="b">
        <v>1</v>
      </c>
      <c r="CU4" s="9" t="b">
        <v>1</v>
      </c>
      <c r="CV4" s="10"/>
      <c r="CW4" s="9" t="b">
        <v>0</v>
      </c>
      <c r="CX4" s="9"/>
      <c r="CY4" s="9" t="b">
        <v>0</v>
      </c>
      <c r="CZ4" s="9"/>
      <c r="DA4" s="9" t="e">
        <f t="shared" ca="1" si="14"/>
        <v>#NAME?</v>
      </c>
      <c r="DB4" s="13" t="e">
        <f t="shared" ca="1" si="15"/>
        <v>#NAME?</v>
      </c>
      <c r="DC4" s="10"/>
      <c r="DD4" s="10"/>
      <c r="DE4" s="9" t="b">
        <v>0</v>
      </c>
      <c r="DF4" s="9"/>
      <c r="DG4" s="9"/>
      <c r="DH4" s="9" t="e">
        <f t="shared" ca="1" si="16"/>
        <v>#NAME?</v>
      </c>
      <c r="DI4" s="14" t="e">
        <f t="shared" ca="1" si="17"/>
        <v>#NAME?</v>
      </c>
      <c r="DJ4" s="9"/>
      <c r="DK4" s="10"/>
      <c r="DL4" s="10"/>
      <c r="DM4" s="10"/>
      <c r="DN4" s="10"/>
      <c r="DO4" s="9"/>
      <c r="DP4" s="14">
        <f t="shared" ca="1" si="18"/>
        <v>0.1875</v>
      </c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 t="s">
        <v>198</v>
      </c>
      <c r="EE4" s="9"/>
      <c r="EF4" s="9"/>
      <c r="EG4" s="9" t="s">
        <v>199</v>
      </c>
      <c r="EH4" s="9"/>
      <c r="EI4" s="9"/>
      <c r="EJ4" s="9"/>
      <c r="EK4" s="9"/>
      <c r="EL4" s="9" t="e">
        <f t="shared" ca="1" si="19"/>
        <v>#NAME?</v>
      </c>
      <c r="EM4" s="9"/>
      <c r="EN4" s="9" t="s">
        <v>169</v>
      </c>
      <c r="EO4" s="9" t="s">
        <v>200</v>
      </c>
      <c r="EP4" s="9" t="s">
        <v>201</v>
      </c>
      <c r="EQ4" s="9" t="s">
        <v>202</v>
      </c>
      <c r="ER4" s="9" t="s">
        <v>203</v>
      </c>
      <c r="ES4" s="9" t="s">
        <v>204</v>
      </c>
      <c r="ET4" s="9" t="s">
        <v>205</v>
      </c>
      <c r="EU4" s="9" t="s">
        <v>206</v>
      </c>
      <c r="EV4" s="9" t="s">
        <v>207</v>
      </c>
      <c r="EW4" s="9" t="s">
        <v>208</v>
      </c>
      <c r="EX4" s="9" t="s">
        <v>209</v>
      </c>
      <c r="EY4" s="9" t="s">
        <v>180</v>
      </c>
      <c r="EZ4" s="9" t="s">
        <v>210</v>
      </c>
      <c r="FA4" s="9" t="s">
        <v>210</v>
      </c>
      <c r="FB4" s="9" t="s">
        <v>210</v>
      </c>
      <c r="FC4" s="9" t="s">
        <v>210</v>
      </c>
      <c r="FD4" s="9" t="s">
        <v>210</v>
      </c>
      <c r="FE4" s="16" t="s">
        <v>182</v>
      </c>
    </row>
    <row r="5" spans="1:161" ht="15.75" customHeight="1" x14ac:dyDescent="0.3">
      <c r="A5" s="17"/>
      <c r="B5" s="18">
        <v>12345681</v>
      </c>
      <c r="C5" s="18"/>
      <c r="D5" s="18"/>
      <c r="E5" s="18">
        <v>78</v>
      </c>
      <c r="F5" s="18" t="s">
        <v>183</v>
      </c>
      <c r="G5" s="19">
        <v>45304</v>
      </c>
      <c r="H5" s="20">
        <v>1578</v>
      </c>
      <c r="I5" s="18"/>
      <c r="J5" s="21">
        <v>45304.538194444445</v>
      </c>
      <c r="K5" s="21">
        <v>45304.701388888891</v>
      </c>
      <c r="L5" s="18" t="s">
        <v>162</v>
      </c>
      <c r="M5" s="18" t="s">
        <v>163</v>
      </c>
      <c r="N5" s="18" t="b">
        <f t="shared" si="0"/>
        <v>0</v>
      </c>
      <c r="O5" s="18" t="str">
        <f t="shared" si="1"/>
        <v>NLSF-003</v>
      </c>
      <c r="P5" s="18"/>
      <c r="Q5" s="22">
        <f t="shared" si="2"/>
        <v>0.125</v>
      </c>
      <c r="R5" s="18" t="b">
        <v>0</v>
      </c>
      <c r="S5" s="18" t="b">
        <v>0</v>
      </c>
      <c r="T5" s="18" t="b">
        <v>0</v>
      </c>
      <c r="U5" s="18" t="b">
        <v>1</v>
      </c>
      <c r="V5" s="18" t="b">
        <v>1</v>
      </c>
      <c r="W5" s="18" t="b">
        <v>0</v>
      </c>
      <c r="X5" s="18" t="b">
        <v>0</v>
      </c>
      <c r="Y5" s="18" t="b">
        <v>0</v>
      </c>
      <c r="Z5" s="18" t="b">
        <v>0</v>
      </c>
      <c r="AA5" s="18"/>
      <c r="AB5" s="18"/>
      <c r="AC5" s="18" t="str">
        <f t="shared" si="3"/>
        <v/>
      </c>
      <c r="AD5" s="18"/>
      <c r="AE5" s="18" t="b">
        <v>0</v>
      </c>
      <c r="AF5" s="18" t="b">
        <v>0</v>
      </c>
      <c r="AG5" s="18" t="b">
        <v>0</v>
      </c>
      <c r="AH5" s="18"/>
      <c r="AI5" s="18" t="b">
        <v>0</v>
      </c>
      <c r="AJ5" s="18"/>
      <c r="AK5" s="18" t="b">
        <v>0</v>
      </c>
      <c r="AL5" s="18" t="b">
        <v>0</v>
      </c>
      <c r="AM5" s="18" t="b">
        <v>0</v>
      </c>
      <c r="AN5" s="18">
        <f t="shared" si="4"/>
        <v>1</v>
      </c>
      <c r="AO5" s="22">
        <f t="shared" si="5"/>
        <v>0.33333333333333331</v>
      </c>
      <c r="AP5" s="18" t="b">
        <v>0</v>
      </c>
      <c r="AQ5" s="18" t="b">
        <v>0</v>
      </c>
      <c r="AR5" s="18" t="b">
        <v>1</v>
      </c>
      <c r="AS5" s="18"/>
      <c r="AT5" s="18"/>
      <c r="AU5" s="18" t="b">
        <v>1</v>
      </c>
      <c r="AV5" s="18"/>
      <c r="AW5" s="18" t="b">
        <v>1</v>
      </c>
      <c r="AX5" s="18" t="b">
        <v>1</v>
      </c>
      <c r="AY5" s="18" t="b">
        <v>1</v>
      </c>
      <c r="AZ5" s="18" t="b">
        <v>0</v>
      </c>
      <c r="BA5" s="18">
        <f t="shared" si="6"/>
        <v>2</v>
      </c>
      <c r="BB5" s="22">
        <f t="shared" si="7"/>
        <v>0.4</v>
      </c>
      <c r="BC5" s="18" t="b">
        <v>0</v>
      </c>
      <c r="BD5" s="18" t="b">
        <v>0</v>
      </c>
      <c r="BE5" s="18" t="b">
        <v>1</v>
      </c>
      <c r="BF5" s="18" t="b">
        <v>0</v>
      </c>
      <c r="BG5" s="18" t="b">
        <v>0</v>
      </c>
      <c r="BH5" s="18" t="b">
        <v>0</v>
      </c>
      <c r="BI5" s="18" t="b">
        <v>0</v>
      </c>
      <c r="BJ5" s="18" t="b">
        <v>1</v>
      </c>
      <c r="BK5" s="18" t="b">
        <v>0</v>
      </c>
      <c r="BL5" s="18">
        <f t="shared" si="8"/>
        <v>2</v>
      </c>
      <c r="BM5" s="22">
        <f t="shared" si="9"/>
        <v>1</v>
      </c>
      <c r="BN5" s="18" t="b">
        <v>1</v>
      </c>
      <c r="BO5" s="18" t="b">
        <v>0</v>
      </c>
      <c r="BP5" s="18" t="b">
        <v>0</v>
      </c>
      <c r="BQ5" s="18" t="b">
        <v>0</v>
      </c>
      <c r="BR5" s="18" t="b">
        <v>1</v>
      </c>
      <c r="BS5" s="18" t="b">
        <v>1</v>
      </c>
      <c r="BT5" s="18" t="b">
        <v>1</v>
      </c>
      <c r="BU5" s="18" t="b">
        <v>0</v>
      </c>
      <c r="BV5" s="18" t="b">
        <v>0</v>
      </c>
      <c r="BW5" s="18" t="b">
        <v>1</v>
      </c>
      <c r="BX5" s="18">
        <f t="shared" si="10"/>
        <v>4</v>
      </c>
      <c r="BY5" s="22">
        <f t="shared" si="11"/>
        <v>0.2857142857142857</v>
      </c>
      <c r="BZ5" s="18" t="b">
        <v>1</v>
      </c>
      <c r="CA5" s="18" t="b">
        <v>0</v>
      </c>
      <c r="CB5" s="18" t="b">
        <v>0</v>
      </c>
      <c r="CC5" s="18" t="b">
        <v>0</v>
      </c>
      <c r="CD5" s="18" t="b">
        <v>0</v>
      </c>
      <c r="CE5" s="18" t="b">
        <v>1</v>
      </c>
      <c r="CF5" s="18" t="b">
        <v>1</v>
      </c>
      <c r="CG5" s="18" t="b">
        <v>1</v>
      </c>
      <c r="CH5" s="18" t="b">
        <v>1</v>
      </c>
      <c r="CI5" s="18" t="b">
        <v>0</v>
      </c>
      <c r="CJ5" s="18" t="b">
        <v>0</v>
      </c>
      <c r="CK5" s="18" t="b">
        <v>0</v>
      </c>
      <c r="CL5" s="18" t="b">
        <v>0</v>
      </c>
      <c r="CM5" s="18" t="b">
        <v>0</v>
      </c>
      <c r="CN5" s="18" t="b">
        <v>0</v>
      </c>
      <c r="CO5" s="18" t="b">
        <v>0</v>
      </c>
      <c r="CP5" s="18" t="b">
        <v>0</v>
      </c>
      <c r="CQ5" s="18" t="b">
        <v>0</v>
      </c>
      <c r="CR5" s="18">
        <f t="shared" si="12"/>
        <v>2</v>
      </c>
      <c r="CS5" s="22" t="e">
        <f t="shared" ca="1" si="13"/>
        <v>#NAME?</v>
      </c>
      <c r="CT5" s="18" t="b">
        <v>1</v>
      </c>
      <c r="CU5" s="18" t="b">
        <v>1</v>
      </c>
      <c r="CV5" s="19"/>
      <c r="CW5" s="18" t="b">
        <v>0</v>
      </c>
      <c r="CX5" s="18"/>
      <c r="CY5" s="18" t="b">
        <v>0</v>
      </c>
      <c r="CZ5" s="18"/>
      <c r="DA5" s="18" t="e">
        <f t="shared" ca="1" si="14"/>
        <v>#NAME?</v>
      </c>
      <c r="DB5" s="22" t="e">
        <f t="shared" ca="1" si="15"/>
        <v>#NAME?</v>
      </c>
      <c r="DC5" s="19"/>
      <c r="DD5" s="19"/>
      <c r="DE5" s="18" t="b">
        <v>0</v>
      </c>
      <c r="DF5" s="18"/>
      <c r="DG5" s="18"/>
      <c r="DH5" s="18" t="e">
        <f t="shared" ca="1" si="16"/>
        <v>#NAME?</v>
      </c>
      <c r="DI5" s="24" t="e">
        <f t="shared" ca="1" si="17"/>
        <v>#NAME?</v>
      </c>
      <c r="DJ5" s="18"/>
      <c r="DK5" s="19"/>
      <c r="DL5" s="19"/>
      <c r="DM5" s="19"/>
      <c r="DN5" s="19"/>
      <c r="DO5" s="18"/>
      <c r="DP5" s="24">
        <f t="shared" ca="1" si="18"/>
        <v>6.25E-2</v>
      </c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 t="e">
        <f t="shared" ca="1" si="19"/>
        <v>#NAME?</v>
      </c>
      <c r="EM5" s="18"/>
      <c r="EN5" s="18" t="s">
        <v>169</v>
      </c>
      <c r="EO5" s="18" t="s">
        <v>211</v>
      </c>
      <c r="EP5" s="18" t="s">
        <v>212</v>
      </c>
      <c r="EQ5" s="18" t="s">
        <v>213</v>
      </c>
      <c r="ER5" s="18" t="s">
        <v>214</v>
      </c>
      <c r="ES5" s="18" t="s">
        <v>215</v>
      </c>
      <c r="ET5" s="18" t="s">
        <v>216</v>
      </c>
      <c r="EU5" s="18" t="s">
        <v>217</v>
      </c>
      <c r="EV5" s="18" t="s">
        <v>218</v>
      </c>
      <c r="EW5" s="18" t="s">
        <v>219</v>
      </c>
      <c r="EX5" s="18" t="s">
        <v>220</v>
      </c>
      <c r="EY5" s="18" t="s">
        <v>180</v>
      </c>
      <c r="EZ5" s="18" t="s">
        <v>221</v>
      </c>
      <c r="FA5" s="18" t="s">
        <v>221</v>
      </c>
      <c r="FB5" s="18" t="s">
        <v>221</v>
      </c>
      <c r="FC5" s="18" t="s">
        <v>221</v>
      </c>
      <c r="FD5" s="18" t="s">
        <v>221</v>
      </c>
      <c r="FE5" s="25" t="s">
        <v>182</v>
      </c>
    </row>
    <row r="6" spans="1:161" ht="15.75" customHeight="1" x14ac:dyDescent="0.3">
      <c r="A6" s="8"/>
      <c r="B6" s="9">
        <v>12345682</v>
      </c>
      <c r="C6" s="9"/>
      <c r="D6" s="9"/>
      <c r="E6" s="9">
        <v>65</v>
      </c>
      <c r="F6" s="9" t="s">
        <v>183</v>
      </c>
      <c r="G6" s="10">
        <v>45306</v>
      </c>
      <c r="H6" s="11">
        <v>3037</v>
      </c>
      <c r="I6" s="9"/>
      <c r="J6" s="12">
        <v>45306.477777777778</v>
      </c>
      <c r="K6" s="12">
        <v>45306.708333333336</v>
      </c>
      <c r="L6" s="9" t="s">
        <v>162</v>
      </c>
      <c r="M6" s="9" t="s">
        <v>163</v>
      </c>
      <c r="N6" s="9" t="b">
        <f t="shared" si="0"/>
        <v>0</v>
      </c>
      <c r="O6" s="9" t="str">
        <f t="shared" si="1"/>
        <v>NLSF-004</v>
      </c>
      <c r="P6" s="9"/>
      <c r="Q6" s="13">
        <f t="shared" si="2"/>
        <v>0.125</v>
      </c>
      <c r="R6" s="9" t="b">
        <v>0</v>
      </c>
      <c r="S6" s="9" t="b">
        <v>0</v>
      </c>
      <c r="T6" s="9" t="b">
        <v>0</v>
      </c>
      <c r="U6" s="9" t="b">
        <v>1</v>
      </c>
      <c r="V6" s="9" t="b">
        <v>1</v>
      </c>
      <c r="W6" s="9" t="b">
        <v>0</v>
      </c>
      <c r="X6" s="9" t="b">
        <v>0</v>
      </c>
      <c r="Y6" s="9" t="b">
        <v>0</v>
      </c>
      <c r="Z6" s="9" t="b">
        <v>0</v>
      </c>
      <c r="AA6" s="9"/>
      <c r="AB6" s="9"/>
      <c r="AC6" s="9" t="str">
        <f t="shared" si="3"/>
        <v/>
      </c>
      <c r="AD6" s="9"/>
      <c r="AE6" s="9" t="b">
        <v>0</v>
      </c>
      <c r="AF6" s="9" t="b">
        <v>0</v>
      </c>
      <c r="AG6" s="9" t="b">
        <v>0</v>
      </c>
      <c r="AH6" s="9"/>
      <c r="AI6" s="9" t="b">
        <v>0</v>
      </c>
      <c r="AJ6" s="9"/>
      <c r="AK6" s="9" t="b">
        <v>0</v>
      </c>
      <c r="AL6" s="9" t="b">
        <v>0</v>
      </c>
      <c r="AM6" s="9" t="b">
        <v>0</v>
      </c>
      <c r="AN6" s="9">
        <f t="shared" si="4"/>
        <v>1</v>
      </c>
      <c r="AO6" s="13">
        <f t="shared" si="5"/>
        <v>0.33333333333333331</v>
      </c>
      <c r="AP6" s="9" t="b">
        <v>0</v>
      </c>
      <c r="AQ6" s="9" t="b">
        <v>0</v>
      </c>
      <c r="AR6" s="9" t="b">
        <v>1</v>
      </c>
      <c r="AS6" s="9"/>
      <c r="AT6" s="9"/>
      <c r="AU6" s="9" t="b">
        <v>1</v>
      </c>
      <c r="AV6" s="9"/>
      <c r="AW6" s="9" t="b">
        <v>1</v>
      </c>
      <c r="AX6" s="9" t="b">
        <v>1</v>
      </c>
      <c r="AY6" s="9" t="b">
        <v>1</v>
      </c>
      <c r="AZ6" s="9" t="b">
        <v>0</v>
      </c>
      <c r="BA6" s="9">
        <f t="shared" si="6"/>
        <v>2</v>
      </c>
      <c r="BB6" s="13">
        <f t="shared" si="7"/>
        <v>0.4</v>
      </c>
      <c r="BC6" s="9" t="b">
        <v>0</v>
      </c>
      <c r="BD6" s="9" t="b">
        <v>0</v>
      </c>
      <c r="BE6" s="9" t="b">
        <v>1</v>
      </c>
      <c r="BF6" s="9" t="b">
        <v>0</v>
      </c>
      <c r="BG6" s="9" t="b">
        <v>0</v>
      </c>
      <c r="BH6" s="9" t="b">
        <v>0</v>
      </c>
      <c r="BI6" s="9" t="b">
        <v>0</v>
      </c>
      <c r="BJ6" s="9" t="b">
        <v>1</v>
      </c>
      <c r="BK6" s="9" t="b">
        <v>0</v>
      </c>
      <c r="BL6" s="9">
        <f t="shared" si="8"/>
        <v>2</v>
      </c>
      <c r="BM6" s="13">
        <f t="shared" si="9"/>
        <v>1</v>
      </c>
      <c r="BN6" s="9" t="b">
        <v>1</v>
      </c>
      <c r="BO6" s="9" t="b">
        <v>0</v>
      </c>
      <c r="BP6" s="9" t="b">
        <v>0</v>
      </c>
      <c r="BQ6" s="9" t="b">
        <v>0</v>
      </c>
      <c r="BR6" s="9" t="b">
        <v>1</v>
      </c>
      <c r="BS6" s="9" t="b">
        <v>1</v>
      </c>
      <c r="BT6" s="9" t="b">
        <v>1</v>
      </c>
      <c r="BU6" s="9" t="b">
        <v>0</v>
      </c>
      <c r="BV6" s="9" t="b">
        <v>0</v>
      </c>
      <c r="BW6" s="9" t="b">
        <v>1</v>
      </c>
      <c r="BX6" s="9">
        <f t="shared" si="10"/>
        <v>4</v>
      </c>
      <c r="BY6" s="13">
        <f t="shared" si="11"/>
        <v>0.2857142857142857</v>
      </c>
      <c r="BZ6" s="9" t="b">
        <v>1</v>
      </c>
      <c r="CA6" s="9" t="b">
        <v>0</v>
      </c>
      <c r="CB6" s="9" t="b">
        <v>0</v>
      </c>
      <c r="CC6" s="9" t="b">
        <v>0</v>
      </c>
      <c r="CD6" s="9" t="b">
        <v>0</v>
      </c>
      <c r="CE6" s="9" t="b">
        <v>1</v>
      </c>
      <c r="CF6" s="9" t="b">
        <v>1</v>
      </c>
      <c r="CG6" s="9" t="b">
        <v>1</v>
      </c>
      <c r="CH6" s="9" t="b">
        <v>1</v>
      </c>
      <c r="CI6" s="9" t="b">
        <v>0</v>
      </c>
      <c r="CJ6" s="9" t="b">
        <v>0</v>
      </c>
      <c r="CK6" s="9" t="b">
        <v>0</v>
      </c>
      <c r="CL6" s="9" t="b">
        <v>0</v>
      </c>
      <c r="CM6" s="9" t="b">
        <v>0</v>
      </c>
      <c r="CN6" s="9" t="b">
        <v>0</v>
      </c>
      <c r="CO6" s="9" t="b">
        <v>0</v>
      </c>
      <c r="CP6" s="9" t="b">
        <v>0</v>
      </c>
      <c r="CQ6" s="9" t="b">
        <v>0</v>
      </c>
      <c r="CR6" s="9">
        <f t="shared" si="12"/>
        <v>2</v>
      </c>
      <c r="CS6" s="13" t="e">
        <f t="shared" ca="1" si="13"/>
        <v>#NAME?</v>
      </c>
      <c r="CT6" s="9" t="b">
        <v>1</v>
      </c>
      <c r="CU6" s="9" t="b">
        <v>1</v>
      </c>
      <c r="CV6" s="10"/>
      <c r="CW6" s="9" t="b">
        <v>0</v>
      </c>
      <c r="CX6" s="9"/>
      <c r="CY6" s="9" t="b">
        <v>0</v>
      </c>
      <c r="CZ6" s="9"/>
      <c r="DA6" s="9" t="e">
        <f t="shared" ca="1" si="14"/>
        <v>#NAME?</v>
      </c>
      <c r="DB6" s="13" t="e">
        <f t="shared" ca="1" si="15"/>
        <v>#NAME?</v>
      </c>
      <c r="DC6" s="10"/>
      <c r="DD6" s="10"/>
      <c r="DE6" s="9" t="b">
        <v>0</v>
      </c>
      <c r="DF6" s="9"/>
      <c r="DG6" s="9"/>
      <c r="DH6" s="9" t="e">
        <f t="shared" ca="1" si="16"/>
        <v>#NAME?</v>
      </c>
      <c r="DI6" s="14" t="e">
        <f t="shared" ca="1" si="17"/>
        <v>#NAME?</v>
      </c>
      <c r="DJ6" s="9"/>
      <c r="DK6" s="10"/>
      <c r="DL6" s="10"/>
      <c r="DM6" s="10"/>
      <c r="DN6" s="10"/>
      <c r="DO6" s="9"/>
      <c r="DP6" s="14">
        <f t="shared" ca="1" si="18"/>
        <v>6.25E-2</v>
      </c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 t="e">
        <f t="shared" ca="1" si="19"/>
        <v>#NAME?</v>
      </c>
      <c r="EM6" s="9"/>
      <c r="EN6" s="9" t="s">
        <v>169</v>
      </c>
      <c r="EO6" s="9" t="s">
        <v>222</v>
      </c>
      <c r="EP6" s="9" t="s">
        <v>223</v>
      </c>
      <c r="EQ6" s="9" t="s">
        <v>224</v>
      </c>
      <c r="ER6" s="9" t="s">
        <v>225</v>
      </c>
      <c r="ES6" s="9" t="s">
        <v>226</v>
      </c>
      <c r="ET6" s="9" t="s">
        <v>227</v>
      </c>
      <c r="EU6" s="9" t="s">
        <v>228</v>
      </c>
      <c r="EV6" s="9" t="s">
        <v>229</v>
      </c>
      <c r="EW6" s="9" t="s">
        <v>230</v>
      </c>
      <c r="EX6" s="9" t="s">
        <v>231</v>
      </c>
      <c r="EY6" s="9" t="s">
        <v>180</v>
      </c>
      <c r="EZ6" s="9" t="s">
        <v>232</v>
      </c>
      <c r="FA6" s="9" t="s">
        <v>232</v>
      </c>
      <c r="FB6" s="9" t="s">
        <v>232</v>
      </c>
      <c r="FC6" s="9" t="s">
        <v>232</v>
      </c>
      <c r="FD6" s="9" t="s">
        <v>232</v>
      </c>
      <c r="FE6" s="16" t="s">
        <v>182</v>
      </c>
    </row>
    <row r="7" spans="1:161" ht="15.75" customHeight="1" x14ac:dyDescent="0.3">
      <c r="A7" s="17"/>
      <c r="B7" s="18">
        <v>12345683</v>
      </c>
      <c r="C7" s="18"/>
      <c r="D7" s="18"/>
      <c r="E7" s="18">
        <v>88</v>
      </c>
      <c r="F7" s="18" t="s">
        <v>161</v>
      </c>
      <c r="G7" s="19">
        <v>45307</v>
      </c>
      <c r="H7" s="20">
        <v>7945</v>
      </c>
      <c r="I7" s="18"/>
      <c r="J7" s="21">
        <v>45307.486111111109</v>
      </c>
      <c r="K7" s="21">
        <v>45307.756944444445</v>
      </c>
      <c r="L7" s="18" t="s">
        <v>162</v>
      </c>
      <c r="M7" s="18" t="s">
        <v>233</v>
      </c>
      <c r="N7" s="18" t="b">
        <f t="shared" si="0"/>
        <v>1</v>
      </c>
      <c r="O7" s="18" t="str">
        <f t="shared" si="1"/>
        <v>LSF-002</v>
      </c>
      <c r="P7" s="18"/>
      <c r="Q7" s="22">
        <f t="shared" si="2"/>
        <v>0.125</v>
      </c>
      <c r="R7" s="18" t="b">
        <v>0</v>
      </c>
      <c r="S7" s="18" t="b">
        <v>0</v>
      </c>
      <c r="T7" s="18" t="b">
        <v>0</v>
      </c>
      <c r="U7" s="18" t="b">
        <v>1</v>
      </c>
      <c r="V7" s="18" t="b">
        <v>1</v>
      </c>
      <c r="W7" s="18" t="b">
        <v>0</v>
      </c>
      <c r="X7" s="18" t="b">
        <v>0</v>
      </c>
      <c r="Y7" s="18" t="b">
        <v>0</v>
      </c>
      <c r="Z7" s="18" t="b">
        <v>0</v>
      </c>
      <c r="AA7" s="18"/>
      <c r="AB7" s="18"/>
      <c r="AC7" s="18" t="str">
        <f t="shared" si="3"/>
        <v/>
      </c>
      <c r="AD7" s="18"/>
      <c r="AE7" s="18" t="b">
        <v>0</v>
      </c>
      <c r="AF7" s="18" t="b">
        <v>0</v>
      </c>
      <c r="AG7" s="18" t="b">
        <v>0</v>
      </c>
      <c r="AH7" s="18"/>
      <c r="AI7" s="18" t="b">
        <v>0</v>
      </c>
      <c r="AJ7" s="18"/>
      <c r="AK7" s="18" t="b">
        <v>0</v>
      </c>
      <c r="AL7" s="18" t="b">
        <v>0</v>
      </c>
      <c r="AM7" s="18" t="b">
        <v>0</v>
      </c>
      <c r="AN7" s="18">
        <f t="shared" si="4"/>
        <v>1</v>
      </c>
      <c r="AO7" s="22">
        <f t="shared" si="5"/>
        <v>0.33333333333333331</v>
      </c>
      <c r="AP7" s="18" t="b">
        <v>0</v>
      </c>
      <c r="AQ7" s="18" t="b">
        <v>0</v>
      </c>
      <c r="AR7" s="18" t="b">
        <v>1</v>
      </c>
      <c r="AS7" s="18"/>
      <c r="AT7" s="18"/>
      <c r="AU7" s="18" t="b">
        <v>1</v>
      </c>
      <c r="AV7" s="18"/>
      <c r="AW7" s="18" t="b">
        <v>1</v>
      </c>
      <c r="AX7" s="18" t="b">
        <v>1</v>
      </c>
      <c r="AY7" s="18" t="b">
        <v>1</v>
      </c>
      <c r="AZ7" s="18" t="b">
        <v>0</v>
      </c>
      <c r="BA7" s="18">
        <f t="shared" si="6"/>
        <v>2</v>
      </c>
      <c r="BB7" s="22">
        <f t="shared" si="7"/>
        <v>0.4</v>
      </c>
      <c r="BC7" s="18" t="b">
        <v>0</v>
      </c>
      <c r="BD7" s="18" t="b">
        <v>0</v>
      </c>
      <c r="BE7" s="18" t="b">
        <v>1</v>
      </c>
      <c r="BF7" s="18" t="b">
        <v>0</v>
      </c>
      <c r="BG7" s="18" t="b">
        <v>0</v>
      </c>
      <c r="BH7" s="18" t="b">
        <v>0</v>
      </c>
      <c r="BI7" s="18" t="b">
        <v>0</v>
      </c>
      <c r="BJ7" s="18" t="b">
        <v>1</v>
      </c>
      <c r="BK7" s="18" t="b">
        <v>0</v>
      </c>
      <c r="BL7" s="18">
        <f t="shared" si="8"/>
        <v>2</v>
      </c>
      <c r="BM7" s="22">
        <f t="shared" si="9"/>
        <v>1</v>
      </c>
      <c r="BN7" s="18" t="b">
        <v>1</v>
      </c>
      <c r="BO7" s="18" t="b">
        <v>0</v>
      </c>
      <c r="BP7" s="18" t="b">
        <v>0</v>
      </c>
      <c r="BQ7" s="18" t="b">
        <v>0</v>
      </c>
      <c r="BR7" s="18" t="b">
        <v>1</v>
      </c>
      <c r="BS7" s="18" t="b">
        <v>1</v>
      </c>
      <c r="BT7" s="18" t="b">
        <v>1</v>
      </c>
      <c r="BU7" s="18" t="b">
        <v>0</v>
      </c>
      <c r="BV7" s="18" t="b">
        <v>0</v>
      </c>
      <c r="BW7" s="18" t="b">
        <v>1</v>
      </c>
      <c r="BX7" s="18">
        <f t="shared" si="10"/>
        <v>4</v>
      </c>
      <c r="BY7" s="22">
        <f t="shared" si="11"/>
        <v>0.2857142857142857</v>
      </c>
      <c r="BZ7" s="18" t="b">
        <v>1</v>
      </c>
      <c r="CA7" s="18" t="b">
        <v>0</v>
      </c>
      <c r="CB7" s="18" t="b">
        <v>0</v>
      </c>
      <c r="CC7" s="18" t="b">
        <v>0</v>
      </c>
      <c r="CD7" s="18" t="b">
        <v>0</v>
      </c>
      <c r="CE7" s="18" t="b">
        <v>1</v>
      </c>
      <c r="CF7" s="18" t="b">
        <v>1</v>
      </c>
      <c r="CG7" s="18" t="b">
        <v>1</v>
      </c>
      <c r="CH7" s="18" t="b">
        <v>1</v>
      </c>
      <c r="CI7" s="18" t="b">
        <v>0</v>
      </c>
      <c r="CJ7" s="18" t="b">
        <v>0</v>
      </c>
      <c r="CK7" s="18" t="b">
        <v>0</v>
      </c>
      <c r="CL7" s="18" t="b">
        <v>0</v>
      </c>
      <c r="CM7" s="18" t="b">
        <v>0</v>
      </c>
      <c r="CN7" s="18" t="b">
        <v>0</v>
      </c>
      <c r="CO7" s="18" t="b">
        <v>0</v>
      </c>
      <c r="CP7" s="18" t="b">
        <v>0</v>
      </c>
      <c r="CQ7" s="18" t="b">
        <v>0</v>
      </c>
      <c r="CR7" s="18">
        <f t="shared" si="12"/>
        <v>2</v>
      </c>
      <c r="CS7" s="22" t="e">
        <f t="shared" ca="1" si="13"/>
        <v>#NAME?</v>
      </c>
      <c r="CT7" s="18" t="b">
        <v>1</v>
      </c>
      <c r="CU7" s="18" t="b">
        <v>1</v>
      </c>
      <c r="CV7" s="19"/>
      <c r="CW7" s="18" t="b">
        <v>0</v>
      </c>
      <c r="CX7" s="18"/>
      <c r="CY7" s="18" t="b">
        <v>0</v>
      </c>
      <c r="CZ7" s="18"/>
      <c r="DA7" s="18" t="e">
        <f t="shared" ca="1" si="14"/>
        <v>#NAME?</v>
      </c>
      <c r="DB7" s="22" t="e">
        <f t="shared" ca="1" si="15"/>
        <v>#NAME?</v>
      </c>
      <c r="DC7" s="19"/>
      <c r="DD7" s="19"/>
      <c r="DE7" s="18" t="b">
        <v>0</v>
      </c>
      <c r="DF7" s="18"/>
      <c r="DG7" s="18"/>
      <c r="DH7" s="18" t="e">
        <f t="shared" ca="1" si="16"/>
        <v>#NAME?</v>
      </c>
      <c r="DI7" s="24" t="e">
        <f t="shared" ca="1" si="17"/>
        <v>#NAME?</v>
      </c>
      <c r="DJ7" s="18"/>
      <c r="DK7" s="19"/>
      <c r="DL7" s="19"/>
      <c r="DM7" s="19"/>
      <c r="DN7" s="19"/>
      <c r="DO7" s="18"/>
      <c r="DP7" s="24">
        <f t="shared" ca="1" si="18"/>
        <v>6.25E-2</v>
      </c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 t="e">
        <f t="shared" ca="1" si="19"/>
        <v>#NAME?</v>
      </c>
      <c r="EM7" s="18"/>
      <c r="EN7" s="18" t="s">
        <v>169</v>
      </c>
      <c r="EO7" s="18" t="s">
        <v>234</v>
      </c>
      <c r="EP7" s="18" t="s">
        <v>235</v>
      </c>
      <c r="EQ7" s="18" t="s">
        <v>236</v>
      </c>
      <c r="ER7" s="18" t="s">
        <v>237</v>
      </c>
      <c r="ES7" s="18" t="s">
        <v>238</v>
      </c>
      <c r="ET7" s="18" t="s">
        <v>239</v>
      </c>
      <c r="EU7" s="18" t="s">
        <v>240</v>
      </c>
      <c r="EV7" s="18" t="s">
        <v>241</v>
      </c>
      <c r="EW7" s="18" t="s">
        <v>242</v>
      </c>
      <c r="EX7" s="18" t="s">
        <v>243</v>
      </c>
      <c r="EY7" s="18" t="s">
        <v>180</v>
      </c>
      <c r="EZ7" s="18"/>
      <c r="FA7" s="18"/>
      <c r="FB7" s="18"/>
      <c r="FC7" s="18"/>
      <c r="FD7" s="18"/>
      <c r="FE7" s="25" t="s">
        <v>182</v>
      </c>
    </row>
    <row r="8" spans="1:161" ht="15.75" customHeight="1" x14ac:dyDescent="0.3">
      <c r="A8" s="8"/>
      <c r="B8" s="9">
        <v>12345684</v>
      </c>
      <c r="C8" s="9"/>
      <c r="D8" s="9"/>
      <c r="E8" s="9">
        <v>87</v>
      </c>
      <c r="F8" s="9" t="s">
        <v>161</v>
      </c>
      <c r="G8" s="10">
        <v>45308</v>
      </c>
      <c r="H8" s="11">
        <v>1578</v>
      </c>
      <c r="I8" s="9"/>
      <c r="J8" s="12">
        <v>45308.726388888892</v>
      </c>
      <c r="K8" s="12">
        <v>45308.958333333336</v>
      </c>
      <c r="L8" s="9" t="s">
        <v>162</v>
      </c>
      <c r="M8" s="9" t="s">
        <v>244</v>
      </c>
      <c r="N8" s="9" t="b">
        <f t="shared" si="0"/>
        <v>1</v>
      </c>
      <c r="O8" s="9" t="str">
        <f t="shared" si="1"/>
        <v>LSF-003</v>
      </c>
      <c r="P8" s="9"/>
      <c r="Q8" s="13">
        <f t="shared" si="2"/>
        <v>0.375</v>
      </c>
      <c r="R8" s="9" t="b">
        <v>1</v>
      </c>
      <c r="S8" s="9" t="b">
        <v>1</v>
      </c>
      <c r="T8" s="9" t="b">
        <v>1</v>
      </c>
      <c r="U8" s="9" t="b">
        <v>1</v>
      </c>
      <c r="V8" s="9" t="b">
        <v>1</v>
      </c>
      <c r="W8" s="9" t="b">
        <v>0</v>
      </c>
      <c r="X8" s="9" t="b">
        <v>0</v>
      </c>
      <c r="Y8" s="9" t="b">
        <v>0</v>
      </c>
      <c r="Z8" s="9" t="b">
        <v>0</v>
      </c>
      <c r="AA8" s="9"/>
      <c r="AB8" s="9"/>
      <c r="AC8" s="9" t="str">
        <f t="shared" si="3"/>
        <v/>
      </c>
      <c r="AD8" s="9"/>
      <c r="AE8" s="9" t="b">
        <v>0</v>
      </c>
      <c r="AF8" s="9" t="b">
        <v>0</v>
      </c>
      <c r="AG8" s="9" t="b">
        <v>0</v>
      </c>
      <c r="AH8" s="9"/>
      <c r="AI8" s="9" t="b">
        <v>0</v>
      </c>
      <c r="AJ8" s="9"/>
      <c r="AK8" s="9" t="b">
        <v>0</v>
      </c>
      <c r="AL8" s="9" t="b">
        <v>0</v>
      </c>
      <c r="AM8" s="9" t="b">
        <v>1</v>
      </c>
      <c r="AN8" s="9">
        <f t="shared" si="4"/>
        <v>3</v>
      </c>
      <c r="AO8" s="13">
        <f t="shared" si="5"/>
        <v>0.33333333333333331</v>
      </c>
      <c r="AP8" s="9" t="b">
        <v>0</v>
      </c>
      <c r="AQ8" s="9" t="b">
        <v>0</v>
      </c>
      <c r="AR8" s="9" t="b">
        <v>1</v>
      </c>
      <c r="AS8" s="9"/>
      <c r="AT8" s="9"/>
      <c r="AU8" s="9" t="b">
        <v>1</v>
      </c>
      <c r="AV8" s="9"/>
      <c r="AW8" s="9" t="b">
        <v>1</v>
      </c>
      <c r="AX8" s="9" t="b">
        <v>1</v>
      </c>
      <c r="AY8" s="9" t="b">
        <v>1</v>
      </c>
      <c r="AZ8" s="9" t="b">
        <v>0</v>
      </c>
      <c r="BA8" s="9">
        <f t="shared" si="6"/>
        <v>2</v>
      </c>
      <c r="BB8" s="13">
        <f t="shared" si="7"/>
        <v>0.4</v>
      </c>
      <c r="BC8" s="9" t="b">
        <v>0</v>
      </c>
      <c r="BD8" s="9" t="b">
        <v>0</v>
      </c>
      <c r="BE8" s="9" t="b">
        <v>1</v>
      </c>
      <c r="BF8" s="9" t="b">
        <v>0</v>
      </c>
      <c r="BG8" s="9" t="b">
        <v>0</v>
      </c>
      <c r="BH8" s="9" t="b">
        <v>0</v>
      </c>
      <c r="BI8" s="9" t="b">
        <v>0</v>
      </c>
      <c r="BJ8" s="9" t="b">
        <v>1</v>
      </c>
      <c r="BK8" s="9" t="b">
        <v>0</v>
      </c>
      <c r="BL8" s="9">
        <f t="shared" si="8"/>
        <v>2</v>
      </c>
      <c r="BM8" s="13">
        <f t="shared" si="9"/>
        <v>1</v>
      </c>
      <c r="BN8" s="9" t="b">
        <v>1</v>
      </c>
      <c r="BO8" s="9" t="b">
        <v>0</v>
      </c>
      <c r="BP8" s="9" t="b">
        <v>0</v>
      </c>
      <c r="BQ8" s="9" t="b">
        <v>0</v>
      </c>
      <c r="BR8" s="9" t="b">
        <v>1</v>
      </c>
      <c r="BS8" s="9" t="b">
        <v>1</v>
      </c>
      <c r="BT8" s="9" t="b">
        <v>1</v>
      </c>
      <c r="BU8" s="9" t="b">
        <v>0</v>
      </c>
      <c r="BV8" s="9" t="b">
        <v>0</v>
      </c>
      <c r="BW8" s="9" t="b">
        <v>1</v>
      </c>
      <c r="BX8" s="9">
        <f t="shared" si="10"/>
        <v>4</v>
      </c>
      <c r="BY8" s="13">
        <f t="shared" si="11"/>
        <v>0.2857142857142857</v>
      </c>
      <c r="BZ8" s="9" t="b">
        <v>1</v>
      </c>
      <c r="CA8" s="9" t="b">
        <v>0</v>
      </c>
      <c r="CB8" s="9" t="b">
        <v>0</v>
      </c>
      <c r="CC8" s="9" t="b">
        <v>0</v>
      </c>
      <c r="CD8" s="9" t="b">
        <v>0</v>
      </c>
      <c r="CE8" s="9" t="b">
        <v>1</v>
      </c>
      <c r="CF8" s="9" t="b">
        <v>1</v>
      </c>
      <c r="CG8" s="9" t="b">
        <v>1</v>
      </c>
      <c r="CH8" s="9" t="b">
        <v>1</v>
      </c>
      <c r="CI8" s="9" t="b">
        <v>0</v>
      </c>
      <c r="CJ8" s="9" t="b">
        <v>0</v>
      </c>
      <c r="CK8" s="9" t="b">
        <v>0</v>
      </c>
      <c r="CL8" s="9" t="b">
        <v>0</v>
      </c>
      <c r="CM8" s="9" t="b">
        <v>0</v>
      </c>
      <c r="CN8" s="9" t="b">
        <v>0</v>
      </c>
      <c r="CO8" s="9" t="b">
        <v>0</v>
      </c>
      <c r="CP8" s="9" t="b">
        <v>0</v>
      </c>
      <c r="CQ8" s="9" t="b">
        <v>0</v>
      </c>
      <c r="CR8" s="9">
        <f t="shared" si="12"/>
        <v>2</v>
      </c>
      <c r="CS8" s="13" t="e">
        <f t="shared" ca="1" si="13"/>
        <v>#NAME?</v>
      </c>
      <c r="CT8" s="9" t="b">
        <v>1</v>
      </c>
      <c r="CU8" s="9" t="b">
        <v>1</v>
      </c>
      <c r="CV8" s="10"/>
      <c r="CW8" s="9" t="b">
        <v>0</v>
      </c>
      <c r="CX8" s="9"/>
      <c r="CY8" s="9" t="b">
        <v>0</v>
      </c>
      <c r="CZ8" s="9"/>
      <c r="DA8" s="9" t="e">
        <f t="shared" ca="1" si="14"/>
        <v>#NAME?</v>
      </c>
      <c r="DB8" s="13" t="e">
        <f t="shared" ca="1" si="15"/>
        <v>#NAME?</v>
      </c>
      <c r="DC8" s="10"/>
      <c r="DD8" s="10"/>
      <c r="DE8" s="9" t="b">
        <v>0</v>
      </c>
      <c r="DF8" s="9"/>
      <c r="DG8" s="9"/>
      <c r="DH8" s="9" t="e">
        <f t="shared" ca="1" si="16"/>
        <v>#NAME?</v>
      </c>
      <c r="DI8" s="14" t="e">
        <f t="shared" ca="1" si="17"/>
        <v>#NAME?</v>
      </c>
      <c r="DJ8" s="9"/>
      <c r="DK8" s="10"/>
      <c r="DL8" s="10"/>
      <c r="DM8" s="10"/>
      <c r="DN8" s="10"/>
      <c r="DO8" s="9"/>
      <c r="DP8" s="14">
        <f t="shared" ca="1" si="18"/>
        <v>6.25E-2</v>
      </c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 t="e">
        <f t="shared" ca="1" si="19"/>
        <v>#NAME?</v>
      </c>
      <c r="EM8" s="9"/>
      <c r="EN8" s="9" t="s">
        <v>169</v>
      </c>
      <c r="EO8" s="9"/>
      <c r="EP8" s="9"/>
      <c r="EQ8" s="9"/>
      <c r="ER8" s="9"/>
      <c r="ES8" s="9"/>
      <c r="ET8" s="9"/>
      <c r="EU8" s="9"/>
      <c r="EV8" s="9"/>
      <c r="EW8" s="9"/>
      <c r="EX8" s="9"/>
      <c r="EY8" s="9" t="s">
        <v>180</v>
      </c>
      <c r="EZ8" s="9"/>
      <c r="FA8" s="9"/>
      <c r="FB8" s="9"/>
      <c r="FC8" s="9"/>
      <c r="FD8" s="9"/>
      <c r="FE8" s="16" t="s">
        <v>182</v>
      </c>
    </row>
    <row r="9" spans="1:161" ht="15.75" customHeight="1" x14ac:dyDescent="0.3">
      <c r="A9" s="17"/>
      <c r="B9" s="18">
        <v>12345685</v>
      </c>
      <c r="C9" s="18"/>
      <c r="D9" s="18"/>
      <c r="E9" s="18">
        <v>78</v>
      </c>
      <c r="F9" s="18" t="s">
        <v>183</v>
      </c>
      <c r="G9" s="19">
        <v>45310</v>
      </c>
      <c r="H9" s="20">
        <v>8385</v>
      </c>
      <c r="I9" s="18"/>
      <c r="J9" s="21">
        <v>45310.355555555558</v>
      </c>
      <c r="K9" s="21">
        <v>45310.659722222219</v>
      </c>
      <c r="L9" s="18" t="s">
        <v>162</v>
      </c>
      <c r="M9" s="18" t="s">
        <v>245</v>
      </c>
      <c r="N9" s="18" t="b">
        <f t="shared" si="0"/>
        <v>0</v>
      </c>
      <c r="O9" s="18" t="str">
        <f t="shared" si="1"/>
        <v>NLSF-005</v>
      </c>
      <c r="P9" s="18"/>
      <c r="Q9" s="22">
        <f t="shared" si="2"/>
        <v>0.125</v>
      </c>
      <c r="R9" s="18" t="b">
        <v>0</v>
      </c>
      <c r="S9" s="18" t="b">
        <v>0</v>
      </c>
      <c r="T9" s="18" t="b">
        <v>0</v>
      </c>
      <c r="U9" s="18" t="b">
        <v>1</v>
      </c>
      <c r="V9" s="18" t="b">
        <v>1</v>
      </c>
      <c r="W9" s="18" t="b">
        <v>0</v>
      </c>
      <c r="X9" s="18" t="b">
        <v>0</v>
      </c>
      <c r="Y9" s="18" t="b">
        <v>0</v>
      </c>
      <c r="Z9" s="18" t="b">
        <v>0</v>
      </c>
      <c r="AA9" s="18"/>
      <c r="AB9" s="18"/>
      <c r="AC9" s="18" t="str">
        <f t="shared" si="3"/>
        <v/>
      </c>
      <c r="AD9" s="18"/>
      <c r="AE9" s="18" t="b">
        <v>0</v>
      </c>
      <c r="AF9" s="18" t="b">
        <v>0</v>
      </c>
      <c r="AG9" s="18" t="b">
        <v>0</v>
      </c>
      <c r="AH9" s="18"/>
      <c r="AI9" s="18" t="b">
        <v>0</v>
      </c>
      <c r="AJ9" s="18"/>
      <c r="AK9" s="18" t="b">
        <v>0</v>
      </c>
      <c r="AL9" s="18" t="b">
        <v>0</v>
      </c>
      <c r="AM9" s="18" t="b">
        <v>0</v>
      </c>
      <c r="AN9" s="18">
        <f t="shared" si="4"/>
        <v>1</v>
      </c>
      <c r="AO9" s="22">
        <f t="shared" si="5"/>
        <v>0.33333333333333331</v>
      </c>
      <c r="AP9" s="18" t="b">
        <v>0</v>
      </c>
      <c r="AQ9" s="18" t="b">
        <v>0</v>
      </c>
      <c r="AR9" s="18" t="b">
        <v>1</v>
      </c>
      <c r="AS9" s="18"/>
      <c r="AT9" s="18"/>
      <c r="AU9" s="18" t="b">
        <v>1</v>
      </c>
      <c r="AV9" s="18"/>
      <c r="AW9" s="18" t="b">
        <v>1</v>
      </c>
      <c r="AX9" s="18" t="b">
        <v>1</v>
      </c>
      <c r="AY9" s="18" t="b">
        <v>1</v>
      </c>
      <c r="AZ9" s="18" t="b">
        <v>0</v>
      </c>
      <c r="BA9" s="18">
        <f t="shared" si="6"/>
        <v>2</v>
      </c>
      <c r="BB9" s="22">
        <f t="shared" si="7"/>
        <v>0.4</v>
      </c>
      <c r="BC9" s="18" t="b">
        <v>0</v>
      </c>
      <c r="BD9" s="18" t="b">
        <v>0</v>
      </c>
      <c r="BE9" s="18" t="b">
        <v>1</v>
      </c>
      <c r="BF9" s="18" t="b">
        <v>0</v>
      </c>
      <c r="BG9" s="18" t="b">
        <v>0</v>
      </c>
      <c r="BH9" s="18" t="b">
        <v>0</v>
      </c>
      <c r="BI9" s="18" t="b">
        <v>0</v>
      </c>
      <c r="BJ9" s="18" t="b">
        <v>1</v>
      </c>
      <c r="BK9" s="18" t="b">
        <v>0</v>
      </c>
      <c r="BL9" s="18">
        <f t="shared" si="8"/>
        <v>2</v>
      </c>
      <c r="BM9" s="22">
        <f t="shared" si="9"/>
        <v>1</v>
      </c>
      <c r="BN9" s="18" t="b">
        <v>1</v>
      </c>
      <c r="BO9" s="18" t="b">
        <v>0</v>
      </c>
      <c r="BP9" s="18" t="b">
        <v>0</v>
      </c>
      <c r="BQ9" s="18" t="b">
        <v>0</v>
      </c>
      <c r="BR9" s="18" t="b">
        <v>1</v>
      </c>
      <c r="BS9" s="18" t="b">
        <v>1</v>
      </c>
      <c r="BT9" s="18" t="b">
        <v>1</v>
      </c>
      <c r="BU9" s="18" t="b">
        <v>0</v>
      </c>
      <c r="BV9" s="18" t="b">
        <v>0</v>
      </c>
      <c r="BW9" s="18" t="b">
        <v>1</v>
      </c>
      <c r="BX9" s="18">
        <f t="shared" si="10"/>
        <v>4</v>
      </c>
      <c r="BY9" s="22">
        <f t="shared" si="11"/>
        <v>0.2857142857142857</v>
      </c>
      <c r="BZ9" s="18" t="b">
        <v>1</v>
      </c>
      <c r="CA9" s="18" t="b">
        <v>0</v>
      </c>
      <c r="CB9" s="18" t="b">
        <v>0</v>
      </c>
      <c r="CC9" s="18" t="b">
        <v>0</v>
      </c>
      <c r="CD9" s="18" t="b">
        <v>0</v>
      </c>
      <c r="CE9" s="18" t="b">
        <v>1</v>
      </c>
      <c r="CF9" s="18" t="b">
        <v>1</v>
      </c>
      <c r="CG9" s="18" t="b">
        <v>1</v>
      </c>
      <c r="CH9" s="18" t="b">
        <v>1</v>
      </c>
      <c r="CI9" s="18" t="b">
        <v>0</v>
      </c>
      <c r="CJ9" s="18" t="b">
        <v>0</v>
      </c>
      <c r="CK9" s="18" t="b">
        <v>0</v>
      </c>
      <c r="CL9" s="18" t="b">
        <v>0</v>
      </c>
      <c r="CM9" s="18" t="b">
        <v>0</v>
      </c>
      <c r="CN9" s="18" t="b">
        <v>0</v>
      </c>
      <c r="CO9" s="18" t="b">
        <v>0</v>
      </c>
      <c r="CP9" s="18" t="b">
        <v>0</v>
      </c>
      <c r="CQ9" s="18" t="b">
        <v>0</v>
      </c>
      <c r="CR9" s="18">
        <f t="shared" si="12"/>
        <v>2</v>
      </c>
      <c r="CS9" s="22" t="e">
        <f t="shared" ca="1" si="13"/>
        <v>#NAME?</v>
      </c>
      <c r="CT9" s="18" t="b">
        <v>1</v>
      </c>
      <c r="CU9" s="18" t="b">
        <v>1</v>
      </c>
      <c r="CV9" s="19"/>
      <c r="CW9" s="18" t="b">
        <v>0</v>
      </c>
      <c r="CX9" s="18"/>
      <c r="CY9" s="18" t="b">
        <v>0</v>
      </c>
      <c r="CZ9" s="18"/>
      <c r="DA9" s="18" t="e">
        <f t="shared" ca="1" si="14"/>
        <v>#NAME?</v>
      </c>
      <c r="DB9" s="22" t="e">
        <f t="shared" ca="1" si="15"/>
        <v>#NAME?</v>
      </c>
      <c r="DC9" s="19"/>
      <c r="DD9" s="19"/>
      <c r="DE9" s="18" t="b">
        <v>0</v>
      </c>
      <c r="DF9" s="18"/>
      <c r="DG9" s="18"/>
      <c r="DH9" s="18" t="e">
        <f t="shared" ca="1" si="16"/>
        <v>#NAME?</v>
      </c>
      <c r="DI9" s="24" t="e">
        <f t="shared" ca="1" si="17"/>
        <v>#NAME?</v>
      </c>
      <c r="DJ9" s="18"/>
      <c r="DK9" s="19"/>
      <c r="DL9" s="19"/>
      <c r="DM9" s="19"/>
      <c r="DN9" s="19"/>
      <c r="DO9" s="18"/>
      <c r="DP9" s="24">
        <f t="shared" ca="1" si="18"/>
        <v>6.25E-2</v>
      </c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 t="e">
        <f t="shared" ca="1" si="19"/>
        <v>#NAME?</v>
      </c>
      <c r="EM9" s="18"/>
      <c r="EN9" s="18" t="s">
        <v>169</v>
      </c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 t="s">
        <v>180</v>
      </c>
      <c r="EZ9" s="18"/>
      <c r="FA9" s="18"/>
      <c r="FB9" s="18"/>
      <c r="FC9" s="18"/>
      <c r="FD9" s="18"/>
      <c r="FE9" s="25" t="s">
        <v>182</v>
      </c>
    </row>
    <row r="10" spans="1:161" ht="15.75" customHeight="1" x14ac:dyDescent="0.3">
      <c r="A10" s="8"/>
      <c r="B10" s="9">
        <v>12345686</v>
      </c>
      <c r="C10" s="9"/>
      <c r="D10" s="9"/>
      <c r="E10" s="9">
        <v>46</v>
      </c>
      <c r="F10" s="9" t="s">
        <v>183</v>
      </c>
      <c r="G10" s="10">
        <v>45319</v>
      </c>
      <c r="H10" s="11">
        <v>7945</v>
      </c>
      <c r="I10" s="9"/>
      <c r="J10" s="12">
        <v>45319.532638888886</v>
      </c>
      <c r="K10" s="12">
        <v>45319.739583333336</v>
      </c>
      <c r="L10" s="9" t="s">
        <v>162</v>
      </c>
      <c r="M10" s="9" t="s">
        <v>246</v>
      </c>
      <c r="N10" s="9" t="b">
        <f t="shared" si="0"/>
        <v>0</v>
      </c>
      <c r="O10" s="9" t="str">
        <f t="shared" si="1"/>
        <v>NLSF-006</v>
      </c>
      <c r="P10" s="9"/>
      <c r="Q10" s="13">
        <f t="shared" si="2"/>
        <v>0.125</v>
      </c>
      <c r="R10" s="9" t="b">
        <v>0</v>
      </c>
      <c r="S10" s="9" t="b">
        <v>0</v>
      </c>
      <c r="T10" s="9" t="b">
        <v>0</v>
      </c>
      <c r="U10" s="9" t="b">
        <v>1</v>
      </c>
      <c r="V10" s="9" t="b">
        <v>1</v>
      </c>
      <c r="W10" s="9" t="b">
        <v>0</v>
      </c>
      <c r="X10" s="9" t="b">
        <v>0</v>
      </c>
      <c r="Y10" s="9" t="b">
        <v>0</v>
      </c>
      <c r="Z10" s="9" t="b">
        <v>0</v>
      </c>
      <c r="AA10" s="9"/>
      <c r="AB10" s="9"/>
      <c r="AC10" s="9" t="str">
        <f t="shared" si="3"/>
        <v/>
      </c>
      <c r="AD10" s="9"/>
      <c r="AE10" s="9" t="b">
        <v>0</v>
      </c>
      <c r="AF10" s="9" t="b">
        <v>0</v>
      </c>
      <c r="AG10" s="9" t="b">
        <v>0</v>
      </c>
      <c r="AH10" s="9"/>
      <c r="AI10" s="9" t="b">
        <v>0</v>
      </c>
      <c r="AJ10" s="9">
        <v>3</v>
      </c>
      <c r="AK10" s="9" t="b">
        <v>0</v>
      </c>
      <c r="AL10" s="9" t="b">
        <v>0</v>
      </c>
      <c r="AM10" s="9" t="b">
        <v>0</v>
      </c>
      <c r="AN10" s="9">
        <f t="shared" si="4"/>
        <v>1</v>
      </c>
      <c r="AO10" s="13">
        <f t="shared" si="5"/>
        <v>0.33333333333333331</v>
      </c>
      <c r="AP10" s="9" t="b">
        <v>0</v>
      </c>
      <c r="AQ10" s="9" t="b">
        <v>0</v>
      </c>
      <c r="AR10" s="9" t="b">
        <v>1</v>
      </c>
      <c r="AS10" s="9"/>
      <c r="AT10" s="9"/>
      <c r="AU10" s="9" t="b">
        <v>1</v>
      </c>
      <c r="AV10" s="9"/>
      <c r="AW10" s="9" t="b">
        <v>1</v>
      </c>
      <c r="AX10" s="9" t="b">
        <v>1</v>
      </c>
      <c r="AY10" s="9" t="b">
        <v>1</v>
      </c>
      <c r="AZ10" s="9" t="b">
        <v>0</v>
      </c>
      <c r="BA10" s="9">
        <f t="shared" si="6"/>
        <v>2</v>
      </c>
      <c r="BB10" s="13">
        <f t="shared" si="7"/>
        <v>0.4</v>
      </c>
      <c r="BC10" s="9" t="b">
        <v>0</v>
      </c>
      <c r="BD10" s="9" t="b">
        <v>0</v>
      </c>
      <c r="BE10" s="9" t="b">
        <v>1</v>
      </c>
      <c r="BF10" s="9" t="b">
        <v>0</v>
      </c>
      <c r="BG10" s="9" t="b">
        <v>0</v>
      </c>
      <c r="BH10" s="9" t="b">
        <v>0</v>
      </c>
      <c r="BI10" s="9" t="b">
        <v>0</v>
      </c>
      <c r="BJ10" s="9" t="b">
        <v>1</v>
      </c>
      <c r="BK10" s="9" t="b">
        <v>0</v>
      </c>
      <c r="BL10" s="9">
        <f t="shared" si="8"/>
        <v>2</v>
      </c>
      <c r="BM10" s="13">
        <f t="shared" si="9"/>
        <v>1</v>
      </c>
      <c r="BN10" s="9" t="b">
        <v>1</v>
      </c>
      <c r="BO10" s="9" t="b">
        <v>0</v>
      </c>
      <c r="BP10" s="9" t="b">
        <v>0</v>
      </c>
      <c r="BQ10" s="9" t="b">
        <v>0</v>
      </c>
      <c r="BR10" s="9" t="b">
        <v>1</v>
      </c>
      <c r="BS10" s="9" t="b">
        <v>1</v>
      </c>
      <c r="BT10" s="9" t="b">
        <v>1</v>
      </c>
      <c r="BU10" s="9" t="b">
        <v>0</v>
      </c>
      <c r="BV10" s="9" t="b">
        <v>0</v>
      </c>
      <c r="BW10" s="9" t="b">
        <v>1</v>
      </c>
      <c r="BX10" s="9">
        <f t="shared" si="10"/>
        <v>4</v>
      </c>
      <c r="BY10" s="13">
        <f t="shared" si="11"/>
        <v>0.2857142857142857</v>
      </c>
      <c r="BZ10" s="9" t="b">
        <v>1</v>
      </c>
      <c r="CA10" s="9" t="b">
        <v>0</v>
      </c>
      <c r="CB10" s="9" t="b">
        <v>0</v>
      </c>
      <c r="CC10" s="9" t="b">
        <v>0</v>
      </c>
      <c r="CD10" s="9" t="b">
        <v>0</v>
      </c>
      <c r="CE10" s="9" t="b">
        <v>1</v>
      </c>
      <c r="CF10" s="9" t="b">
        <v>1</v>
      </c>
      <c r="CG10" s="9" t="b">
        <v>1</v>
      </c>
      <c r="CH10" s="9" t="b">
        <v>1</v>
      </c>
      <c r="CI10" s="9" t="b">
        <v>0</v>
      </c>
      <c r="CJ10" s="9" t="b">
        <v>0</v>
      </c>
      <c r="CK10" s="9" t="b">
        <v>0</v>
      </c>
      <c r="CL10" s="9" t="b">
        <v>0</v>
      </c>
      <c r="CM10" s="9" t="b">
        <v>0</v>
      </c>
      <c r="CN10" s="9" t="b">
        <v>0</v>
      </c>
      <c r="CO10" s="9" t="b">
        <v>0</v>
      </c>
      <c r="CP10" s="9" t="b">
        <v>0</v>
      </c>
      <c r="CQ10" s="9" t="b">
        <v>0</v>
      </c>
      <c r="CR10" s="9">
        <f t="shared" si="12"/>
        <v>2</v>
      </c>
      <c r="CS10" s="13" t="e">
        <f t="shared" ca="1" si="13"/>
        <v>#NAME?</v>
      </c>
      <c r="CT10" s="9" t="b">
        <v>1</v>
      </c>
      <c r="CU10" s="9" t="b">
        <v>1</v>
      </c>
      <c r="CV10" s="10"/>
      <c r="CW10" s="9" t="b">
        <v>0</v>
      </c>
      <c r="CX10" s="9"/>
      <c r="CY10" s="9" t="b">
        <v>0</v>
      </c>
      <c r="CZ10" s="9"/>
      <c r="DA10" s="9" t="e">
        <f t="shared" ca="1" si="14"/>
        <v>#NAME?</v>
      </c>
      <c r="DB10" s="13" t="e">
        <f t="shared" ca="1" si="15"/>
        <v>#NAME?</v>
      </c>
      <c r="DC10" s="10"/>
      <c r="DD10" s="10"/>
      <c r="DE10" s="9" t="b">
        <v>0</v>
      </c>
      <c r="DF10" s="9"/>
      <c r="DG10" s="9"/>
      <c r="DH10" s="9" t="e">
        <f t="shared" ca="1" si="16"/>
        <v>#NAME?</v>
      </c>
      <c r="DI10" s="14" t="e">
        <f t="shared" ca="1" si="17"/>
        <v>#NAME?</v>
      </c>
      <c r="DJ10" s="9"/>
      <c r="DK10" s="10"/>
      <c r="DL10" s="10"/>
      <c r="DM10" s="10"/>
      <c r="DN10" s="10"/>
      <c r="DO10" s="9"/>
      <c r="DP10" s="14">
        <f t="shared" ca="1" si="18"/>
        <v>6.25E-2</v>
      </c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 t="e">
        <f t="shared" ca="1" si="19"/>
        <v>#NAME?</v>
      </c>
      <c r="EM10" s="9"/>
      <c r="EN10" s="9" t="s">
        <v>169</v>
      </c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 t="s">
        <v>180</v>
      </c>
      <c r="EZ10" s="9"/>
      <c r="FA10" s="9"/>
      <c r="FB10" s="9"/>
      <c r="FC10" s="9"/>
      <c r="FD10" s="9"/>
      <c r="FE10" s="16" t="s">
        <v>182</v>
      </c>
    </row>
    <row r="11" spans="1:161" ht="15.75" customHeight="1" x14ac:dyDescent="0.3">
      <c r="A11" s="17"/>
      <c r="B11" s="18">
        <v>12345687</v>
      </c>
      <c r="C11" s="18"/>
      <c r="D11" s="18"/>
      <c r="E11" s="18">
        <v>69</v>
      </c>
      <c r="F11" s="18" t="s">
        <v>161</v>
      </c>
      <c r="G11" s="19">
        <v>45322</v>
      </c>
      <c r="H11" s="20">
        <v>5033</v>
      </c>
      <c r="I11" s="18"/>
      <c r="J11" s="21">
        <v>45322.577777777777</v>
      </c>
      <c r="K11" s="21">
        <v>45322.784722222219</v>
      </c>
      <c r="L11" s="18" t="s">
        <v>162</v>
      </c>
      <c r="M11" s="18" t="s">
        <v>163</v>
      </c>
      <c r="N11" s="18" t="b">
        <f t="shared" si="0"/>
        <v>0</v>
      </c>
      <c r="O11" s="18" t="str">
        <f t="shared" si="1"/>
        <v>NLSF-007</v>
      </c>
      <c r="P11" s="18"/>
      <c r="Q11" s="22">
        <f t="shared" si="2"/>
        <v>0.125</v>
      </c>
      <c r="R11" s="18" t="b">
        <v>0</v>
      </c>
      <c r="S11" s="18" t="b">
        <v>0</v>
      </c>
      <c r="T11" s="18" t="b">
        <v>0</v>
      </c>
      <c r="U11" s="18" t="b">
        <v>1</v>
      </c>
      <c r="V11" s="18" t="b">
        <v>1</v>
      </c>
      <c r="W11" s="18" t="b">
        <v>0</v>
      </c>
      <c r="X11" s="18" t="b">
        <v>0</v>
      </c>
      <c r="Y11" s="18" t="b">
        <v>0</v>
      </c>
      <c r="Z11" s="18" t="b">
        <v>0</v>
      </c>
      <c r="AA11" s="18"/>
      <c r="AB11" s="18"/>
      <c r="AC11" s="18" t="str">
        <f t="shared" si="3"/>
        <v/>
      </c>
      <c r="AD11" s="18"/>
      <c r="AE11" s="18" t="b">
        <v>0</v>
      </c>
      <c r="AF11" s="18" t="b">
        <v>0</v>
      </c>
      <c r="AG11" s="18" t="b">
        <v>0</v>
      </c>
      <c r="AH11" s="18"/>
      <c r="AI11" s="18" t="b">
        <v>0</v>
      </c>
      <c r="AJ11" s="18"/>
      <c r="AK11" s="18" t="b">
        <v>0</v>
      </c>
      <c r="AL11" s="18" t="b">
        <v>0</v>
      </c>
      <c r="AM11" s="18" t="b">
        <v>0</v>
      </c>
      <c r="AN11" s="18">
        <f t="shared" si="4"/>
        <v>1</v>
      </c>
      <c r="AO11" s="22">
        <f t="shared" si="5"/>
        <v>0.33333333333333331</v>
      </c>
      <c r="AP11" s="18" t="b">
        <v>0</v>
      </c>
      <c r="AQ11" s="18" t="b">
        <v>0</v>
      </c>
      <c r="AR11" s="18" t="b">
        <v>1</v>
      </c>
      <c r="AS11" s="18"/>
      <c r="AT11" s="18"/>
      <c r="AU11" s="18" t="b">
        <v>1</v>
      </c>
      <c r="AV11" s="18"/>
      <c r="AW11" s="18" t="b">
        <v>1</v>
      </c>
      <c r="AX11" s="18" t="b">
        <v>1</v>
      </c>
      <c r="AY11" s="18" t="b">
        <v>1</v>
      </c>
      <c r="AZ11" s="18" t="b">
        <v>0</v>
      </c>
      <c r="BA11" s="18">
        <f t="shared" si="6"/>
        <v>2</v>
      </c>
      <c r="BB11" s="22">
        <f t="shared" si="7"/>
        <v>0.4</v>
      </c>
      <c r="BC11" s="18" t="b">
        <v>0</v>
      </c>
      <c r="BD11" s="18" t="b">
        <v>0</v>
      </c>
      <c r="BE11" s="18" t="b">
        <v>1</v>
      </c>
      <c r="BF11" s="18" t="b">
        <v>0</v>
      </c>
      <c r="BG11" s="18" t="b">
        <v>0</v>
      </c>
      <c r="BH11" s="18" t="b">
        <v>0</v>
      </c>
      <c r="BI11" s="18" t="b">
        <v>0</v>
      </c>
      <c r="BJ11" s="18" t="b">
        <v>1</v>
      </c>
      <c r="BK11" s="18" t="b">
        <v>0</v>
      </c>
      <c r="BL11" s="18">
        <f t="shared" si="8"/>
        <v>2</v>
      </c>
      <c r="BM11" s="22">
        <f t="shared" si="9"/>
        <v>1</v>
      </c>
      <c r="BN11" s="18" t="b">
        <v>1</v>
      </c>
      <c r="BO11" s="18" t="b">
        <v>0</v>
      </c>
      <c r="BP11" s="18" t="b">
        <v>0</v>
      </c>
      <c r="BQ11" s="18" t="b">
        <v>0</v>
      </c>
      <c r="BR11" s="18" t="b">
        <v>1</v>
      </c>
      <c r="BS11" s="18" t="b">
        <v>1</v>
      </c>
      <c r="BT11" s="18" t="b">
        <v>1</v>
      </c>
      <c r="BU11" s="18" t="b">
        <v>0</v>
      </c>
      <c r="BV11" s="18" t="b">
        <v>0</v>
      </c>
      <c r="BW11" s="18" t="b">
        <v>1</v>
      </c>
      <c r="BX11" s="18">
        <f t="shared" si="10"/>
        <v>4</v>
      </c>
      <c r="BY11" s="22">
        <f t="shared" si="11"/>
        <v>0.2857142857142857</v>
      </c>
      <c r="BZ11" s="18" t="b">
        <v>1</v>
      </c>
      <c r="CA11" s="18" t="b">
        <v>0</v>
      </c>
      <c r="CB11" s="18" t="b">
        <v>0</v>
      </c>
      <c r="CC11" s="18" t="b">
        <v>0</v>
      </c>
      <c r="CD11" s="18" t="b">
        <v>0</v>
      </c>
      <c r="CE11" s="18" t="b">
        <v>1</v>
      </c>
      <c r="CF11" s="18" t="b">
        <v>1</v>
      </c>
      <c r="CG11" s="18" t="b">
        <v>1</v>
      </c>
      <c r="CH11" s="18" t="b">
        <v>1</v>
      </c>
      <c r="CI11" s="18" t="b">
        <v>0</v>
      </c>
      <c r="CJ11" s="18" t="b">
        <v>0</v>
      </c>
      <c r="CK11" s="18" t="b">
        <v>0</v>
      </c>
      <c r="CL11" s="18" t="b">
        <v>0</v>
      </c>
      <c r="CM11" s="18" t="b">
        <v>0</v>
      </c>
      <c r="CN11" s="18" t="b">
        <v>0</v>
      </c>
      <c r="CO11" s="18" t="b">
        <v>0</v>
      </c>
      <c r="CP11" s="18" t="b">
        <v>0</v>
      </c>
      <c r="CQ11" s="18" t="b">
        <v>0</v>
      </c>
      <c r="CR11" s="18">
        <f t="shared" si="12"/>
        <v>2</v>
      </c>
      <c r="CS11" s="22" t="e">
        <f t="shared" ca="1" si="13"/>
        <v>#NAME?</v>
      </c>
      <c r="CT11" s="18" t="b">
        <v>1</v>
      </c>
      <c r="CU11" s="18" t="b">
        <v>1</v>
      </c>
      <c r="CV11" s="19"/>
      <c r="CW11" s="18" t="b">
        <v>0</v>
      </c>
      <c r="CX11" s="18"/>
      <c r="CY11" s="18" t="b">
        <v>0</v>
      </c>
      <c r="CZ11" s="18"/>
      <c r="DA11" s="18" t="e">
        <f t="shared" ca="1" si="14"/>
        <v>#NAME?</v>
      </c>
      <c r="DB11" s="22" t="e">
        <f t="shared" ca="1" si="15"/>
        <v>#NAME?</v>
      </c>
      <c r="DC11" s="19"/>
      <c r="DD11" s="19"/>
      <c r="DE11" s="18" t="b">
        <v>0</v>
      </c>
      <c r="DF11" s="18"/>
      <c r="DG11" s="18"/>
      <c r="DH11" s="18" t="e">
        <f t="shared" ca="1" si="16"/>
        <v>#NAME?</v>
      </c>
      <c r="DI11" s="24" t="e">
        <f t="shared" ca="1" si="17"/>
        <v>#NAME?</v>
      </c>
      <c r="DJ11" s="18"/>
      <c r="DK11" s="19"/>
      <c r="DL11" s="19"/>
      <c r="DM11" s="19"/>
      <c r="DN11" s="19"/>
      <c r="DO11" s="18"/>
      <c r="DP11" s="24">
        <f t="shared" ca="1" si="18"/>
        <v>6.25E-2</v>
      </c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 t="e">
        <f t="shared" ca="1" si="19"/>
        <v>#NAME?</v>
      </c>
      <c r="EM11" s="18"/>
      <c r="EN11" s="18" t="s">
        <v>169</v>
      </c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 t="s">
        <v>180</v>
      </c>
      <c r="EZ11" s="18"/>
      <c r="FA11" s="18"/>
      <c r="FB11" s="18"/>
      <c r="FC11" s="18"/>
      <c r="FD11" s="18"/>
      <c r="FE11" s="25" t="s">
        <v>182</v>
      </c>
    </row>
    <row r="12" spans="1:161" ht="15.75" customHeight="1" x14ac:dyDescent="0.3">
      <c r="A12" s="8"/>
      <c r="B12" s="9">
        <v>12345688</v>
      </c>
      <c r="C12" s="9"/>
      <c r="D12" s="9"/>
      <c r="E12" s="9">
        <v>73</v>
      </c>
      <c r="F12" s="9" t="s">
        <v>183</v>
      </c>
      <c r="G12" s="10">
        <v>45322</v>
      </c>
      <c r="H12" s="11">
        <v>5033</v>
      </c>
      <c r="I12" s="9"/>
      <c r="J12" s="12">
        <v>45322.353472222225</v>
      </c>
      <c r="K12" s="12">
        <v>45322.559027777781</v>
      </c>
      <c r="L12" s="9" t="s">
        <v>162</v>
      </c>
      <c r="M12" s="9" t="s">
        <v>163</v>
      </c>
      <c r="N12" s="9" t="b">
        <f t="shared" si="0"/>
        <v>0</v>
      </c>
      <c r="O12" s="9" t="str">
        <f t="shared" si="1"/>
        <v>NLSF-008</v>
      </c>
      <c r="P12" s="9"/>
      <c r="Q12" s="13">
        <f t="shared" si="2"/>
        <v>0.125</v>
      </c>
      <c r="R12" s="9" t="b">
        <v>0</v>
      </c>
      <c r="S12" s="9" t="b">
        <v>0</v>
      </c>
      <c r="T12" s="9" t="b">
        <v>0</v>
      </c>
      <c r="U12" s="9" t="b">
        <v>1</v>
      </c>
      <c r="V12" s="9" t="b">
        <v>1</v>
      </c>
      <c r="W12" s="9" t="b">
        <v>0</v>
      </c>
      <c r="X12" s="9" t="b">
        <v>0</v>
      </c>
      <c r="Y12" s="9" t="b">
        <v>0</v>
      </c>
      <c r="Z12" s="9" t="b">
        <v>0</v>
      </c>
      <c r="AA12" s="9"/>
      <c r="AB12" s="9"/>
      <c r="AC12" s="9" t="str">
        <f t="shared" si="3"/>
        <v/>
      </c>
      <c r="AD12" s="9"/>
      <c r="AE12" s="9" t="b">
        <v>0</v>
      </c>
      <c r="AF12" s="9" t="b">
        <v>0</v>
      </c>
      <c r="AG12" s="9" t="b">
        <v>0</v>
      </c>
      <c r="AH12" s="9"/>
      <c r="AI12" s="9" t="b">
        <v>0</v>
      </c>
      <c r="AJ12" s="9"/>
      <c r="AK12" s="9" t="b">
        <v>0</v>
      </c>
      <c r="AL12" s="9" t="b">
        <v>0</v>
      </c>
      <c r="AM12" s="9" t="b">
        <v>0</v>
      </c>
      <c r="AN12" s="9">
        <f t="shared" si="4"/>
        <v>1</v>
      </c>
      <c r="AO12" s="13">
        <f t="shared" si="5"/>
        <v>0.33333333333333331</v>
      </c>
      <c r="AP12" s="9" t="b">
        <v>0</v>
      </c>
      <c r="AQ12" s="9" t="b">
        <v>0</v>
      </c>
      <c r="AR12" s="9" t="b">
        <v>1</v>
      </c>
      <c r="AS12" s="9"/>
      <c r="AT12" s="9"/>
      <c r="AU12" s="9" t="b">
        <v>1</v>
      </c>
      <c r="AV12" s="9"/>
      <c r="AW12" s="9" t="b">
        <v>1</v>
      </c>
      <c r="AX12" s="9" t="b">
        <v>1</v>
      </c>
      <c r="AY12" s="9" t="b">
        <v>1</v>
      </c>
      <c r="AZ12" s="9" t="b">
        <v>0</v>
      </c>
      <c r="BA12" s="9">
        <f t="shared" si="6"/>
        <v>2</v>
      </c>
      <c r="BB12" s="13">
        <f t="shared" si="7"/>
        <v>0.4</v>
      </c>
      <c r="BC12" s="9" t="b">
        <v>0</v>
      </c>
      <c r="BD12" s="9" t="b">
        <v>0</v>
      </c>
      <c r="BE12" s="9" t="b">
        <v>1</v>
      </c>
      <c r="BF12" s="9" t="b">
        <v>0</v>
      </c>
      <c r="BG12" s="9" t="b">
        <v>0</v>
      </c>
      <c r="BH12" s="9" t="b">
        <v>0</v>
      </c>
      <c r="BI12" s="9" t="b">
        <v>0</v>
      </c>
      <c r="BJ12" s="9" t="b">
        <v>1</v>
      </c>
      <c r="BK12" s="9" t="b">
        <v>0</v>
      </c>
      <c r="BL12" s="9">
        <f t="shared" si="8"/>
        <v>2</v>
      </c>
      <c r="BM12" s="13">
        <f t="shared" si="9"/>
        <v>1</v>
      </c>
      <c r="BN12" s="9" t="b">
        <v>1</v>
      </c>
      <c r="BO12" s="9" t="b">
        <v>0</v>
      </c>
      <c r="BP12" s="9" t="b">
        <v>0</v>
      </c>
      <c r="BQ12" s="9" t="b">
        <v>0</v>
      </c>
      <c r="BR12" s="9" t="b">
        <v>1</v>
      </c>
      <c r="BS12" s="9" t="b">
        <v>1</v>
      </c>
      <c r="BT12" s="9" t="b">
        <v>1</v>
      </c>
      <c r="BU12" s="9" t="b">
        <v>0</v>
      </c>
      <c r="BV12" s="9" t="b">
        <v>0</v>
      </c>
      <c r="BW12" s="9" t="b">
        <v>1</v>
      </c>
      <c r="BX12" s="9">
        <f t="shared" si="10"/>
        <v>4</v>
      </c>
      <c r="BY12" s="13">
        <f t="shared" si="11"/>
        <v>0.2857142857142857</v>
      </c>
      <c r="BZ12" s="9" t="b">
        <v>1</v>
      </c>
      <c r="CA12" s="9" t="b">
        <v>0</v>
      </c>
      <c r="CB12" s="9" t="b">
        <v>0</v>
      </c>
      <c r="CC12" s="9" t="b">
        <v>0</v>
      </c>
      <c r="CD12" s="9" t="b">
        <v>0</v>
      </c>
      <c r="CE12" s="9" t="b">
        <v>1</v>
      </c>
      <c r="CF12" s="9" t="b">
        <v>1</v>
      </c>
      <c r="CG12" s="9" t="b">
        <v>1</v>
      </c>
      <c r="CH12" s="9" t="b">
        <v>1</v>
      </c>
      <c r="CI12" s="9" t="b">
        <v>0</v>
      </c>
      <c r="CJ12" s="9" t="b">
        <v>0</v>
      </c>
      <c r="CK12" s="9" t="b">
        <v>0</v>
      </c>
      <c r="CL12" s="9" t="b">
        <v>0</v>
      </c>
      <c r="CM12" s="9" t="b">
        <v>0</v>
      </c>
      <c r="CN12" s="9" t="b">
        <v>0</v>
      </c>
      <c r="CO12" s="9" t="b">
        <v>0</v>
      </c>
      <c r="CP12" s="9" t="b">
        <v>0</v>
      </c>
      <c r="CQ12" s="9" t="b">
        <v>0</v>
      </c>
      <c r="CR12" s="9">
        <f t="shared" si="12"/>
        <v>2</v>
      </c>
      <c r="CS12" s="13" t="e">
        <f t="shared" ca="1" si="13"/>
        <v>#NAME?</v>
      </c>
      <c r="CT12" s="9" t="b">
        <v>1</v>
      </c>
      <c r="CU12" s="9" t="b">
        <v>1</v>
      </c>
      <c r="CV12" s="10"/>
      <c r="CW12" s="9" t="b">
        <v>0</v>
      </c>
      <c r="CX12" s="9"/>
      <c r="CY12" s="9" t="b">
        <v>0</v>
      </c>
      <c r="CZ12" s="9"/>
      <c r="DA12" s="9" t="e">
        <f t="shared" ca="1" si="14"/>
        <v>#NAME?</v>
      </c>
      <c r="DB12" s="13" t="e">
        <f t="shared" ca="1" si="15"/>
        <v>#NAME?</v>
      </c>
      <c r="DC12" s="10"/>
      <c r="DD12" s="10"/>
      <c r="DE12" s="9" t="b">
        <v>0</v>
      </c>
      <c r="DF12" s="9"/>
      <c r="DG12" s="9"/>
      <c r="DH12" s="9" t="e">
        <f t="shared" ca="1" si="16"/>
        <v>#NAME?</v>
      </c>
      <c r="DI12" s="14" t="e">
        <f t="shared" ca="1" si="17"/>
        <v>#NAME?</v>
      </c>
      <c r="DJ12" s="9"/>
      <c r="DK12" s="10"/>
      <c r="DL12" s="10"/>
      <c r="DM12" s="10"/>
      <c r="DN12" s="10"/>
      <c r="DO12" s="9"/>
      <c r="DP12" s="14">
        <f t="shared" ca="1" si="18"/>
        <v>6.25E-2</v>
      </c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 t="e">
        <f t="shared" ca="1" si="19"/>
        <v>#NAME?</v>
      </c>
      <c r="EM12" s="9"/>
      <c r="EN12" s="9" t="s">
        <v>169</v>
      </c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 t="s">
        <v>180</v>
      </c>
      <c r="EZ12" s="9"/>
      <c r="FA12" s="9"/>
      <c r="FB12" s="9"/>
      <c r="FC12" s="9"/>
      <c r="FD12" s="9"/>
      <c r="FE12" s="16" t="s">
        <v>182</v>
      </c>
    </row>
    <row r="13" spans="1:161" ht="15.75" customHeight="1" x14ac:dyDescent="0.3">
      <c r="A13" s="17"/>
      <c r="B13" s="18">
        <v>12345689</v>
      </c>
      <c r="C13" s="18"/>
      <c r="D13" s="18"/>
      <c r="E13" s="18">
        <v>68</v>
      </c>
      <c r="F13" s="18" t="s">
        <v>183</v>
      </c>
      <c r="G13" s="19">
        <v>45324</v>
      </c>
      <c r="H13" s="20">
        <v>1578</v>
      </c>
      <c r="I13" s="18"/>
      <c r="J13" s="21">
        <v>45324.76458333333</v>
      </c>
      <c r="K13" s="21">
        <v>45324.013888888891</v>
      </c>
      <c r="L13" s="18" t="s">
        <v>162</v>
      </c>
      <c r="M13" s="18" t="s">
        <v>163</v>
      </c>
      <c r="N13" s="18" t="b">
        <f t="shared" si="0"/>
        <v>0</v>
      </c>
      <c r="O13" s="18" t="str">
        <f t="shared" si="1"/>
        <v>NLSF-009</v>
      </c>
      <c r="P13" s="18"/>
      <c r="Q13" s="22">
        <f t="shared" si="2"/>
        <v>0.125</v>
      </c>
      <c r="R13" s="18" t="b">
        <v>0</v>
      </c>
      <c r="S13" s="18" t="b">
        <v>0</v>
      </c>
      <c r="T13" s="18" t="b">
        <v>0</v>
      </c>
      <c r="U13" s="18" t="b">
        <v>1</v>
      </c>
      <c r="V13" s="18" t="b">
        <v>1</v>
      </c>
      <c r="W13" s="18" t="b">
        <v>0</v>
      </c>
      <c r="X13" s="18" t="b">
        <v>0</v>
      </c>
      <c r="Y13" s="18" t="b">
        <v>0</v>
      </c>
      <c r="Z13" s="18" t="b">
        <v>0</v>
      </c>
      <c r="AA13" s="18"/>
      <c r="AB13" s="18"/>
      <c r="AC13" s="18" t="str">
        <f t="shared" si="3"/>
        <v/>
      </c>
      <c r="AD13" s="18"/>
      <c r="AE13" s="18" t="b">
        <v>0</v>
      </c>
      <c r="AF13" s="18" t="b">
        <v>0</v>
      </c>
      <c r="AG13" s="18" t="b">
        <v>0</v>
      </c>
      <c r="AH13" s="18"/>
      <c r="AI13" s="18" t="b">
        <v>0</v>
      </c>
      <c r="AJ13" s="18"/>
      <c r="AK13" s="18" t="b">
        <v>0</v>
      </c>
      <c r="AL13" s="18" t="b">
        <v>0</v>
      </c>
      <c r="AM13" s="18" t="b">
        <v>0</v>
      </c>
      <c r="AN13" s="18">
        <f t="shared" si="4"/>
        <v>1</v>
      </c>
      <c r="AO13" s="22">
        <f t="shared" si="5"/>
        <v>0.33333333333333331</v>
      </c>
      <c r="AP13" s="18" t="b">
        <v>0</v>
      </c>
      <c r="AQ13" s="18" t="b">
        <v>0</v>
      </c>
      <c r="AR13" s="18" t="b">
        <v>1</v>
      </c>
      <c r="AS13" s="18"/>
      <c r="AT13" s="18"/>
      <c r="AU13" s="18" t="b">
        <v>1</v>
      </c>
      <c r="AV13" s="18"/>
      <c r="AW13" s="18" t="b">
        <v>1</v>
      </c>
      <c r="AX13" s="18" t="b">
        <v>1</v>
      </c>
      <c r="AY13" s="18" t="b">
        <v>1</v>
      </c>
      <c r="AZ13" s="18" t="b">
        <v>0</v>
      </c>
      <c r="BA13" s="18">
        <f t="shared" si="6"/>
        <v>2</v>
      </c>
      <c r="BB13" s="22">
        <f t="shared" si="7"/>
        <v>0.4</v>
      </c>
      <c r="BC13" s="18" t="b">
        <v>0</v>
      </c>
      <c r="BD13" s="18" t="b">
        <v>0</v>
      </c>
      <c r="BE13" s="18" t="b">
        <v>1</v>
      </c>
      <c r="BF13" s="18" t="b">
        <v>0</v>
      </c>
      <c r="BG13" s="18" t="b">
        <v>0</v>
      </c>
      <c r="BH13" s="18" t="b">
        <v>0</v>
      </c>
      <c r="BI13" s="18" t="b">
        <v>0</v>
      </c>
      <c r="BJ13" s="18" t="b">
        <v>1</v>
      </c>
      <c r="BK13" s="18" t="b">
        <v>0</v>
      </c>
      <c r="BL13" s="18">
        <f t="shared" si="8"/>
        <v>2</v>
      </c>
      <c r="BM13" s="22">
        <f t="shared" si="9"/>
        <v>1</v>
      </c>
      <c r="BN13" s="18" t="b">
        <v>1</v>
      </c>
      <c r="BO13" s="18" t="b">
        <v>0</v>
      </c>
      <c r="BP13" s="18" t="b">
        <v>0</v>
      </c>
      <c r="BQ13" s="18" t="b">
        <v>0</v>
      </c>
      <c r="BR13" s="18" t="b">
        <v>1</v>
      </c>
      <c r="BS13" s="18" t="b">
        <v>1</v>
      </c>
      <c r="BT13" s="18" t="b">
        <v>1</v>
      </c>
      <c r="BU13" s="18" t="b">
        <v>0</v>
      </c>
      <c r="BV13" s="18" t="b">
        <v>0</v>
      </c>
      <c r="BW13" s="18" t="b">
        <v>1</v>
      </c>
      <c r="BX13" s="18">
        <f t="shared" si="10"/>
        <v>4</v>
      </c>
      <c r="BY13" s="22">
        <f t="shared" si="11"/>
        <v>0.2857142857142857</v>
      </c>
      <c r="BZ13" s="18" t="b">
        <v>1</v>
      </c>
      <c r="CA13" s="18" t="b">
        <v>0</v>
      </c>
      <c r="CB13" s="18" t="b">
        <v>0</v>
      </c>
      <c r="CC13" s="18" t="b">
        <v>0</v>
      </c>
      <c r="CD13" s="18" t="b">
        <v>0</v>
      </c>
      <c r="CE13" s="18" t="b">
        <v>1</v>
      </c>
      <c r="CF13" s="18" t="b">
        <v>1</v>
      </c>
      <c r="CG13" s="18" t="b">
        <v>1</v>
      </c>
      <c r="CH13" s="18" t="b">
        <v>1</v>
      </c>
      <c r="CI13" s="18" t="b">
        <v>0</v>
      </c>
      <c r="CJ13" s="18" t="b">
        <v>0</v>
      </c>
      <c r="CK13" s="18" t="b">
        <v>0</v>
      </c>
      <c r="CL13" s="18" t="b">
        <v>0</v>
      </c>
      <c r="CM13" s="18" t="b">
        <v>0</v>
      </c>
      <c r="CN13" s="18" t="b">
        <v>0</v>
      </c>
      <c r="CO13" s="18" t="b">
        <v>0</v>
      </c>
      <c r="CP13" s="18" t="b">
        <v>0</v>
      </c>
      <c r="CQ13" s="18" t="b">
        <v>0</v>
      </c>
      <c r="CR13" s="18">
        <f t="shared" si="12"/>
        <v>2</v>
      </c>
      <c r="CS13" s="22" t="e">
        <f t="shared" ca="1" si="13"/>
        <v>#NAME?</v>
      </c>
      <c r="CT13" s="18" t="b">
        <v>1</v>
      </c>
      <c r="CU13" s="18" t="b">
        <v>1</v>
      </c>
      <c r="CV13" s="19"/>
      <c r="CW13" s="18" t="b">
        <v>0</v>
      </c>
      <c r="CX13" s="18"/>
      <c r="CY13" s="18" t="b">
        <v>0</v>
      </c>
      <c r="CZ13" s="18"/>
      <c r="DA13" s="18" t="e">
        <f t="shared" ca="1" si="14"/>
        <v>#NAME?</v>
      </c>
      <c r="DB13" s="22" t="e">
        <f t="shared" ca="1" si="15"/>
        <v>#NAME?</v>
      </c>
      <c r="DC13" s="19"/>
      <c r="DD13" s="19"/>
      <c r="DE13" s="18" t="b">
        <v>0</v>
      </c>
      <c r="DF13" s="18"/>
      <c r="DG13" s="18"/>
      <c r="DH13" s="18" t="e">
        <f t="shared" ca="1" si="16"/>
        <v>#NAME?</v>
      </c>
      <c r="DI13" s="24" t="e">
        <f t="shared" ca="1" si="17"/>
        <v>#NAME?</v>
      </c>
      <c r="DJ13" s="18"/>
      <c r="DK13" s="19"/>
      <c r="DL13" s="19"/>
      <c r="DM13" s="19"/>
      <c r="DN13" s="19"/>
      <c r="DO13" s="18"/>
      <c r="DP13" s="24">
        <f t="shared" ca="1" si="18"/>
        <v>6.25E-2</v>
      </c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 t="e">
        <f t="shared" ca="1" si="19"/>
        <v>#NAME?</v>
      </c>
      <c r="EM13" s="18"/>
      <c r="EN13" s="18" t="s">
        <v>169</v>
      </c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 t="s">
        <v>180</v>
      </c>
      <c r="EZ13" s="18"/>
      <c r="FA13" s="18"/>
      <c r="FB13" s="18"/>
      <c r="FC13" s="18"/>
      <c r="FD13" s="18"/>
      <c r="FE13" s="25" t="s">
        <v>182</v>
      </c>
    </row>
    <row r="14" spans="1:161" ht="15.75" customHeight="1" x14ac:dyDescent="0.3">
      <c r="A14" s="8"/>
      <c r="B14" s="9">
        <v>12345690</v>
      </c>
      <c r="C14" s="9"/>
      <c r="D14" s="9"/>
      <c r="E14" s="9">
        <v>78</v>
      </c>
      <c r="F14" s="9" t="s">
        <v>183</v>
      </c>
      <c r="G14" s="10">
        <v>45342</v>
      </c>
      <c r="H14" s="11">
        <v>7945</v>
      </c>
      <c r="I14" s="9"/>
      <c r="J14" s="12">
        <v>45342.364583333336</v>
      </c>
      <c r="K14" s="12">
        <v>45342.642361111109</v>
      </c>
      <c r="L14" s="9" t="s">
        <v>162</v>
      </c>
      <c r="M14" s="9" t="s">
        <v>245</v>
      </c>
      <c r="N14" s="9" t="b">
        <f t="shared" si="0"/>
        <v>0</v>
      </c>
      <c r="O14" s="9" t="str">
        <f t="shared" si="1"/>
        <v>NLSF-010</v>
      </c>
      <c r="P14" s="9"/>
      <c r="Q14" s="13">
        <f t="shared" si="2"/>
        <v>0.125</v>
      </c>
      <c r="R14" s="9" t="b">
        <v>0</v>
      </c>
      <c r="S14" s="9" t="b">
        <v>0</v>
      </c>
      <c r="T14" s="9" t="b">
        <v>0</v>
      </c>
      <c r="U14" s="9" t="b">
        <v>1</v>
      </c>
      <c r="V14" s="9" t="b">
        <v>1</v>
      </c>
      <c r="W14" s="9" t="b">
        <v>0</v>
      </c>
      <c r="X14" s="9" t="b">
        <v>0</v>
      </c>
      <c r="Y14" s="9" t="b">
        <v>0</v>
      </c>
      <c r="Z14" s="9" t="b">
        <v>0</v>
      </c>
      <c r="AA14" s="9"/>
      <c r="AB14" s="9"/>
      <c r="AC14" s="9" t="str">
        <f t="shared" si="3"/>
        <v/>
      </c>
      <c r="AD14" s="9"/>
      <c r="AE14" s="9" t="b">
        <v>0</v>
      </c>
      <c r="AF14" s="9" t="b">
        <v>0</v>
      </c>
      <c r="AG14" s="9" t="b">
        <v>0</v>
      </c>
      <c r="AH14" s="9"/>
      <c r="AI14" s="9" t="b">
        <v>0</v>
      </c>
      <c r="AJ14" s="9"/>
      <c r="AK14" s="9" t="b">
        <v>0</v>
      </c>
      <c r="AL14" s="9" t="b">
        <v>0</v>
      </c>
      <c r="AM14" s="9" t="b">
        <v>0</v>
      </c>
      <c r="AN14" s="9">
        <f t="shared" si="4"/>
        <v>1</v>
      </c>
      <c r="AO14" s="13">
        <f t="shared" si="5"/>
        <v>0.33333333333333331</v>
      </c>
      <c r="AP14" s="9" t="b">
        <v>0</v>
      </c>
      <c r="AQ14" s="9" t="b">
        <v>0</v>
      </c>
      <c r="AR14" s="9" t="b">
        <v>1</v>
      </c>
      <c r="AS14" s="9"/>
      <c r="AT14" s="9"/>
      <c r="AU14" s="9" t="b">
        <v>1</v>
      </c>
      <c r="AV14" s="9"/>
      <c r="AW14" s="9" t="b">
        <v>1</v>
      </c>
      <c r="AX14" s="9" t="b">
        <v>1</v>
      </c>
      <c r="AY14" s="9" t="b">
        <v>1</v>
      </c>
      <c r="AZ14" s="9" t="b">
        <v>0</v>
      </c>
      <c r="BA14" s="9">
        <f t="shared" si="6"/>
        <v>2</v>
      </c>
      <c r="BB14" s="13">
        <f t="shared" si="7"/>
        <v>0.4</v>
      </c>
      <c r="BC14" s="9" t="b">
        <v>0</v>
      </c>
      <c r="BD14" s="9" t="b">
        <v>0</v>
      </c>
      <c r="BE14" s="9" t="b">
        <v>1</v>
      </c>
      <c r="BF14" s="9" t="b">
        <v>0</v>
      </c>
      <c r="BG14" s="9" t="b">
        <v>0</v>
      </c>
      <c r="BH14" s="9" t="b">
        <v>0</v>
      </c>
      <c r="BI14" s="9" t="b">
        <v>0</v>
      </c>
      <c r="BJ14" s="9" t="b">
        <v>1</v>
      </c>
      <c r="BK14" s="9" t="b">
        <v>0</v>
      </c>
      <c r="BL14" s="9">
        <f t="shared" si="8"/>
        <v>2</v>
      </c>
      <c r="BM14" s="13">
        <f t="shared" si="9"/>
        <v>1</v>
      </c>
      <c r="BN14" s="9" t="b">
        <v>1</v>
      </c>
      <c r="BO14" s="9" t="b">
        <v>0</v>
      </c>
      <c r="BP14" s="9" t="b">
        <v>0</v>
      </c>
      <c r="BQ14" s="9" t="b">
        <v>0</v>
      </c>
      <c r="BR14" s="9" t="b">
        <v>1</v>
      </c>
      <c r="BS14" s="9" t="b">
        <v>1</v>
      </c>
      <c r="BT14" s="9" t="b">
        <v>1</v>
      </c>
      <c r="BU14" s="9" t="b">
        <v>0</v>
      </c>
      <c r="BV14" s="9" t="b">
        <v>0</v>
      </c>
      <c r="BW14" s="9" t="b">
        <v>1</v>
      </c>
      <c r="BX14" s="9">
        <f t="shared" si="10"/>
        <v>4</v>
      </c>
      <c r="BY14" s="13">
        <f t="shared" si="11"/>
        <v>0.2857142857142857</v>
      </c>
      <c r="BZ14" s="9" t="b">
        <v>1</v>
      </c>
      <c r="CA14" s="9" t="b">
        <v>0</v>
      </c>
      <c r="CB14" s="9" t="b">
        <v>0</v>
      </c>
      <c r="CC14" s="9" t="b">
        <v>0</v>
      </c>
      <c r="CD14" s="9" t="b">
        <v>0</v>
      </c>
      <c r="CE14" s="9" t="b">
        <v>1</v>
      </c>
      <c r="CF14" s="9" t="b">
        <v>1</v>
      </c>
      <c r="CG14" s="9" t="b">
        <v>1</v>
      </c>
      <c r="CH14" s="9" t="b">
        <v>1</v>
      </c>
      <c r="CI14" s="9" t="b">
        <v>0</v>
      </c>
      <c r="CJ14" s="9" t="b">
        <v>0</v>
      </c>
      <c r="CK14" s="9" t="b">
        <v>0</v>
      </c>
      <c r="CL14" s="9" t="b">
        <v>0</v>
      </c>
      <c r="CM14" s="9" t="b">
        <v>0</v>
      </c>
      <c r="CN14" s="9" t="b">
        <v>0</v>
      </c>
      <c r="CO14" s="9" t="b">
        <v>0</v>
      </c>
      <c r="CP14" s="9" t="b">
        <v>0</v>
      </c>
      <c r="CQ14" s="9" t="b">
        <v>0</v>
      </c>
      <c r="CR14" s="9">
        <f t="shared" si="12"/>
        <v>2</v>
      </c>
      <c r="CS14" s="13" t="e">
        <f t="shared" ca="1" si="13"/>
        <v>#NAME?</v>
      </c>
      <c r="CT14" s="9" t="b">
        <v>1</v>
      </c>
      <c r="CU14" s="9" t="b">
        <v>1</v>
      </c>
      <c r="CV14" s="10"/>
      <c r="CW14" s="9" t="b">
        <v>0</v>
      </c>
      <c r="CX14" s="9"/>
      <c r="CY14" s="9" t="b">
        <v>0</v>
      </c>
      <c r="CZ14" s="9"/>
      <c r="DA14" s="9" t="e">
        <f t="shared" ca="1" si="14"/>
        <v>#NAME?</v>
      </c>
      <c r="DB14" s="13" t="e">
        <f t="shared" ca="1" si="15"/>
        <v>#NAME?</v>
      </c>
      <c r="DC14" s="10"/>
      <c r="DD14" s="10"/>
      <c r="DE14" s="9" t="b">
        <v>0</v>
      </c>
      <c r="DF14" s="9"/>
      <c r="DG14" s="9"/>
      <c r="DH14" s="9" t="e">
        <f t="shared" ca="1" si="16"/>
        <v>#NAME?</v>
      </c>
      <c r="DI14" s="14" t="e">
        <f t="shared" ca="1" si="17"/>
        <v>#NAME?</v>
      </c>
      <c r="DJ14" s="9"/>
      <c r="DK14" s="10"/>
      <c r="DL14" s="10"/>
      <c r="DM14" s="10"/>
      <c r="DN14" s="10"/>
      <c r="DO14" s="9"/>
      <c r="DP14" s="14">
        <f t="shared" ca="1" si="18"/>
        <v>6.25E-2</v>
      </c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 t="e">
        <f t="shared" ca="1" si="19"/>
        <v>#NAME?</v>
      </c>
      <c r="EM14" s="9"/>
      <c r="EN14" s="9" t="s">
        <v>169</v>
      </c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 t="s">
        <v>180</v>
      </c>
      <c r="EZ14" s="9"/>
      <c r="FA14" s="9"/>
      <c r="FB14" s="9"/>
      <c r="FC14" s="9"/>
      <c r="FD14" s="9"/>
      <c r="FE14" s="16" t="s">
        <v>182</v>
      </c>
    </row>
    <row r="15" spans="1:161" ht="15.75" customHeight="1" x14ac:dyDescent="0.3">
      <c r="A15" s="17"/>
      <c r="B15" s="18">
        <v>12345691</v>
      </c>
      <c r="C15" s="18"/>
      <c r="D15" s="18"/>
      <c r="E15" s="18">
        <v>63</v>
      </c>
      <c r="F15" s="18" t="s">
        <v>183</v>
      </c>
      <c r="G15" s="19">
        <v>45348</v>
      </c>
      <c r="H15" s="20">
        <v>3037</v>
      </c>
      <c r="I15" s="18"/>
      <c r="J15" s="21">
        <v>45348.426388888889</v>
      </c>
      <c r="K15" s="21">
        <v>45348.670138888891</v>
      </c>
      <c r="L15" s="18" t="s">
        <v>162</v>
      </c>
      <c r="M15" s="18" t="s">
        <v>163</v>
      </c>
      <c r="N15" s="18" t="b">
        <f t="shared" si="0"/>
        <v>0</v>
      </c>
      <c r="O15" s="18" t="str">
        <f t="shared" si="1"/>
        <v>NLSF-011</v>
      </c>
      <c r="P15" s="18"/>
      <c r="Q15" s="22">
        <f t="shared" si="2"/>
        <v>0.125</v>
      </c>
      <c r="R15" s="18" t="b">
        <v>0</v>
      </c>
      <c r="S15" s="18" t="b">
        <v>0</v>
      </c>
      <c r="T15" s="18" t="b">
        <v>0</v>
      </c>
      <c r="U15" s="18" t="b">
        <v>1</v>
      </c>
      <c r="V15" s="18" t="b">
        <v>1</v>
      </c>
      <c r="W15" s="18" t="b">
        <v>0</v>
      </c>
      <c r="X15" s="18" t="b">
        <v>0</v>
      </c>
      <c r="Y15" s="18" t="b">
        <v>0</v>
      </c>
      <c r="Z15" s="18" t="b">
        <v>0</v>
      </c>
      <c r="AA15" s="18"/>
      <c r="AB15" s="18"/>
      <c r="AC15" s="18" t="str">
        <f t="shared" si="3"/>
        <v/>
      </c>
      <c r="AD15" s="18"/>
      <c r="AE15" s="18" t="b">
        <v>0</v>
      </c>
      <c r="AF15" s="18" t="b">
        <v>0</v>
      </c>
      <c r="AG15" s="18" t="b">
        <v>0</v>
      </c>
      <c r="AH15" s="18"/>
      <c r="AI15" s="18" t="b">
        <v>0</v>
      </c>
      <c r="AJ15" s="18"/>
      <c r="AK15" s="18" t="b">
        <v>0</v>
      </c>
      <c r="AL15" s="18" t="b">
        <v>0</v>
      </c>
      <c r="AM15" s="18" t="b">
        <v>0</v>
      </c>
      <c r="AN15" s="18">
        <f t="shared" si="4"/>
        <v>1</v>
      </c>
      <c r="AO15" s="22">
        <f t="shared" si="5"/>
        <v>0.33333333333333331</v>
      </c>
      <c r="AP15" s="18" t="b">
        <v>0</v>
      </c>
      <c r="AQ15" s="18" t="b">
        <v>0</v>
      </c>
      <c r="AR15" s="18" t="b">
        <v>1</v>
      </c>
      <c r="AS15" s="18"/>
      <c r="AT15" s="18"/>
      <c r="AU15" s="18" t="b">
        <v>1</v>
      </c>
      <c r="AV15" s="18"/>
      <c r="AW15" s="18" t="b">
        <v>1</v>
      </c>
      <c r="AX15" s="18" t="b">
        <v>1</v>
      </c>
      <c r="AY15" s="18" t="b">
        <v>1</v>
      </c>
      <c r="AZ15" s="18" t="b">
        <v>0</v>
      </c>
      <c r="BA15" s="18">
        <f t="shared" si="6"/>
        <v>2</v>
      </c>
      <c r="BB15" s="22">
        <f t="shared" si="7"/>
        <v>0.4</v>
      </c>
      <c r="BC15" s="18" t="b">
        <v>0</v>
      </c>
      <c r="BD15" s="18" t="b">
        <v>0</v>
      </c>
      <c r="BE15" s="18" t="b">
        <v>1</v>
      </c>
      <c r="BF15" s="18" t="b">
        <v>0</v>
      </c>
      <c r="BG15" s="18" t="b">
        <v>0</v>
      </c>
      <c r="BH15" s="18" t="b">
        <v>0</v>
      </c>
      <c r="BI15" s="18" t="b">
        <v>0</v>
      </c>
      <c r="BJ15" s="18" t="b">
        <v>1</v>
      </c>
      <c r="BK15" s="18" t="b">
        <v>0</v>
      </c>
      <c r="BL15" s="18">
        <f t="shared" si="8"/>
        <v>2</v>
      </c>
      <c r="BM15" s="22">
        <f t="shared" si="9"/>
        <v>1</v>
      </c>
      <c r="BN15" s="18" t="b">
        <v>1</v>
      </c>
      <c r="BO15" s="18" t="b">
        <v>0</v>
      </c>
      <c r="BP15" s="18" t="b">
        <v>0</v>
      </c>
      <c r="BQ15" s="18" t="b">
        <v>0</v>
      </c>
      <c r="BR15" s="18" t="b">
        <v>1</v>
      </c>
      <c r="BS15" s="18" t="b">
        <v>1</v>
      </c>
      <c r="BT15" s="18" t="b">
        <v>1</v>
      </c>
      <c r="BU15" s="18" t="b">
        <v>0</v>
      </c>
      <c r="BV15" s="18" t="b">
        <v>0</v>
      </c>
      <c r="BW15" s="18" t="b">
        <v>1</v>
      </c>
      <c r="BX15" s="18">
        <f t="shared" si="10"/>
        <v>4</v>
      </c>
      <c r="BY15" s="22">
        <f t="shared" si="11"/>
        <v>0.2857142857142857</v>
      </c>
      <c r="BZ15" s="18" t="b">
        <v>1</v>
      </c>
      <c r="CA15" s="18" t="b">
        <v>0</v>
      </c>
      <c r="CB15" s="18" t="b">
        <v>0</v>
      </c>
      <c r="CC15" s="18" t="b">
        <v>0</v>
      </c>
      <c r="CD15" s="18" t="b">
        <v>0</v>
      </c>
      <c r="CE15" s="18" t="b">
        <v>1</v>
      </c>
      <c r="CF15" s="18" t="b">
        <v>1</v>
      </c>
      <c r="CG15" s="18" t="b">
        <v>1</v>
      </c>
      <c r="CH15" s="18" t="b">
        <v>1</v>
      </c>
      <c r="CI15" s="18" t="b">
        <v>0</v>
      </c>
      <c r="CJ15" s="18" t="b">
        <v>0</v>
      </c>
      <c r="CK15" s="18" t="b">
        <v>0</v>
      </c>
      <c r="CL15" s="18" t="b">
        <v>0</v>
      </c>
      <c r="CM15" s="18" t="b">
        <v>0</v>
      </c>
      <c r="CN15" s="18" t="b">
        <v>0</v>
      </c>
      <c r="CO15" s="18" t="b">
        <v>0</v>
      </c>
      <c r="CP15" s="18" t="b">
        <v>0</v>
      </c>
      <c r="CQ15" s="18" t="b">
        <v>0</v>
      </c>
      <c r="CR15" s="18">
        <f t="shared" si="12"/>
        <v>2</v>
      </c>
      <c r="CS15" s="22" t="e">
        <f t="shared" ca="1" si="13"/>
        <v>#NAME?</v>
      </c>
      <c r="CT15" s="18" t="b">
        <v>1</v>
      </c>
      <c r="CU15" s="18" t="b">
        <v>1</v>
      </c>
      <c r="CV15" s="19"/>
      <c r="CW15" s="18" t="b">
        <v>0</v>
      </c>
      <c r="CX15" s="18"/>
      <c r="CY15" s="18" t="b">
        <v>0</v>
      </c>
      <c r="CZ15" s="18"/>
      <c r="DA15" s="18" t="e">
        <f t="shared" ca="1" si="14"/>
        <v>#NAME?</v>
      </c>
      <c r="DB15" s="22" t="e">
        <f t="shared" ca="1" si="15"/>
        <v>#NAME?</v>
      </c>
      <c r="DC15" s="19"/>
      <c r="DD15" s="19"/>
      <c r="DE15" s="18" t="b">
        <v>0</v>
      </c>
      <c r="DF15" s="18"/>
      <c r="DG15" s="18"/>
      <c r="DH15" s="18" t="e">
        <f t="shared" ca="1" si="16"/>
        <v>#NAME?</v>
      </c>
      <c r="DI15" s="24" t="e">
        <f t="shared" ca="1" si="17"/>
        <v>#NAME?</v>
      </c>
      <c r="DJ15" s="18"/>
      <c r="DK15" s="19"/>
      <c r="DL15" s="19"/>
      <c r="DM15" s="19"/>
      <c r="DN15" s="19"/>
      <c r="DO15" s="18"/>
      <c r="DP15" s="24">
        <f t="shared" ca="1" si="18"/>
        <v>6.25E-2</v>
      </c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 t="e">
        <f t="shared" ca="1" si="19"/>
        <v>#NAME?</v>
      </c>
      <c r="EM15" s="18"/>
      <c r="EN15" s="18" t="s">
        <v>169</v>
      </c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 t="s">
        <v>180</v>
      </c>
      <c r="EZ15" s="18"/>
      <c r="FA15" s="18"/>
      <c r="FB15" s="18"/>
      <c r="FC15" s="18"/>
      <c r="FD15" s="18"/>
      <c r="FE15" s="25" t="s">
        <v>182</v>
      </c>
    </row>
    <row r="16" spans="1:161" ht="15.75" customHeight="1" x14ac:dyDescent="0.3">
      <c r="A16" s="8"/>
      <c r="B16" s="9">
        <v>12345692</v>
      </c>
      <c r="C16" s="9"/>
      <c r="D16" s="9"/>
      <c r="E16" s="9">
        <v>81</v>
      </c>
      <c r="F16" s="9" t="s">
        <v>161</v>
      </c>
      <c r="G16" s="10">
        <v>45350</v>
      </c>
      <c r="H16" s="11">
        <v>5033</v>
      </c>
      <c r="I16" s="9"/>
      <c r="J16" s="12">
        <v>45350.541666666664</v>
      </c>
      <c r="K16" s="12">
        <v>45350.847222222219</v>
      </c>
      <c r="L16" s="9" t="s">
        <v>162</v>
      </c>
      <c r="M16" s="9" t="s">
        <v>163</v>
      </c>
      <c r="N16" s="9" t="b">
        <f t="shared" si="0"/>
        <v>1</v>
      </c>
      <c r="O16" s="9" t="str">
        <f t="shared" si="1"/>
        <v>LSF-004</v>
      </c>
      <c r="P16" s="9"/>
      <c r="Q16" s="13">
        <f t="shared" si="2"/>
        <v>0.75</v>
      </c>
      <c r="R16" s="9" t="b">
        <v>1</v>
      </c>
      <c r="S16" s="9" t="b">
        <v>1</v>
      </c>
      <c r="T16" s="9" t="b">
        <v>1</v>
      </c>
      <c r="U16" s="9" t="b">
        <v>1</v>
      </c>
      <c r="V16" s="9" t="b">
        <v>1</v>
      </c>
      <c r="W16" s="9" t="b">
        <v>1</v>
      </c>
      <c r="X16" s="9" t="b">
        <v>0</v>
      </c>
      <c r="Y16" s="9" t="b">
        <v>0</v>
      </c>
      <c r="Z16" s="9" t="b">
        <v>0</v>
      </c>
      <c r="AA16" s="9">
        <v>150</v>
      </c>
      <c r="AB16" s="9">
        <v>65</v>
      </c>
      <c r="AC16" s="9">
        <f t="shared" si="3"/>
        <v>28.89</v>
      </c>
      <c r="AD16" s="9"/>
      <c r="AE16" s="9" t="b">
        <v>0</v>
      </c>
      <c r="AF16" s="9" t="b">
        <v>0</v>
      </c>
      <c r="AG16" s="9" t="b">
        <v>0</v>
      </c>
      <c r="AH16" s="9">
        <v>12.5</v>
      </c>
      <c r="AI16" s="9" t="b">
        <v>1</v>
      </c>
      <c r="AJ16" s="9">
        <v>3</v>
      </c>
      <c r="AK16" s="9" t="b">
        <v>1</v>
      </c>
      <c r="AL16" s="9" t="b">
        <v>0</v>
      </c>
      <c r="AM16" s="9" t="b">
        <v>1</v>
      </c>
      <c r="AN16" s="9">
        <f t="shared" si="4"/>
        <v>6</v>
      </c>
      <c r="AO16" s="13">
        <f t="shared" si="5"/>
        <v>0.5</v>
      </c>
      <c r="AP16" s="9" t="b">
        <v>0</v>
      </c>
      <c r="AQ16" s="9" t="b">
        <v>0</v>
      </c>
      <c r="AR16" s="9" t="b">
        <v>1</v>
      </c>
      <c r="AS16" s="9"/>
      <c r="AT16" s="9"/>
      <c r="AU16" s="9" t="b">
        <v>1</v>
      </c>
      <c r="AV16" s="9"/>
      <c r="AW16" s="9" t="b">
        <v>1</v>
      </c>
      <c r="AX16" s="9" t="b">
        <v>1</v>
      </c>
      <c r="AY16" s="9" t="b">
        <v>1</v>
      </c>
      <c r="AZ16" s="9" t="b">
        <v>1</v>
      </c>
      <c r="BA16" s="9">
        <f t="shared" si="6"/>
        <v>3</v>
      </c>
      <c r="BB16" s="13">
        <f t="shared" si="7"/>
        <v>0.4</v>
      </c>
      <c r="BC16" s="9" t="b">
        <v>0</v>
      </c>
      <c r="BD16" s="9" t="b">
        <v>0</v>
      </c>
      <c r="BE16" s="9" t="b">
        <v>1</v>
      </c>
      <c r="BF16" s="9" t="b">
        <v>0</v>
      </c>
      <c r="BG16" s="9" t="b">
        <v>0</v>
      </c>
      <c r="BH16" s="9" t="b">
        <v>0</v>
      </c>
      <c r="BI16" s="9" t="b">
        <v>0</v>
      </c>
      <c r="BJ16" s="9" t="b">
        <v>1</v>
      </c>
      <c r="BK16" s="9" t="b">
        <v>0</v>
      </c>
      <c r="BL16" s="9">
        <f t="shared" si="8"/>
        <v>2</v>
      </c>
      <c r="BM16" s="13">
        <f t="shared" si="9"/>
        <v>1</v>
      </c>
      <c r="BN16" s="9" t="b">
        <v>1</v>
      </c>
      <c r="BO16" s="9" t="b">
        <v>0</v>
      </c>
      <c r="BP16" s="9" t="b">
        <v>0</v>
      </c>
      <c r="BQ16" s="9" t="b">
        <v>0</v>
      </c>
      <c r="BR16" s="9" t="b">
        <v>1</v>
      </c>
      <c r="BS16" s="9" t="b">
        <v>1</v>
      </c>
      <c r="BT16" s="9" t="b">
        <v>1</v>
      </c>
      <c r="BU16" s="9" t="b">
        <v>0</v>
      </c>
      <c r="BV16" s="9" t="b">
        <v>0</v>
      </c>
      <c r="BW16" s="9" t="b">
        <v>1</v>
      </c>
      <c r="BX16" s="9">
        <f t="shared" si="10"/>
        <v>4</v>
      </c>
      <c r="BY16" s="13">
        <f t="shared" si="11"/>
        <v>0.2857142857142857</v>
      </c>
      <c r="BZ16" s="9" t="b">
        <v>1</v>
      </c>
      <c r="CA16" s="9" t="b">
        <v>0</v>
      </c>
      <c r="CB16" s="9" t="b">
        <v>0</v>
      </c>
      <c r="CC16" s="9" t="b">
        <v>0</v>
      </c>
      <c r="CD16" s="9" t="b">
        <v>0</v>
      </c>
      <c r="CE16" s="9" t="b">
        <v>1</v>
      </c>
      <c r="CF16" s="9" t="b">
        <v>1</v>
      </c>
      <c r="CG16" s="9" t="b">
        <v>1</v>
      </c>
      <c r="CH16" s="9" t="b">
        <v>1</v>
      </c>
      <c r="CI16" s="9" t="b">
        <v>0</v>
      </c>
      <c r="CJ16" s="9" t="b">
        <v>0</v>
      </c>
      <c r="CK16" s="9" t="b">
        <v>0</v>
      </c>
      <c r="CL16" s="9" t="b">
        <v>0</v>
      </c>
      <c r="CM16" s="9" t="b">
        <v>0</v>
      </c>
      <c r="CN16" s="9" t="b">
        <v>0</v>
      </c>
      <c r="CO16" s="9" t="b">
        <v>0</v>
      </c>
      <c r="CP16" s="9" t="b">
        <v>0</v>
      </c>
      <c r="CQ16" s="9" t="b">
        <v>0</v>
      </c>
      <c r="CR16" s="9">
        <f t="shared" si="12"/>
        <v>2</v>
      </c>
      <c r="CS16" s="13" t="e">
        <f t="shared" ca="1" si="13"/>
        <v>#NAME?</v>
      </c>
      <c r="CT16" s="9" t="b">
        <v>1</v>
      </c>
      <c r="CU16" s="9" t="b">
        <v>1</v>
      </c>
      <c r="CV16" s="10"/>
      <c r="CW16" s="9" t="b">
        <v>0</v>
      </c>
      <c r="CX16" s="9">
        <v>10</v>
      </c>
      <c r="CY16" s="9" t="b">
        <v>1</v>
      </c>
      <c r="CZ16" s="9"/>
      <c r="DA16" s="9" t="e">
        <f t="shared" ca="1" si="14"/>
        <v>#NAME?</v>
      </c>
      <c r="DB16" s="13" t="e">
        <f t="shared" ca="1" si="15"/>
        <v>#NAME?</v>
      </c>
      <c r="DC16" s="10">
        <v>45399</v>
      </c>
      <c r="DD16" s="10">
        <v>45427</v>
      </c>
      <c r="DE16" s="9" t="b">
        <v>0</v>
      </c>
      <c r="DF16" s="9"/>
      <c r="DG16" s="9"/>
      <c r="DH16" s="9" t="e">
        <f t="shared" ca="1" si="16"/>
        <v>#NAME?</v>
      </c>
      <c r="DI16" s="14" t="e">
        <f t="shared" ca="1" si="17"/>
        <v>#NAME?</v>
      </c>
      <c r="DJ16" s="9"/>
      <c r="DK16" s="10">
        <v>17392</v>
      </c>
      <c r="DL16" s="10">
        <v>45336</v>
      </c>
      <c r="DM16" s="10">
        <v>45349</v>
      </c>
      <c r="DN16" s="10">
        <v>45357</v>
      </c>
      <c r="DO16" s="9"/>
      <c r="DP16" s="14">
        <f t="shared" ca="1" si="18"/>
        <v>6.25E-2</v>
      </c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 t="e">
        <f t="shared" ca="1" si="19"/>
        <v>#NAME?</v>
      </c>
      <c r="EM16" s="9"/>
      <c r="EN16" s="9" t="s">
        <v>169</v>
      </c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 t="s">
        <v>180</v>
      </c>
      <c r="EZ16" s="9"/>
      <c r="FA16" s="9"/>
      <c r="FB16" s="9"/>
      <c r="FC16" s="9"/>
      <c r="FD16" s="9"/>
      <c r="FE16" s="16" t="s">
        <v>182</v>
      </c>
    </row>
    <row r="17" spans="1:161" ht="15.75" customHeight="1" x14ac:dyDescent="0.3">
      <c r="A17" s="17"/>
      <c r="B17" s="18">
        <v>12345693</v>
      </c>
      <c r="C17" s="18"/>
      <c r="D17" s="18"/>
      <c r="E17" s="18">
        <v>73</v>
      </c>
      <c r="F17" s="18" t="s">
        <v>161</v>
      </c>
      <c r="G17" s="19">
        <v>45356</v>
      </c>
      <c r="H17" s="20">
        <v>7945</v>
      </c>
      <c r="I17" s="18"/>
      <c r="J17" s="21">
        <v>45356.585416666669</v>
      </c>
      <c r="K17" s="21">
        <v>45356.767361111109</v>
      </c>
      <c r="L17" s="18" t="s">
        <v>162</v>
      </c>
      <c r="M17" s="18" t="s">
        <v>247</v>
      </c>
      <c r="N17" s="18" t="b">
        <f t="shared" si="0"/>
        <v>0</v>
      </c>
      <c r="O17" s="18" t="str">
        <f t="shared" si="1"/>
        <v>NLSF-012</v>
      </c>
      <c r="P17" s="18"/>
      <c r="Q17" s="22">
        <f t="shared" si="2"/>
        <v>0.125</v>
      </c>
      <c r="R17" s="18" t="b">
        <v>0</v>
      </c>
      <c r="S17" s="18" t="b">
        <v>0</v>
      </c>
      <c r="T17" s="18" t="b">
        <v>0</v>
      </c>
      <c r="U17" s="18" t="b">
        <v>1</v>
      </c>
      <c r="V17" s="18" t="b">
        <v>1</v>
      </c>
      <c r="W17" s="18" t="b">
        <v>0</v>
      </c>
      <c r="X17" s="18" t="b">
        <v>0</v>
      </c>
      <c r="Y17" s="18" t="b">
        <v>0</v>
      </c>
      <c r="Z17" s="18" t="b">
        <v>0</v>
      </c>
      <c r="AA17" s="18"/>
      <c r="AB17" s="18"/>
      <c r="AC17" s="18" t="str">
        <f t="shared" si="3"/>
        <v/>
      </c>
      <c r="AD17" s="18"/>
      <c r="AE17" s="18" t="b">
        <v>0</v>
      </c>
      <c r="AF17" s="18" t="b">
        <v>0</v>
      </c>
      <c r="AG17" s="18" t="b">
        <v>0</v>
      </c>
      <c r="AH17" s="18"/>
      <c r="AI17" s="18" t="b">
        <v>0</v>
      </c>
      <c r="AJ17" s="18"/>
      <c r="AK17" s="18" t="b">
        <v>0</v>
      </c>
      <c r="AL17" s="18" t="b">
        <v>0</v>
      </c>
      <c r="AM17" s="18" t="b">
        <v>0</v>
      </c>
      <c r="AN17" s="18">
        <f t="shared" si="4"/>
        <v>1</v>
      </c>
      <c r="AO17" s="22">
        <f t="shared" si="5"/>
        <v>0.33333333333333331</v>
      </c>
      <c r="AP17" s="18" t="b">
        <v>0</v>
      </c>
      <c r="AQ17" s="18" t="b">
        <v>0</v>
      </c>
      <c r="AR17" s="18" t="b">
        <v>1</v>
      </c>
      <c r="AS17" s="18"/>
      <c r="AT17" s="18"/>
      <c r="AU17" s="18" t="b">
        <v>1</v>
      </c>
      <c r="AV17" s="18"/>
      <c r="AW17" s="18" t="b">
        <v>1</v>
      </c>
      <c r="AX17" s="18" t="b">
        <v>1</v>
      </c>
      <c r="AY17" s="18" t="b">
        <v>1</v>
      </c>
      <c r="AZ17" s="18" t="b">
        <v>0</v>
      </c>
      <c r="BA17" s="18">
        <f t="shared" si="6"/>
        <v>2</v>
      </c>
      <c r="BB17" s="22">
        <f t="shared" si="7"/>
        <v>0.4</v>
      </c>
      <c r="BC17" s="18" t="b">
        <v>0</v>
      </c>
      <c r="BD17" s="18" t="b">
        <v>0</v>
      </c>
      <c r="BE17" s="18" t="b">
        <v>1</v>
      </c>
      <c r="BF17" s="18" t="b">
        <v>0</v>
      </c>
      <c r="BG17" s="18" t="b">
        <v>0</v>
      </c>
      <c r="BH17" s="18" t="b">
        <v>0</v>
      </c>
      <c r="BI17" s="18" t="b">
        <v>0</v>
      </c>
      <c r="BJ17" s="18" t="b">
        <v>1</v>
      </c>
      <c r="BK17" s="18" t="b">
        <v>0</v>
      </c>
      <c r="BL17" s="18">
        <f t="shared" si="8"/>
        <v>2</v>
      </c>
      <c r="BM17" s="22">
        <f t="shared" si="9"/>
        <v>1</v>
      </c>
      <c r="BN17" s="18" t="b">
        <v>1</v>
      </c>
      <c r="BO17" s="18" t="b">
        <v>0</v>
      </c>
      <c r="BP17" s="18" t="b">
        <v>0</v>
      </c>
      <c r="BQ17" s="18" t="b">
        <v>0</v>
      </c>
      <c r="BR17" s="18" t="b">
        <v>1</v>
      </c>
      <c r="BS17" s="18" t="b">
        <v>1</v>
      </c>
      <c r="BT17" s="18" t="b">
        <v>1</v>
      </c>
      <c r="BU17" s="18" t="b">
        <v>0</v>
      </c>
      <c r="BV17" s="18" t="b">
        <v>0</v>
      </c>
      <c r="BW17" s="18" t="b">
        <v>1</v>
      </c>
      <c r="BX17" s="18">
        <f t="shared" si="10"/>
        <v>4</v>
      </c>
      <c r="BY17" s="22">
        <f t="shared" si="11"/>
        <v>0.2857142857142857</v>
      </c>
      <c r="BZ17" s="18" t="b">
        <v>1</v>
      </c>
      <c r="CA17" s="18" t="b">
        <v>0</v>
      </c>
      <c r="CB17" s="18" t="b">
        <v>0</v>
      </c>
      <c r="CC17" s="18" t="b">
        <v>0</v>
      </c>
      <c r="CD17" s="18" t="b">
        <v>0</v>
      </c>
      <c r="CE17" s="18" t="b">
        <v>1</v>
      </c>
      <c r="CF17" s="18" t="b">
        <v>1</v>
      </c>
      <c r="CG17" s="18" t="b">
        <v>1</v>
      </c>
      <c r="CH17" s="18" t="b">
        <v>1</v>
      </c>
      <c r="CI17" s="18" t="b">
        <v>0</v>
      </c>
      <c r="CJ17" s="18" t="b">
        <v>0</v>
      </c>
      <c r="CK17" s="18" t="b">
        <v>0</v>
      </c>
      <c r="CL17" s="18" t="b">
        <v>0</v>
      </c>
      <c r="CM17" s="18" t="b">
        <v>0</v>
      </c>
      <c r="CN17" s="18" t="b">
        <v>0</v>
      </c>
      <c r="CO17" s="18" t="b">
        <v>0</v>
      </c>
      <c r="CP17" s="18" t="b">
        <v>0</v>
      </c>
      <c r="CQ17" s="18" t="b">
        <v>0</v>
      </c>
      <c r="CR17" s="18">
        <f t="shared" si="12"/>
        <v>2</v>
      </c>
      <c r="CS17" s="22" t="e">
        <f t="shared" ca="1" si="13"/>
        <v>#NAME?</v>
      </c>
      <c r="CT17" s="18" t="b">
        <v>1</v>
      </c>
      <c r="CU17" s="18" t="b">
        <v>1</v>
      </c>
      <c r="CV17" s="19"/>
      <c r="CW17" s="18" t="b">
        <v>0</v>
      </c>
      <c r="CX17" s="18"/>
      <c r="CY17" s="18" t="b">
        <v>0</v>
      </c>
      <c r="CZ17" s="18"/>
      <c r="DA17" s="18" t="e">
        <f t="shared" ca="1" si="14"/>
        <v>#NAME?</v>
      </c>
      <c r="DB17" s="22" t="e">
        <f t="shared" ca="1" si="15"/>
        <v>#NAME?</v>
      </c>
      <c r="DC17" s="19"/>
      <c r="DD17" s="19"/>
      <c r="DE17" s="18" t="b">
        <v>0</v>
      </c>
      <c r="DF17" s="18"/>
      <c r="DG17" s="18"/>
      <c r="DH17" s="18" t="e">
        <f t="shared" ca="1" si="16"/>
        <v>#NAME?</v>
      </c>
      <c r="DI17" s="24" t="e">
        <f t="shared" ca="1" si="17"/>
        <v>#NAME?</v>
      </c>
      <c r="DJ17" s="18"/>
      <c r="DK17" s="19"/>
      <c r="DL17" s="19"/>
      <c r="DM17" s="19"/>
      <c r="DN17" s="19"/>
      <c r="DO17" s="18"/>
      <c r="DP17" s="24">
        <f t="shared" ca="1" si="18"/>
        <v>6.25E-2</v>
      </c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 t="e">
        <f t="shared" ca="1" si="19"/>
        <v>#NAME?</v>
      </c>
      <c r="EM17" s="18"/>
      <c r="EN17" s="18" t="s">
        <v>169</v>
      </c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 t="s">
        <v>180</v>
      </c>
      <c r="EZ17" s="18"/>
      <c r="FA17" s="18"/>
      <c r="FB17" s="18"/>
      <c r="FC17" s="18"/>
      <c r="FD17" s="18"/>
      <c r="FE17" s="25" t="s">
        <v>182</v>
      </c>
    </row>
    <row r="18" spans="1:161" ht="15.75" customHeight="1" x14ac:dyDescent="0.3">
      <c r="A18" s="8"/>
      <c r="B18" s="9">
        <v>12345694</v>
      </c>
      <c r="C18" s="9"/>
      <c r="D18" s="9"/>
      <c r="E18" s="9">
        <v>31</v>
      </c>
      <c r="F18" s="9" t="s">
        <v>183</v>
      </c>
      <c r="G18" s="10">
        <v>45367</v>
      </c>
      <c r="H18" s="11">
        <v>7945</v>
      </c>
      <c r="I18" s="9"/>
      <c r="J18" s="12">
        <v>45367.572222222225</v>
      </c>
      <c r="K18" s="12">
        <v>45367.743055555555</v>
      </c>
      <c r="L18" s="9" t="s">
        <v>162</v>
      </c>
      <c r="M18" s="9" t="s">
        <v>245</v>
      </c>
      <c r="N18" s="9" t="b">
        <f t="shared" si="0"/>
        <v>0</v>
      </c>
      <c r="O18" s="9" t="str">
        <f t="shared" si="1"/>
        <v>NLSF-013</v>
      </c>
      <c r="P18" s="9"/>
      <c r="Q18" s="13">
        <f t="shared" si="2"/>
        <v>0.125</v>
      </c>
      <c r="R18" s="9" t="b">
        <v>0</v>
      </c>
      <c r="S18" s="9" t="b">
        <v>0</v>
      </c>
      <c r="T18" s="9" t="b">
        <v>0</v>
      </c>
      <c r="U18" s="9" t="b">
        <v>1</v>
      </c>
      <c r="V18" s="9" t="b">
        <v>1</v>
      </c>
      <c r="W18" s="9" t="b">
        <v>0</v>
      </c>
      <c r="X18" s="9" t="b">
        <v>0</v>
      </c>
      <c r="Y18" s="9" t="b">
        <v>0</v>
      </c>
      <c r="Z18" s="9" t="b">
        <v>0</v>
      </c>
      <c r="AA18" s="9"/>
      <c r="AB18" s="9"/>
      <c r="AC18" s="9" t="str">
        <f t="shared" si="3"/>
        <v/>
      </c>
      <c r="AD18" s="9"/>
      <c r="AE18" s="9" t="b">
        <v>0</v>
      </c>
      <c r="AF18" s="9" t="b">
        <v>0</v>
      </c>
      <c r="AG18" s="9" t="b">
        <v>0</v>
      </c>
      <c r="AH18" s="9"/>
      <c r="AI18" s="9" t="b">
        <v>0</v>
      </c>
      <c r="AJ18" s="9"/>
      <c r="AK18" s="9" t="b">
        <v>0</v>
      </c>
      <c r="AL18" s="9" t="b">
        <v>0</v>
      </c>
      <c r="AM18" s="9" t="b">
        <v>0</v>
      </c>
      <c r="AN18" s="9">
        <f t="shared" si="4"/>
        <v>1</v>
      </c>
      <c r="AO18" s="13">
        <f t="shared" si="5"/>
        <v>0.33333333333333331</v>
      </c>
      <c r="AP18" s="9" t="b">
        <v>0</v>
      </c>
      <c r="AQ18" s="9" t="b">
        <v>0</v>
      </c>
      <c r="AR18" s="9" t="b">
        <v>1</v>
      </c>
      <c r="AS18" s="9"/>
      <c r="AT18" s="9"/>
      <c r="AU18" s="9" t="b">
        <v>1</v>
      </c>
      <c r="AV18" s="9"/>
      <c r="AW18" s="9" t="b">
        <v>1</v>
      </c>
      <c r="AX18" s="9" t="b">
        <v>1</v>
      </c>
      <c r="AY18" s="9" t="b">
        <v>1</v>
      </c>
      <c r="AZ18" s="9" t="b">
        <v>0</v>
      </c>
      <c r="BA18" s="9">
        <f t="shared" si="6"/>
        <v>2</v>
      </c>
      <c r="BB18" s="13">
        <f t="shared" si="7"/>
        <v>0.4</v>
      </c>
      <c r="BC18" s="9" t="b">
        <v>0</v>
      </c>
      <c r="BD18" s="9" t="b">
        <v>0</v>
      </c>
      <c r="BE18" s="9" t="b">
        <v>1</v>
      </c>
      <c r="BF18" s="9" t="b">
        <v>0</v>
      </c>
      <c r="BG18" s="9" t="b">
        <v>0</v>
      </c>
      <c r="BH18" s="9" t="b">
        <v>0</v>
      </c>
      <c r="BI18" s="9" t="b">
        <v>0</v>
      </c>
      <c r="BJ18" s="9" t="b">
        <v>1</v>
      </c>
      <c r="BK18" s="9" t="b">
        <v>0</v>
      </c>
      <c r="BL18" s="9">
        <f t="shared" si="8"/>
        <v>2</v>
      </c>
      <c r="BM18" s="13">
        <f t="shared" si="9"/>
        <v>1</v>
      </c>
      <c r="BN18" s="9" t="b">
        <v>1</v>
      </c>
      <c r="BO18" s="9" t="b">
        <v>0</v>
      </c>
      <c r="BP18" s="9" t="b">
        <v>0</v>
      </c>
      <c r="BQ18" s="9" t="b">
        <v>0</v>
      </c>
      <c r="BR18" s="9" t="b">
        <v>1</v>
      </c>
      <c r="BS18" s="9" t="b">
        <v>1</v>
      </c>
      <c r="BT18" s="9" t="b">
        <v>1</v>
      </c>
      <c r="BU18" s="9" t="b">
        <v>0</v>
      </c>
      <c r="BV18" s="9" t="b">
        <v>0</v>
      </c>
      <c r="BW18" s="9" t="b">
        <v>1</v>
      </c>
      <c r="BX18" s="9">
        <f t="shared" si="10"/>
        <v>4</v>
      </c>
      <c r="BY18" s="13">
        <f t="shared" si="11"/>
        <v>0.2857142857142857</v>
      </c>
      <c r="BZ18" s="9" t="b">
        <v>1</v>
      </c>
      <c r="CA18" s="9" t="b">
        <v>0</v>
      </c>
      <c r="CB18" s="9" t="b">
        <v>0</v>
      </c>
      <c r="CC18" s="9" t="b">
        <v>0</v>
      </c>
      <c r="CD18" s="9" t="b">
        <v>0</v>
      </c>
      <c r="CE18" s="9" t="b">
        <v>1</v>
      </c>
      <c r="CF18" s="9" t="b">
        <v>1</v>
      </c>
      <c r="CG18" s="9" t="b">
        <v>1</v>
      </c>
      <c r="CH18" s="9" t="b">
        <v>1</v>
      </c>
      <c r="CI18" s="9" t="b">
        <v>0</v>
      </c>
      <c r="CJ18" s="9" t="b">
        <v>0</v>
      </c>
      <c r="CK18" s="9" t="b">
        <v>0</v>
      </c>
      <c r="CL18" s="9" t="b">
        <v>0</v>
      </c>
      <c r="CM18" s="9" t="b">
        <v>0</v>
      </c>
      <c r="CN18" s="9" t="b">
        <v>0</v>
      </c>
      <c r="CO18" s="9" t="b">
        <v>0</v>
      </c>
      <c r="CP18" s="9" t="b">
        <v>0</v>
      </c>
      <c r="CQ18" s="9" t="b">
        <v>0</v>
      </c>
      <c r="CR18" s="9">
        <f t="shared" si="12"/>
        <v>2</v>
      </c>
      <c r="CS18" s="13" t="e">
        <f t="shared" ca="1" si="13"/>
        <v>#NAME?</v>
      </c>
      <c r="CT18" s="9" t="b">
        <v>1</v>
      </c>
      <c r="CU18" s="9" t="b">
        <v>1</v>
      </c>
      <c r="CV18" s="10"/>
      <c r="CW18" s="9" t="b">
        <v>0</v>
      </c>
      <c r="CX18" s="9"/>
      <c r="CY18" s="9" t="b">
        <v>0</v>
      </c>
      <c r="CZ18" s="9"/>
      <c r="DA18" s="9" t="e">
        <f t="shared" ca="1" si="14"/>
        <v>#NAME?</v>
      </c>
      <c r="DB18" s="13" t="e">
        <f t="shared" ca="1" si="15"/>
        <v>#NAME?</v>
      </c>
      <c r="DC18" s="10"/>
      <c r="DD18" s="10"/>
      <c r="DE18" s="9" t="b">
        <v>0</v>
      </c>
      <c r="DF18" s="9"/>
      <c r="DG18" s="9"/>
      <c r="DH18" s="9" t="e">
        <f t="shared" ca="1" si="16"/>
        <v>#NAME?</v>
      </c>
      <c r="DI18" s="14" t="e">
        <f t="shared" ca="1" si="17"/>
        <v>#NAME?</v>
      </c>
      <c r="DJ18" s="9"/>
      <c r="DK18" s="10"/>
      <c r="DL18" s="10"/>
      <c r="DM18" s="10"/>
      <c r="DN18" s="10"/>
      <c r="DO18" s="9"/>
      <c r="DP18" s="14">
        <f t="shared" ca="1" si="18"/>
        <v>6.25E-2</v>
      </c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 t="e">
        <f t="shared" ca="1" si="19"/>
        <v>#NAME?</v>
      </c>
      <c r="EM18" s="9"/>
      <c r="EN18" s="9" t="s">
        <v>169</v>
      </c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 t="s">
        <v>180</v>
      </c>
      <c r="EZ18" s="9"/>
      <c r="FA18" s="9"/>
      <c r="FB18" s="9"/>
      <c r="FC18" s="9"/>
      <c r="FD18" s="9"/>
      <c r="FE18" s="16" t="s">
        <v>182</v>
      </c>
    </row>
    <row r="19" spans="1:161" ht="15.75" customHeight="1" x14ac:dyDescent="0.3">
      <c r="A19" s="17"/>
      <c r="B19" s="18">
        <v>12345695</v>
      </c>
      <c r="C19" s="18"/>
      <c r="D19" s="18"/>
      <c r="E19" s="18">
        <v>83</v>
      </c>
      <c r="F19" s="18" t="s">
        <v>161</v>
      </c>
      <c r="G19" s="19">
        <v>45380</v>
      </c>
      <c r="H19" s="20">
        <v>7945</v>
      </c>
      <c r="I19" s="18"/>
      <c r="J19" s="21">
        <v>45380.67291666667</v>
      </c>
      <c r="K19" s="21">
        <v>45380.861111111109</v>
      </c>
      <c r="L19" s="18" t="s">
        <v>162</v>
      </c>
      <c r="M19" s="18" t="s">
        <v>248</v>
      </c>
      <c r="N19" s="18" t="b">
        <f t="shared" si="0"/>
        <v>1</v>
      </c>
      <c r="O19" s="18" t="str">
        <f t="shared" si="1"/>
        <v>LSF-005</v>
      </c>
      <c r="P19" s="18"/>
      <c r="Q19" s="22">
        <f t="shared" si="2"/>
        <v>0.25</v>
      </c>
      <c r="R19" s="18" t="b">
        <v>0</v>
      </c>
      <c r="S19" s="18" t="b">
        <v>0</v>
      </c>
      <c r="T19" s="18" t="b">
        <v>0</v>
      </c>
      <c r="U19" s="18" t="b">
        <v>1</v>
      </c>
      <c r="V19" s="18" t="b">
        <v>1</v>
      </c>
      <c r="W19" s="18" t="b">
        <v>0</v>
      </c>
      <c r="X19" s="18" t="b">
        <v>0</v>
      </c>
      <c r="Y19" s="18" t="b">
        <v>0</v>
      </c>
      <c r="Z19" s="18" t="b">
        <v>0</v>
      </c>
      <c r="AA19" s="18"/>
      <c r="AB19" s="18"/>
      <c r="AC19" s="18" t="str">
        <f t="shared" si="3"/>
        <v/>
      </c>
      <c r="AD19" s="18"/>
      <c r="AE19" s="18" t="b">
        <v>0</v>
      </c>
      <c r="AF19" s="18" t="b">
        <v>0</v>
      </c>
      <c r="AG19" s="18" t="b">
        <v>0</v>
      </c>
      <c r="AH19" s="18"/>
      <c r="AI19" s="18" t="b">
        <v>1</v>
      </c>
      <c r="AJ19" s="18"/>
      <c r="AK19" s="18" t="b">
        <v>1</v>
      </c>
      <c r="AL19" s="18" t="b">
        <v>0</v>
      </c>
      <c r="AM19" s="18" t="b">
        <v>1</v>
      </c>
      <c r="AN19" s="18">
        <f t="shared" si="4"/>
        <v>2</v>
      </c>
      <c r="AO19" s="22">
        <f t="shared" si="5"/>
        <v>0.33333333333333331</v>
      </c>
      <c r="AP19" s="18" t="b">
        <v>0</v>
      </c>
      <c r="AQ19" s="18" t="b">
        <v>0</v>
      </c>
      <c r="AR19" s="18" t="b">
        <v>1</v>
      </c>
      <c r="AS19" s="18"/>
      <c r="AT19" s="18"/>
      <c r="AU19" s="18" t="b">
        <v>1</v>
      </c>
      <c r="AV19" s="18"/>
      <c r="AW19" s="18" t="b">
        <v>1</v>
      </c>
      <c r="AX19" s="18" t="b">
        <v>1</v>
      </c>
      <c r="AY19" s="18" t="b">
        <v>1</v>
      </c>
      <c r="AZ19" s="18" t="b">
        <v>0</v>
      </c>
      <c r="BA19" s="18">
        <f t="shared" si="6"/>
        <v>2</v>
      </c>
      <c r="BB19" s="22">
        <f t="shared" si="7"/>
        <v>0.4</v>
      </c>
      <c r="BC19" s="18" t="b">
        <v>0</v>
      </c>
      <c r="BD19" s="18" t="b">
        <v>0</v>
      </c>
      <c r="BE19" s="18" t="b">
        <v>1</v>
      </c>
      <c r="BF19" s="18" t="b">
        <v>0</v>
      </c>
      <c r="BG19" s="18" t="b">
        <v>0</v>
      </c>
      <c r="BH19" s="18" t="b">
        <v>0</v>
      </c>
      <c r="BI19" s="18" t="b">
        <v>0</v>
      </c>
      <c r="BJ19" s="18" t="b">
        <v>1</v>
      </c>
      <c r="BK19" s="18" t="b">
        <v>0</v>
      </c>
      <c r="BL19" s="18">
        <f t="shared" si="8"/>
        <v>2</v>
      </c>
      <c r="BM19" s="22">
        <f t="shared" si="9"/>
        <v>1</v>
      </c>
      <c r="BN19" s="18" t="b">
        <v>1</v>
      </c>
      <c r="BO19" s="18" t="b">
        <v>0</v>
      </c>
      <c r="BP19" s="18" t="b">
        <v>0</v>
      </c>
      <c r="BQ19" s="18" t="b">
        <v>0</v>
      </c>
      <c r="BR19" s="18" t="b">
        <v>1</v>
      </c>
      <c r="BS19" s="18" t="b">
        <v>1</v>
      </c>
      <c r="BT19" s="18" t="b">
        <v>1</v>
      </c>
      <c r="BU19" s="18" t="b">
        <v>0</v>
      </c>
      <c r="BV19" s="18" t="b">
        <v>0</v>
      </c>
      <c r="BW19" s="18" t="b">
        <v>1</v>
      </c>
      <c r="BX19" s="18">
        <f t="shared" si="10"/>
        <v>4</v>
      </c>
      <c r="BY19" s="22">
        <f t="shared" si="11"/>
        <v>0.2857142857142857</v>
      </c>
      <c r="BZ19" s="18" t="b">
        <v>1</v>
      </c>
      <c r="CA19" s="18" t="b">
        <v>0</v>
      </c>
      <c r="CB19" s="18" t="b">
        <v>0</v>
      </c>
      <c r="CC19" s="18" t="b">
        <v>0</v>
      </c>
      <c r="CD19" s="18" t="b">
        <v>0</v>
      </c>
      <c r="CE19" s="18" t="b">
        <v>1</v>
      </c>
      <c r="CF19" s="18" t="b">
        <v>1</v>
      </c>
      <c r="CG19" s="18" t="b">
        <v>1</v>
      </c>
      <c r="CH19" s="18" t="b">
        <v>1</v>
      </c>
      <c r="CI19" s="18" t="b">
        <v>0</v>
      </c>
      <c r="CJ19" s="18" t="b">
        <v>0</v>
      </c>
      <c r="CK19" s="18" t="b">
        <v>0</v>
      </c>
      <c r="CL19" s="18" t="b">
        <v>0</v>
      </c>
      <c r="CM19" s="18" t="b">
        <v>0</v>
      </c>
      <c r="CN19" s="18" t="b">
        <v>0</v>
      </c>
      <c r="CO19" s="18" t="b">
        <v>0</v>
      </c>
      <c r="CP19" s="18" t="b">
        <v>0</v>
      </c>
      <c r="CQ19" s="18" t="b">
        <v>0</v>
      </c>
      <c r="CR19" s="18">
        <f t="shared" si="12"/>
        <v>2</v>
      </c>
      <c r="CS19" s="22" t="e">
        <f t="shared" ca="1" si="13"/>
        <v>#NAME?</v>
      </c>
      <c r="CT19" s="18" t="b">
        <v>1</v>
      </c>
      <c r="CU19" s="18" t="b">
        <v>1</v>
      </c>
      <c r="CV19" s="19"/>
      <c r="CW19" s="18" t="b">
        <v>0</v>
      </c>
      <c r="CX19" s="18"/>
      <c r="CY19" s="18" t="b">
        <v>0</v>
      </c>
      <c r="CZ19" s="18"/>
      <c r="DA19" s="18" t="e">
        <f t="shared" ca="1" si="14"/>
        <v>#NAME?</v>
      </c>
      <c r="DB19" s="22" t="e">
        <f t="shared" ca="1" si="15"/>
        <v>#NAME?</v>
      </c>
      <c r="DC19" s="19"/>
      <c r="DD19" s="19"/>
      <c r="DE19" s="18" t="b">
        <v>0</v>
      </c>
      <c r="DF19" s="18"/>
      <c r="DG19" s="19"/>
      <c r="DH19" s="18" t="e">
        <f t="shared" ca="1" si="16"/>
        <v>#NAME?</v>
      </c>
      <c r="DI19" s="24" t="e">
        <f t="shared" ca="1" si="17"/>
        <v>#NAME?</v>
      </c>
      <c r="DJ19" s="18"/>
      <c r="DK19" s="19"/>
      <c r="DL19" s="19"/>
      <c r="DM19" s="19"/>
      <c r="DN19" s="19"/>
      <c r="DO19" s="18"/>
      <c r="DP19" s="24">
        <f t="shared" ca="1" si="18"/>
        <v>6.25E-2</v>
      </c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 t="e">
        <f t="shared" ca="1" si="19"/>
        <v>#NAME?</v>
      </c>
      <c r="EM19" s="18"/>
      <c r="EN19" s="18" t="s">
        <v>169</v>
      </c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 t="s">
        <v>180</v>
      </c>
      <c r="EZ19" s="18"/>
      <c r="FA19" s="18"/>
      <c r="FB19" s="18"/>
      <c r="FC19" s="18"/>
      <c r="FD19" s="18"/>
      <c r="FE19" s="25" t="s">
        <v>182</v>
      </c>
    </row>
    <row r="20" spans="1:161" ht="15.75" customHeight="1" x14ac:dyDescent="0.3">
      <c r="A20" s="8"/>
      <c r="B20" s="9">
        <v>12345696</v>
      </c>
      <c r="C20" s="9"/>
      <c r="D20" s="9"/>
      <c r="E20" s="9">
        <v>44</v>
      </c>
      <c r="F20" s="9" t="s">
        <v>161</v>
      </c>
      <c r="G20" s="10">
        <v>45380</v>
      </c>
      <c r="H20" s="11">
        <v>1578</v>
      </c>
      <c r="I20" s="9"/>
      <c r="J20" s="12">
        <v>45380.347222222219</v>
      </c>
      <c r="K20" s="12">
        <v>45380.527777777781</v>
      </c>
      <c r="L20" s="9" t="s">
        <v>162</v>
      </c>
      <c r="M20" s="9" t="s">
        <v>163</v>
      </c>
      <c r="N20" s="9" t="b">
        <f t="shared" si="0"/>
        <v>0</v>
      </c>
      <c r="O20" s="9" t="str">
        <f t="shared" si="1"/>
        <v>NLSF-014</v>
      </c>
      <c r="P20" s="9"/>
      <c r="Q20" s="13">
        <f t="shared" si="2"/>
        <v>0.125</v>
      </c>
      <c r="R20" s="9" t="b">
        <v>0</v>
      </c>
      <c r="S20" s="9" t="b">
        <v>0</v>
      </c>
      <c r="T20" s="9" t="b">
        <v>0</v>
      </c>
      <c r="U20" s="9" t="b">
        <v>1</v>
      </c>
      <c r="V20" s="9" t="b">
        <v>1</v>
      </c>
      <c r="W20" s="9" t="b">
        <v>0</v>
      </c>
      <c r="X20" s="9" t="b">
        <v>0</v>
      </c>
      <c r="Y20" s="9" t="b">
        <v>0</v>
      </c>
      <c r="Z20" s="9" t="b">
        <v>0</v>
      </c>
      <c r="AA20" s="9"/>
      <c r="AB20" s="9"/>
      <c r="AC20" s="9" t="str">
        <f t="shared" si="3"/>
        <v/>
      </c>
      <c r="AD20" s="9"/>
      <c r="AE20" s="9" t="b">
        <v>0</v>
      </c>
      <c r="AF20" s="9" t="b">
        <v>0</v>
      </c>
      <c r="AG20" s="9" t="b">
        <v>0</v>
      </c>
      <c r="AH20" s="9"/>
      <c r="AI20" s="9" t="b">
        <v>0</v>
      </c>
      <c r="AJ20" s="9"/>
      <c r="AK20" s="9" t="b">
        <v>0</v>
      </c>
      <c r="AL20" s="9" t="b">
        <v>0</v>
      </c>
      <c r="AM20" s="9" t="b">
        <v>0</v>
      </c>
      <c r="AN20" s="9">
        <f t="shared" si="4"/>
        <v>1</v>
      </c>
      <c r="AO20" s="13">
        <f t="shared" si="5"/>
        <v>0.33333333333333331</v>
      </c>
      <c r="AP20" s="9" t="b">
        <v>0</v>
      </c>
      <c r="AQ20" s="9" t="b">
        <v>0</v>
      </c>
      <c r="AR20" s="9" t="b">
        <v>1</v>
      </c>
      <c r="AS20" s="9"/>
      <c r="AT20" s="9"/>
      <c r="AU20" s="9" t="b">
        <v>1</v>
      </c>
      <c r="AV20" s="9"/>
      <c r="AW20" s="9" t="b">
        <v>1</v>
      </c>
      <c r="AX20" s="9" t="b">
        <v>1</v>
      </c>
      <c r="AY20" s="9" t="b">
        <v>1</v>
      </c>
      <c r="AZ20" s="9" t="b">
        <v>0</v>
      </c>
      <c r="BA20" s="9">
        <f t="shared" si="6"/>
        <v>2</v>
      </c>
      <c r="BB20" s="13">
        <f t="shared" si="7"/>
        <v>0.4</v>
      </c>
      <c r="BC20" s="9" t="b">
        <v>0</v>
      </c>
      <c r="BD20" s="9" t="b">
        <v>0</v>
      </c>
      <c r="BE20" s="9" t="b">
        <v>1</v>
      </c>
      <c r="BF20" s="9" t="b">
        <v>0</v>
      </c>
      <c r="BG20" s="9" t="b">
        <v>0</v>
      </c>
      <c r="BH20" s="9" t="b">
        <v>0</v>
      </c>
      <c r="BI20" s="9" t="b">
        <v>0</v>
      </c>
      <c r="BJ20" s="9" t="b">
        <v>1</v>
      </c>
      <c r="BK20" s="9" t="b">
        <v>0</v>
      </c>
      <c r="BL20" s="9">
        <f t="shared" si="8"/>
        <v>2</v>
      </c>
      <c r="BM20" s="13">
        <f t="shared" si="9"/>
        <v>1</v>
      </c>
      <c r="BN20" s="9" t="b">
        <v>1</v>
      </c>
      <c r="BO20" s="9" t="b">
        <v>0</v>
      </c>
      <c r="BP20" s="9" t="b">
        <v>0</v>
      </c>
      <c r="BQ20" s="9" t="b">
        <v>0</v>
      </c>
      <c r="BR20" s="9" t="b">
        <v>1</v>
      </c>
      <c r="BS20" s="9" t="b">
        <v>1</v>
      </c>
      <c r="BT20" s="9" t="b">
        <v>1</v>
      </c>
      <c r="BU20" s="9" t="b">
        <v>0</v>
      </c>
      <c r="BV20" s="9" t="b">
        <v>0</v>
      </c>
      <c r="BW20" s="9" t="b">
        <v>1</v>
      </c>
      <c r="BX20" s="9">
        <f t="shared" si="10"/>
        <v>4</v>
      </c>
      <c r="BY20" s="13">
        <f t="shared" si="11"/>
        <v>0.2857142857142857</v>
      </c>
      <c r="BZ20" s="9" t="b">
        <v>1</v>
      </c>
      <c r="CA20" s="9" t="b">
        <v>0</v>
      </c>
      <c r="CB20" s="9" t="b">
        <v>0</v>
      </c>
      <c r="CC20" s="9" t="b">
        <v>0</v>
      </c>
      <c r="CD20" s="9" t="b">
        <v>0</v>
      </c>
      <c r="CE20" s="9" t="b">
        <v>1</v>
      </c>
      <c r="CF20" s="9" t="b">
        <v>1</v>
      </c>
      <c r="CG20" s="9" t="b">
        <v>1</v>
      </c>
      <c r="CH20" s="9" t="b">
        <v>1</v>
      </c>
      <c r="CI20" s="9" t="b">
        <v>0</v>
      </c>
      <c r="CJ20" s="9" t="b">
        <v>0</v>
      </c>
      <c r="CK20" s="9" t="b">
        <v>0</v>
      </c>
      <c r="CL20" s="9" t="b">
        <v>0</v>
      </c>
      <c r="CM20" s="9" t="b">
        <v>0</v>
      </c>
      <c r="CN20" s="9" t="b">
        <v>0</v>
      </c>
      <c r="CO20" s="9" t="b">
        <v>0</v>
      </c>
      <c r="CP20" s="9" t="b">
        <v>0</v>
      </c>
      <c r="CQ20" s="9" t="b">
        <v>0</v>
      </c>
      <c r="CR20" s="9">
        <f t="shared" si="12"/>
        <v>2</v>
      </c>
      <c r="CS20" s="13" t="e">
        <f t="shared" ca="1" si="13"/>
        <v>#NAME?</v>
      </c>
      <c r="CT20" s="9" t="b">
        <v>1</v>
      </c>
      <c r="CU20" s="9" t="b">
        <v>1</v>
      </c>
      <c r="CV20" s="10"/>
      <c r="CW20" s="9" t="b">
        <v>0</v>
      </c>
      <c r="CX20" s="9"/>
      <c r="CY20" s="9" t="b">
        <v>0</v>
      </c>
      <c r="CZ20" s="9"/>
      <c r="DA20" s="9" t="e">
        <f t="shared" ca="1" si="14"/>
        <v>#NAME?</v>
      </c>
      <c r="DB20" s="13" t="e">
        <f t="shared" ca="1" si="15"/>
        <v>#NAME?</v>
      </c>
      <c r="DC20" s="10"/>
      <c r="DD20" s="10"/>
      <c r="DE20" s="9" t="b">
        <v>0</v>
      </c>
      <c r="DF20" s="9"/>
      <c r="DG20" s="9"/>
      <c r="DH20" s="9" t="e">
        <f t="shared" ca="1" si="16"/>
        <v>#NAME?</v>
      </c>
      <c r="DI20" s="14" t="e">
        <f t="shared" ca="1" si="17"/>
        <v>#NAME?</v>
      </c>
      <c r="DJ20" s="9"/>
      <c r="DK20" s="10"/>
      <c r="DL20" s="10"/>
      <c r="DM20" s="10"/>
      <c r="DN20" s="10"/>
      <c r="DO20" s="9"/>
      <c r="DP20" s="14">
        <f t="shared" ca="1" si="18"/>
        <v>6.25E-2</v>
      </c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 t="e">
        <f t="shared" ca="1" si="19"/>
        <v>#NAME?</v>
      </c>
      <c r="EM20" s="9"/>
      <c r="EN20" s="9" t="s">
        <v>169</v>
      </c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 t="s">
        <v>180</v>
      </c>
      <c r="EZ20" s="9"/>
      <c r="FA20" s="9"/>
      <c r="FB20" s="9"/>
      <c r="FC20" s="9"/>
      <c r="FD20" s="9"/>
      <c r="FE20" s="16" t="s">
        <v>182</v>
      </c>
    </row>
    <row r="21" spans="1:161" ht="15.75" customHeight="1" x14ac:dyDescent="0.3">
      <c r="A21" s="17"/>
      <c r="B21" s="18">
        <v>12345697</v>
      </c>
      <c r="C21" s="18"/>
      <c r="D21" s="18"/>
      <c r="E21" s="18">
        <v>58</v>
      </c>
      <c r="F21" s="18" t="s">
        <v>161</v>
      </c>
      <c r="G21" s="19">
        <v>45383</v>
      </c>
      <c r="H21" s="20">
        <v>3037</v>
      </c>
      <c r="I21" s="18"/>
      <c r="J21" s="21">
        <v>45383.453472222223</v>
      </c>
      <c r="K21" s="21">
        <v>45383.668749999997</v>
      </c>
      <c r="L21" s="18" t="s">
        <v>162</v>
      </c>
      <c r="M21" s="18" t="s">
        <v>163</v>
      </c>
      <c r="N21" s="18" t="b">
        <f t="shared" si="0"/>
        <v>0</v>
      </c>
      <c r="O21" s="18" t="str">
        <f t="shared" si="1"/>
        <v>NLSF-015</v>
      </c>
      <c r="P21" s="18"/>
      <c r="Q21" s="22">
        <f t="shared" si="2"/>
        <v>0.125</v>
      </c>
      <c r="R21" s="18" t="b">
        <v>0</v>
      </c>
      <c r="S21" s="18" t="b">
        <v>0</v>
      </c>
      <c r="T21" s="18" t="b">
        <v>0</v>
      </c>
      <c r="U21" s="18" t="b">
        <v>1</v>
      </c>
      <c r="V21" s="18" t="b">
        <v>1</v>
      </c>
      <c r="W21" s="18" t="b">
        <v>0</v>
      </c>
      <c r="X21" s="18" t="b">
        <v>0</v>
      </c>
      <c r="Y21" s="18" t="b">
        <v>0</v>
      </c>
      <c r="Z21" s="18" t="b">
        <v>0</v>
      </c>
      <c r="AA21" s="18"/>
      <c r="AB21" s="18"/>
      <c r="AC21" s="18" t="str">
        <f t="shared" si="3"/>
        <v/>
      </c>
      <c r="AD21" s="18"/>
      <c r="AE21" s="18" t="b">
        <v>0</v>
      </c>
      <c r="AF21" s="18" t="b">
        <v>0</v>
      </c>
      <c r="AG21" s="18" t="b">
        <v>0</v>
      </c>
      <c r="AH21" s="18"/>
      <c r="AI21" s="18" t="b">
        <v>0</v>
      </c>
      <c r="AJ21" s="18"/>
      <c r="AK21" s="18" t="b">
        <v>0</v>
      </c>
      <c r="AL21" s="18" t="b">
        <v>0</v>
      </c>
      <c r="AM21" s="18" t="b">
        <v>0</v>
      </c>
      <c r="AN21" s="18">
        <f t="shared" si="4"/>
        <v>1</v>
      </c>
      <c r="AO21" s="22">
        <f t="shared" si="5"/>
        <v>0.33333333333333331</v>
      </c>
      <c r="AP21" s="18" t="b">
        <v>0</v>
      </c>
      <c r="AQ21" s="18" t="b">
        <v>0</v>
      </c>
      <c r="AR21" s="18" t="b">
        <v>1</v>
      </c>
      <c r="AS21" s="18"/>
      <c r="AT21" s="18"/>
      <c r="AU21" s="18" t="b">
        <v>1</v>
      </c>
      <c r="AV21" s="18"/>
      <c r="AW21" s="18" t="b">
        <v>1</v>
      </c>
      <c r="AX21" s="18" t="b">
        <v>1</v>
      </c>
      <c r="AY21" s="18" t="b">
        <v>1</v>
      </c>
      <c r="AZ21" s="18" t="b">
        <v>0</v>
      </c>
      <c r="BA21" s="18">
        <f t="shared" si="6"/>
        <v>2</v>
      </c>
      <c r="BB21" s="22">
        <f t="shared" si="7"/>
        <v>0.4</v>
      </c>
      <c r="BC21" s="18" t="b">
        <v>0</v>
      </c>
      <c r="BD21" s="18" t="b">
        <v>0</v>
      </c>
      <c r="BE21" s="18" t="b">
        <v>1</v>
      </c>
      <c r="BF21" s="18" t="b">
        <v>0</v>
      </c>
      <c r="BG21" s="18" t="b">
        <v>0</v>
      </c>
      <c r="BH21" s="18" t="b">
        <v>0</v>
      </c>
      <c r="BI21" s="18" t="b">
        <v>0</v>
      </c>
      <c r="BJ21" s="18" t="b">
        <v>1</v>
      </c>
      <c r="BK21" s="18" t="b">
        <v>0</v>
      </c>
      <c r="BL21" s="18">
        <f t="shared" si="8"/>
        <v>2</v>
      </c>
      <c r="BM21" s="22">
        <f t="shared" si="9"/>
        <v>1</v>
      </c>
      <c r="BN21" s="18" t="b">
        <v>1</v>
      </c>
      <c r="BO21" s="18" t="b">
        <v>0</v>
      </c>
      <c r="BP21" s="18" t="b">
        <v>0</v>
      </c>
      <c r="BQ21" s="18" t="b">
        <v>0</v>
      </c>
      <c r="BR21" s="18" t="b">
        <v>1</v>
      </c>
      <c r="BS21" s="18" t="b">
        <v>1</v>
      </c>
      <c r="BT21" s="18" t="b">
        <v>1</v>
      </c>
      <c r="BU21" s="18" t="b">
        <v>0</v>
      </c>
      <c r="BV21" s="18" t="b">
        <v>0</v>
      </c>
      <c r="BW21" s="18" t="b">
        <v>1</v>
      </c>
      <c r="BX21" s="18">
        <f t="shared" si="10"/>
        <v>4</v>
      </c>
      <c r="BY21" s="22">
        <f t="shared" si="11"/>
        <v>0.2857142857142857</v>
      </c>
      <c r="BZ21" s="18" t="b">
        <v>1</v>
      </c>
      <c r="CA21" s="18" t="b">
        <v>0</v>
      </c>
      <c r="CB21" s="18" t="b">
        <v>0</v>
      </c>
      <c r="CC21" s="18" t="b">
        <v>0</v>
      </c>
      <c r="CD21" s="18" t="b">
        <v>0</v>
      </c>
      <c r="CE21" s="18" t="b">
        <v>1</v>
      </c>
      <c r="CF21" s="18" t="b">
        <v>1</v>
      </c>
      <c r="CG21" s="18" t="b">
        <v>1</v>
      </c>
      <c r="CH21" s="18" t="b">
        <v>1</v>
      </c>
      <c r="CI21" s="18" t="b">
        <v>0</v>
      </c>
      <c r="CJ21" s="18" t="b">
        <v>0</v>
      </c>
      <c r="CK21" s="18" t="b">
        <v>0</v>
      </c>
      <c r="CL21" s="18" t="b">
        <v>0</v>
      </c>
      <c r="CM21" s="18" t="b">
        <v>0</v>
      </c>
      <c r="CN21" s="18" t="b">
        <v>0</v>
      </c>
      <c r="CO21" s="18" t="b">
        <v>0</v>
      </c>
      <c r="CP21" s="18" t="b">
        <v>0</v>
      </c>
      <c r="CQ21" s="18" t="b">
        <v>0</v>
      </c>
      <c r="CR21" s="18">
        <f t="shared" si="12"/>
        <v>2</v>
      </c>
      <c r="CS21" s="22" t="e">
        <f t="shared" ca="1" si="13"/>
        <v>#NAME?</v>
      </c>
      <c r="CT21" s="18" t="b">
        <v>1</v>
      </c>
      <c r="CU21" s="18" t="b">
        <v>1</v>
      </c>
      <c r="CV21" s="19"/>
      <c r="CW21" s="18" t="b">
        <v>0</v>
      </c>
      <c r="CX21" s="18"/>
      <c r="CY21" s="18" t="b">
        <v>0</v>
      </c>
      <c r="CZ21" s="18"/>
      <c r="DA21" s="18" t="e">
        <f t="shared" ca="1" si="14"/>
        <v>#NAME?</v>
      </c>
      <c r="DB21" s="22" t="e">
        <f t="shared" ca="1" si="15"/>
        <v>#NAME?</v>
      </c>
      <c r="DC21" s="19"/>
      <c r="DD21" s="19"/>
      <c r="DE21" s="18" t="b">
        <v>0</v>
      </c>
      <c r="DF21" s="18"/>
      <c r="DG21" s="18"/>
      <c r="DH21" s="18" t="e">
        <f t="shared" ca="1" si="16"/>
        <v>#NAME?</v>
      </c>
      <c r="DI21" s="24" t="e">
        <f t="shared" ca="1" si="17"/>
        <v>#NAME?</v>
      </c>
      <c r="DJ21" s="18"/>
      <c r="DK21" s="19"/>
      <c r="DL21" s="19"/>
      <c r="DM21" s="19"/>
      <c r="DN21" s="19"/>
      <c r="DO21" s="18"/>
      <c r="DP21" s="24">
        <f t="shared" ca="1" si="18"/>
        <v>6.25E-2</v>
      </c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 t="e">
        <f t="shared" ca="1" si="19"/>
        <v>#NAME?</v>
      </c>
      <c r="EM21" s="18"/>
      <c r="EN21" s="18" t="s">
        <v>169</v>
      </c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 t="s">
        <v>180</v>
      </c>
      <c r="EZ21" s="18"/>
      <c r="FA21" s="18"/>
      <c r="FB21" s="18"/>
      <c r="FC21" s="18"/>
      <c r="FD21" s="18"/>
      <c r="FE21" s="25" t="s">
        <v>182</v>
      </c>
    </row>
    <row r="22" spans="1:161" ht="15.75" customHeight="1" x14ac:dyDescent="0.3">
      <c r="A22" s="8"/>
      <c r="B22" s="9">
        <v>12345698</v>
      </c>
      <c r="C22" s="9"/>
      <c r="D22" s="9"/>
      <c r="E22" s="9">
        <v>69</v>
      </c>
      <c r="F22" s="9" t="s">
        <v>183</v>
      </c>
      <c r="G22" s="10">
        <v>45390</v>
      </c>
      <c r="H22" s="11">
        <v>3037</v>
      </c>
      <c r="I22" s="9"/>
      <c r="J22" s="12">
        <v>45390.509722222225</v>
      </c>
      <c r="K22" s="12">
        <v>45390.770833333336</v>
      </c>
      <c r="L22" s="9" t="s">
        <v>162</v>
      </c>
      <c r="M22" s="9" t="s">
        <v>163</v>
      </c>
      <c r="N22" s="9" t="b">
        <f t="shared" si="0"/>
        <v>0</v>
      </c>
      <c r="O22" s="9" t="str">
        <f t="shared" si="1"/>
        <v>NLSF-016</v>
      </c>
      <c r="P22" s="9"/>
      <c r="Q22" s="13">
        <f t="shared" si="2"/>
        <v>0.125</v>
      </c>
      <c r="R22" s="9" t="b">
        <v>0</v>
      </c>
      <c r="S22" s="9" t="b">
        <v>0</v>
      </c>
      <c r="T22" s="9" t="b">
        <v>0</v>
      </c>
      <c r="U22" s="9" t="b">
        <v>1</v>
      </c>
      <c r="V22" s="9" t="b">
        <v>1</v>
      </c>
      <c r="W22" s="9" t="b">
        <v>0</v>
      </c>
      <c r="X22" s="9" t="b">
        <v>0</v>
      </c>
      <c r="Y22" s="9" t="b">
        <v>0</v>
      </c>
      <c r="Z22" s="9" t="b">
        <v>0</v>
      </c>
      <c r="AA22" s="9"/>
      <c r="AB22" s="9"/>
      <c r="AC22" s="9" t="str">
        <f t="shared" si="3"/>
        <v/>
      </c>
      <c r="AD22" s="9"/>
      <c r="AE22" s="9" t="b">
        <v>0</v>
      </c>
      <c r="AF22" s="9" t="b">
        <v>0</v>
      </c>
      <c r="AG22" s="9" t="b">
        <v>0</v>
      </c>
      <c r="AH22" s="9"/>
      <c r="AI22" s="9" t="b">
        <v>0</v>
      </c>
      <c r="AJ22" s="9"/>
      <c r="AK22" s="9" t="b">
        <v>0</v>
      </c>
      <c r="AL22" s="9" t="b">
        <v>0</v>
      </c>
      <c r="AM22" s="9" t="b">
        <v>0</v>
      </c>
      <c r="AN22" s="9">
        <f t="shared" si="4"/>
        <v>1</v>
      </c>
      <c r="AO22" s="13">
        <f t="shared" si="5"/>
        <v>0.33333333333333331</v>
      </c>
      <c r="AP22" s="9" t="b">
        <v>0</v>
      </c>
      <c r="AQ22" s="9" t="b">
        <v>0</v>
      </c>
      <c r="AR22" s="9" t="b">
        <v>1</v>
      </c>
      <c r="AS22" s="9"/>
      <c r="AT22" s="9"/>
      <c r="AU22" s="9" t="b">
        <v>1</v>
      </c>
      <c r="AV22" s="9"/>
      <c r="AW22" s="9" t="b">
        <v>1</v>
      </c>
      <c r="AX22" s="9" t="b">
        <v>1</v>
      </c>
      <c r="AY22" s="9" t="b">
        <v>1</v>
      </c>
      <c r="AZ22" s="9" t="b">
        <v>0</v>
      </c>
      <c r="BA22" s="9">
        <f t="shared" si="6"/>
        <v>2</v>
      </c>
      <c r="BB22" s="13">
        <f t="shared" si="7"/>
        <v>0.4</v>
      </c>
      <c r="BC22" s="9" t="b">
        <v>0</v>
      </c>
      <c r="BD22" s="9" t="b">
        <v>0</v>
      </c>
      <c r="BE22" s="9" t="b">
        <v>1</v>
      </c>
      <c r="BF22" s="9" t="b">
        <v>0</v>
      </c>
      <c r="BG22" s="9" t="b">
        <v>0</v>
      </c>
      <c r="BH22" s="9" t="b">
        <v>0</v>
      </c>
      <c r="BI22" s="9" t="b">
        <v>0</v>
      </c>
      <c r="BJ22" s="9" t="b">
        <v>1</v>
      </c>
      <c r="BK22" s="9" t="b">
        <v>0</v>
      </c>
      <c r="BL22" s="9">
        <f t="shared" si="8"/>
        <v>2</v>
      </c>
      <c r="BM22" s="13">
        <f t="shared" si="9"/>
        <v>1</v>
      </c>
      <c r="BN22" s="9" t="b">
        <v>1</v>
      </c>
      <c r="BO22" s="9" t="b">
        <v>0</v>
      </c>
      <c r="BP22" s="9" t="b">
        <v>0</v>
      </c>
      <c r="BQ22" s="9" t="b">
        <v>0</v>
      </c>
      <c r="BR22" s="9" t="b">
        <v>1</v>
      </c>
      <c r="BS22" s="9" t="b">
        <v>1</v>
      </c>
      <c r="BT22" s="9" t="b">
        <v>1</v>
      </c>
      <c r="BU22" s="9" t="b">
        <v>0</v>
      </c>
      <c r="BV22" s="9" t="b">
        <v>0</v>
      </c>
      <c r="BW22" s="9" t="b">
        <v>1</v>
      </c>
      <c r="BX22" s="9">
        <f t="shared" si="10"/>
        <v>4</v>
      </c>
      <c r="BY22" s="13">
        <f t="shared" si="11"/>
        <v>0.2857142857142857</v>
      </c>
      <c r="BZ22" s="9" t="b">
        <v>1</v>
      </c>
      <c r="CA22" s="9" t="b">
        <v>0</v>
      </c>
      <c r="CB22" s="9" t="b">
        <v>0</v>
      </c>
      <c r="CC22" s="9" t="b">
        <v>0</v>
      </c>
      <c r="CD22" s="9" t="b">
        <v>0</v>
      </c>
      <c r="CE22" s="9" t="b">
        <v>1</v>
      </c>
      <c r="CF22" s="9" t="b">
        <v>1</v>
      </c>
      <c r="CG22" s="9" t="b">
        <v>1</v>
      </c>
      <c r="CH22" s="9" t="b">
        <v>1</v>
      </c>
      <c r="CI22" s="9" t="b">
        <v>0</v>
      </c>
      <c r="CJ22" s="9" t="b">
        <v>0</v>
      </c>
      <c r="CK22" s="9" t="b">
        <v>0</v>
      </c>
      <c r="CL22" s="9" t="b">
        <v>0</v>
      </c>
      <c r="CM22" s="9" t="b">
        <v>0</v>
      </c>
      <c r="CN22" s="9" t="b">
        <v>0</v>
      </c>
      <c r="CO22" s="9" t="b">
        <v>0</v>
      </c>
      <c r="CP22" s="9" t="b">
        <v>0</v>
      </c>
      <c r="CQ22" s="9" t="b">
        <v>0</v>
      </c>
      <c r="CR22" s="9">
        <f t="shared" si="12"/>
        <v>2</v>
      </c>
      <c r="CS22" s="13" t="e">
        <f t="shared" ca="1" si="13"/>
        <v>#NAME?</v>
      </c>
      <c r="CT22" s="9" t="b">
        <v>1</v>
      </c>
      <c r="CU22" s="9" t="b">
        <v>1</v>
      </c>
      <c r="CV22" s="10"/>
      <c r="CW22" s="9" t="b">
        <v>0</v>
      </c>
      <c r="CX22" s="9"/>
      <c r="CY22" s="9" t="b">
        <v>0</v>
      </c>
      <c r="CZ22" s="9"/>
      <c r="DA22" s="9" t="e">
        <f t="shared" ca="1" si="14"/>
        <v>#NAME?</v>
      </c>
      <c r="DB22" s="13" t="e">
        <f t="shared" ca="1" si="15"/>
        <v>#NAME?</v>
      </c>
      <c r="DC22" s="10"/>
      <c r="DD22" s="10"/>
      <c r="DE22" s="9" t="b">
        <v>0</v>
      </c>
      <c r="DF22" s="9"/>
      <c r="DG22" s="9"/>
      <c r="DH22" s="9" t="e">
        <f t="shared" ca="1" si="16"/>
        <v>#NAME?</v>
      </c>
      <c r="DI22" s="14" t="e">
        <f t="shared" ca="1" si="17"/>
        <v>#NAME?</v>
      </c>
      <c r="DJ22" s="9"/>
      <c r="DK22" s="10"/>
      <c r="DL22" s="10"/>
      <c r="DM22" s="10"/>
      <c r="DN22" s="10"/>
      <c r="DO22" s="9"/>
      <c r="DP22" s="14">
        <f t="shared" ca="1" si="18"/>
        <v>6.25E-2</v>
      </c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 t="e">
        <f t="shared" ca="1" si="19"/>
        <v>#NAME?</v>
      </c>
      <c r="EM22" s="9"/>
      <c r="EN22" s="9" t="s">
        <v>169</v>
      </c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 t="s">
        <v>180</v>
      </c>
      <c r="EZ22" s="9"/>
      <c r="FA22" s="9"/>
      <c r="FB22" s="9"/>
      <c r="FC22" s="9"/>
      <c r="FD22" s="9"/>
      <c r="FE22" s="16" t="s">
        <v>182</v>
      </c>
    </row>
    <row r="23" spans="1:161" ht="15.75" customHeight="1" x14ac:dyDescent="0.3">
      <c r="A23" s="17"/>
      <c r="B23" s="18">
        <v>12345699</v>
      </c>
      <c r="C23" s="18"/>
      <c r="D23" s="18"/>
      <c r="E23" s="18">
        <v>70</v>
      </c>
      <c r="F23" s="18" t="s">
        <v>161</v>
      </c>
      <c r="G23" s="19">
        <v>45394</v>
      </c>
      <c r="H23" s="20">
        <v>1578</v>
      </c>
      <c r="I23" s="18"/>
      <c r="J23" s="21">
        <v>45394.34375</v>
      </c>
      <c r="K23" s="21">
        <v>45394.527777777781</v>
      </c>
      <c r="L23" s="18" t="s">
        <v>162</v>
      </c>
      <c r="M23" s="18" t="s">
        <v>163</v>
      </c>
      <c r="N23" s="18" t="b">
        <f t="shared" si="0"/>
        <v>0</v>
      </c>
      <c r="O23" s="18" t="str">
        <f t="shared" si="1"/>
        <v>NLSF-017</v>
      </c>
      <c r="P23" s="18"/>
      <c r="Q23" s="22">
        <f t="shared" si="2"/>
        <v>0.125</v>
      </c>
      <c r="R23" s="18" t="b">
        <v>0</v>
      </c>
      <c r="S23" s="18" t="b">
        <v>0</v>
      </c>
      <c r="T23" s="18" t="b">
        <v>0</v>
      </c>
      <c r="U23" s="18" t="b">
        <v>1</v>
      </c>
      <c r="V23" s="18" t="b">
        <v>1</v>
      </c>
      <c r="W23" s="18" t="b">
        <v>0</v>
      </c>
      <c r="X23" s="18" t="b">
        <v>0</v>
      </c>
      <c r="Y23" s="18" t="b">
        <v>0</v>
      </c>
      <c r="Z23" s="18" t="b">
        <v>0</v>
      </c>
      <c r="AA23" s="18"/>
      <c r="AB23" s="18"/>
      <c r="AC23" s="18" t="str">
        <f t="shared" si="3"/>
        <v/>
      </c>
      <c r="AD23" s="18"/>
      <c r="AE23" s="18" t="b">
        <v>0</v>
      </c>
      <c r="AF23" s="18" t="b">
        <v>0</v>
      </c>
      <c r="AG23" s="18" t="b">
        <v>0</v>
      </c>
      <c r="AH23" s="18"/>
      <c r="AI23" s="18" t="b">
        <v>0</v>
      </c>
      <c r="AJ23" s="18"/>
      <c r="AK23" s="18" t="b">
        <v>0</v>
      </c>
      <c r="AL23" s="18" t="b">
        <v>0</v>
      </c>
      <c r="AM23" s="18" t="b">
        <v>0</v>
      </c>
      <c r="AN23" s="18">
        <f t="shared" si="4"/>
        <v>1</v>
      </c>
      <c r="AO23" s="22">
        <f t="shared" si="5"/>
        <v>0.33333333333333331</v>
      </c>
      <c r="AP23" s="18" t="b">
        <v>0</v>
      </c>
      <c r="AQ23" s="18" t="b">
        <v>0</v>
      </c>
      <c r="AR23" s="18" t="b">
        <v>1</v>
      </c>
      <c r="AS23" s="18"/>
      <c r="AT23" s="18"/>
      <c r="AU23" s="18" t="b">
        <v>1</v>
      </c>
      <c r="AV23" s="18"/>
      <c r="AW23" s="18" t="b">
        <v>1</v>
      </c>
      <c r="AX23" s="18" t="b">
        <v>1</v>
      </c>
      <c r="AY23" s="18" t="b">
        <v>1</v>
      </c>
      <c r="AZ23" s="18" t="b">
        <v>0</v>
      </c>
      <c r="BA23" s="18">
        <f t="shared" si="6"/>
        <v>2</v>
      </c>
      <c r="BB23" s="22">
        <f t="shared" si="7"/>
        <v>0.4</v>
      </c>
      <c r="BC23" s="18" t="b">
        <v>0</v>
      </c>
      <c r="BD23" s="18" t="b">
        <v>0</v>
      </c>
      <c r="BE23" s="18" t="b">
        <v>1</v>
      </c>
      <c r="BF23" s="18" t="b">
        <v>0</v>
      </c>
      <c r="BG23" s="18" t="b">
        <v>0</v>
      </c>
      <c r="BH23" s="18" t="b">
        <v>0</v>
      </c>
      <c r="BI23" s="18" t="b">
        <v>0</v>
      </c>
      <c r="BJ23" s="18" t="b">
        <v>1</v>
      </c>
      <c r="BK23" s="18" t="b">
        <v>0</v>
      </c>
      <c r="BL23" s="18">
        <f t="shared" si="8"/>
        <v>2</v>
      </c>
      <c r="BM23" s="22">
        <f t="shared" si="9"/>
        <v>1</v>
      </c>
      <c r="BN23" s="18" t="b">
        <v>1</v>
      </c>
      <c r="BO23" s="18" t="b">
        <v>0</v>
      </c>
      <c r="BP23" s="18" t="b">
        <v>0</v>
      </c>
      <c r="BQ23" s="18" t="b">
        <v>0</v>
      </c>
      <c r="BR23" s="18" t="b">
        <v>1</v>
      </c>
      <c r="BS23" s="18" t="b">
        <v>1</v>
      </c>
      <c r="BT23" s="18" t="b">
        <v>1</v>
      </c>
      <c r="BU23" s="18" t="b">
        <v>0</v>
      </c>
      <c r="BV23" s="18" t="b">
        <v>0</v>
      </c>
      <c r="BW23" s="18" t="b">
        <v>1</v>
      </c>
      <c r="BX23" s="18">
        <f t="shared" si="10"/>
        <v>4</v>
      </c>
      <c r="BY23" s="22">
        <f t="shared" si="11"/>
        <v>0.2857142857142857</v>
      </c>
      <c r="BZ23" s="18" t="b">
        <v>1</v>
      </c>
      <c r="CA23" s="18" t="b">
        <v>0</v>
      </c>
      <c r="CB23" s="18" t="b">
        <v>0</v>
      </c>
      <c r="CC23" s="18" t="b">
        <v>0</v>
      </c>
      <c r="CD23" s="18" t="b">
        <v>0</v>
      </c>
      <c r="CE23" s="18" t="b">
        <v>1</v>
      </c>
      <c r="CF23" s="18" t="b">
        <v>1</v>
      </c>
      <c r="CG23" s="18" t="b">
        <v>1</v>
      </c>
      <c r="CH23" s="18" t="b">
        <v>1</v>
      </c>
      <c r="CI23" s="18" t="b">
        <v>0</v>
      </c>
      <c r="CJ23" s="18" t="b">
        <v>0</v>
      </c>
      <c r="CK23" s="18" t="b">
        <v>0</v>
      </c>
      <c r="CL23" s="18" t="b">
        <v>0</v>
      </c>
      <c r="CM23" s="18" t="b">
        <v>0</v>
      </c>
      <c r="CN23" s="18" t="b">
        <v>0</v>
      </c>
      <c r="CO23" s="18" t="b">
        <v>0</v>
      </c>
      <c r="CP23" s="18" t="b">
        <v>0</v>
      </c>
      <c r="CQ23" s="18" t="b">
        <v>0</v>
      </c>
      <c r="CR23" s="18">
        <f t="shared" si="12"/>
        <v>2</v>
      </c>
      <c r="CS23" s="22" t="e">
        <f t="shared" ca="1" si="13"/>
        <v>#NAME?</v>
      </c>
      <c r="CT23" s="18" t="b">
        <v>1</v>
      </c>
      <c r="CU23" s="18" t="b">
        <v>1</v>
      </c>
      <c r="CV23" s="19"/>
      <c r="CW23" s="18" t="b">
        <v>0</v>
      </c>
      <c r="CX23" s="18"/>
      <c r="CY23" s="18" t="b">
        <v>0</v>
      </c>
      <c r="CZ23" s="18"/>
      <c r="DA23" s="18" t="e">
        <f t="shared" ca="1" si="14"/>
        <v>#NAME?</v>
      </c>
      <c r="DB23" s="22" t="e">
        <f t="shared" ca="1" si="15"/>
        <v>#NAME?</v>
      </c>
      <c r="DC23" s="19"/>
      <c r="DD23" s="19"/>
      <c r="DE23" s="18" t="b">
        <v>0</v>
      </c>
      <c r="DF23" s="18"/>
      <c r="DG23" s="18"/>
      <c r="DH23" s="18" t="e">
        <f t="shared" ca="1" si="16"/>
        <v>#NAME?</v>
      </c>
      <c r="DI23" s="24" t="e">
        <f t="shared" ca="1" si="17"/>
        <v>#NAME?</v>
      </c>
      <c r="DJ23" s="18"/>
      <c r="DK23" s="19"/>
      <c r="DL23" s="19"/>
      <c r="DM23" s="19"/>
      <c r="DN23" s="19"/>
      <c r="DO23" s="18"/>
      <c r="DP23" s="24">
        <f t="shared" ca="1" si="18"/>
        <v>6.25E-2</v>
      </c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 t="e">
        <f t="shared" ca="1" si="19"/>
        <v>#NAME?</v>
      </c>
      <c r="EM23" s="18"/>
      <c r="EN23" s="18" t="s">
        <v>169</v>
      </c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 t="s">
        <v>180</v>
      </c>
      <c r="EZ23" s="18"/>
      <c r="FA23" s="18"/>
      <c r="FB23" s="18"/>
      <c r="FC23" s="18"/>
      <c r="FD23" s="18"/>
      <c r="FE23" s="25" t="s">
        <v>182</v>
      </c>
    </row>
    <row r="24" spans="1:161" ht="15.75" customHeight="1" x14ac:dyDescent="0.3">
      <c r="A24" s="8"/>
      <c r="B24" s="9">
        <v>12345700</v>
      </c>
      <c r="C24" s="9"/>
      <c r="D24" s="9"/>
      <c r="E24" s="9">
        <v>68</v>
      </c>
      <c r="F24" s="9" t="s">
        <v>183</v>
      </c>
      <c r="G24" s="10">
        <v>45397</v>
      </c>
      <c r="H24" s="11">
        <v>3037</v>
      </c>
      <c r="I24" s="9"/>
      <c r="J24" s="12">
        <v>45397.399305555555</v>
      </c>
      <c r="K24" s="12">
        <v>45397.600694444445</v>
      </c>
      <c r="L24" s="9" t="s">
        <v>162</v>
      </c>
      <c r="M24" s="9" t="s">
        <v>163</v>
      </c>
      <c r="N24" s="9" t="b">
        <f t="shared" si="0"/>
        <v>0</v>
      </c>
      <c r="O24" s="9" t="str">
        <f t="shared" si="1"/>
        <v>NLSF-018</v>
      </c>
      <c r="P24" s="9"/>
      <c r="Q24" s="13">
        <f t="shared" si="2"/>
        <v>0.125</v>
      </c>
      <c r="R24" s="9" t="b">
        <v>0</v>
      </c>
      <c r="S24" s="9" t="b">
        <v>0</v>
      </c>
      <c r="T24" s="9" t="b">
        <v>0</v>
      </c>
      <c r="U24" s="9" t="b">
        <v>1</v>
      </c>
      <c r="V24" s="9" t="b">
        <v>1</v>
      </c>
      <c r="W24" s="9" t="b">
        <v>0</v>
      </c>
      <c r="X24" s="9" t="b">
        <v>0</v>
      </c>
      <c r="Y24" s="9" t="b">
        <v>0</v>
      </c>
      <c r="Z24" s="9" t="b">
        <v>0</v>
      </c>
      <c r="AA24" s="9"/>
      <c r="AB24" s="9"/>
      <c r="AC24" s="9" t="str">
        <f t="shared" si="3"/>
        <v/>
      </c>
      <c r="AD24" s="9"/>
      <c r="AE24" s="9" t="b">
        <v>0</v>
      </c>
      <c r="AF24" s="9" t="b">
        <v>0</v>
      </c>
      <c r="AG24" s="9" t="b">
        <v>0</v>
      </c>
      <c r="AH24" s="9"/>
      <c r="AI24" s="9" t="b">
        <v>0</v>
      </c>
      <c r="AJ24" s="9"/>
      <c r="AK24" s="9" t="b">
        <v>0</v>
      </c>
      <c r="AL24" s="9" t="b">
        <v>0</v>
      </c>
      <c r="AM24" s="9" t="b">
        <v>0</v>
      </c>
      <c r="AN24" s="9">
        <f t="shared" si="4"/>
        <v>1</v>
      </c>
      <c r="AO24" s="13">
        <f t="shared" si="5"/>
        <v>0.33333333333333331</v>
      </c>
      <c r="AP24" s="9" t="b">
        <v>0</v>
      </c>
      <c r="AQ24" s="9" t="b">
        <v>0</v>
      </c>
      <c r="AR24" s="9" t="b">
        <v>1</v>
      </c>
      <c r="AS24" s="9"/>
      <c r="AT24" s="9"/>
      <c r="AU24" s="9" t="b">
        <v>1</v>
      </c>
      <c r="AV24" s="9"/>
      <c r="AW24" s="9" t="b">
        <v>1</v>
      </c>
      <c r="AX24" s="9" t="b">
        <v>1</v>
      </c>
      <c r="AY24" s="9" t="b">
        <v>1</v>
      </c>
      <c r="AZ24" s="9" t="b">
        <v>0</v>
      </c>
      <c r="BA24" s="9">
        <f t="shared" si="6"/>
        <v>2</v>
      </c>
      <c r="BB24" s="13">
        <f t="shared" si="7"/>
        <v>0.4</v>
      </c>
      <c r="BC24" s="9" t="b">
        <v>0</v>
      </c>
      <c r="BD24" s="9" t="b">
        <v>0</v>
      </c>
      <c r="BE24" s="9" t="b">
        <v>1</v>
      </c>
      <c r="BF24" s="9" t="b">
        <v>0</v>
      </c>
      <c r="BG24" s="9" t="b">
        <v>0</v>
      </c>
      <c r="BH24" s="9" t="b">
        <v>0</v>
      </c>
      <c r="BI24" s="9" t="b">
        <v>0</v>
      </c>
      <c r="BJ24" s="9" t="b">
        <v>1</v>
      </c>
      <c r="BK24" s="9" t="b">
        <v>0</v>
      </c>
      <c r="BL24" s="9">
        <f t="shared" si="8"/>
        <v>2</v>
      </c>
      <c r="BM24" s="13">
        <f t="shared" si="9"/>
        <v>1</v>
      </c>
      <c r="BN24" s="9" t="b">
        <v>1</v>
      </c>
      <c r="BO24" s="9" t="b">
        <v>0</v>
      </c>
      <c r="BP24" s="9" t="b">
        <v>0</v>
      </c>
      <c r="BQ24" s="9" t="b">
        <v>0</v>
      </c>
      <c r="BR24" s="9" t="b">
        <v>1</v>
      </c>
      <c r="BS24" s="9" t="b">
        <v>1</v>
      </c>
      <c r="BT24" s="9" t="b">
        <v>1</v>
      </c>
      <c r="BU24" s="9" t="b">
        <v>0</v>
      </c>
      <c r="BV24" s="9" t="b">
        <v>0</v>
      </c>
      <c r="BW24" s="9" t="b">
        <v>1</v>
      </c>
      <c r="BX24" s="9">
        <f t="shared" si="10"/>
        <v>4</v>
      </c>
      <c r="BY24" s="13">
        <f t="shared" si="11"/>
        <v>0.2857142857142857</v>
      </c>
      <c r="BZ24" s="9" t="b">
        <v>1</v>
      </c>
      <c r="CA24" s="9" t="b">
        <v>0</v>
      </c>
      <c r="CB24" s="9" t="b">
        <v>0</v>
      </c>
      <c r="CC24" s="9" t="b">
        <v>0</v>
      </c>
      <c r="CD24" s="9" t="b">
        <v>0</v>
      </c>
      <c r="CE24" s="9" t="b">
        <v>1</v>
      </c>
      <c r="CF24" s="9" t="b">
        <v>1</v>
      </c>
      <c r="CG24" s="9" t="b">
        <v>1</v>
      </c>
      <c r="CH24" s="9" t="b">
        <v>1</v>
      </c>
      <c r="CI24" s="9" t="b">
        <v>0</v>
      </c>
      <c r="CJ24" s="9" t="b">
        <v>0</v>
      </c>
      <c r="CK24" s="9" t="b">
        <v>0</v>
      </c>
      <c r="CL24" s="9" t="b">
        <v>0</v>
      </c>
      <c r="CM24" s="9" t="b">
        <v>0</v>
      </c>
      <c r="CN24" s="9" t="b">
        <v>0</v>
      </c>
      <c r="CO24" s="9" t="b">
        <v>0</v>
      </c>
      <c r="CP24" s="9" t="b">
        <v>0</v>
      </c>
      <c r="CQ24" s="9" t="b">
        <v>0</v>
      </c>
      <c r="CR24" s="9">
        <f t="shared" si="12"/>
        <v>2</v>
      </c>
      <c r="CS24" s="13" t="e">
        <f t="shared" ca="1" si="13"/>
        <v>#NAME?</v>
      </c>
      <c r="CT24" s="9" t="b">
        <v>1</v>
      </c>
      <c r="CU24" s="9" t="b">
        <v>1</v>
      </c>
      <c r="CV24" s="10"/>
      <c r="CW24" s="9" t="b">
        <v>0</v>
      </c>
      <c r="CX24" s="9"/>
      <c r="CY24" s="9" t="b">
        <v>0</v>
      </c>
      <c r="CZ24" s="9"/>
      <c r="DA24" s="9" t="e">
        <f t="shared" ca="1" si="14"/>
        <v>#NAME?</v>
      </c>
      <c r="DB24" s="13" t="e">
        <f t="shared" ca="1" si="15"/>
        <v>#NAME?</v>
      </c>
      <c r="DC24" s="10"/>
      <c r="DD24" s="10"/>
      <c r="DE24" s="9" t="b">
        <v>0</v>
      </c>
      <c r="DF24" s="9"/>
      <c r="DG24" s="9"/>
      <c r="DH24" s="9" t="e">
        <f t="shared" ca="1" si="16"/>
        <v>#NAME?</v>
      </c>
      <c r="DI24" s="14" t="e">
        <f t="shared" ca="1" si="17"/>
        <v>#NAME?</v>
      </c>
      <c r="DJ24" s="9"/>
      <c r="DK24" s="10"/>
      <c r="DL24" s="10"/>
      <c r="DM24" s="10"/>
      <c r="DN24" s="10"/>
      <c r="DO24" s="9"/>
      <c r="DP24" s="14">
        <f t="shared" ca="1" si="18"/>
        <v>6.25E-2</v>
      </c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 t="e">
        <f t="shared" ca="1" si="19"/>
        <v>#NAME?</v>
      </c>
      <c r="EM24" s="9"/>
      <c r="EN24" s="9" t="s">
        <v>169</v>
      </c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 t="s">
        <v>180</v>
      </c>
      <c r="EZ24" s="9"/>
      <c r="FA24" s="9"/>
      <c r="FB24" s="9"/>
      <c r="FC24" s="9"/>
      <c r="FD24" s="9"/>
      <c r="FE24" s="16" t="s">
        <v>182</v>
      </c>
    </row>
    <row r="25" spans="1:161" ht="12.45" x14ac:dyDescent="0.3">
      <c r="A25" s="17"/>
      <c r="B25" s="18">
        <v>12345701</v>
      </c>
      <c r="C25" s="18"/>
      <c r="D25" s="18"/>
      <c r="E25" s="18">
        <v>72</v>
      </c>
      <c r="F25" s="18" t="s">
        <v>161</v>
      </c>
      <c r="G25" s="19">
        <v>45398</v>
      </c>
      <c r="H25" s="20">
        <v>7945</v>
      </c>
      <c r="I25" s="18"/>
      <c r="J25" s="21">
        <v>45398.34375</v>
      </c>
      <c r="K25" s="21">
        <v>45398.569444444445</v>
      </c>
      <c r="L25" s="18" t="s">
        <v>162</v>
      </c>
      <c r="M25" s="18" t="s">
        <v>249</v>
      </c>
      <c r="N25" s="18" t="b">
        <f t="shared" si="0"/>
        <v>0</v>
      </c>
      <c r="O25" s="18" t="str">
        <f t="shared" si="1"/>
        <v>NLSF-019</v>
      </c>
      <c r="P25" s="18"/>
      <c r="Q25" s="22">
        <f t="shared" si="2"/>
        <v>0.125</v>
      </c>
      <c r="R25" s="18" t="b">
        <v>0</v>
      </c>
      <c r="S25" s="18" t="b">
        <v>0</v>
      </c>
      <c r="T25" s="18" t="b">
        <v>0</v>
      </c>
      <c r="U25" s="18" t="b">
        <v>1</v>
      </c>
      <c r="V25" s="18" t="b">
        <v>1</v>
      </c>
      <c r="W25" s="18" t="b">
        <v>0</v>
      </c>
      <c r="X25" s="18" t="b">
        <v>0</v>
      </c>
      <c r="Y25" s="18" t="b">
        <v>0</v>
      </c>
      <c r="Z25" s="18" t="b">
        <v>0</v>
      </c>
      <c r="AA25" s="18"/>
      <c r="AB25" s="18"/>
      <c r="AC25" s="18" t="str">
        <f t="shared" si="3"/>
        <v/>
      </c>
      <c r="AD25" s="18"/>
      <c r="AE25" s="18" t="b">
        <v>0</v>
      </c>
      <c r="AF25" s="18" t="b">
        <v>0</v>
      </c>
      <c r="AG25" s="18" t="b">
        <v>0</v>
      </c>
      <c r="AH25" s="18"/>
      <c r="AI25" s="18" t="b">
        <v>0</v>
      </c>
      <c r="AJ25" s="18"/>
      <c r="AK25" s="18" t="b">
        <v>0</v>
      </c>
      <c r="AL25" s="18" t="b">
        <v>0</v>
      </c>
      <c r="AM25" s="18" t="b">
        <v>0</v>
      </c>
      <c r="AN25" s="18">
        <f t="shared" si="4"/>
        <v>1</v>
      </c>
      <c r="AO25" s="22">
        <f t="shared" si="5"/>
        <v>0.33333333333333331</v>
      </c>
      <c r="AP25" s="18" t="b">
        <v>0</v>
      </c>
      <c r="AQ25" s="18" t="b">
        <v>0</v>
      </c>
      <c r="AR25" s="18" t="b">
        <v>1</v>
      </c>
      <c r="AS25" s="18"/>
      <c r="AT25" s="18"/>
      <c r="AU25" s="18" t="b">
        <v>1</v>
      </c>
      <c r="AV25" s="18"/>
      <c r="AW25" s="18" t="b">
        <v>1</v>
      </c>
      <c r="AX25" s="18" t="b">
        <v>1</v>
      </c>
      <c r="AY25" s="18" t="b">
        <v>1</v>
      </c>
      <c r="AZ25" s="18" t="b">
        <v>0</v>
      </c>
      <c r="BA25" s="18">
        <f t="shared" si="6"/>
        <v>2</v>
      </c>
      <c r="BB25" s="22">
        <f t="shared" si="7"/>
        <v>0.4</v>
      </c>
      <c r="BC25" s="18" t="b">
        <v>0</v>
      </c>
      <c r="BD25" s="18" t="b">
        <v>0</v>
      </c>
      <c r="BE25" s="18" t="b">
        <v>1</v>
      </c>
      <c r="BF25" s="18" t="b">
        <v>0</v>
      </c>
      <c r="BG25" s="18" t="b">
        <v>0</v>
      </c>
      <c r="BH25" s="18" t="b">
        <v>0</v>
      </c>
      <c r="BI25" s="18" t="b">
        <v>0</v>
      </c>
      <c r="BJ25" s="18" t="b">
        <v>1</v>
      </c>
      <c r="BK25" s="18" t="b">
        <v>0</v>
      </c>
      <c r="BL25" s="18">
        <f t="shared" si="8"/>
        <v>2</v>
      </c>
      <c r="BM25" s="22">
        <f t="shared" si="9"/>
        <v>1</v>
      </c>
      <c r="BN25" s="18" t="b">
        <v>1</v>
      </c>
      <c r="BO25" s="18" t="b">
        <v>0</v>
      </c>
      <c r="BP25" s="18" t="b">
        <v>0</v>
      </c>
      <c r="BQ25" s="18" t="b">
        <v>0</v>
      </c>
      <c r="BR25" s="18" t="b">
        <v>1</v>
      </c>
      <c r="BS25" s="18" t="b">
        <v>1</v>
      </c>
      <c r="BT25" s="18" t="b">
        <v>1</v>
      </c>
      <c r="BU25" s="18" t="b">
        <v>0</v>
      </c>
      <c r="BV25" s="18" t="b">
        <v>0</v>
      </c>
      <c r="BW25" s="18" t="b">
        <v>1</v>
      </c>
      <c r="BX25" s="18">
        <f t="shared" si="10"/>
        <v>4</v>
      </c>
      <c r="BY25" s="22">
        <f t="shared" si="11"/>
        <v>0.2857142857142857</v>
      </c>
      <c r="BZ25" s="18" t="b">
        <v>1</v>
      </c>
      <c r="CA25" s="18" t="b">
        <v>0</v>
      </c>
      <c r="CB25" s="18" t="b">
        <v>0</v>
      </c>
      <c r="CC25" s="18" t="b">
        <v>0</v>
      </c>
      <c r="CD25" s="18" t="b">
        <v>0</v>
      </c>
      <c r="CE25" s="18" t="b">
        <v>1</v>
      </c>
      <c r="CF25" s="18" t="b">
        <v>1</v>
      </c>
      <c r="CG25" s="18" t="b">
        <v>1</v>
      </c>
      <c r="CH25" s="18" t="b">
        <v>1</v>
      </c>
      <c r="CI25" s="18" t="b">
        <v>0</v>
      </c>
      <c r="CJ25" s="18" t="b">
        <v>0</v>
      </c>
      <c r="CK25" s="18" t="b">
        <v>0</v>
      </c>
      <c r="CL25" s="18" t="b">
        <v>0</v>
      </c>
      <c r="CM25" s="18" t="b">
        <v>0</v>
      </c>
      <c r="CN25" s="18" t="b">
        <v>0</v>
      </c>
      <c r="CO25" s="18" t="b">
        <v>0</v>
      </c>
      <c r="CP25" s="18" t="b">
        <v>0</v>
      </c>
      <c r="CQ25" s="18" t="b">
        <v>0</v>
      </c>
      <c r="CR25" s="18">
        <f t="shared" si="12"/>
        <v>2</v>
      </c>
      <c r="CS25" s="22" t="e">
        <f t="shared" ca="1" si="13"/>
        <v>#NAME?</v>
      </c>
      <c r="CT25" s="18" t="b">
        <v>1</v>
      </c>
      <c r="CU25" s="18" t="b">
        <v>1</v>
      </c>
      <c r="CV25" s="19"/>
      <c r="CW25" s="18" t="b">
        <v>0</v>
      </c>
      <c r="CX25" s="18"/>
      <c r="CY25" s="18" t="b">
        <v>0</v>
      </c>
      <c r="CZ25" s="18"/>
      <c r="DA25" s="18" t="e">
        <f t="shared" ca="1" si="14"/>
        <v>#NAME?</v>
      </c>
      <c r="DB25" s="22" t="e">
        <f t="shared" ca="1" si="15"/>
        <v>#NAME?</v>
      </c>
      <c r="DC25" s="19"/>
      <c r="DD25" s="19"/>
      <c r="DE25" s="18" t="b">
        <v>0</v>
      </c>
      <c r="DF25" s="18"/>
      <c r="DG25" s="18"/>
      <c r="DH25" s="18" t="e">
        <f t="shared" ca="1" si="16"/>
        <v>#NAME?</v>
      </c>
      <c r="DI25" s="24" t="e">
        <f t="shared" ca="1" si="17"/>
        <v>#NAME?</v>
      </c>
      <c r="DJ25" s="18"/>
      <c r="DK25" s="19"/>
      <c r="DL25" s="19"/>
      <c r="DM25" s="19"/>
      <c r="DN25" s="19"/>
      <c r="DO25" s="18"/>
      <c r="DP25" s="24">
        <f t="shared" ca="1" si="18"/>
        <v>6.25E-2</v>
      </c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 t="e">
        <f t="shared" ca="1" si="19"/>
        <v>#NAME?</v>
      </c>
      <c r="EM25" s="18"/>
      <c r="EN25" s="18" t="s">
        <v>169</v>
      </c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 t="s">
        <v>180</v>
      </c>
      <c r="EZ25" s="18"/>
      <c r="FA25" s="18"/>
      <c r="FB25" s="18"/>
      <c r="FC25" s="18"/>
      <c r="FD25" s="18"/>
      <c r="FE25" s="25" t="s">
        <v>182</v>
      </c>
    </row>
    <row r="26" spans="1:161" ht="12.45" x14ac:dyDescent="0.3">
      <c r="A26" s="8"/>
      <c r="B26" s="9">
        <v>12345702</v>
      </c>
      <c r="C26" s="9"/>
      <c r="D26" s="9"/>
      <c r="E26" s="9">
        <v>53</v>
      </c>
      <c r="F26" s="9" t="s">
        <v>161</v>
      </c>
      <c r="G26" s="10">
        <v>45402</v>
      </c>
      <c r="H26" s="11">
        <v>7945</v>
      </c>
      <c r="I26" s="9"/>
      <c r="J26" s="12">
        <v>45402.451388888891</v>
      </c>
      <c r="K26" s="12">
        <v>45402.604166666664</v>
      </c>
      <c r="L26" s="9" t="s">
        <v>162</v>
      </c>
      <c r="M26" s="9" t="s">
        <v>250</v>
      </c>
      <c r="N26" s="9" t="b">
        <f t="shared" si="0"/>
        <v>0</v>
      </c>
      <c r="O26" s="9" t="str">
        <f t="shared" si="1"/>
        <v>NLSF-020</v>
      </c>
      <c r="P26" s="9"/>
      <c r="Q26" s="13">
        <f t="shared" si="2"/>
        <v>0.125</v>
      </c>
      <c r="R26" s="9" t="b">
        <v>0</v>
      </c>
      <c r="S26" s="9" t="b">
        <v>0</v>
      </c>
      <c r="T26" s="9" t="b">
        <v>0</v>
      </c>
      <c r="U26" s="9" t="b">
        <v>1</v>
      </c>
      <c r="V26" s="9" t="b">
        <v>1</v>
      </c>
      <c r="W26" s="9" t="b">
        <v>0</v>
      </c>
      <c r="X26" s="9" t="b">
        <v>0</v>
      </c>
      <c r="Y26" s="9" t="b">
        <v>0</v>
      </c>
      <c r="Z26" s="9" t="b">
        <v>0</v>
      </c>
      <c r="AA26" s="9"/>
      <c r="AB26" s="9"/>
      <c r="AC26" s="9" t="str">
        <f t="shared" si="3"/>
        <v/>
      </c>
      <c r="AD26" s="9"/>
      <c r="AE26" s="9" t="b">
        <v>0</v>
      </c>
      <c r="AF26" s="9" t="b">
        <v>0</v>
      </c>
      <c r="AG26" s="9" t="b">
        <v>0</v>
      </c>
      <c r="AH26" s="9"/>
      <c r="AI26" s="9" t="b">
        <v>0</v>
      </c>
      <c r="AJ26" s="9"/>
      <c r="AK26" s="9" t="b">
        <v>0</v>
      </c>
      <c r="AL26" s="9" t="b">
        <v>0</v>
      </c>
      <c r="AM26" s="9" t="b">
        <v>0</v>
      </c>
      <c r="AN26" s="9">
        <f t="shared" si="4"/>
        <v>1</v>
      </c>
      <c r="AO26" s="13">
        <f t="shared" si="5"/>
        <v>0.33333333333333331</v>
      </c>
      <c r="AP26" s="9" t="b">
        <v>0</v>
      </c>
      <c r="AQ26" s="9" t="b">
        <v>0</v>
      </c>
      <c r="AR26" s="9" t="b">
        <v>1</v>
      </c>
      <c r="AS26" s="9"/>
      <c r="AT26" s="9"/>
      <c r="AU26" s="9" t="b">
        <v>1</v>
      </c>
      <c r="AV26" s="9"/>
      <c r="AW26" s="9" t="b">
        <v>1</v>
      </c>
      <c r="AX26" s="9" t="b">
        <v>1</v>
      </c>
      <c r="AY26" s="9" t="b">
        <v>1</v>
      </c>
      <c r="AZ26" s="9" t="b">
        <v>0</v>
      </c>
      <c r="BA26" s="9">
        <f t="shared" si="6"/>
        <v>2</v>
      </c>
      <c r="BB26" s="13">
        <f t="shared" si="7"/>
        <v>0.4</v>
      </c>
      <c r="BC26" s="9" t="b">
        <v>0</v>
      </c>
      <c r="BD26" s="9" t="b">
        <v>0</v>
      </c>
      <c r="BE26" s="9" t="b">
        <v>1</v>
      </c>
      <c r="BF26" s="9" t="b">
        <v>0</v>
      </c>
      <c r="BG26" s="9" t="b">
        <v>0</v>
      </c>
      <c r="BH26" s="9" t="b">
        <v>0</v>
      </c>
      <c r="BI26" s="9" t="b">
        <v>0</v>
      </c>
      <c r="BJ26" s="9" t="b">
        <v>1</v>
      </c>
      <c r="BK26" s="9" t="b">
        <v>0</v>
      </c>
      <c r="BL26" s="9">
        <f t="shared" si="8"/>
        <v>2</v>
      </c>
      <c r="BM26" s="13">
        <f t="shared" si="9"/>
        <v>1</v>
      </c>
      <c r="BN26" s="9" t="b">
        <v>1</v>
      </c>
      <c r="BO26" s="9" t="b">
        <v>0</v>
      </c>
      <c r="BP26" s="9" t="b">
        <v>0</v>
      </c>
      <c r="BQ26" s="9" t="b">
        <v>0</v>
      </c>
      <c r="BR26" s="9" t="b">
        <v>1</v>
      </c>
      <c r="BS26" s="9" t="b">
        <v>1</v>
      </c>
      <c r="BT26" s="9" t="b">
        <v>1</v>
      </c>
      <c r="BU26" s="9" t="b">
        <v>0</v>
      </c>
      <c r="BV26" s="9" t="b">
        <v>0</v>
      </c>
      <c r="BW26" s="9" t="b">
        <v>1</v>
      </c>
      <c r="BX26" s="9">
        <f t="shared" si="10"/>
        <v>4</v>
      </c>
      <c r="BY26" s="13">
        <f t="shared" si="11"/>
        <v>0.2857142857142857</v>
      </c>
      <c r="BZ26" s="9" t="b">
        <v>1</v>
      </c>
      <c r="CA26" s="9" t="b">
        <v>0</v>
      </c>
      <c r="CB26" s="9" t="b">
        <v>0</v>
      </c>
      <c r="CC26" s="9" t="b">
        <v>0</v>
      </c>
      <c r="CD26" s="9" t="b">
        <v>0</v>
      </c>
      <c r="CE26" s="9" t="b">
        <v>1</v>
      </c>
      <c r="CF26" s="9" t="b">
        <v>1</v>
      </c>
      <c r="CG26" s="9" t="b">
        <v>1</v>
      </c>
      <c r="CH26" s="9" t="b">
        <v>1</v>
      </c>
      <c r="CI26" s="9" t="b">
        <v>0</v>
      </c>
      <c r="CJ26" s="9" t="b">
        <v>0</v>
      </c>
      <c r="CK26" s="9" t="b">
        <v>0</v>
      </c>
      <c r="CL26" s="9" t="b">
        <v>0</v>
      </c>
      <c r="CM26" s="9" t="b">
        <v>0</v>
      </c>
      <c r="CN26" s="9" t="b">
        <v>0</v>
      </c>
      <c r="CO26" s="9" t="b">
        <v>0</v>
      </c>
      <c r="CP26" s="9" t="b">
        <v>0</v>
      </c>
      <c r="CQ26" s="9" t="b">
        <v>0</v>
      </c>
      <c r="CR26" s="9">
        <f t="shared" si="12"/>
        <v>2</v>
      </c>
      <c r="CS26" s="13" t="e">
        <f t="shared" ca="1" si="13"/>
        <v>#NAME?</v>
      </c>
      <c r="CT26" s="9" t="b">
        <v>1</v>
      </c>
      <c r="CU26" s="9" t="b">
        <v>1</v>
      </c>
      <c r="CV26" s="10"/>
      <c r="CW26" s="9" t="b">
        <v>0</v>
      </c>
      <c r="CX26" s="9"/>
      <c r="CY26" s="9" t="b">
        <v>0</v>
      </c>
      <c r="CZ26" s="9"/>
      <c r="DA26" s="9" t="e">
        <f t="shared" ca="1" si="14"/>
        <v>#NAME?</v>
      </c>
      <c r="DB26" s="13" t="e">
        <f t="shared" ca="1" si="15"/>
        <v>#NAME?</v>
      </c>
      <c r="DC26" s="10"/>
      <c r="DD26" s="10"/>
      <c r="DE26" s="9" t="b">
        <v>0</v>
      </c>
      <c r="DF26" s="9"/>
      <c r="DG26" s="9"/>
      <c r="DH26" s="9" t="e">
        <f t="shared" ca="1" si="16"/>
        <v>#NAME?</v>
      </c>
      <c r="DI26" s="14" t="e">
        <f t="shared" ca="1" si="17"/>
        <v>#NAME?</v>
      </c>
      <c r="DJ26" s="9"/>
      <c r="DK26" s="10"/>
      <c r="DL26" s="10"/>
      <c r="DM26" s="10"/>
      <c r="DN26" s="10"/>
      <c r="DO26" s="9"/>
      <c r="DP26" s="14">
        <f t="shared" ca="1" si="18"/>
        <v>6.25E-2</v>
      </c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 t="e">
        <f t="shared" ca="1" si="19"/>
        <v>#NAME?</v>
      </c>
      <c r="EM26" s="9"/>
      <c r="EN26" s="9" t="s">
        <v>169</v>
      </c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 t="s">
        <v>180</v>
      </c>
      <c r="EZ26" s="9"/>
      <c r="FA26" s="9"/>
      <c r="FB26" s="9"/>
      <c r="FC26" s="9"/>
      <c r="FD26" s="9"/>
      <c r="FE26" s="16" t="s">
        <v>182</v>
      </c>
    </row>
    <row r="27" spans="1:161" ht="12.45" x14ac:dyDescent="0.3">
      <c r="A27" s="17"/>
      <c r="B27" s="18">
        <v>12345703</v>
      </c>
      <c r="C27" s="18"/>
      <c r="D27" s="18"/>
      <c r="E27" s="18">
        <v>75</v>
      </c>
      <c r="F27" s="18" t="s">
        <v>161</v>
      </c>
      <c r="G27" s="19">
        <v>45405</v>
      </c>
      <c r="H27" s="20">
        <v>7945</v>
      </c>
      <c r="I27" s="18"/>
      <c r="J27" s="21">
        <v>45405.373611111114</v>
      </c>
      <c r="K27" s="21">
        <v>45405.635416666664</v>
      </c>
      <c r="L27" s="18" t="s">
        <v>162</v>
      </c>
      <c r="M27" s="18" t="s">
        <v>163</v>
      </c>
      <c r="N27" s="18" t="b">
        <f t="shared" si="0"/>
        <v>0</v>
      </c>
      <c r="O27" s="18" t="str">
        <f t="shared" si="1"/>
        <v>NLSF-021</v>
      </c>
      <c r="P27" s="18"/>
      <c r="Q27" s="22">
        <f t="shared" si="2"/>
        <v>0.125</v>
      </c>
      <c r="R27" s="18" t="b">
        <v>0</v>
      </c>
      <c r="S27" s="18" t="b">
        <v>0</v>
      </c>
      <c r="T27" s="18" t="b">
        <v>0</v>
      </c>
      <c r="U27" s="18" t="b">
        <v>1</v>
      </c>
      <c r="V27" s="18" t="b">
        <v>1</v>
      </c>
      <c r="W27" s="18" t="b">
        <v>0</v>
      </c>
      <c r="X27" s="18" t="b">
        <v>0</v>
      </c>
      <c r="Y27" s="18" t="b">
        <v>0</v>
      </c>
      <c r="Z27" s="18" t="b">
        <v>0</v>
      </c>
      <c r="AA27" s="18"/>
      <c r="AB27" s="18"/>
      <c r="AC27" s="18" t="str">
        <f t="shared" si="3"/>
        <v/>
      </c>
      <c r="AD27" s="18"/>
      <c r="AE27" s="18" t="b">
        <v>0</v>
      </c>
      <c r="AF27" s="18" t="b">
        <v>0</v>
      </c>
      <c r="AG27" s="18" t="b">
        <v>0</v>
      </c>
      <c r="AH27" s="18"/>
      <c r="AI27" s="18" t="b">
        <v>0</v>
      </c>
      <c r="AJ27" s="18"/>
      <c r="AK27" s="18" t="b">
        <v>0</v>
      </c>
      <c r="AL27" s="18" t="b">
        <v>0</v>
      </c>
      <c r="AM27" s="18" t="b">
        <v>0</v>
      </c>
      <c r="AN27" s="18">
        <f t="shared" si="4"/>
        <v>1</v>
      </c>
      <c r="AO27" s="22">
        <f t="shared" si="5"/>
        <v>0.33333333333333331</v>
      </c>
      <c r="AP27" s="18" t="b">
        <v>0</v>
      </c>
      <c r="AQ27" s="18" t="b">
        <v>0</v>
      </c>
      <c r="AR27" s="18" t="b">
        <v>1</v>
      </c>
      <c r="AS27" s="18"/>
      <c r="AT27" s="18"/>
      <c r="AU27" s="18" t="b">
        <v>1</v>
      </c>
      <c r="AV27" s="18"/>
      <c r="AW27" s="18" t="b">
        <v>1</v>
      </c>
      <c r="AX27" s="18" t="b">
        <v>1</v>
      </c>
      <c r="AY27" s="18" t="b">
        <v>1</v>
      </c>
      <c r="AZ27" s="18" t="b">
        <v>0</v>
      </c>
      <c r="BA27" s="18">
        <f t="shared" si="6"/>
        <v>2</v>
      </c>
      <c r="BB27" s="22">
        <f t="shared" si="7"/>
        <v>0.4</v>
      </c>
      <c r="BC27" s="18" t="b">
        <v>0</v>
      </c>
      <c r="BD27" s="18" t="b">
        <v>0</v>
      </c>
      <c r="BE27" s="18" t="b">
        <v>1</v>
      </c>
      <c r="BF27" s="18" t="b">
        <v>0</v>
      </c>
      <c r="BG27" s="18" t="b">
        <v>0</v>
      </c>
      <c r="BH27" s="18" t="b">
        <v>0</v>
      </c>
      <c r="BI27" s="18" t="b">
        <v>0</v>
      </c>
      <c r="BJ27" s="18" t="b">
        <v>1</v>
      </c>
      <c r="BK27" s="18" t="b">
        <v>0</v>
      </c>
      <c r="BL27" s="18">
        <f t="shared" si="8"/>
        <v>2</v>
      </c>
      <c r="BM27" s="22">
        <f t="shared" si="9"/>
        <v>1</v>
      </c>
      <c r="BN27" s="18" t="b">
        <v>1</v>
      </c>
      <c r="BO27" s="18" t="b">
        <v>0</v>
      </c>
      <c r="BP27" s="18" t="b">
        <v>0</v>
      </c>
      <c r="BQ27" s="18" t="b">
        <v>0</v>
      </c>
      <c r="BR27" s="18" t="b">
        <v>1</v>
      </c>
      <c r="BS27" s="18" t="b">
        <v>1</v>
      </c>
      <c r="BT27" s="18" t="b">
        <v>1</v>
      </c>
      <c r="BU27" s="18" t="b">
        <v>0</v>
      </c>
      <c r="BV27" s="18" t="b">
        <v>0</v>
      </c>
      <c r="BW27" s="18" t="b">
        <v>1</v>
      </c>
      <c r="BX27" s="18">
        <f t="shared" si="10"/>
        <v>4</v>
      </c>
      <c r="BY27" s="22">
        <f t="shared" si="11"/>
        <v>0.2857142857142857</v>
      </c>
      <c r="BZ27" s="18" t="b">
        <v>1</v>
      </c>
      <c r="CA27" s="18" t="b">
        <v>0</v>
      </c>
      <c r="CB27" s="18" t="b">
        <v>0</v>
      </c>
      <c r="CC27" s="18" t="b">
        <v>0</v>
      </c>
      <c r="CD27" s="18" t="b">
        <v>0</v>
      </c>
      <c r="CE27" s="18" t="b">
        <v>1</v>
      </c>
      <c r="CF27" s="18" t="b">
        <v>1</v>
      </c>
      <c r="CG27" s="18" t="b">
        <v>1</v>
      </c>
      <c r="CH27" s="18" t="b">
        <v>1</v>
      </c>
      <c r="CI27" s="18" t="b">
        <v>0</v>
      </c>
      <c r="CJ27" s="18" t="b">
        <v>0</v>
      </c>
      <c r="CK27" s="18" t="b">
        <v>0</v>
      </c>
      <c r="CL27" s="18" t="b">
        <v>0</v>
      </c>
      <c r="CM27" s="18" t="b">
        <v>0</v>
      </c>
      <c r="CN27" s="18" t="b">
        <v>0</v>
      </c>
      <c r="CO27" s="18" t="b">
        <v>0</v>
      </c>
      <c r="CP27" s="18" t="b">
        <v>0</v>
      </c>
      <c r="CQ27" s="18" t="b">
        <v>0</v>
      </c>
      <c r="CR27" s="18">
        <f t="shared" si="12"/>
        <v>2</v>
      </c>
      <c r="CS27" s="22" t="e">
        <f t="shared" ca="1" si="13"/>
        <v>#NAME?</v>
      </c>
      <c r="CT27" s="18" t="b">
        <v>1</v>
      </c>
      <c r="CU27" s="18" t="b">
        <v>1</v>
      </c>
      <c r="CV27" s="19"/>
      <c r="CW27" s="18" t="b">
        <v>0</v>
      </c>
      <c r="CX27" s="18"/>
      <c r="CY27" s="18" t="b">
        <v>0</v>
      </c>
      <c r="CZ27" s="18"/>
      <c r="DA27" s="18" t="e">
        <f t="shared" ca="1" si="14"/>
        <v>#NAME?</v>
      </c>
      <c r="DB27" s="22" t="e">
        <f t="shared" ca="1" si="15"/>
        <v>#NAME?</v>
      </c>
      <c r="DC27" s="19"/>
      <c r="DD27" s="19"/>
      <c r="DE27" s="18" t="b">
        <v>0</v>
      </c>
      <c r="DF27" s="18"/>
      <c r="DG27" s="18"/>
      <c r="DH27" s="18" t="e">
        <f t="shared" ca="1" si="16"/>
        <v>#NAME?</v>
      </c>
      <c r="DI27" s="24" t="e">
        <f t="shared" ca="1" si="17"/>
        <v>#NAME?</v>
      </c>
      <c r="DJ27" s="18"/>
      <c r="DK27" s="19"/>
      <c r="DL27" s="19"/>
      <c r="DM27" s="19"/>
      <c r="DN27" s="19"/>
      <c r="DO27" s="18"/>
      <c r="DP27" s="24">
        <f t="shared" ca="1" si="18"/>
        <v>6.25E-2</v>
      </c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 t="e">
        <f t="shared" ca="1" si="19"/>
        <v>#NAME?</v>
      </c>
      <c r="EM27" s="18"/>
      <c r="EN27" s="18" t="s">
        <v>169</v>
      </c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 t="s">
        <v>180</v>
      </c>
      <c r="EZ27" s="18"/>
      <c r="FA27" s="18"/>
      <c r="FB27" s="18"/>
      <c r="FC27" s="18"/>
      <c r="FD27" s="18"/>
      <c r="FE27" s="25" t="s">
        <v>182</v>
      </c>
    </row>
    <row r="28" spans="1:161" ht="12.45" x14ac:dyDescent="0.3">
      <c r="A28" s="8"/>
      <c r="B28" s="9">
        <v>12345704</v>
      </c>
      <c r="C28" s="9"/>
      <c r="D28" s="9"/>
      <c r="E28" s="9">
        <v>81</v>
      </c>
      <c r="F28" s="9" t="s">
        <v>183</v>
      </c>
      <c r="G28" s="10">
        <v>45406</v>
      </c>
      <c r="H28" s="11">
        <v>5033</v>
      </c>
      <c r="I28" s="9"/>
      <c r="J28" s="12">
        <v>45406.347222222219</v>
      </c>
      <c r="K28" s="12">
        <v>45406.597222222219</v>
      </c>
      <c r="L28" s="9" t="s">
        <v>162</v>
      </c>
      <c r="M28" s="9" t="s">
        <v>163</v>
      </c>
      <c r="N28" s="9" t="b">
        <f t="shared" si="0"/>
        <v>1</v>
      </c>
      <c r="O28" s="9" t="str">
        <f t="shared" si="1"/>
        <v>LSF-006</v>
      </c>
      <c r="P28" s="9"/>
      <c r="Q28" s="13">
        <f t="shared" si="2"/>
        <v>0.875</v>
      </c>
      <c r="R28" s="9" t="b">
        <v>1</v>
      </c>
      <c r="S28" s="9" t="b">
        <v>1</v>
      </c>
      <c r="T28" s="9" t="b">
        <v>1</v>
      </c>
      <c r="U28" s="9" t="b">
        <v>1</v>
      </c>
      <c r="V28" s="9" t="b">
        <v>1</v>
      </c>
      <c r="W28" s="9" t="b">
        <v>1</v>
      </c>
      <c r="X28" s="9" t="b">
        <v>1</v>
      </c>
      <c r="Y28" s="9" t="b">
        <v>1</v>
      </c>
      <c r="Z28" s="9" t="b">
        <v>0</v>
      </c>
      <c r="AA28" s="9">
        <v>159.5</v>
      </c>
      <c r="AB28" s="9">
        <v>59.9</v>
      </c>
      <c r="AC28" s="9">
        <f t="shared" si="3"/>
        <v>23.55</v>
      </c>
      <c r="AD28" s="9"/>
      <c r="AE28" s="9" t="b">
        <v>0</v>
      </c>
      <c r="AF28" s="9" t="b">
        <v>0</v>
      </c>
      <c r="AG28" s="9" t="b">
        <v>1</v>
      </c>
      <c r="AH28" s="9">
        <v>12.4</v>
      </c>
      <c r="AI28" s="9" t="b">
        <v>1</v>
      </c>
      <c r="AJ28" s="9"/>
      <c r="AK28" s="9" t="b">
        <v>1</v>
      </c>
      <c r="AL28" s="9" t="b">
        <v>1</v>
      </c>
      <c r="AM28" s="9" t="b">
        <v>1</v>
      </c>
      <c r="AN28" s="9">
        <f t="shared" si="4"/>
        <v>7</v>
      </c>
      <c r="AO28" s="13">
        <f t="shared" si="5"/>
        <v>0.66666666666666663</v>
      </c>
      <c r="AP28" s="9" t="b">
        <v>0</v>
      </c>
      <c r="AQ28" s="9" t="b">
        <v>0</v>
      </c>
      <c r="AR28" s="9" t="b">
        <v>1</v>
      </c>
      <c r="AS28" s="9">
        <v>12.4</v>
      </c>
      <c r="AT28" s="9"/>
      <c r="AU28" s="9" t="b">
        <v>1</v>
      </c>
      <c r="AV28" s="9"/>
      <c r="AW28" s="9" t="b">
        <v>1</v>
      </c>
      <c r="AX28" s="9" t="b">
        <v>1</v>
      </c>
      <c r="AY28" s="9" t="b">
        <v>1</v>
      </c>
      <c r="AZ28" s="9" t="b">
        <v>1</v>
      </c>
      <c r="BA28" s="9">
        <f t="shared" si="6"/>
        <v>4</v>
      </c>
      <c r="BB28" s="13">
        <f t="shared" si="7"/>
        <v>1</v>
      </c>
      <c r="BC28" s="9" t="b">
        <v>1</v>
      </c>
      <c r="BD28" s="9" t="b">
        <v>1</v>
      </c>
      <c r="BE28" s="9" t="b">
        <v>1</v>
      </c>
      <c r="BF28" s="9" t="b">
        <v>1</v>
      </c>
      <c r="BG28" s="9" t="b">
        <v>0</v>
      </c>
      <c r="BH28" s="9" t="b">
        <v>0</v>
      </c>
      <c r="BI28" s="9" t="b">
        <v>0</v>
      </c>
      <c r="BJ28" s="9" t="b">
        <v>1</v>
      </c>
      <c r="BK28" s="9" t="b">
        <v>1</v>
      </c>
      <c r="BL28" s="9">
        <f t="shared" si="8"/>
        <v>5</v>
      </c>
      <c r="BM28" s="13">
        <f t="shared" si="9"/>
        <v>1</v>
      </c>
      <c r="BN28" s="9" t="b">
        <v>1</v>
      </c>
      <c r="BO28" s="9" t="b">
        <v>0</v>
      </c>
      <c r="BP28" s="9" t="b">
        <v>0</v>
      </c>
      <c r="BQ28" s="9" t="b">
        <v>0</v>
      </c>
      <c r="BR28" s="9" t="b">
        <v>1</v>
      </c>
      <c r="BS28" s="9" t="b">
        <v>1</v>
      </c>
      <c r="BT28" s="9" t="b">
        <v>1</v>
      </c>
      <c r="BU28" s="9" t="b">
        <v>1</v>
      </c>
      <c r="BV28" s="9" t="b">
        <v>0</v>
      </c>
      <c r="BW28" s="9" t="b">
        <v>1</v>
      </c>
      <c r="BX28" s="9">
        <f t="shared" si="10"/>
        <v>4</v>
      </c>
      <c r="BY28" s="13">
        <f t="shared" si="11"/>
        <v>0.5714285714285714</v>
      </c>
      <c r="BZ28" s="9" t="b">
        <v>1</v>
      </c>
      <c r="CA28" s="9" t="b">
        <v>0</v>
      </c>
      <c r="CB28" s="9" t="b">
        <v>0</v>
      </c>
      <c r="CC28" s="9" t="b">
        <v>0</v>
      </c>
      <c r="CD28" s="9" t="b">
        <v>0</v>
      </c>
      <c r="CE28" s="9" t="b">
        <v>1</v>
      </c>
      <c r="CF28" s="9" t="b">
        <v>1</v>
      </c>
      <c r="CG28" s="9" t="b">
        <v>1</v>
      </c>
      <c r="CH28" s="9" t="b">
        <v>1</v>
      </c>
      <c r="CI28" s="9" t="b">
        <v>0</v>
      </c>
      <c r="CJ28" s="9" t="b">
        <v>0</v>
      </c>
      <c r="CK28" s="9" t="b">
        <v>0</v>
      </c>
      <c r="CL28" s="9" t="b">
        <v>0</v>
      </c>
      <c r="CM28" s="9" t="b">
        <v>1</v>
      </c>
      <c r="CN28" s="9" t="b">
        <v>1</v>
      </c>
      <c r="CO28" s="9" t="b">
        <v>1</v>
      </c>
      <c r="CP28" s="9" t="b">
        <v>0</v>
      </c>
      <c r="CQ28" s="9" t="b">
        <v>0</v>
      </c>
      <c r="CR28" s="9">
        <f t="shared" si="12"/>
        <v>4</v>
      </c>
      <c r="CS28" s="13" t="e">
        <f t="shared" ca="1" si="13"/>
        <v>#NAME?</v>
      </c>
      <c r="CT28" s="9" t="b">
        <v>1</v>
      </c>
      <c r="CU28" s="9" t="b">
        <v>1</v>
      </c>
      <c r="CV28" s="10">
        <v>45418</v>
      </c>
      <c r="CW28" s="9" t="b">
        <v>1</v>
      </c>
      <c r="CX28" s="9">
        <v>25</v>
      </c>
      <c r="CY28" s="9" t="b">
        <v>1</v>
      </c>
      <c r="CZ28" s="9" t="s">
        <v>251</v>
      </c>
      <c r="DA28" s="9" t="e">
        <f t="shared" ca="1" si="14"/>
        <v>#NAME?</v>
      </c>
      <c r="DB28" s="13" t="e">
        <f t="shared" ca="1" si="15"/>
        <v>#NAME?</v>
      </c>
      <c r="DC28" s="10">
        <v>45474</v>
      </c>
      <c r="DD28" s="10">
        <v>45446</v>
      </c>
      <c r="DE28" s="9" t="b">
        <v>1</v>
      </c>
      <c r="DF28" s="9" t="s">
        <v>252</v>
      </c>
      <c r="DG28" s="10">
        <v>45388</v>
      </c>
      <c r="DH28" s="9" t="e">
        <f t="shared" ca="1" si="16"/>
        <v>#NAME?</v>
      </c>
      <c r="DI28" s="14" t="e">
        <f t="shared" ca="1" si="17"/>
        <v>#NAME?</v>
      </c>
      <c r="DJ28" s="9"/>
      <c r="DK28" s="10"/>
      <c r="DL28" s="10"/>
      <c r="DM28" s="10"/>
      <c r="DN28" s="10"/>
      <c r="DO28" s="9"/>
      <c r="DP28" s="14">
        <f t="shared" ca="1" si="18"/>
        <v>0.375</v>
      </c>
      <c r="DQ28" s="9"/>
      <c r="DR28" s="9" t="b">
        <v>1</v>
      </c>
      <c r="DS28" s="9">
        <v>300</v>
      </c>
      <c r="DT28" s="26">
        <v>45408.443055555559</v>
      </c>
      <c r="DU28" s="9"/>
      <c r="DV28" s="9"/>
      <c r="DW28" s="9"/>
      <c r="DX28" s="9"/>
      <c r="DY28" s="9"/>
      <c r="DZ28" s="9"/>
      <c r="EA28" s="9"/>
      <c r="EB28" s="9"/>
      <c r="EC28" s="9"/>
      <c r="ED28" s="9" t="s">
        <v>167</v>
      </c>
      <c r="EE28" s="9"/>
      <c r="EF28" s="9"/>
      <c r="EG28" s="9"/>
      <c r="EH28" s="9"/>
      <c r="EI28" s="9"/>
      <c r="EJ28" s="9"/>
      <c r="EK28" s="9" t="b">
        <v>0</v>
      </c>
      <c r="EL28" s="9" t="e">
        <f t="shared" ca="1" si="19"/>
        <v>#NAME?</v>
      </c>
      <c r="EM28" s="9"/>
      <c r="EN28" s="9" t="s">
        <v>169</v>
      </c>
      <c r="EO28" s="9" t="s">
        <v>170</v>
      </c>
      <c r="EP28" s="9" t="s">
        <v>171</v>
      </c>
      <c r="EQ28" s="9" t="s">
        <v>213</v>
      </c>
      <c r="ER28" s="9" t="s">
        <v>190</v>
      </c>
      <c r="ES28" s="9" t="s">
        <v>174</v>
      </c>
      <c r="ET28" s="9" t="s">
        <v>175</v>
      </c>
      <c r="EU28" s="9" t="s">
        <v>206</v>
      </c>
      <c r="EV28" s="9" t="s">
        <v>218</v>
      </c>
      <c r="EW28" s="9" t="s">
        <v>219</v>
      </c>
      <c r="EX28" s="9" t="s">
        <v>220</v>
      </c>
      <c r="EY28" s="9" t="s">
        <v>180</v>
      </c>
      <c r="EZ28" s="9" t="s">
        <v>210</v>
      </c>
      <c r="FA28" s="9" t="s">
        <v>210</v>
      </c>
      <c r="FB28" s="9" t="s">
        <v>197</v>
      </c>
      <c r="FC28" s="9" t="s">
        <v>221</v>
      </c>
      <c r="FD28" s="9" t="s">
        <v>210</v>
      </c>
      <c r="FE28" s="16" t="s">
        <v>253</v>
      </c>
    </row>
    <row r="29" spans="1:161" ht="12.45" x14ac:dyDescent="0.3">
      <c r="A29" s="17"/>
      <c r="B29" s="18">
        <v>12345705</v>
      </c>
      <c r="C29" s="18"/>
      <c r="D29" s="18"/>
      <c r="E29" s="18">
        <v>69</v>
      </c>
      <c r="F29" s="18" t="s">
        <v>183</v>
      </c>
      <c r="G29" s="19">
        <v>45413</v>
      </c>
      <c r="H29" s="20">
        <v>5033</v>
      </c>
      <c r="I29" s="18"/>
      <c r="J29" s="21">
        <v>45413.339583333334</v>
      </c>
      <c r="K29" s="21">
        <v>45413.534722222219</v>
      </c>
      <c r="L29" s="18" t="s">
        <v>162</v>
      </c>
      <c r="M29" s="18" t="s">
        <v>163</v>
      </c>
      <c r="N29" s="18" t="b">
        <f t="shared" si="0"/>
        <v>0</v>
      </c>
      <c r="O29" s="18" t="str">
        <f t="shared" si="1"/>
        <v>NLSF-022</v>
      </c>
      <c r="P29" s="18"/>
      <c r="Q29" s="22">
        <f t="shared" si="2"/>
        <v>0.125</v>
      </c>
      <c r="R29" s="18" t="b">
        <v>0</v>
      </c>
      <c r="S29" s="18" t="b">
        <v>0</v>
      </c>
      <c r="T29" s="18" t="b">
        <v>0</v>
      </c>
      <c r="U29" s="18" t="b">
        <v>1</v>
      </c>
      <c r="V29" s="18" t="b">
        <v>1</v>
      </c>
      <c r="W29" s="18" t="b">
        <v>0</v>
      </c>
      <c r="X29" s="18" t="b">
        <v>0</v>
      </c>
      <c r="Y29" s="18" t="b">
        <v>0</v>
      </c>
      <c r="Z29" s="18" t="b">
        <v>0</v>
      </c>
      <c r="AA29" s="18"/>
      <c r="AB29" s="18"/>
      <c r="AC29" s="18" t="str">
        <f t="shared" si="3"/>
        <v/>
      </c>
      <c r="AD29" s="18"/>
      <c r="AE29" s="18" t="b">
        <v>0</v>
      </c>
      <c r="AF29" s="18" t="b">
        <v>0</v>
      </c>
      <c r="AG29" s="18" t="b">
        <v>0</v>
      </c>
      <c r="AH29" s="18"/>
      <c r="AI29" s="18" t="b">
        <v>0</v>
      </c>
      <c r="AJ29" s="18"/>
      <c r="AK29" s="18" t="b">
        <v>0</v>
      </c>
      <c r="AL29" s="18" t="b">
        <v>0</v>
      </c>
      <c r="AM29" s="18" t="b">
        <v>0</v>
      </c>
      <c r="AN29" s="18">
        <f t="shared" si="4"/>
        <v>1</v>
      </c>
      <c r="AO29" s="22">
        <f t="shared" si="5"/>
        <v>0.33333333333333331</v>
      </c>
      <c r="AP29" s="18" t="b">
        <v>0</v>
      </c>
      <c r="AQ29" s="18" t="b">
        <v>0</v>
      </c>
      <c r="AR29" s="18" t="b">
        <v>1</v>
      </c>
      <c r="AS29" s="18"/>
      <c r="AT29" s="18"/>
      <c r="AU29" s="18" t="b">
        <v>1</v>
      </c>
      <c r="AV29" s="18"/>
      <c r="AW29" s="18" t="b">
        <v>1</v>
      </c>
      <c r="AX29" s="18" t="b">
        <v>1</v>
      </c>
      <c r="AY29" s="18" t="b">
        <v>1</v>
      </c>
      <c r="AZ29" s="18" t="b">
        <v>0</v>
      </c>
      <c r="BA29" s="18">
        <f t="shared" si="6"/>
        <v>2</v>
      </c>
      <c r="BB29" s="22">
        <f t="shared" si="7"/>
        <v>0.4</v>
      </c>
      <c r="BC29" s="18" t="b">
        <v>0</v>
      </c>
      <c r="BD29" s="18" t="b">
        <v>0</v>
      </c>
      <c r="BE29" s="18" t="b">
        <v>1</v>
      </c>
      <c r="BF29" s="18" t="b">
        <v>0</v>
      </c>
      <c r="BG29" s="18" t="b">
        <v>0</v>
      </c>
      <c r="BH29" s="18" t="b">
        <v>0</v>
      </c>
      <c r="BI29" s="18" t="b">
        <v>0</v>
      </c>
      <c r="BJ29" s="18" t="b">
        <v>1</v>
      </c>
      <c r="BK29" s="18" t="b">
        <v>0</v>
      </c>
      <c r="BL29" s="18">
        <f t="shared" si="8"/>
        <v>2</v>
      </c>
      <c r="BM29" s="22">
        <f t="shared" si="9"/>
        <v>1</v>
      </c>
      <c r="BN29" s="18" t="b">
        <v>1</v>
      </c>
      <c r="BO29" s="18" t="b">
        <v>0</v>
      </c>
      <c r="BP29" s="18" t="b">
        <v>0</v>
      </c>
      <c r="BQ29" s="18" t="b">
        <v>0</v>
      </c>
      <c r="BR29" s="18" t="b">
        <v>1</v>
      </c>
      <c r="BS29" s="18" t="b">
        <v>1</v>
      </c>
      <c r="BT29" s="18" t="b">
        <v>1</v>
      </c>
      <c r="BU29" s="18" t="b">
        <v>0</v>
      </c>
      <c r="BV29" s="18" t="b">
        <v>0</v>
      </c>
      <c r="BW29" s="18" t="b">
        <v>1</v>
      </c>
      <c r="BX29" s="18">
        <f t="shared" si="10"/>
        <v>4</v>
      </c>
      <c r="BY29" s="22">
        <f t="shared" si="11"/>
        <v>0.2857142857142857</v>
      </c>
      <c r="BZ29" s="18" t="b">
        <v>1</v>
      </c>
      <c r="CA29" s="18" t="b">
        <v>0</v>
      </c>
      <c r="CB29" s="18" t="b">
        <v>0</v>
      </c>
      <c r="CC29" s="18" t="b">
        <v>0</v>
      </c>
      <c r="CD29" s="18" t="b">
        <v>0</v>
      </c>
      <c r="CE29" s="18" t="b">
        <v>1</v>
      </c>
      <c r="CF29" s="18" t="b">
        <v>1</v>
      </c>
      <c r="CG29" s="18" t="b">
        <v>1</v>
      </c>
      <c r="CH29" s="18" t="b">
        <v>1</v>
      </c>
      <c r="CI29" s="18" t="b">
        <v>0</v>
      </c>
      <c r="CJ29" s="18" t="b">
        <v>0</v>
      </c>
      <c r="CK29" s="18" t="b">
        <v>0</v>
      </c>
      <c r="CL29" s="18" t="b">
        <v>0</v>
      </c>
      <c r="CM29" s="18" t="b">
        <v>0</v>
      </c>
      <c r="CN29" s="18" t="b">
        <v>0</v>
      </c>
      <c r="CO29" s="18" t="b">
        <v>0</v>
      </c>
      <c r="CP29" s="18" t="b">
        <v>0</v>
      </c>
      <c r="CQ29" s="18" t="b">
        <v>0</v>
      </c>
      <c r="CR29" s="18">
        <f t="shared" si="12"/>
        <v>2</v>
      </c>
      <c r="CS29" s="22" t="e">
        <f t="shared" ca="1" si="13"/>
        <v>#NAME?</v>
      </c>
      <c r="CT29" s="18" t="b">
        <v>1</v>
      </c>
      <c r="CU29" s="18" t="b">
        <v>1</v>
      </c>
      <c r="CV29" s="19"/>
      <c r="CW29" s="18" t="b">
        <v>0</v>
      </c>
      <c r="CX29" s="18"/>
      <c r="CY29" s="18" t="b">
        <v>0</v>
      </c>
      <c r="CZ29" s="18"/>
      <c r="DA29" s="18" t="e">
        <f t="shared" ca="1" si="14"/>
        <v>#NAME?</v>
      </c>
      <c r="DB29" s="22" t="e">
        <f t="shared" ca="1" si="15"/>
        <v>#NAME?</v>
      </c>
      <c r="DC29" s="19"/>
      <c r="DD29" s="19"/>
      <c r="DE29" s="18" t="b">
        <v>0</v>
      </c>
      <c r="DF29" s="18"/>
      <c r="DG29" s="18"/>
      <c r="DH29" s="18" t="e">
        <f t="shared" ca="1" si="16"/>
        <v>#NAME?</v>
      </c>
      <c r="DI29" s="24" t="e">
        <f t="shared" ca="1" si="17"/>
        <v>#NAME?</v>
      </c>
      <c r="DJ29" s="18"/>
      <c r="DK29" s="19"/>
      <c r="DL29" s="19"/>
      <c r="DM29" s="19"/>
      <c r="DN29" s="19"/>
      <c r="DO29" s="18"/>
      <c r="DP29" s="24">
        <f t="shared" ca="1" si="18"/>
        <v>6.25E-2</v>
      </c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 t="e">
        <f t="shared" ca="1" si="19"/>
        <v>#NAME?</v>
      </c>
      <c r="EM29" s="18"/>
      <c r="EN29" s="18" t="s">
        <v>169</v>
      </c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 t="s">
        <v>180</v>
      </c>
      <c r="EZ29" s="18"/>
      <c r="FA29" s="18"/>
      <c r="FB29" s="18"/>
      <c r="FC29" s="18"/>
      <c r="FD29" s="18"/>
      <c r="FE29" s="25" t="s">
        <v>182</v>
      </c>
    </row>
    <row r="30" spans="1:161" ht="12.45" x14ac:dyDescent="0.3">
      <c r="A30" s="8"/>
      <c r="B30" s="9">
        <v>12345706</v>
      </c>
      <c r="C30" s="9"/>
      <c r="D30" s="9"/>
      <c r="E30" s="9">
        <v>74</v>
      </c>
      <c r="F30" s="9" t="s">
        <v>183</v>
      </c>
      <c r="G30" s="10">
        <v>45419</v>
      </c>
      <c r="H30" s="11">
        <v>7945</v>
      </c>
      <c r="I30" s="9"/>
      <c r="J30" s="12">
        <v>45419.612500000003</v>
      </c>
      <c r="K30" s="12">
        <v>45419.784722222219</v>
      </c>
      <c r="L30" s="9" t="s">
        <v>162</v>
      </c>
      <c r="M30" s="9" t="s">
        <v>254</v>
      </c>
      <c r="N30" s="9" t="b">
        <f t="shared" si="0"/>
        <v>0</v>
      </c>
      <c r="O30" s="9" t="str">
        <f t="shared" si="1"/>
        <v>NLSF-023</v>
      </c>
      <c r="P30" s="9"/>
      <c r="Q30" s="13">
        <f t="shared" si="2"/>
        <v>0.125</v>
      </c>
      <c r="R30" s="9" t="b">
        <v>0</v>
      </c>
      <c r="S30" s="9" t="b">
        <v>0</v>
      </c>
      <c r="T30" s="9" t="b">
        <v>0</v>
      </c>
      <c r="U30" s="9" t="b">
        <v>1</v>
      </c>
      <c r="V30" s="9" t="b">
        <v>1</v>
      </c>
      <c r="W30" s="9" t="b">
        <v>0</v>
      </c>
      <c r="X30" s="9" t="b">
        <v>0</v>
      </c>
      <c r="Y30" s="9" t="b">
        <v>0</v>
      </c>
      <c r="Z30" s="9" t="b">
        <v>0</v>
      </c>
      <c r="AA30" s="9"/>
      <c r="AB30" s="9"/>
      <c r="AC30" s="9" t="str">
        <f t="shared" si="3"/>
        <v/>
      </c>
      <c r="AD30" s="9"/>
      <c r="AE30" s="9" t="b">
        <v>0</v>
      </c>
      <c r="AF30" s="9" t="b">
        <v>0</v>
      </c>
      <c r="AG30" s="9" t="b">
        <v>0</v>
      </c>
      <c r="AH30" s="9"/>
      <c r="AI30" s="9" t="b">
        <v>0</v>
      </c>
      <c r="AJ30" s="9"/>
      <c r="AK30" s="9" t="b">
        <v>0</v>
      </c>
      <c r="AL30" s="9" t="b">
        <v>0</v>
      </c>
      <c r="AM30" s="9" t="b">
        <v>0</v>
      </c>
      <c r="AN30" s="9">
        <f t="shared" si="4"/>
        <v>1</v>
      </c>
      <c r="AO30" s="13">
        <f t="shared" si="5"/>
        <v>0.33333333333333331</v>
      </c>
      <c r="AP30" s="9" t="b">
        <v>0</v>
      </c>
      <c r="AQ30" s="9" t="b">
        <v>0</v>
      </c>
      <c r="AR30" s="9" t="b">
        <v>1</v>
      </c>
      <c r="AS30" s="9"/>
      <c r="AT30" s="9"/>
      <c r="AU30" s="9" t="b">
        <v>1</v>
      </c>
      <c r="AV30" s="9"/>
      <c r="AW30" s="9" t="b">
        <v>1</v>
      </c>
      <c r="AX30" s="9" t="b">
        <v>1</v>
      </c>
      <c r="AY30" s="9" t="b">
        <v>1</v>
      </c>
      <c r="AZ30" s="9" t="b">
        <v>0</v>
      </c>
      <c r="BA30" s="9">
        <f t="shared" si="6"/>
        <v>2</v>
      </c>
      <c r="BB30" s="13">
        <f t="shared" si="7"/>
        <v>0.4</v>
      </c>
      <c r="BC30" s="9" t="b">
        <v>0</v>
      </c>
      <c r="BD30" s="9" t="b">
        <v>0</v>
      </c>
      <c r="BE30" s="9" t="b">
        <v>1</v>
      </c>
      <c r="BF30" s="9" t="b">
        <v>0</v>
      </c>
      <c r="BG30" s="9" t="b">
        <v>0</v>
      </c>
      <c r="BH30" s="9" t="b">
        <v>0</v>
      </c>
      <c r="BI30" s="9" t="b">
        <v>0</v>
      </c>
      <c r="BJ30" s="9" t="b">
        <v>1</v>
      </c>
      <c r="BK30" s="9" t="b">
        <v>0</v>
      </c>
      <c r="BL30" s="9">
        <f t="shared" si="8"/>
        <v>2</v>
      </c>
      <c r="BM30" s="13">
        <f t="shared" si="9"/>
        <v>1</v>
      </c>
      <c r="BN30" s="9" t="b">
        <v>1</v>
      </c>
      <c r="BO30" s="9" t="b">
        <v>0</v>
      </c>
      <c r="BP30" s="9" t="b">
        <v>0</v>
      </c>
      <c r="BQ30" s="9" t="b">
        <v>0</v>
      </c>
      <c r="BR30" s="9" t="b">
        <v>1</v>
      </c>
      <c r="BS30" s="9" t="b">
        <v>1</v>
      </c>
      <c r="BT30" s="9" t="b">
        <v>1</v>
      </c>
      <c r="BU30" s="9" t="b">
        <v>0</v>
      </c>
      <c r="BV30" s="9" t="b">
        <v>0</v>
      </c>
      <c r="BW30" s="9" t="b">
        <v>1</v>
      </c>
      <c r="BX30" s="9">
        <f t="shared" si="10"/>
        <v>4</v>
      </c>
      <c r="BY30" s="13">
        <f t="shared" si="11"/>
        <v>0.2857142857142857</v>
      </c>
      <c r="BZ30" s="9" t="b">
        <v>1</v>
      </c>
      <c r="CA30" s="9" t="b">
        <v>0</v>
      </c>
      <c r="CB30" s="9" t="b">
        <v>0</v>
      </c>
      <c r="CC30" s="9" t="b">
        <v>0</v>
      </c>
      <c r="CD30" s="9" t="b">
        <v>0</v>
      </c>
      <c r="CE30" s="9" t="b">
        <v>1</v>
      </c>
      <c r="CF30" s="9" t="b">
        <v>1</v>
      </c>
      <c r="CG30" s="9" t="b">
        <v>1</v>
      </c>
      <c r="CH30" s="9" t="b">
        <v>1</v>
      </c>
      <c r="CI30" s="9" t="b">
        <v>0</v>
      </c>
      <c r="CJ30" s="9" t="b">
        <v>0</v>
      </c>
      <c r="CK30" s="9" t="b">
        <v>0</v>
      </c>
      <c r="CL30" s="9" t="b">
        <v>0</v>
      </c>
      <c r="CM30" s="9" t="b">
        <v>0</v>
      </c>
      <c r="CN30" s="9" t="b">
        <v>0</v>
      </c>
      <c r="CO30" s="9" t="b">
        <v>0</v>
      </c>
      <c r="CP30" s="9" t="b">
        <v>0</v>
      </c>
      <c r="CQ30" s="9" t="b">
        <v>0</v>
      </c>
      <c r="CR30" s="9">
        <f t="shared" si="12"/>
        <v>2</v>
      </c>
      <c r="CS30" s="13" t="e">
        <f t="shared" ca="1" si="13"/>
        <v>#NAME?</v>
      </c>
      <c r="CT30" s="9" t="b">
        <v>1</v>
      </c>
      <c r="CU30" s="9" t="b">
        <v>1</v>
      </c>
      <c r="CV30" s="10"/>
      <c r="CW30" s="9" t="b">
        <v>0</v>
      </c>
      <c r="CX30" s="9"/>
      <c r="CY30" s="9" t="b">
        <v>0</v>
      </c>
      <c r="CZ30" s="9"/>
      <c r="DA30" s="9" t="e">
        <f t="shared" ca="1" si="14"/>
        <v>#NAME?</v>
      </c>
      <c r="DB30" s="13" t="e">
        <f t="shared" ca="1" si="15"/>
        <v>#NAME?</v>
      </c>
      <c r="DC30" s="10"/>
      <c r="DD30" s="10"/>
      <c r="DE30" s="9" t="b">
        <v>0</v>
      </c>
      <c r="DF30" s="9"/>
      <c r="DG30" s="9"/>
      <c r="DH30" s="9" t="e">
        <f t="shared" ca="1" si="16"/>
        <v>#NAME?</v>
      </c>
      <c r="DI30" s="14" t="e">
        <f t="shared" ca="1" si="17"/>
        <v>#NAME?</v>
      </c>
      <c r="DJ30" s="9"/>
      <c r="DK30" s="10"/>
      <c r="DL30" s="10"/>
      <c r="DM30" s="10"/>
      <c r="DN30" s="10"/>
      <c r="DO30" s="9"/>
      <c r="DP30" s="14">
        <f t="shared" ca="1" si="18"/>
        <v>6.25E-2</v>
      </c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 t="e">
        <f t="shared" ca="1" si="19"/>
        <v>#NAME?</v>
      </c>
      <c r="EM30" s="9"/>
      <c r="EN30" s="9" t="s">
        <v>169</v>
      </c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 t="s">
        <v>180</v>
      </c>
      <c r="EZ30" s="9"/>
      <c r="FA30" s="9"/>
      <c r="FB30" s="9"/>
      <c r="FC30" s="9"/>
      <c r="FD30" s="9"/>
      <c r="FE30" s="16" t="s">
        <v>182</v>
      </c>
    </row>
    <row r="31" spans="1:161" ht="12.45" x14ac:dyDescent="0.3">
      <c r="A31" s="17"/>
      <c r="B31" s="18">
        <v>12345707</v>
      </c>
      <c r="C31" s="18"/>
      <c r="D31" s="18"/>
      <c r="E31" s="18">
        <v>74</v>
      </c>
      <c r="F31" s="18" t="s">
        <v>183</v>
      </c>
      <c r="G31" s="19">
        <v>45420</v>
      </c>
      <c r="H31" s="20">
        <v>5033</v>
      </c>
      <c r="I31" s="18"/>
      <c r="J31" s="21">
        <v>45420.524305555555</v>
      </c>
      <c r="K31" s="21">
        <v>45420.833333333336</v>
      </c>
      <c r="L31" s="18" t="s">
        <v>162</v>
      </c>
      <c r="M31" s="18" t="s">
        <v>245</v>
      </c>
      <c r="N31" s="18" t="b">
        <f t="shared" si="0"/>
        <v>0</v>
      </c>
      <c r="O31" s="18" t="str">
        <f t="shared" si="1"/>
        <v>NLSF-024</v>
      </c>
      <c r="P31" s="18"/>
      <c r="Q31" s="22">
        <f t="shared" si="2"/>
        <v>0.125</v>
      </c>
      <c r="R31" s="18" t="b">
        <v>0</v>
      </c>
      <c r="S31" s="18" t="b">
        <v>0</v>
      </c>
      <c r="T31" s="18" t="b">
        <v>0</v>
      </c>
      <c r="U31" s="18" t="b">
        <v>1</v>
      </c>
      <c r="V31" s="18" t="b">
        <v>1</v>
      </c>
      <c r="W31" s="18" t="b">
        <v>0</v>
      </c>
      <c r="X31" s="18" t="b">
        <v>0</v>
      </c>
      <c r="Y31" s="18" t="b">
        <v>0</v>
      </c>
      <c r="Z31" s="18" t="b">
        <v>0</v>
      </c>
      <c r="AA31" s="18"/>
      <c r="AB31" s="18"/>
      <c r="AC31" s="18" t="str">
        <f t="shared" si="3"/>
        <v/>
      </c>
      <c r="AD31" s="18"/>
      <c r="AE31" s="18" t="b">
        <v>0</v>
      </c>
      <c r="AF31" s="18" t="b">
        <v>0</v>
      </c>
      <c r="AG31" s="18" t="b">
        <v>0</v>
      </c>
      <c r="AH31" s="18"/>
      <c r="AI31" s="18" t="b">
        <v>0</v>
      </c>
      <c r="AJ31" s="18"/>
      <c r="AK31" s="18" t="b">
        <v>0</v>
      </c>
      <c r="AL31" s="18" t="b">
        <v>0</v>
      </c>
      <c r="AM31" s="18" t="b">
        <v>0</v>
      </c>
      <c r="AN31" s="18">
        <f t="shared" si="4"/>
        <v>1</v>
      </c>
      <c r="AO31" s="22">
        <f t="shared" si="5"/>
        <v>0.33333333333333331</v>
      </c>
      <c r="AP31" s="18" t="b">
        <v>0</v>
      </c>
      <c r="AQ31" s="18" t="b">
        <v>0</v>
      </c>
      <c r="AR31" s="18" t="b">
        <v>1</v>
      </c>
      <c r="AS31" s="18"/>
      <c r="AT31" s="18"/>
      <c r="AU31" s="18" t="b">
        <v>1</v>
      </c>
      <c r="AV31" s="18"/>
      <c r="AW31" s="18" t="b">
        <v>1</v>
      </c>
      <c r="AX31" s="18" t="b">
        <v>1</v>
      </c>
      <c r="AY31" s="18" t="b">
        <v>1</v>
      </c>
      <c r="AZ31" s="18" t="b">
        <v>0</v>
      </c>
      <c r="BA31" s="18">
        <f t="shared" si="6"/>
        <v>2</v>
      </c>
      <c r="BB31" s="22">
        <f t="shared" si="7"/>
        <v>0.4</v>
      </c>
      <c r="BC31" s="18" t="b">
        <v>0</v>
      </c>
      <c r="BD31" s="18" t="b">
        <v>0</v>
      </c>
      <c r="BE31" s="18" t="b">
        <v>1</v>
      </c>
      <c r="BF31" s="18" t="b">
        <v>0</v>
      </c>
      <c r="BG31" s="18" t="b">
        <v>0</v>
      </c>
      <c r="BH31" s="18" t="b">
        <v>0</v>
      </c>
      <c r="BI31" s="18" t="b">
        <v>0</v>
      </c>
      <c r="BJ31" s="18" t="b">
        <v>1</v>
      </c>
      <c r="BK31" s="18" t="b">
        <v>0</v>
      </c>
      <c r="BL31" s="18">
        <f t="shared" si="8"/>
        <v>2</v>
      </c>
      <c r="BM31" s="22">
        <f t="shared" si="9"/>
        <v>1</v>
      </c>
      <c r="BN31" s="18" t="b">
        <v>1</v>
      </c>
      <c r="BO31" s="18" t="b">
        <v>0</v>
      </c>
      <c r="BP31" s="18" t="b">
        <v>0</v>
      </c>
      <c r="BQ31" s="18" t="b">
        <v>0</v>
      </c>
      <c r="BR31" s="18" t="b">
        <v>1</v>
      </c>
      <c r="BS31" s="18" t="b">
        <v>1</v>
      </c>
      <c r="BT31" s="18" t="b">
        <v>1</v>
      </c>
      <c r="BU31" s="18" t="b">
        <v>0</v>
      </c>
      <c r="BV31" s="18" t="b">
        <v>0</v>
      </c>
      <c r="BW31" s="18" t="b">
        <v>1</v>
      </c>
      <c r="BX31" s="18">
        <f t="shared" si="10"/>
        <v>4</v>
      </c>
      <c r="BY31" s="22">
        <f t="shared" si="11"/>
        <v>0.2857142857142857</v>
      </c>
      <c r="BZ31" s="18" t="b">
        <v>1</v>
      </c>
      <c r="CA31" s="18" t="b">
        <v>0</v>
      </c>
      <c r="CB31" s="18" t="b">
        <v>0</v>
      </c>
      <c r="CC31" s="18" t="b">
        <v>0</v>
      </c>
      <c r="CD31" s="18" t="b">
        <v>0</v>
      </c>
      <c r="CE31" s="18" t="b">
        <v>1</v>
      </c>
      <c r="CF31" s="18" t="b">
        <v>1</v>
      </c>
      <c r="CG31" s="18" t="b">
        <v>1</v>
      </c>
      <c r="CH31" s="18" t="b">
        <v>1</v>
      </c>
      <c r="CI31" s="18" t="b">
        <v>0</v>
      </c>
      <c r="CJ31" s="18" t="b">
        <v>0</v>
      </c>
      <c r="CK31" s="18" t="b">
        <v>0</v>
      </c>
      <c r="CL31" s="18" t="b">
        <v>0</v>
      </c>
      <c r="CM31" s="18" t="b">
        <v>0</v>
      </c>
      <c r="CN31" s="18" t="b">
        <v>0</v>
      </c>
      <c r="CO31" s="18" t="b">
        <v>0</v>
      </c>
      <c r="CP31" s="18" t="b">
        <v>0</v>
      </c>
      <c r="CQ31" s="18" t="b">
        <v>0</v>
      </c>
      <c r="CR31" s="18">
        <f t="shared" si="12"/>
        <v>2</v>
      </c>
      <c r="CS31" s="22" t="e">
        <f t="shared" ca="1" si="13"/>
        <v>#NAME?</v>
      </c>
      <c r="CT31" s="18" t="b">
        <v>1</v>
      </c>
      <c r="CU31" s="18" t="b">
        <v>1</v>
      </c>
      <c r="CV31" s="19"/>
      <c r="CW31" s="18" t="b">
        <v>0</v>
      </c>
      <c r="CX31" s="18"/>
      <c r="CY31" s="18" t="b">
        <v>0</v>
      </c>
      <c r="CZ31" s="18"/>
      <c r="DA31" s="18" t="e">
        <f t="shared" ca="1" si="14"/>
        <v>#NAME?</v>
      </c>
      <c r="DB31" s="22" t="e">
        <f t="shared" ca="1" si="15"/>
        <v>#NAME?</v>
      </c>
      <c r="DC31" s="19"/>
      <c r="DD31" s="19"/>
      <c r="DE31" s="18" t="b">
        <v>0</v>
      </c>
      <c r="DF31" s="18"/>
      <c r="DG31" s="18"/>
      <c r="DH31" s="18" t="e">
        <f t="shared" ca="1" si="16"/>
        <v>#NAME?</v>
      </c>
      <c r="DI31" s="24" t="e">
        <f t="shared" ca="1" si="17"/>
        <v>#NAME?</v>
      </c>
      <c r="DJ31" s="18"/>
      <c r="DK31" s="19"/>
      <c r="DL31" s="19"/>
      <c r="DM31" s="19"/>
      <c r="DN31" s="19"/>
      <c r="DO31" s="18"/>
      <c r="DP31" s="24">
        <f t="shared" ca="1" si="18"/>
        <v>6.25E-2</v>
      </c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 t="e">
        <f t="shared" ca="1" si="19"/>
        <v>#NAME?</v>
      </c>
      <c r="EM31" s="18"/>
      <c r="EN31" s="18" t="s">
        <v>169</v>
      </c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 t="s">
        <v>180</v>
      </c>
      <c r="EZ31" s="18"/>
      <c r="FA31" s="18"/>
      <c r="FB31" s="18"/>
      <c r="FC31" s="18"/>
      <c r="FD31" s="18"/>
      <c r="FE31" s="25" t="s">
        <v>182</v>
      </c>
    </row>
    <row r="32" spans="1:161" ht="12.45" x14ac:dyDescent="0.3">
      <c r="A32" s="8"/>
      <c r="B32" s="9">
        <v>12345708</v>
      </c>
      <c r="C32" s="9"/>
      <c r="D32" s="9"/>
      <c r="E32" s="9">
        <v>69</v>
      </c>
      <c r="F32" s="9" t="s">
        <v>161</v>
      </c>
      <c r="G32" s="10">
        <v>45440</v>
      </c>
      <c r="H32" s="11">
        <v>7945</v>
      </c>
      <c r="I32" s="9"/>
      <c r="J32" s="12">
        <v>45440.347222222219</v>
      </c>
      <c r="K32" s="12">
        <v>45440.600694444445</v>
      </c>
      <c r="L32" s="9" t="s">
        <v>162</v>
      </c>
      <c r="M32" s="9" t="s">
        <v>163</v>
      </c>
      <c r="N32" s="9" t="b">
        <f t="shared" si="0"/>
        <v>0</v>
      </c>
      <c r="O32" s="9" t="str">
        <f t="shared" si="1"/>
        <v>NLSF-025</v>
      </c>
      <c r="P32" s="9"/>
      <c r="Q32" s="13">
        <f t="shared" si="2"/>
        <v>0.125</v>
      </c>
      <c r="R32" s="9" t="b">
        <v>0</v>
      </c>
      <c r="S32" s="9" t="b">
        <v>0</v>
      </c>
      <c r="T32" s="9" t="b">
        <v>0</v>
      </c>
      <c r="U32" s="9" t="b">
        <v>1</v>
      </c>
      <c r="V32" s="9" t="b">
        <v>1</v>
      </c>
      <c r="W32" s="9" t="b">
        <v>0</v>
      </c>
      <c r="X32" s="9" t="b">
        <v>0</v>
      </c>
      <c r="Y32" s="9" t="b">
        <v>0</v>
      </c>
      <c r="Z32" s="9" t="b">
        <v>0</v>
      </c>
      <c r="AA32" s="9"/>
      <c r="AB32" s="9"/>
      <c r="AC32" s="9" t="str">
        <f t="shared" si="3"/>
        <v/>
      </c>
      <c r="AD32" s="9"/>
      <c r="AE32" s="9" t="b">
        <v>0</v>
      </c>
      <c r="AF32" s="9" t="b">
        <v>0</v>
      </c>
      <c r="AG32" s="9" t="b">
        <v>0</v>
      </c>
      <c r="AH32" s="9"/>
      <c r="AI32" s="9" t="b">
        <v>0</v>
      </c>
      <c r="AJ32" s="9"/>
      <c r="AK32" s="9" t="b">
        <v>0</v>
      </c>
      <c r="AL32" s="9" t="b">
        <v>0</v>
      </c>
      <c r="AM32" s="9" t="b">
        <v>0</v>
      </c>
      <c r="AN32" s="9">
        <f t="shared" si="4"/>
        <v>1</v>
      </c>
      <c r="AO32" s="13">
        <f t="shared" si="5"/>
        <v>0.33333333333333331</v>
      </c>
      <c r="AP32" s="9" t="b">
        <v>0</v>
      </c>
      <c r="AQ32" s="9" t="b">
        <v>0</v>
      </c>
      <c r="AR32" s="9" t="b">
        <v>1</v>
      </c>
      <c r="AS32" s="9"/>
      <c r="AT32" s="9"/>
      <c r="AU32" s="9" t="b">
        <v>1</v>
      </c>
      <c r="AV32" s="9"/>
      <c r="AW32" s="9" t="b">
        <v>1</v>
      </c>
      <c r="AX32" s="9" t="b">
        <v>1</v>
      </c>
      <c r="AY32" s="9" t="b">
        <v>1</v>
      </c>
      <c r="AZ32" s="9" t="b">
        <v>0</v>
      </c>
      <c r="BA32" s="9">
        <f t="shared" si="6"/>
        <v>2</v>
      </c>
      <c r="BB32" s="13">
        <f t="shared" si="7"/>
        <v>0.4</v>
      </c>
      <c r="BC32" s="9" t="b">
        <v>0</v>
      </c>
      <c r="BD32" s="9" t="b">
        <v>0</v>
      </c>
      <c r="BE32" s="9" t="b">
        <v>1</v>
      </c>
      <c r="BF32" s="9" t="b">
        <v>0</v>
      </c>
      <c r="BG32" s="9" t="b">
        <v>0</v>
      </c>
      <c r="BH32" s="9" t="b">
        <v>0</v>
      </c>
      <c r="BI32" s="9" t="b">
        <v>0</v>
      </c>
      <c r="BJ32" s="9" t="b">
        <v>1</v>
      </c>
      <c r="BK32" s="9" t="b">
        <v>0</v>
      </c>
      <c r="BL32" s="9">
        <f t="shared" si="8"/>
        <v>2</v>
      </c>
      <c r="BM32" s="13">
        <f t="shared" si="9"/>
        <v>1</v>
      </c>
      <c r="BN32" s="9" t="b">
        <v>1</v>
      </c>
      <c r="BO32" s="9" t="b">
        <v>0</v>
      </c>
      <c r="BP32" s="9" t="b">
        <v>0</v>
      </c>
      <c r="BQ32" s="9" t="b">
        <v>0</v>
      </c>
      <c r="BR32" s="9" t="b">
        <v>1</v>
      </c>
      <c r="BS32" s="9" t="b">
        <v>1</v>
      </c>
      <c r="BT32" s="9" t="b">
        <v>1</v>
      </c>
      <c r="BU32" s="9" t="b">
        <v>0</v>
      </c>
      <c r="BV32" s="9" t="b">
        <v>0</v>
      </c>
      <c r="BW32" s="9" t="b">
        <v>1</v>
      </c>
      <c r="BX32" s="9">
        <f t="shared" si="10"/>
        <v>4</v>
      </c>
      <c r="BY32" s="13">
        <f t="shared" si="11"/>
        <v>0.2857142857142857</v>
      </c>
      <c r="BZ32" s="9" t="b">
        <v>1</v>
      </c>
      <c r="CA32" s="9" t="b">
        <v>0</v>
      </c>
      <c r="CB32" s="9" t="b">
        <v>0</v>
      </c>
      <c r="CC32" s="9" t="b">
        <v>0</v>
      </c>
      <c r="CD32" s="9" t="b">
        <v>0</v>
      </c>
      <c r="CE32" s="9" t="b">
        <v>1</v>
      </c>
      <c r="CF32" s="9" t="b">
        <v>1</v>
      </c>
      <c r="CG32" s="9" t="b">
        <v>1</v>
      </c>
      <c r="CH32" s="9" t="b">
        <v>1</v>
      </c>
      <c r="CI32" s="9" t="b">
        <v>0</v>
      </c>
      <c r="CJ32" s="9" t="b">
        <v>0</v>
      </c>
      <c r="CK32" s="9" t="b">
        <v>0</v>
      </c>
      <c r="CL32" s="9" t="b">
        <v>0</v>
      </c>
      <c r="CM32" s="9" t="b">
        <v>0</v>
      </c>
      <c r="CN32" s="9" t="b">
        <v>0</v>
      </c>
      <c r="CO32" s="9" t="b">
        <v>0</v>
      </c>
      <c r="CP32" s="9" t="b">
        <v>0</v>
      </c>
      <c r="CQ32" s="9" t="b">
        <v>0</v>
      </c>
      <c r="CR32" s="9">
        <f t="shared" si="12"/>
        <v>2</v>
      </c>
      <c r="CS32" s="13" t="e">
        <f t="shared" ca="1" si="13"/>
        <v>#NAME?</v>
      </c>
      <c r="CT32" s="9" t="b">
        <v>1</v>
      </c>
      <c r="CU32" s="9" t="b">
        <v>1</v>
      </c>
      <c r="CV32" s="10"/>
      <c r="CW32" s="9" t="b">
        <v>0</v>
      </c>
      <c r="CX32" s="9"/>
      <c r="CY32" s="9" t="b">
        <v>0</v>
      </c>
      <c r="CZ32" s="9"/>
      <c r="DA32" s="9" t="e">
        <f t="shared" ca="1" si="14"/>
        <v>#NAME?</v>
      </c>
      <c r="DB32" s="13" t="e">
        <f t="shared" ca="1" si="15"/>
        <v>#NAME?</v>
      </c>
      <c r="DC32" s="10"/>
      <c r="DD32" s="10"/>
      <c r="DE32" s="9" t="b">
        <v>0</v>
      </c>
      <c r="DF32" s="9"/>
      <c r="DG32" s="9"/>
      <c r="DH32" s="9" t="e">
        <f t="shared" ca="1" si="16"/>
        <v>#NAME?</v>
      </c>
      <c r="DI32" s="14" t="e">
        <f t="shared" ca="1" si="17"/>
        <v>#NAME?</v>
      </c>
      <c r="DJ32" s="9"/>
      <c r="DK32" s="10"/>
      <c r="DL32" s="10"/>
      <c r="DM32" s="10"/>
      <c r="DN32" s="10"/>
      <c r="DO32" s="9"/>
      <c r="DP32" s="14">
        <f t="shared" ca="1" si="18"/>
        <v>6.25E-2</v>
      </c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 t="e">
        <f t="shared" ca="1" si="19"/>
        <v>#NAME?</v>
      </c>
      <c r="EM32" s="9"/>
      <c r="EN32" s="9" t="s">
        <v>169</v>
      </c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 t="s">
        <v>180</v>
      </c>
      <c r="EZ32" s="9"/>
      <c r="FA32" s="9"/>
      <c r="FB32" s="9"/>
      <c r="FC32" s="9"/>
      <c r="FD32" s="9"/>
      <c r="FE32" s="16" t="s">
        <v>182</v>
      </c>
    </row>
    <row r="33" spans="1:161" ht="12.45" x14ac:dyDescent="0.3">
      <c r="A33" s="17"/>
      <c r="B33" s="18">
        <v>12345709</v>
      </c>
      <c r="C33" s="18"/>
      <c r="D33" s="18"/>
      <c r="E33" s="18">
        <v>64</v>
      </c>
      <c r="F33" s="18" t="s">
        <v>183</v>
      </c>
      <c r="G33" s="19">
        <v>45442</v>
      </c>
      <c r="H33" s="20">
        <v>7945</v>
      </c>
      <c r="I33" s="18"/>
      <c r="J33" s="21">
        <v>45442.870138888888</v>
      </c>
      <c r="K33" s="21">
        <v>45443.125</v>
      </c>
      <c r="L33" s="18" t="s">
        <v>162</v>
      </c>
      <c r="M33" s="18" t="s">
        <v>255</v>
      </c>
      <c r="N33" s="18" t="b">
        <f t="shared" si="0"/>
        <v>0</v>
      </c>
      <c r="O33" s="18" t="str">
        <f t="shared" si="1"/>
        <v>NLSF-026</v>
      </c>
      <c r="P33" s="18"/>
      <c r="Q33" s="22">
        <f t="shared" si="2"/>
        <v>0.125</v>
      </c>
      <c r="R33" s="18" t="b">
        <v>0</v>
      </c>
      <c r="S33" s="18" t="b">
        <v>0</v>
      </c>
      <c r="T33" s="18" t="b">
        <v>0</v>
      </c>
      <c r="U33" s="18" t="b">
        <v>1</v>
      </c>
      <c r="V33" s="18" t="b">
        <v>1</v>
      </c>
      <c r="W33" s="18" t="b">
        <v>0</v>
      </c>
      <c r="X33" s="18" t="b">
        <v>0</v>
      </c>
      <c r="Y33" s="18" t="b">
        <v>0</v>
      </c>
      <c r="Z33" s="18" t="b">
        <v>0</v>
      </c>
      <c r="AA33" s="18"/>
      <c r="AB33" s="18"/>
      <c r="AC33" s="18" t="str">
        <f t="shared" si="3"/>
        <v/>
      </c>
      <c r="AD33" s="18"/>
      <c r="AE33" s="18" t="b">
        <v>0</v>
      </c>
      <c r="AF33" s="18" t="b">
        <v>0</v>
      </c>
      <c r="AG33" s="18" t="b">
        <v>0</v>
      </c>
      <c r="AH33" s="18"/>
      <c r="AI33" s="18" t="b">
        <v>0</v>
      </c>
      <c r="AJ33" s="18"/>
      <c r="AK33" s="18" t="b">
        <v>0</v>
      </c>
      <c r="AL33" s="18" t="b">
        <v>0</v>
      </c>
      <c r="AM33" s="18" t="b">
        <v>0</v>
      </c>
      <c r="AN33" s="18">
        <f t="shared" si="4"/>
        <v>1</v>
      </c>
      <c r="AO33" s="22">
        <f t="shared" si="5"/>
        <v>0.33333333333333331</v>
      </c>
      <c r="AP33" s="18" t="b">
        <v>0</v>
      </c>
      <c r="AQ33" s="18" t="b">
        <v>0</v>
      </c>
      <c r="AR33" s="18" t="b">
        <v>1</v>
      </c>
      <c r="AS33" s="18"/>
      <c r="AT33" s="18"/>
      <c r="AU33" s="18" t="b">
        <v>1</v>
      </c>
      <c r="AV33" s="18"/>
      <c r="AW33" s="18" t="b">
        <v>1</v>
      </c>
      <c r="AX33" s="18" t="b">
        <v>1</v>
      </c>
      <c r="AY33" s="18" t="b">
        <v>1</v>
      </c>
      <c r="AZ33" s="18" t="b">
        <v>0</v>
      </c>
      <c r="BA33" s="18">
        <f t="shared" si="6"/>
        <v>2</v>
      </c>
      <c r="BB33" s="22">
        <f t="shared" si="7"/>
        <v>0.4</v>
      </c>
      <c r="BC33" s="18" t="b">
        <v>0</v>
      </c>
      <c r="BD33" s="18" t="b">
        <v>0</v>
      </c>
      <c r="BE33" s="18" t="b">
        <v>1</v>
      </c>
      <c r="BF33" s="18" t="b">
        <v>0</v>
      </c>
      <c r="BG33" s="18" t="b">
        <v>0</v>
      </c>
      <c r="BH33" s="18" t="b">
        <v>0</v>
      </c>
      <c r="BI33" s="18" t="b">
        <v>0</v>
      </c>
      <c r="BJ33" s="18" t="b">
        <v>1</v>
      </c>
      <c r="BK33" s="18" t="b">
        <v>0</v>
      </c>
      <c r="BL33" s="18">
        <f t="shared" si="8"/>
        <v>2</v>
      </c>
      <c r="BM33" s="22">
        <f t="shared" si="9"/>
        <v>1</v>
      </c>
      <c r="BN33" s="18" t="b">
        <v>1</v>
      </c>
      <c r="BO33" s="18" t="b">
        <v>0</v>
      </c>
      <c r="BP33" s="18" t="b">
        <v>0</v>
      </c>
      <c r="BQ33" s="18" t="b">
        <v>0</v>
      </c>
      <c r="BR33" s="18" t="b">
        <v>1</v>
      </c>
      <c r="BS33" s="18" t="b">
        <v>1</v>
      </c>
      <c r="BT33" s="18" t="b">
        <v>1</v>
      </c>
      <c r="BU33" s="18" t="b">
        <v>0</v>
      </c>
      <c r="BV33" s="18" t="b">
        <v>0</v>
      </c>
      <c r="BW33" s="18" t="b">
        <v>1</v>
      </c>
      <c r="BX33" s="18">
        <f t="shared" si="10"/>
        <v>4</v>
      </c>
      <c r="BY33" s="22">
        <f t="shared" si="11"/>
        <v>0.2857142857142857</v>
      </c>
      <c r="BZ33" s="18" t="b">
        <v>1</v>
      </c>
      <c r="CA33" s="18" t="b">
        <v>0</v>
      </c>
      <c r="CB33" s="18" t="b">
        <v>0</v>
      </c>
      <c r="CC33" s="18" t="b">
        <v>0</v>
      </c>
      <c r="CD33" s="18" t="b">
        <v>0</v>
      </c>
      <c r="CE33" s="18" t="b">
        <v>1</v>
      </c>
      <c r="CF33" s="18" t="b">
        <v>1</v>
      </c>
      <c r="CG33" s="18" t="b">
        <v>1</v>
      </c>
      <c r="CH33" s="18" t="b">
        <v>1</v>
      </c>
      <c r="CI33" s="18" t="b">
        <v>0</v>
      </c>
      <c r="CJ33" s="18" t="b">
        <v>0</v>
      </c>
      <c r="CK33" s="18" t="b">
        <v>0</v>
      </c>
      <c r="CL33" s="18" t="b">
        <v>0</v>
      </c>
      <c r="CM33" s="18" t="b">
        <v>0</v>
      </c>
      <c r="CN33" s="18" t="b">
        <v>0</v>
      </c>
      <c r="CO33" s="18" t="b">
        <v>0</v>
      </c>
      <c r="CP33" s="18" t="b">
        <v>0</v>
      </c>
      <c r="CQ33" s="18" t="b">
        <v>0</v>
      </c>
      <c r="CR33" s="18">
        <f t="shared" si="12"/>
        <v>2</v>
      </c>
      <c r="CS33" s="22" t="e">
        <f t="shared" ca="1" si="13"/>
        <v>#NAME?</v>
      </c>
      <c r="CT33" s="18" t="b">
        <v>1</v>
      </c>
      <c r="CU33" s="18" t="b">
        <v>1</v>
      </c>
      <c r="CV33" s="19"/>
      <c r="CW33" s="18" t="b">
        <v>0</v>
      </c>
      <c r="CX33" s="18"/>
      <c r="CY33" s="18" t="b">
        <v>0</v>
      </c>
      <c r="CZ33" s="18"/>
      <c r="DA33" s="18" t="e">
        <f t="shared" ca="1" si="14"/>
        <v>#NAME?</v>
      </c>
      <c r="DB33" s="22" t="e">
        <f t="shared" ca="1" si="15"/>
        <v>#NAME?</v>
      </c>
      <c r="DC33" s="19"/>
      <c r="DD33" s="19"/>
      <c r="DE33" s="18" t="b">
        <v>0</v>
      </c>
      <c r="DF33" s="18"/>
      <c r="DG33" s="18"/>
      <c r="DH33" s="18" t="e">
        <f t="shared" ca="1" si="16"/>
        <v>#NAME?</v>
      </c>
      <c r="DI33" s="24" t="e">
        <f t="shared" ca="1" si="17"/>
        <v>#NAME?</v>
      </c>
      <c r="DJ33" s="18"/>
      <c r="DK33" s="19"/>
      <c r="DL33" s="19"/>
      <c r="DM33" s="19"/>
      <c r="DN33" s="19"/>
      <c r="DO33" s="18"/>
      <c r="DP33" s="24">
        <f t="shared" ca="1" si="18"/>
        <v>6.25E-2</v>
      </c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 t="e">
        <f t="shared" ca="1" si="19"/>
        <v>#NAME?</v>
      </c>
      <c r="EM33" s="18"/>
      <c r="EN33" s="18" t="s">
        <v>169</v>
      </c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 t="s">
        <v>180</v>
      </c>
      <c r="EZ33" s="18"/>
      <c r="FA33" s="18"/>
      <c r="FB33" s="18"/>
      <c r="FC33" s="18"/>
      <c r="FD33" s="18"/>
      <c r="FE33" s="25" t="s">
        <v>182</v>
      </c>
    </row>
    <row r="34" spans="1:161" ht="12.45" x14ac:dyDescent="0.3">
      <c r="A34" s="8"/>
      <c r="B34" s="9">
        <v>12345710</v>
      </c>
      <c r="C34" s="9"/>
      <c r="D34" s="9"/>
      <c r="E34" s="9">
        <v>60</v>
      </c>
      <c r="F34" s="9" t="s">
        <v>161</v>
      </c>
      <c r="G34" s="10">
        <v>45448</v>
      </c>
      <c r="H34" s="11">
        <v>5033</v>
      </c>
      <c r="I34" s="9"/>
      <c r="J34" s="12">
        <v>45448.340277777781</v>
      </c>
      <c r="K34" s="12">
        <v>45448.534722222219</v>
      </c>
      <c r="L34" s="9" t="s">
        <v>162</v>
      </c>
      <c r="M34" s="9" t="s">
        <v>256</v>
      </c>
      <c r="N34" s="9" t="b">
        <f t="shared" si="0"/>
        <v>0</v>
      </c>
      <c r="O34" s="9" t="str">
        <f t="shared" si="1"/>
        <v>NLSF-027</v>
      </c>
      <c r="P34" s="9"/>
      <c r="Q34" s="13">
        <f t="shared" si="2"/>
        <v>0.125</v>
      </c>
      <c r="R34" s="9" t="b">
        <v>0</v>
      </c>
      <c r="S34" s="9" t="b">
        <v>0</v>
      </c>
      <c r="T34" s="9" t="b">
        <v>0</v>
      </c>
      <c r="U34" s="9" t="b">
        <v>1</v>
      </c>
      <c r="V34" s="9" t="b">
        <v>1</v>
      </c>
      <c r="W34" s="9" t="b">
        <v>0</v>
      </c>
      <c r="X34" s="9" t="b">
        <v>0</v>
      </c>
      <c r="Y34" s="9" t="b">
        <v>0</v>
      </c>
      <c r="Z34" s="9" t="b">
        <v>0</v>
      </c>
      <c r="AA34" s="9"/>
      <c r="AB34" s="9"/>
      <c r="AC34" s="9" t="str">
        <f t="shared" si="3"/>
        <v/>
      </c>
      <c r="AD34" s="9"/>
      <c r="AE34" s="9" t="b">
        <v>0</v>
      </c>
      <c r="AF34" s="9" t="b">
        <v>0</v>
      </c>
      <c r="AG34" s="9" t="b">
        <v>0</v>
      </c>
      <c r="AH34" s="9"/>
      <c r="AI34" s="9" t="b">
        <v>0</v>
      </c>
      <c r="AJ34" s="9"/>
      <c r="AK34" s="9" t="b">
        <v>0</v>
      </c>
      <c r="AL34" s="9" t="b">
        <v>0</v>
      </c>
      <c r="AM34" s="9" t="b">
        <v>0</v>
      </c>
      <c r="AN34" s="9">
        <f t="shared" si="4"/>
        <v>1</v>
      </c>
      <c r="AO34" s="13">
        <f t="shared" si="5"/>
        <v>0.33333333333333331</v>
      </c>
      <c r="AP34" s="9" t="b">
        <v>0</v>
      </c>
      <c r="AQ34" s="9" t="b">
        <v>0</v>
      </c>
      <c r="AR34" s="9" t="b">
        <v>1</v>
      </c>
      <c r="AS34" s="9"/>
      <c r="AT34" s="9"/>
      <c r="AU34" s="9" t="b">
        <v>1</v>
      </c>
      <c r="AV34" s="9"/>
      <c r="AW34" s="9" t="b">
        <v>1</v>
      </c>
      <c r="AX34" s="9" t="b">
        <v>1</v>
      </c>
      <c r="AY34" s="9" t="b">
        <v>1</v>
      </c>
      <c r="AZ34" s="9" t="b">
        <v>0</v>
      </c>
      <c r="BA34" s="9">
        <f t="shared" si="6"/>
        <v>2</v>
      </c>
      <c r="BB34" s="13">
        <f t="shared" si="7"/>
        <v>0.4</v>
      </c>
      <c r="BC34" s="9" t="b">
        <v>0</v>
      </c>
      <c r="BD34" s="9" t="b">
        <v>0</v>
      </c>
      <c r="BE34" s="9" t="b">
        <v>1</v>
      </c>
      <c r="BF34" s="9" t="b">
        <v>0</v>
      </c>
      <c r="BG34" s="9" t="b">
        <v>0</v>
      </c>
      <c r="BH34" s="9" t="b">
        <v>0</v>
      </c>
      <c r="BI34" s="9" t="b">
        <v>0</v>
      </c>
      <c r="BJ34" s="9" t="b">
        <v>1</v>
      </c>
      <c r="BK34" s="9" t="b">
        <v>0</v>
      </c>
      <c r="BL34" s="9">
        <f t="shared" si="8"/>
        <v>2</v>
      </c>
      <c r="BM34" s="13">
        <f t="shared" si="9"/>
        <v>1</v>
      </c>
      <c r="BN34" s="9" t="b">
        <v>1</v>
      </c>
      <c r="BO34" s="9" t="b">
        <v>0</v>
      </c>
      <c r="BP34" s="9" t="b">
        <v>0</v>
      </c>
      <c r="BQ34" s="9" t="b">
        <v>0</v>
      </c>
      <c r="BR34" s="9" t="b">
        <v>1</v>
      </c>
      <c r="BS34" s="9" t="b">
        <v>1</v>
      </c>
      <c r="BT34" s="9" t="b">
        <v>1</v>
      </c>
      <c r="BU34" s="9" t="b">
        <v>0</v>
      </c>
      <c r="BV34" s="9" t="b">
        <v>0</v>
      </c>
      <c r="BW34" s="9" t="b">
        <v>1</v>
      </c>
      <c r="BX34" s="9">
        <f t="shared" si="10"/>
        <v>4</v>
      </c>
      <c r="BY34" s="13">
        <f t="shared" si="11"/>
        <v>0.2857142857142857</v>
      </c>
      <c r="BZ34" s="9" t="b">
        <v>1</v>
      </c>
      <c r="CA34" s="9" t="b">
        <v>0</v>
      </c>
      <c r="CB34" s="9" t="b">
        <v>0</v>
      </c>
      <c r="CC34" s="9" t="b">
        <v>0</v>
      </c>
      <c r="CD34" s="9" t="b">
        <v>0</v>
      </c>
      <c r="CE34" s="9" t="b">
        <v>1</v>
      </c>
      <c r="CF34" s="9" t="b">
        <v>1</v>
      </c>
      <c r="CG34" s="9" t="b">
        <v>1</v>
      </c>
      <c r="CH34" s="9" t="b">
        <v>1</v>
      </c>
      <c r="CI34" s="9" t="b">
        <v>0</v>
      </c>
      <c r="CJ34" s="9" t="b">
        <v>0</v>
      </c>
      <c r="CK34" s="9" t="b">
        <v>0</v>
      </c>
      <c r="CL34" s="9" t="b">
        <v>0</v>
      </c>
      <c r="CM34" s="9" t="b">
        <v>0</v>
      </c>
      <c r="CN34" s="9" t="b">
        <v>0</v>
      </c>
      <c r="CO34" s="9" t="b">
        <v>0</v>
      </c>
      <c r="CP34" s="9" t="b">
        <v>0</v>
      </c>
      <c r="CQ34" s="9" t="b">
        <v>0</v>
      </c>
      <c r="CR34" s="9">
        <f t="shared" si="12"/>
        <v>2</v>
      </c>
      <c r="CS34" s="13" t="e">
        <f t="shared" ca="1" si="13"/>
        <v>#NAME?</v>
      </c>
      <c r="CT34" s="9" t="b">
        <v>1</v>
      </c>
      <c r="CU34" s="9" t="b">
        <v>1</v>
      </c>
      <c r="CV34" s="10"/>
      <c r="CW34" s="9" t="b">
        <v>0</v>
      </c>
      <c r="CX34" s="9"/>
      <c r="CY34" s="9" t="b">
        <v>0</v>
      </c>
      <c r="CZ34" s="9"/>
      <c r="DA34" s="9" t="e">
        <f t="shared" ca="1" si="14"/>
        <v>#NAME?</v>
      </c>
      <c r="DB34" s="13" t="e">
        <f t="shared" ca="1" si="15"/>
        <v>#NAME?</v>
      </c>
      <c r="DC34" s="10"/>
      <c r="DD34" s="10"/>
      <c r="DE34" s="9" t="b">
        <v>0</v>
      </c>
      <c r="DF34" s="9"/>
      <c r="DG34" s="9"/>
      <c r="DH34" s="9" t="e">
        <f t="shared" ca="1" si="16"/>
        <v>#NAME?</v>
      </c>
      <c r="DI34" s="14" t="e">
        <f t="shared" ca="1" si="17"/>
        <v>#NAME?</v>
      </c>
      <c r="DJ34" s="9"/>
      <c r="DK34" s="10"/>
      <c r="DL34" s="10"/>
      <c r="DM34" s="10"/>
      <c r="DN34" s="10"/>
      <c r="DO34" s="9"/>
      <c r="DP34" s="14">
        <f t="shared" ca="1" si="18"/>
        <v>6.25E-2</v>
      </c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 t="e">
        <f t="shared" ca="1" si="19"/>
        <v>#NAME?</v>
      </c>
      <c r="EM34" s="9"/>
      <c r="EN34" s="9" t="s">
        <v>169</v>
      </c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 t="s">
        <v>180</v>
      </c>
      <c r="EZ34" s="9"/>
      <c r="FA34" s="9"/>
      <c r="FB34" s="9"/>
      <c r="FC34" s="9"/>
      <c r="FD34" s="9"/>
      <c r="FE34" s="16" t="s">
        <v>182</v>
      </c>
    </row>
    <row r="35" spans="1:161" ht="12.45" x14ac:dyDescent="0.3">
      <c r="A35" s="17"/>
      <c r="B35" s="18">
        <v>12345711</v>
      </c>
      <c r="C35" s="18"/>
      <c r="D35" s="18"/>
      <c r="E35" s="18">
        <v>67</v>
      </c>
      <c r="F35" s="18" t="s">
        <v>161</v>
      </c>
      <c r="G35" s="19">
        <v>45460</v>
      </c>
      <c r="H35" s="20">
        <v>3037</v>
      </c>
      <c r="I35" s="18"/>
      <c r="J35" s="21">
        <v>45460.533333333333</v>
      </c>
      <c r="K35" s="21">
        <v>45460.708333333336</v>
      </c>
      <c r="L35" s="18" t="s">
        <v>162</v>
      </c>
      <c r="M35" s="18" t="s">
        <v>163</v>
      </c>
      <c r="N35" s="18" t="b">
        <f t="shared" si="0"/>
        <v>0</v>
      </c>
      <c r="O35" s="18" t="str">
        <f t="shared" si="1"/>
        <v>NLSF-028</v>
      </c>
      <c r="P35" s="18"/>
      <c r="Q35" s="22">
        <f t="shared" si="2"/>
        <v>0.125</v>
      </c>
      <c r="R35" s="18" t="b">
        <v>0</v>
      </c>
      <c r="S35" s="18" t="b">
        <v>0</v>
      </c>
      <c r="T35" s="18" t="b">
        <v>0</v>
      </c>
      <c r="U35" s="18" t="b">
        <v>1</v>
      </c>
      <c r="V35" s="18" t="b">
        <v>1</v>
      </c>
      <c r="W35" s="18" t="b">
        <v>0</v>
      </c>
      <c r="X35" s="18" t="b">
        <v>0</v>
      </c>
      <c r="Y35" s="18" t="b">
        <v>0</v>
      </c>
      <c r="Z35" s="18" t="b">
        <v>0</v>
      </c>
      <c r="AA35" s="18"/>
      <c r="AB35" s="18"/>
      <c r="AC35" s="18" t="str">
        <f t="shared" si="3"/>
        <v/>
      </c>
      <c r="AD35" s="18"/>
      <c r="AE35" s="18" t="b">
        <v>0</v>
      </c>
      <c r="AF35" s="18" t="b">
        <v>0</v>
      </c>
      <c r="AG35" s="18" t="b">
        <v>0</v>
      </c>
      <c r="AH35" s="18"/>
      <c r="AI35" s="18" t="b">
        <v>0</v>
      </c>
      <c r="AJ35" s="18"/>
      <c r="AK35" s="18" t="b">
        <v>0</v>
      </c>
      <c r="AL35" s="18" t="b">
        <v>0</v>
      </c>
      <c r="AM35" s="18" t="b">
        <v>0</v>
      </c>
      <c r="AN35" s="18">
        <f t="shared" si="4"/>
        <v>1</v>
      </c>
      <c r="AO35" s="22">
        <f t="shared" si="5"/>
        <v>0.33333333333333331</v>
      </c>
      <c r="AP35" s="18" t="b">
        <v>0</v>
      </c>
      <c r="AQ35" s="18" t="b">
        <v>0</v>
      </c>
      <c r="AR35" s="18" t="b">
        <v>1</v>
      </c>
      <c r="AS35" s="18"/>
      <c r="AT35" s="18"/>
      <c r="AU35" s="18" t="b">
        <v>1</v>
      </c>
      <c r="AV35" s="18"/>
      <c r="AW35" s="18" t="b">
        <v>1</v>
      </c>
      <c r="AX35" s="18" t="b">
        <v>1</v>
      </c>
      <c r="AY35" s="18" t="b">
        <v>1</v>
      </c>
      <c r="AZ35" s="18" t="b">
        <v>0</v>
      </c>
      <c r="BA35" s="18">
        <f t="shared" si="6"/>
        <v>2</v>
      </c>
      <c r="BB35" s="22">
        <f t="shared" si="7"/>
        <v>0.4</v>
      </c>
      <c r="BC35" s="18" t="b">
        <v>0</v>
      </c>
      <c r="BD35" s="18" t="b">
        <v>0</v>
      </c>
      <c r="BE35" s="18" t="b">
        <v>1</v>
      </c>
      <c r="BF35" s="18" t="b">
        <v>0</v>
      </c>
      <c r="BG35" s="18" t="b">
        <v>0</v>
      </c>
      <c r="BH35" s="18" t="b">
        <v>0</v>
      </c>
      <c r="BI35" s="18" t="b">
        <v>0</v>
      </c>
      <c r="BJ35" s="18" t="b">
        <v>1</v>
      </c>
      <c r="BK35" s="18" t="b">
        <v>0</v>
      </c>
      <c r="BL35" s="18">
        <f t="shared" si="8"/>
        <v>2</v>
      </c>
      <c r="BM35" s="22">
        <f t="shared" si="9"/>
        <v>1</v>
      </c>
      <c r="BN35" s="18" t="b">
        <v>1</v>
      </c>
      <c r="BO35" s="18" t="b">
        <v>0</v>
      </c>
      <c r="BP35" s="18" t="b">
        <v>0</v>
      </c>
      <c r="BQ35" s="18" t="b">
        <v>0</v>
      </c>
      <c r="BR35" s="18" t="b">
        <v>1</v>
      </c>
      <c r="BS35" s="18" t="b">
        <v>1</v>
      </c>
      <c r="BT35" s="18" t="b">
        <v>1</v>
      </c>
      <c r="BU35" s="18" t="b">
        <v>0</v>
      </c>
      <c r="BV35" s="18" t="b">
        <v>0</v>
      </c>
      <c r="BW35" s="18" t="b">
        <v>1</v>
      </c>
      <c r="BX35" s="18">
        <f t="shared" si="10"/>
        <v>4</v>
      </c>
      <c r="BY35" s="22">
        <f t="shared" si="11"/>
        <v>0.2857142857142857</v>
      </c>
      <c r="BZ35" s="18" t="b">
        <v>1</v>
      </c>
      <c r="CA35" s="18" t="b">
        <v>0</v>
      </c>
      <c r="CB35" s="18" t="b">
        <v>0</v>
      </c>
      <c r="CC35" s="18" t="b">
        <v>0</v>
      </c>
      <c r="CD35" s="18" t="b">
        <v>0</v>
      </c>
      <c r="CE35" s="18" t="b">
        <v>1</v>
      </c>
      <c r="CF35" s="18" t="b">
        <v>1</v>
      </c>
      <c r="CG35" s="18" t="b">
        <v>1</v>
      </c>
      <c r="CH35" s="18" t="b">
        <v>1</v>
      </c>
      <c r="CI35" s="18" t="b">
        <v>0</v>
      </c>
      <c r="CJ35" s="18" t="b">
        <v>0</v>
      </c>
      <c r="CK35" s="18" t="b">
        <v>0</v>
      </c>
      <c r="CL35" s="18" t="b">
        <v>0</v>
      </c>
      <c r="CM35" s="18" t="b">
        <v>0</v>
      </c>
      <c r="CN35" s="18" t="b">
        <v>0</v>
      </c>
      <c r="CO35" s="18" t="b">
        <v>0</v>
      </c>
      <c r="CP35" s="18" t="b">
        <v>0</v>
      </c>
      <c r="CQ35" s="18" t="b">
        <v>0</v>
      </c>
      <c r="CR35" s="18">
        <f t="shared" si="12"/>
        <v>2</v>
      </c>
      <c r="CS35" s="22" t="e">
        <f t="shared" ca="1" si="13"/>
        <v>#NAME?</v>
      </c>
      <c r="CT35" s="18" t="b">
        <v>1</v>
      </c>
      <c r="CU35" s="18" t="b">
        <v>1</v>
      </c>
      <c r="CV35" s="19"/>
      <c r="CW35" s="18" t="b">
        <v>0</v>
      </c>
      <c r="CX35" s="18"/>
      <c r="CY35" s="18" t="b">
        <v>0</v>
      </c>
      <c r="CZ35" s="18"/>
      <c r="DA35" s="18" t="e">
        <f t="shared" ca="1" si="14"/>
        <v>#NAME?</v>
      </c>
      <c r="DB35" s="22" t="e">
        <f t="shared" ca="1" si="15"/>
        <v>#NAME?</v>
      </c>
      <c r="DC35" s="19"/>
      <c r="DD35" s="19"/>
      <c r="DE35" s="18" t="b">
        <v>0</v>
      </c>
      <c r="DF35" s="18"/>
      <c r="DG35" s="18"/>
      <c r="DH35" s="18" t="e">
        <f t="shared" ca="1" si="16"/>
        <v>#NAME?</v>
      </c>
      <c r="DI35" s="24" t="e">
        <f t="shared" ca="1" si="17"/>
        <v>#NAME?</v>
      </c>
      <c r="DJ35" s="18"/>
      <c r="DK35" s="19"/>
      <c r="DL35" s="19"/>
      <c r="DM35" s="19"/>
      <c r="DN35" s="19"/>
      <c r="DO35" s="18"/>
      <c r="DP35" s="24">
        <f t="shared" ca="1" si="18"/>
        <v>6.25E-2</v>
      </c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 t="e">
        <f t="shared" ca="1" si="19"/>
        <v>#NAME?</v>
      </c>
      <c r="EM35" s="18"/>
      <c r="EN35" s="18" t="s">
        <v>169</v>
      </c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 t="s">
        <v>180</v>
      </c>
      <c r="EZ35" s="18"/>
      <c r="FA35" s="18"/>
      <c r="FB35" s="18"/>
      <c r="FC35" s="18"/>
      <c r="FD35" s="18"/>
      <c r="FE35" s="25" t="s">
        <v>182</v>
      </c>
    </row>
    <row r="36" spans="1:161" ht="12.45" x14ac:dyDescent="0.3">
      <c r="A36" s="8"/>
      <c r="B36" s="9">
        <v>12345712</v>
      </c>
      <c r="C36" s="9"/>
      <c r="D36" s="9"/>
      <c r="E36" s="9">
        <v>85</v>
      </c>
      <c r="F36" s="9" t="s">
        <v>161</v>
      </c>
      <c r="G36" s="10">
        <v>45461</v>
      </c>
      <c r="H36" s="11">
        <v>7945</v>
      </c>
      <c r="I36" s="9"/>
      <c r="J36" s="12">
        <v>45461.645833333336</v>
      </c>
      <c r="K36" s="12">
        <v>45461.850694444445</v>
      </c>
      <c r="L36" s="9" t="s">
        <v>257</v>
      </c>
      <c r="M36" s="9" t="s">
        <v>258</v>
      </c>
      <c r="N36" s="9" t="b">
        <f t="shared" si="0"/>
        <v>1</v>
      </c>
      <c r="O36" s="9" t="str">
        <f t="shared" si="1"/>
        <v>LSF-007</v>
      </c>
      <c r="P36" s="9"/>
      <c r="Q36" s="13">
        <f t="shared" si="2"/>
        <v>0.75</v>
      </c>
      <c r="R36" s="9" t="b">
        <v>1</v>
      </c>
      <c r="S36" s="9" t="b">
        <v>1</v>
      </c>
      <c r="T36" s="9" t="b">
        <v>1</v>
      </c>
      <c r="U36" s="9" t="b">
        <v>1</v>
      </c>
      <c r="V36" s="9" t="b">
        <v>1</v>
      </c>
      <c r="W36" s="9" t="b">
        <v>1</v>
      </c>
      <c r="X36" s="9" t="b">
        <v>0</v>
      </c>
      <c r="Y36" s="9" t="b">
        <v>0</v>
      </c>
      <c r="Z36" s="9" t="b">
        <v>0</v>
      </c>
      <c r="AA36" s="9">
        <v>157</v>
      </c>
      <c r="AB36" s="9">
        <v>53</v>
      </c>
      <c r="AC36" s="9">
        <f t="shared" si="3"/>
        <v>21.5</v>
      </c>
      <c r="AD36" s="9">
        <v>4</v>
      </c>
      <c r="AE36" s="9" t="b">
        <v>1</v>
      </c>
      <c r="AF36" s="9" t="b">
        <v>0</v>
      </c>
      <c r="AG36" s="9" t="b">
        <v>0</v>
      </c>
      <c r="AH36" s="9">
        <v>12.5</v>
      </c>
      <c r="AI36" s="9" t="b">
        <v>1</v>
      </c>
      <c r="AJ36" s="9">
        <v>3</v>
      </c>
      <c r="AK36" s="9" t="b">
        <v>1</v>
      </c>
      <c r="AL36" s="9" t="b">
        <v>0</v>
      </c>
      <c r="AM36" s="9" t="b">
        <v>1</v>
      </c>
      <c r="AN36" s="9">
        <f t="shared" si="4"/>
        <v>6</v>
      </c>
      <c r="AO36" s="13">
        <f t="shared" si="5"/>
        <v>1</v>
      </c>
      <c r="AP36" s="9" t="b">
        <v>1</v>
      </c>
      <c r="AQ36" s="9" t="b">
        <v>1</v>
      </c>
      <c r="AR36" s="9" t="b">
        <v>1</v>
      </c>
      <c r="AS36" s="9">
        <v>11.3</v>
      </c>
      <c r="AT36" s="9" t="s">
        <v>164</v>
      </c>
      <c r="AU36" s="9" t="b">
        <v>1</v>
      </c>
      <c r="AV36" s="9" t="s">
        <v>259</v>
      </c>
      <c r="AW36" s="9" t="b">
        <v>1</v>
      </c>
      <c r="AX36" s="9" t="b">
        <v>1</v>
      </c>
      <c r="AY36" s="9" t="b">
        <v>1</v>
      </c>
      <c r="AZ36" s="9" t="b">
        <v>1</v>
      </c>
      <c r="BA36" s="9">
        <f t="shared" si="6"/>
        <v>6</v>
      </c>
      <c r="BB36" s="13">
        <f t="shared" si="7"/>
        <v>1</v>
      </c>
      <c r="BC36" s="9" t="b">
        <v>1</v>
      </c>
      <c r="BD36" s="9" t="b">
        <v>1</v>
      </c>
      <c r="BE36" s="9" t="b">
        <v>1</v>
      </c>
      <c r="BF36" s="9" t="b">
        <v>0</v>
      </c>
      <c r="BG36" s="9" t="b">
        <v>1</v>
      </c>
      <c r="BH36" s="9" t="b">
        <v>0</v>
      </c>
      <c r="BI36" s="9" t="b">
        <v>0</v>
      </c>
      <c r="BJ36" s="9" t="b">
        <v>1</v>
      </c>
      <c r="BK36" s="9" t="b">
        <v>1</v>
      </c>
      <c r="BL36" s="9">
        <f t="shared" si="8"/>
        <v>5</v>
      </c>
      <c r="BM36" s="13">
        <f t="shared" si="9"/>
        <v>1</v>
      </c>
      <c r="BN36" s="9" t="b">
        <v>1</v>
      </c>
      <c r="BO36" s="9" t="b">
        <v>0</v>
      </c>
      <c r="BP36" s="9" t="b">
        <v>0</v>
      </c>
      <c r="BQ36" s="9" t="b">
        <v>0</v>
      </c>
      <c r="BR36" s="9" t="b">
        <v>1</v>
      </c>
      <c r="BS36" s="9" t="b">
        <v>1</v>
      </c>
      <c r="BT36" s="9" t="b">
        <v>1</v>
      </c>
      <c r="BU36" s="9" t="b">
        <v>1</v>
      </c>
      <c r="BV36" s="9" t="b">
        <v>1</v>
      </c>
      <c r="BW36" s="9" t="b">
        <v>1</v>
      </c>
      <c r="BX36" s="9">
        <f t="shared" si="10"/>
        <v>4</v>
      </c>
      <c r="BY36" s="13">
        <f t="shared" si="11"/>
        <v>0.42857142857142855</v>
      </c>
      <c r="BZ36" s="9" t="b">
        <v>1</v>
      </c>
      <c r="CA36" s="9" t="b">
        <v>1</v>
      </c>
      <c r="CB36" s="9" t="b">
        <v>0</v>
      </c>
      <c r="CC36" s="9" t="b">
        <v>0</v>
      </c>
      <c r="CD36" s="9" t="b">
        <v>0</v>
      </c>
      <c r="CE36" s="9" t="b">
        <v>1</v>
      </c>
      <c r="CF36" s="9" t="b">
        <v>1</v>
      </c>
      <c r="CG36" s="9" t="b">
        <v>1</v>
      </c>
      <c r="CH36" s="9" t="b">
        <v>1</v>
      </c>
      <c r="CI36" s="9" t="b">
        <v>1</v>
      </c>
      <c r="CJ36" s="9" t="b">
        <v>0</v>
      </c>
      <c r="CK36" s="9" t="b">
        <v>0</v>
      </c>
      <c r="CL36" s="9" t="b">
        <v>0</v>
      </c>
      <c r="CM36" s="9" t="b">
        <v>0</v>
      </c>
      <c r="CN36" s="9" t="b">
        <v>0</v>
      </c>
      <c r="CO36" s="9" t="b">
        <v>0</v>
      </c>
      <c r="CP36" s="9" t="b">
        <v>0</v>
      </c>
      <c r="CQ36" s="9" t="b">
        <v>0</v>
      </c>
      <c r="CR36" s="9">
        <f t="shared" si="12"/>
        <v>3</v>
      </c>
      <c r="CS36" s="13" t="e">
        <f t="shared" ca="1" si="13"/>
        <v>#NAME?</v>
      </c>
      <c r="CT36" s="9" t="b">
        <v>1</v>
      </c>
      <c r="CU36" s="9" t="b">
        <v>1</v>
      </c>
      <c r="CV36" s="10">
        <v>45448</v>
      </c>
      <c r="CW36" s="9" t="b">
        <v>0</v>
      </c>
      <c r="CX36" s="9">
        <v>10</v>
      </c>
      <c r="CY36" s="9" t="b">
        <v>1</v>
      </c>
      <c r="CZ36" s="9"/>
      <c r="DA36" s="9" t="e">
        <f t="shared" ca="1" si="14"/>
        <v>#NAME?</v>
      </c>
      <c r="DB36" s="13" t="e">
        <f t="shared" ca="1" si="15"/>
        <v>#NAME?</v>
      </c>
      <c r="DC36" s="10">
        <v>45448</v>
      </c>
      <c r="DD36" s="10">
        <v>45490</v>
      </c>
      <c r="DE36" s="9" t="b">
        <v>1</v>
      </c>
      <c r="DF36" s="9"/>
      <c r="DG36" s="9"/>
      <c r="DH36" s="9" t="e">
        <f t="shared" ca="1" si="16"/>
        <v>#NAME?</v>
      </c>
      <c r="DI36" s="14" t="e">
        <f t="shared" ca="1" si="17"/>
        <v>#NAME?</v>
      </c>
      <c r="DJ36" s="9"/>
      <c r="DK36" s="10"/>
      <c r="DL36" s="10"/>
      <c r="DM36" s="10"/>
      <c r="DN36" s="10"/>
      <c r="DO36" s="9"/>
      <c r="DP36" s="14">
        <f t="shared" ca="1" si="18"/>
        <v>1</v>
      </c>
      <c r="DQ36" s="9"/>
      <c r="DR36" s="9" t="b">
        <v>1</v>
      </c>
      <c r="DS36" s="9">
        <v>100</v>
      </c>
      <c r="DT36" s="26">
        <v>45463.319444444445</v>
      </c>
      <c r="DU36" s="9"/>
      <c r="DV36" s="27" t="s">
        <v>260</v>
      </c>
      <c r="DW36" s="9">
        <v>2</v>
      </c>
      <c r="DX36" s="9">
        <v>200</v>
      </c>
      <c r="DY36" s="9"/>
      <c r="DZ36" s="26">
        <v>45473.902777777781</v>
      </c>
      <c r="EA36" s="26">
        <v>45473.649305555555</v>
      </c>
      <c r="EB36" s="26">
        <v>45539.599305555559</v>
      </c>
      <c r="EC36" s="9"/>
      <c r="ED36" s="9" t="s">
        <v>167</v>
      </c>
      <c r="EE36" s="26">
        <v>45462.649305555555</v>
      </c>
      <c r="EF36" s="9"/>
      <c r="EG36" s="9" t="s">
        <v>168</v>
      </c>
      <c r="EH36" s="26">
        <v>45462.655555555553</v>
      </c>
      <c r="EI36" s="9"/>
      <c r="EJ36" s="9">
        <v>0</v>
      </c>
      <c r="EK36" s="9" t="b">
        <v>0</v>
      </c>
      <c r="EL36" s="9" t="e">
        <f t="shared" ca="1" si="19"/>
        <v>#NAME?</v>
      </c>
      <c r="EM36" s="9"/>
      <c r="EN36" s="9" t="s">
        <v>169</v>
      </c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 t="s">
        <v>180</v>
      </c>
      <c r="EZ36" s="9"/>
      <c r="FA36" s="9"/>
      <c r="FB36" s="9"/>
      <c r="FC36" s="9"/>
      <c r="FD36" s="9"/>
      <c r="FE36" s="16" t="s">
        <v>261</v>
      </c>
    </row>
    <row r="37" spans="1:161" ht="12.45" x14ac:dyDescent="0.3">
      <c r="A37" s="17"/>
      <c r="B37" s="18">
        <v>12345713</v>
      </c>
      <c r="C37" s="18"/>
      <c r="D37" s="18"/>
      <c r="E37" s="18">
        <v>69</v>
      </c>
      <c r="F37" s="18" t="s">
        <v>161</v>
      </c>
      <c r="G37" s="19">
        <v>45462</v>
      </c>
      <c r="H37" s="20">
        <v>5033</v>
      </c>
      <c r="I37" s="18"/>
      <c r="J37" s="21">
        <v>45462.350694444445</v>
      </c>
      <c r="K37" s="21">
        <v>45462.736111111109</v>
      </c>
      <c r="L37" s="18" t="s">
        <v>162</v>
      </c>
      <c r="M37" s="18" t="s">
        <v>163</v>
      </c>
      <c r="N37" s="18" t="b">
        <f t="shared" si="0"/>
        <v>0</v>
      </c>
      <c r="O37" s="18" t="str">
        <f t="shared" si="1"/>
        <v>NLSF-029</v>
      </c>
      <c r="P37" s="18"/>
      <c r="Q37" s="22">
        <f t="shared" si="2"/>
        <v>0.125</v>
      </c>
      <c r="R37" s="18" t="b">
        <v>0</v>
      </c>
      <c r="S37" s="18" t="b">
        <v>0</v>
      </c>
      <c r="T37" s="18" t="b">
        <v>0</v>
      </c>
      <c r="U37" s="18" t="b">
        <v>1</v>
      </c>
      <c r="V37" s="18" t="b">
        <v>1</v>
      </c>
      <c r="W37" s="18" t="b">
        <v>0</v>
      </c>
      <c r="X37" s="18" t="b">
        <v>0</v>
      </c>
      <c r="Y37" s="18" t="b">
        <v>0</v>
      </c>
      <c r="Z37" s="18" t="b">
        <v>0</v>
      </c>
      <c r="AA37" s="18"/>
      <c r="AB37" s="18"/>
      <c r="AC37" s="18" t="str">
        <f t="shared" si="3"/>
        <v/>
      </c>
      <c r="AD37" s="18"/>
      <c r="AE37" s="18" t="b">
        <v>0</v>
      </c>
      <c r="AF37" s="18" t="b">
        <v>0</v>
      </c>
      <c r="AG37" s="18" t="b">
        <v>0</v>
      </c>
      <c r="AH37" s="18"/>
      <c r="AI37" s="18" t="b">
        <v>0</v>
      </c>
      <c r="AJ37" s="18"/>
      <c r="AK37" s="18" t="b">
        <v>0</v>
      </c>
      <c r="AL37" s="18" t="b">
        <v>0</v>
      </c>
      <c r="AM37" s="18" t="b">
        <v>0</v>
      </c>
      <c r="AN37" s="18">
        <f t="shared" si="4"/>
        <v>1</v>
      </c>
      <c r="AO37" s="22">
        <f t="shared" si="5"/>
        <v>0.33333333333333331</v>
      </c>
      <c r="AP37" s="18" t="b">
        <v>0</v>
      </c>
      <c r="AQ37" s="18" t="b">
        <v>0</v>
      </c>
      <c r="AR37" s="18" t="b">
        <v>1</v>
      </c>
      <c r="AS37" s="18"/>
      <c r="AT37" s="18"/>
      <c r="AU37" s="18" t="b">
        <v>1</v>
      </c>
      <c r="AV37" s="18"/>
      <c r="AW37" s="18" t="b">
        <v>1</v>
      </c>
      <c r="AX37" s="18" t="b">
        <v>1</v>
      </c>
      <c r="AY37" s="18" t="b">
        <v>1</v>
      </c>
      <c r="AZ37" s="18" t="b">
        <v>0</v>
      </c>
      <c r="BA37" s="18">
        <f t="shared" si="6"/>
        <v>2</v>
      </c>
      <c r="BB37" s="22">
        <f t="shared" si="7"/>
        <v>0.4</v>
      </c>
      <c r="BC37" s="18" t="b">
        <v>0</v>
      </c>
      <c r="BD37" s="18" t="b">
        <v>0</v>
      </c>
      <c r="BE37" s="18" t="b">
        <v>1</v>
      </c>
      <c r="BF37" s="18" t="b">
        <v>0</v>
      </c>
      <c r="BG37" s="18" t="b">
        <v>0</v>
      </c>
      <c r="BH37" s="18" t="b">
        <v>0</v>
      </c>
      <c r="BI37" s="18" t="b">
        <v>0</v>
      </c>
      <c r="BJ37" s="18" t="b">
        <v>1</v>
      </c>
      <c r="BK37" s="18" t="b">
        <v>0</v>
      </c>
      <c r="BL37" s="18">
        <f t="shared" si="8"/>
        <v>2</v>
      </c>
      <c r="BM37" s="22">
        <f t="shared" si="9"/>
        <v>1</v>
      </c>
      <c r="BN37" s="18" t="b">
        <v>1</v>
      </c>
      <c r="BO37" s="18" t="b">
        <v>0</v>
      </c>
      <c r="BP37" s="18" t="b">
        <v>0</v>
      </c>
      <c r="BQ37" s="18" t="b">
        <v>0</v>
      </c>
      <c r="BR37" s="18" t="b">
        <v>1</v>
      </c>
      <c r="BS37" s="18" t="b">
        <v>1</v>
      </c>
      <c r="BT37" s="18" t="b">
        <v>1</v>
      </c>
      <c r="BU37" s="18" t="b">
        <v>0</v>
      </c>
      <c r="BV37" s="18" t="b">
        <v>0</v>
      </c>
      <c r="BW37" s="18" t="b">
        <v>1</v>
      </c>
      <c r="BX37" s="18">
        <f t="shared" si="10"/>
        <v>4</v>
      </c>
      <c r="BY37" s="22">
        <f t="shared" si="11"/>
        <v>0.2857142857142857</v>
      </c>
      <c r="BZ37" s="18" t="b">
        <v>1</v>
      </c>
      <c r="CA37" s="18" t="b">
        <v>0</v>
      </c>
      <c r="CB37" s="18" t="b">
        <v>0</v>
      </c>
      <c r="CC37" s="18" t="b">
        <v>0</v>
      </c>
      <c r="CD37" s="18" t="b">
        <v>0</v>
      </c>
      <c r="CE37" s="18" t="b">
        <v>1</v>
      </c>
      <c r="CF37" s="18" t="b">
        <v>1</v>
      </c>
      <c r="CG37" s="18" t="b">
        <v>1</v>
      </c>
      <c r="CH37" s="18" t="b">
        <v>1</v>
      </c>
      <c r="CI37" s="18" t="b">
        <v>0</v>
      </c>
      <c r="CJ37" s="18" t="b">
        <v>0</v>
      </c>
      <c r="CK37" s="18" t="b">
        <v>0</v>
      </c>
      <c r="CL37" s="18" t="b">
        <v>0</v>
      </c>
      <c r="CM37" s="18" t="b">
        <v>0</v>
      </c>
      <c r="CN37" s="18" t="b">
        <v>0</v>
      </c>
      <c r="CO37" s="18" t="b">
        <v>0</v>
      </c>
      <c r="CP37" s="18" t="b">
        <v>0</v>
      </c>
      <c r="CQ37" s="18" t="b">
        <v>0</v>
      </c>
      <c r="CR37" s="18">
        <f t="shared" si="12"/>
        <v>2</v>
      </c>
      <c r="CS37" s="22" t="e">
        <f t="shared" ca="1" si="13"/>
        <v>#NAME?</v>
      </c>
      <c r="CT37" s="18" t="b">
        <v>1</v>
      </c>
      <c r="CU37" s="18" t="b">
        <v>1</v>
      </c>
      <c r="CV37" s="19"/>
      <c r="CW37" s="18" t="b">
        <v>0</v>
      </c>
      <c r="CX37" s="18"/>
      <c r="CY37" s="18" t="b">
        <v>0</v>
      </c>
      <c r="CZ37" s="18"/>
      <c r="DA37" s="18" t="e">
        <f t="shared" ca="1" si="14"/>
        <v>#NAME?</v>
      </c>
      <c r="DB37" s="22" t="e">
        <f t="shared" ca="1" si="15"/>
        <v>#NAME?</v>
      </c>
      <c r="DC37" s="19"/>
      <c r="DD37" s="19"/>
      <c r="DE37" s="18" t="b">
        <v>0</v>
      </c>
      <c r="DF37" s="18"/>
      <c r="DG37" s="18"/>
      <c r="DH37" s="18" t="e">
        <f t="shared" ca="1" si="16"/>
        <v>#NAME?</v>
      </c>
      <c r="DI37" s="24" t="e">
        <f t="shared" ca="1" si="17"/>
        <v>#NAME?</v>
      </c>
      <c r="DJ37" s="18"/>
      <c r="DK37" s="19"/>
      <c r="DL37" s="19"/>
      <c r="DM37" s="19"/>
      <c r="DN37" s="19"/>
      <c r="DO37" s="18"/>
      <c r="DP37" s="24">
        <f t="shared" ca="1" si="18"/>
        <v>6.25E-2</v>
      </c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 t="e">
        <f t="shared" ca="1" si="19"/>
        <v>#NAME?</v>
      </c>
      <c r="EM37" s="18"/>
      <c r="EN37" s="18" t="s">
        <v>169</v>
      </c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 t="s">
        <v>180</v>
      </c>
      <c r="EZ37" s="18"/>
      <c r="FA37" s="18"/>
      <c r="FB37" s="18"/>
      <c r="FC37" s="18"/>
      <c r="FD37" s="18"/>
      <c r="FE37" s="25" t="s">
        <v>182</v>
      </c>
    </row>
    <row r="38" spans="1:161" ht="12.45" x14ac:dyDescent="0.3">
      <c r="A38" s="8"/>
      <c r="B38" s="9">
        <v>12345714</v>
      </c>
      <c r="C38" s="9"/>
      <c r="D38" s="9"/>
      <c r="E38" s="9">
        <v>70</v>
      </c>
      <c r="F38" s="9" t="s">
        <v>161</v>
      </c>
      <c r="G38" s="10">
        <v>45468</v>
      </c>
      <c r="H38" s="11">
        <v>7945</v>
      </c>
      <c r="I38" s="9"/>
      <c r="J38" s="12">
        <v>45468.341666666667</v>
      </c>
      <c r="K38" s="12">
        <v>45468.444444444445</v>
      </c>
      <c r="L38" s="9" t="s">
        <v>162</v>
      </c>
      <c r="M38" s="9" t="s">
        <v>163</v>
      </c>
      <c r="N38" s="9" t="b">
        <f t="shared" si="0"/>
        <v>0</v>
      </c>
      <c r="O38" s="9" t="str">
        <f t="shared" si="1"/>
        <v>NLSF-030</v>
      </c>
      <c r="P38" s="9"/>
      <c r="Q38" s="13">
        <f t="shared" si="2"/>
        <v>0.125</v>
      </c>
      <c r="R38" s="9" t="b">
        <v>0</v>
      </c>
      <c r="S38" s="9" t="b">
        <v>0</v>
      </c>
      <c r="T38" s="9" t="b">
        <v>0</v>
      </c>
      <c r="U38" s="9" t="b">
        <v>1</v>
      </c>
      <c r="V38" s="9" t="b">
        <v>1</v>
      </c>
      <c r="W38" s="9" t="b">
        <v>0</v>
      </c>
      <c r="X38" s="9" t="b">
        <v>0</v>
      </c>
      <c r="Y38" s="9" t="b">
        <v>0</v>
      </c>
      <c r="Z38" s="9" t="b">
        <v>0</v>
      </c>
      <c r="AA38" s="9"/>
      <c r="AB38" s="9"/>
      <c r="AC38" s="9" t="str">
        <f t="shared" si="3"/>
        <v/>
      </c>
      <c r="AD38" s="9"/>
      <c r="AE38" s="9" t="b">
        <v>0</v>
      </c>
      <c r="AF38" s="9" t="b">
        <v>0</v>
      </c>
      <c r="AG38" s="9" t="b">
        <v>0</v>
      </c>
      <c r="AH38" s="9"/>
      <c r="AI38" s="9" t="b">
        <v>0</v>
      </c>
      <c r="AJ38" s="9"/>
      <c r="AK38" s="9" t="b">
        <v>0</v>
      </c>
      <c r="AL38" s="9" t="b">
        <v>0</v>
      </c>
      <c r="AM38" s="9" t="b">
        <v>0</v>
      </c>
      <c r="AN38" s="9">
        <f t="shared" si="4"/>
        <v>1</v>
      </c>
      <c r="AO38" s="13">
        <f t="shared" si="5"/>
        <v>0.33333333333333331</v>
      </c>
      <c r="AP38" s="9" t="b">
        <v>0</v>
      </c>
      <c r="AQ38" s="9" t="b">
        <v>0</v>
      </c>
      <c r="AR38" s="9" t="b">
        <v>1</v>
      </c>
      <c r="AS38" s="9"/>
      <c r="AT38" s="9"/>
      <c r="AU38" s="9" t="b">
        <v>1</v>
      </c>
      <c r="AV38" s="9"/>
      <c r="AW38" s="9" t="b">
        <v>1</v>
      </c>
      <c r="AX38" s="9" t="b">
        <v>1</v>
      </c>
      <c r="AY38" s="9" t="b">
        <v>1</v>
      </c>
      <c r="AZ38" s="9" t="b">
        <v>0</v>
      </c>
      <c r="BA38" s="9">
        <f t="shared" si="6"/>
        <v>2</v>
      </c>
      <c r="BB38" s="13">
        <f t="shared" si="7"/>
        <v>0.4</v>
      </c>
      <c r="BC38" s="9" t="b">
        <v>0</v>
      </c>
      <c r="BD38" s="9" t="b">
        <v>0</v>
      </c>
      <c r="BE38" s="9" t="b">
        <v>1</v>
      </c>
      <c r="BF38" s="9" t="b">
        <v>0</v>
      </c>
      <c r="BG38" s="9" t="b">
        <v>0</v>
      </c>
      <c r="BH38" s="9" t="b">
        <v>0</v>
      </c>
      <c r="BI38" s="9" t="b">
        <v>0</v>
      </c>
      <c r="BJ38" s="9" t="b">
        <v>1</v>
      </c>
      <c r="BK38" s="9" t="b">
        <v>0</v>
      </c>
      <c r="BL38" s="9">
        <f t="shared" si="8"/>
        <v>2</v>
      </c>
      <c r="BM38" s="13">
        <f t="shared" si="9"/>
        <v>1</v>
      </c>
      <c r="BN38" s="9" t="b">
        <v>1</v>
      </c>
      <c r="BO38" s="9" t="b">
        <v>0</v>
      </c>
      <c r="BP38" s="9" t="b">
        <v>0</v>
      </c>
      <c r="BQ38" s="9" t="b">
        <v>0</v>
      </c>
      <c r="BR38" s="9" t="b">
        <v>1</v>
      </c>
      <c r="BS38" s="9" t="b">
        <v>1</v>
      </c>
      <c r="BT38" s="9" t="b">
        <v>1</v>
      </c>
      <c r="BU38" s="9" t="b">
        <v>0</v>
      </c>
      <c r="BV38" s="9" t="b">
        <v>0</v>
      </c>
      <c r="BW38" s="9" t="b">
        <v>1</v>
      </c>
      <c r="BX38" s="9">
        <f t="shared" si="10"/>
        <v>4</v>
      </c>
      <c r="BY38" s="13">
        <f t="shared" si="11"/>
        <v>0.2857142857142857</v>
      </c>
      <c r="BZ38" s="9" t="b">
        <v>1</v>
      </c>
      <c r="CA38" s="9" t="b">
        <v>0</v>
      </c>
      <c r="CB38" s="9" t="b">
        <v>0</v>
      </c>
      <c r="CC38" s="9" t="b">
        <v>0</v>
      </c>
      <c r="CD38" s="9" t="b">
        <v>0</v>
      </c>
      <c r="CE38" s="9" t="b">
        <v>1</v>
      </c>
      <c r="CF38" s="9" t="b">
        <v>1</v>
      </c>
      <c r="CG38" s="9" t="b">
        <v>1</v>
      </c>
      <c r="CH38" s="9" t="b">
        <v>1</v>
      </c>
      <c r="CI38" s="9" t="b">
        <v>0</v>
      </c>
      <c r="CJ38" s="9" t="b">
        <v>0</v>
      </c>
      <c r="CK38" s="9" t="b">
        <v>0</v>
      </c>
      <c r="CL38" s="9" t="b">
        <v>0</v>
      </c>
      <c r="CM38" s="9" t="b">
        <v>0</v>
      </c>
      <c r="CN38" s="9" t="b">
        <v>0</v>
      </c>
      <c r="CO38" s="9" t="b">
        <v>0</v>
      </c>
      <c r="CP38" s="9" t="b">
        <v>0</v>
      </c>
      <c r="CQ38" s="9" t="b">
        <v>0</v>
      </c>
      <c r="CR38" s="9">
        <f t="shared" si="12"/>
        <v>2</v>
      </c>
      <c r="CS38" s="13" t="e">
        <f t="shared" ca="1" si="13"/>
        <v>#NAME?</v>
      </c>
      <c r="CT38" s="9" t="b">
        <v>1</v>
      </c>
      <c r="CU38" s="9" t="b">
        <v>1</v>
      </c>
      <c r="CV38" s="10"/>
      <c r="CW38" s="9" t="b">
        <v>0</v>
      </c>
      <c r="CX38" s="9"/>
      <c r="CY38" s="9" t="b">
        <v>0</v>
      </c>
      <c r="CZ38" s="9"/>
      <c r="DA38" s="9" t="e">
        <f t="shared" ca="1" si="14"/>
        <v>#NAME?</v>
      </c>
      <c r="DB38" s="13" t="e">
        <f t="shared" ca="1" si="15"/>
        <v>#NAME?</v>
      </c>
      <c r="DC38" s="10"/>
      <c r="DD38" s="10"/>
      <c r="DE38" s="9" t="b">
        <v>0</v>
      </c>
      <c r="DF38" s="9"/>
      <c r="DG38" s="9"/>
      <c r="DH38" s="9" t="e">
        <f t="shared" ca="1" si="16"/>
        <v>#NAME?</v>
      </c>
      <c r="DI38" s="14" t="e">
        <f t="shared" ca="1" si="17"/>
        <v>#NAME?</v>
      </c>
      <c r="DJ38" s="9"/>
      <c r="DK38" s="10"/>
      <c r="DL38" s="10"/>
      <c r="DM38" s="10"/>
      <c r="DN38" s="10"/>
      <c r="DO38" s="9"/>
      <c r="DP38" s="14">
        <f t="shared" ca="1" si="18"/>
        <v>6.25E-2</v>
      </c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 t="e">
        <f t="shared" ca="1" si="19"/>
        <v>#NAME?</v>
      </c>
      <c r="EM38" s="9"/>
      <c r="EN38" s="9" t="s">
        <v>169</v>
      </c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 t="s">
        <v>180</v>
      </c>
      <c r="EZ38" s="9"/>
      <c r="FA38" s="9"/>
      <c r="FB38" s="9"/>
      <c r="FC38" s="9"/>
      <c r="FD38" s="9"/>
      <c r="FE38" s="16" t="s">
        <v>182</v>
      </c>
    </row>
    <row r="39" spans="1:161" ht="12.45" x14ac:dyDescent="0.3">
      <c r="A39" s="17"/>
      <c r="B39" s="18">
        <v>12345715</v>
      </c>
      <c r="C39" s="18"/>
      <c r="D39" s="18"/>
      <c r="E39" s="18">
        <v>64</v>
      </c>
      <c r="F39" s="18" t="s">
        <v>161</v>
      </c>
      <c r="G39" s="19">
        <v>45468</v>
      </c>
      <c r="H39" s="20">
        <v>7945</v>
      </c>
      <c r="I39" s="18"/>
      <c r="J39" s="21">
        <v>45468.638888888891</v>
      </c>
      <c r="K39" s="21">
        <v>45468.888888888891</v>
      </c>
      <c r="L39" s="18" t="s">
        <v>162</v>
      </c>
      <c r="M39" s="18" t="s">
        <v>262</v>
      </c>
      <c r="N39" s="18" t="b">
        <f t="shared" si="0"/>
        <v>0</v>
      </c>
      <c r="O39" s="18" t="str">
        <f t="shared" si="1"/>
        <v>NLSF-031</v>
      </c>
      <c r="P39" s="18"/>
      <c r="Q39" s="22">
        <f t="shared" si="2"/>
        <v>0.125</v>
      </c>
      <c r="R39" s="18" t="b">
        <v>0</v>
      </c>
      <c r="S39" s="18" t="b">
        <v>0</v>
      </c>
      <c r="T39" s="18" t="b">
        <v>0</v>
      </c>
      <c r="U39" s="18" t="b">
        <v>1</v>
      </c>
      <c r="V39" s="18" t="b">
        <v>1</v>
      </c>
      <c r="W39" s="18" t="b">
        <v>0</v>
      </c>
      <c r="X39" s="18" t="b">
        <v>0</v>
      </c>
      <c r="Y39" s="18" t="b">
        <v>0</v>
      </c>
      <c r="Z39" s="18" t="b">
        <v>0</v>
      </c>
      <c r="AA39" s="18"/>
      <c r="AB39" s="18"/>
      <c r="AC39" s="18" t="str">
        <f t="shared" si="3"/>
        <v/>
      </c>
      <c r="AD39" s="18"/>
      <c r="AE39" s="18" t="b">
        <v>0</v>
      </c>
      <c r="AF39" s="18" t="b">
        <v>0</v>
      </c>
      <c r="AG39" s="18" t="b">
        <v>0</v>
      </c>
      <c r="AH39" s="18"/>
      <c r="AI39" s="18" t="b">
        <v>0</v>
      </c>
      <c r="AJ39" s="18"/>
      <c r="AK39" s="18" t="b">
        <v>0</v>
      </c>
      <c r="AL39" s="18" t="b">
        <v>0</v>
      </c>
      <c r="AM39" s="18" t="b">
        <v>0</v>
      </c>
      <c r="AN39" s="18">
        <f t="shared" si="4"/>
        <v>1</v>
      </c>
      <c r="AO39" s="22">
        <f t="shared" si="5"/>
        <v>0.33333333333333331</v>
      </c>
      <c r="AP39" s="18" t="b">
        <v>0</v>
      </c>
      <c r="AQ39" s="18" t="b">
        <v>0</v>
      </c>
      <c r="AR39" s="18" t="b">
        <v>1</v>
      </c>
      <c r="AS39" s="18"/>
      <c r="AT39" s="18"/>
      <c r="AU39" s="18" t="b">
        <v>1</v>
      </c>
      <c r="AV39" s="18"/>
      <c r="AW39" s="18" t="b">
        <v>1</v>
      </c>
      <c r="AX39" s="18" t="b">
        <v>1</v>
      </c>
      <c r="AY39" s="18" t="b">
        <v>1</v>
      </c>
      <c r="AZ39" s="18" t="b">
        <v>0</v>
      </c>
      <c r="BA39" s="18">
        <f t="shared" si="6"/>
        <v>2</v>
      </c>
      <c r="BB39" s="22">
        <f t="shared" si="7"/>
        <v>0.4</v>
      </c>
      <c r="BC39" s="18" t="b">
        <v>0</v>
      </c>
      <c r="BD39" s="18" t="b">
        <v>0</v>
      </c>
      <c r="BE39" s="18" t="b">
        <v>1</v>
      </c>
      <c r="BF39" s="18" t="b">
        <v>0</v>
      </c>
      <c r="BG39" s="18" t="b">
        <v>0</v>
      </c>
      <c r="BH39" s="18" t="b">
        <v>0</v>
      </c>
      <c r="BI39" s="18" t="b">
        <v>0</v>
      </c>
      <c r="BJ39" s="18" t="b">
        <v>1</v>
      </c>
      <c r="BK39" s="18" t="b">
        <v>0</v>
      </c>
      <c r="BL39" s="18">
        <f t="shared" si="8"/>
        <v>2</v>
      </c>
      <c r="BM39" s="22">
        <f t="shared" si="9"/>
        <v>1</v>
      </c>
      <c r="BN39" s="18" t="b">
        <v>1</v>
      </c>
      <c r="BO39" s="18" t="b">
        <v>0</v>
      </c>
      <c r="BP39" s="18" t="b">
        <v>0</v>
      </c>
      <c r="BQ39" s="18" t="b">
        <v>0</v>
      </c>
      <c r="BR39" s="18" t="b">
        <v>1</v>
      </c>
      <c r="BS39" s="18" t="b">
        <v>1</v>
      </c>
      <c r="BT39" s="18" t="b">
        <v>1</v>
      </c>
      <c r="BU39" s="18" t="b">
        <v>0</v>
      </c>
      <c r="BV39" s="18" t="b">
        <v>0</v>
      </c>
      <c r="BW39" s="18" t="b">
        <v>1</v>
      </c>
      <c r="BX39" s="18">
        <f t="shared" si="10"/>
        <v>4</v>
      </c>
      <c r="BY39" s="22">
        <f t="shared" si="11"/>
        <v>0.2857142857142857</v>
      </c>
      <c r="BZ39" s="18" t="b">
        <v>1</v>
      </c>
      <c r="CA39" s="18" t="b">
        <v>0</v>
      </c>
      <c r="CB39" s="18" t="b">
        <v>0</v>
      </c>
      <c r="CC39" s="18" t="b">
        <v>0</v>
      </c>
      <c r="CD39" s="18" t="b">
        <v>0</v>
      </c>
      <c r="CE39" s="18" t="b">
        <v>1</v>
      </c>
      <c r="CF39" s="18" t="b">
        <v>1</v>
      </c>
      <c r="CG39" s="18" t="b">
        <v>1</v>
      </c>
      <c r="CH39" s="18" t="b">
        <v>1</v>
      </c>
      <c r="CI39" s="18" t="b">
        <v>0</v>
      </c>
      <c r="CJ39" s="18" t="b">
        <v>0</v>
      </c>
      <c r="CK39" s="18" t="b">
        <v>0</v>
      </c>
      <c r="CL39" s="18" t="b">
        <v>0</v>
      </c>
      <c r="CM39" s="18" t="b">
        <v>0</v>
      </c>
      <c r="CN39" s="18" t="b">
        <v>0</v>
      </c>
      <c r="CO39" s="18" t="b">
        <v>0</v>
      </c>
      <c r="CP39" s="18" t="b">
        <v>0</v>
      </c>
      <c r="CQ39" s="18" t="b">
        <v>0</v>
      </c>
      <c r="CR39" s="18">
        <f t="shared" si="12"/>
        <v>2</v>
      </c>
      <c r="CS39" s="22" t="e">
        <f t="shared" ca="1" si="13"/>
        <v>#NAME?</v>
      </c>
      <c r="CT39" s="18" t="b">
        <v>1</v>
      </c>
      <c r="CU39" s="18" t="b">
        <v>1</v>
      </c>
      <c r="CV39" s="19"/>
      <c r="CW39" s="18" t="b">
        <v>0</v>
      </c>
      <c r="CX39" s="18"/>
      <c r="CY39" s="18" t="b">
        <v>0</v>
      </c>
      <c r="CZ39" s="18"/>
      <c r="DA39" s="18" t="e">
        <f t="shared" ca="1" si="14"/>
        <v>#NAME?</v>
      </c>
      <c r="DB39" s="22" t="e">
        <f t="shared" ca="1" si="15"/>
        <v>#NAME?</v>
      </c>
      <c r="DC39" s="19"/>
      <c r="DD39" s="19"/>
      <c r="DE39" s="18" t="b">
        <v>0</v>
      </c>
      <c r="DF39" s="18"/>
      <c r="DG39" s="18"/>
      <c r="DH39" s="18" t="e">
        <f t="shared" ca="1" si="16"/>
        <v>#NAME?</v>
      </c>
      <c r="DI39" s="24" t="e">
        <f t="shared" ca="1" si="17"/>
        <v>#NAME?</v>
      </c>
      <c r="DJ39" s="18"/>
      <c r="DK39" s="19"/>
      <c r="DL39" s="19"/>
      <c r="DM39" s="19"/>
      <c r="DN39" s="19"/>
      <c r="DO39" s="18"/>
      <c r="DP39" s="24">
        <f t="shared" ca="1" si="18"/>
        <v>6.25E-2</v>
      </c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 t="e">
        <f t="shared" ca="1" si="19"/>
        <v>#NAME?</v>
      </c>
      <c r="EM39" s="18"/>
      <c r="EN39" s="18" t="s">
        <v>169</v>
      </c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 t="s">
        <v>180</v>
      </c>
      <c r="EZ39" s="18"/>
      <c r="FA39" s="18"/>
      <c r="FB39" s="18"/>
      <c r="FC39" s="18"/>
      <c r="FD39" s="18"/>
      <c r="FE39" s="25" t="s">
        <v>182</v>
      </c>
    </row>
    <row r="40" spans="1:161" ht="12.45" x14ac:dyDescent="0.3">
      <c r="A40" s="8"/>
      <c r="B40" s="9">
        <v>12345716</v>
      </c>
      <c r="C40" s="9"/>
      <c r="D40" s="9"/>
      <c r="E40" s="9">
        <v>60</v>
      </c>
      <c r="F40" s="9" t="s">
        <v>161</v>
      </c>
      <c r="G40" s="10">
        <v>45469</v>
      </c>
      <c r="H40" s="11">
        <v>5033</v>
      </c>
      <c r="I40" s="9"/>
      <c r="J40" s="12">
        <v>45469.645833333336</v>
      </c>
      <c r="K40" s="12">
        <v>45469.829861111109</v>
      </c>
      <c r="L40" s="9" t="s">
        <v>162</v>
      </c>
      <c r="M40" s="9" t="s">
        <v>163</v>
      </c>
      <c r="N40" s="9" t="b">
        <f t="shared" si="0"/>
        <v>0</v>
      </c>
      <c r="O40" s="9" t="str">
        <f t="shared" si="1"/>
        <v>NLSF-032</v>
      </c>
      <c r="P40" s="9"/>
      <c r="Q40" s="13">
        <f t="shared" si="2"/>
        <v>0.125</v>
      </c>
      <c r="R40" s="9" t="b">
        <v>0</v>
      </c>
      <c r="S40" s="9" t="b">
        <v>0</v>
      </c>
      <c r="T40" s="9" t="b">
        <v>0</v>
      </c>
      <c r="U40" s="9" t="b">
        <v>1</v>
      </c>
      <c r="V40" s="9" t="b">
        <v>1</v>
      </c>
      <c r="W40" s="9" t="b">
        <v>0</v>
      </c>
      <c r="X40" s="9" t="b">
        <v>0</v>
      </c>
      <c r="Y40" s="9" t="b">
        <v>0</v>
      </c>
      <c r="Z40" s="9" t="b">
        <v>0</v>
      </c>
      <c r="AA40" s="9"/>
      <c r="AB40" s="9"/>
      <c r="AC40" s="9" t="str">
        <f t="shared" si="3"/>
        <v/>
      </c>
      <c r="AD40" s="9"/>
      <c r="AE40" s="9" t="b">
        <v>0</v>
      </c>
      <c r="AF40" s="9" t="b">
        <v>0</v>
      </c>
      <c r="AG40" s="9" t="b">
        <v>0</v>
      </c>
      <c r="AH40" s="9"/>
      <c r="AI40" s="9" t="b">
        <v>0</v>
      </c>
      <c r="AJ40" s="9"/>
      <c r="AK40" s="9" t="b">
        <v>0</v>
      </c>
      <c r="AL40" s="9" t="b">
        <v>0</v>
      </c>
      <c r="AM40" s="9" t="b">
        <v>0</v>
      </c>
      <c r="AN40" s="9">
        <f t="shared" si="4"/>
        <v>1</v>
      </c>
      <c r="AO40" s="13">
        <f t="shared" si="5"/>
        <v>0.33333333333333331</v>
      </c>
      <c r="AP40" s="9" t="b">
        <v>0</v>
      </c>
      <c r="AQ40" s="9" t="b">
        <v>0</v>
      </c>
      <c r="AR40" s="9" t="b">
        <v>1</v>
      </c>
      <c r="AS40" s="9"/>
      <c r="AT40" s="9"/>
      <c r="AU40" s="9" t="b">
        <v>1</v>
      </c>
      <c r="AV40" s="9"/>
      <c r="AW40" s="9" t="b">
        <v>1</v>
      </c>
      <c r="AX40" s="9" t="b">
        <v>1</v>
      </c>
      <c r="AY40" s="9" t="b">
        <v>1</v>
      </c>
      <c r="AZ40" s="9" t="b">
        <v>0</v>
      </c>
      <c r="BA40" s="9">
        <f t="shared" si="6"/>
        <v>2</v>
      </c>
      <c r="BB40" s="13">
        <f t="shared" si="7"/>
        <v>0.4</v>
      </c>
      <c r="BC40" s="9" t="b">
        <v>0</v>
      </c>
      <c r="BD40" s="9" t="b">
        <v>0</v>
      </c>
      <c r="BE40" s="9" t="b">
        <v>1</v>
      </c>
      <c r="BF40" s="9" t="b">
        <v>0</v>
      </c>
      <c r="BG40" s="9" t="b">
        <v>0</v>
      </c>
      <c r="BH40" s="9" t="b">
        <v>0</v>
      </c>
      <c r="BI40" s="9" t="b">
        <v>0</v>
      </c>
      <c r="BJ40" s="9" t="b">
        <v>1</v>
      </c>
      <c r="BK40" s="9" t="b">
        <v>0</v>
      </c>
      <c r="BL40" s="9">
        <f t="shared" si="8"/>
        <v>2</v>
      </c>
      <c r="BM40" s="13">
        <f t="shared" si="9"/>
        <v>1</v>
      </c>
      <c r="BN40" s="9" t="b">
        <v>1</v>
      </c>
      <c r="BO40" s="9" t="b">
        <v>0</v>
      </c>
      <c r="BP40" s="9" t="b">
        <v>0</v>
      </c>
      <c r="BQ40" s="9" t="b">
        <v>0</v>
      </c>
      <c r="BR40" s="9" t="b">
        <v>1</v>
      </c>
      <c r="BS40" s="9" t="b">
        <v>1</v>
      </c>
      <c r="BT40" s="9" t="b">
        <v>1</v>
      </c>
      <c r="BU40" s="9" t="b">
        <v>0</v>
      </c>
      <c r="BV40" s="9" t="b">
        <v>0</v>
      </c>
      <c r="BW40" s="9" t="b">
        <v>1</v>
      </c>
      <c r="BX40" s="9">
        <f t="shared" si="10"/>
        <v>4</v>
      </c>
      <c r="BY40" s="13">
        <f t="shared" si="11"/>
        <v>0.2857142857142857</v>
      </c>
      <c r="BZ40" s="9" t="b">
        <v>1</v>
      </c>
      <c r="CA40" s="9" t="b">
        <v>0</v>
      </c>
      <c r="CB40" s="9" t="b">
        <v>0</v>
      </c>
      <c r="CC40" s="9" t="b">
        <v>0</v>
      </c>
      <c r="CD40" s="9" t="b">
        <v>0</v>
      </c>
      <c r="CE40" s="9" t="b">
        <v>1</v>
      </c>
      <c r="CF40" s="9" t="b">
        <v>1</v>
      </c>
      <c r="CG40" s="9" t="b">
        <v>1</v>
      </c>
      <c r="CH40" s="9" t="b">
        <v>1</v>
      </c>
      <c r="CI40" s="9" t="b">
        <v>0</v>
      </c>
      <c r="CJ40" s="9" t="b">
        <v>0</v>
      </c>
      <c r="CK40" s="9" t="b">
        <v>0</v>
      </c>
      <c r="CL40" s="9" t="b">
        <v>0</v>
      </c>
      <c r="CM40" s="9" t="b">
        <v>0</v>
      </c>
      <c r="CN40" s="9" t="b">
        <v>0</v>
      </c>
      <c r="CO40" s="9" t="b">
        <v>0</v>
      </c>
      <c r="CP40" s="9" t="b">
        <v>0</v>
      </c>
      <c r="CQ40" s="9" t="b">
        <v>0</v>
      </c>
      <c r="CR40" s="9">
        <f t="shared" si="12"/>
        <v>2</v>
      </c>
      <c r="CS40" s="13" t="e">
        <f t="shared" ca="1" si="13"/>
        <v>#NAME?</v>
      </c>
      <c r="CT40" s="9" t="b">
        <v>1</v>
      </c>
      <c r="CU40" s="9" t="b">
        <v>1</v>
      </c>
      <c r="CV40" s="10"/>
      <c r="CW40" s="9" t="b">
        <v>0</v>
      </c>
      <c r="CX40" s="9"/>
      <c r="CY40" s="9" t="b">
        <v>0</v>
      </c>
      <c r="CZ40" s="9"/>
      <c r="DA40" s="9" t="e">
        <f t="shared" ca="1" si="14"/>
        <v>#NAME?</v>
      </c>
      <c r="DB40" s="13" t="e">
        <f t="shared" ca="1" si="15"/>
        <v>#NAME?</v>
      </c>
      <c r="DC40" s="10"/>
      <c r="DD40" s="10"/>
      <c r="DE40" s="9" t="b">
        <v>0</v>
      </c>
      <c r="DF40" s="9"/>
      <c r="DG40" s="9"/>
      <c r="DH40" s="9" t="e">
        <f t="shared" ca="1" si="16"/>
        <v>#NAME?</v>
      </c>
      <c r="DI40" s="14" t="e">
        <f t="shared" ca="1" si="17"/>
        <v>#NAME?</v>
      </c>
      <c r="DJ40" s="9"/>
      <c r="DK40" s="10"/>
      <c r="DL40" s="10"/>
      <c r="DM40" s="10"/>
      <c r="DN40" s="10"/>
      <c r="DO40" s="9"/>
      <c r="DP40" s="14">
        <f t="shared" ca="1" si="18"/>
        <v>6.25E-2</v>
      </c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 t="e">
        <f t="shared" ca="1" si="19"/>
        <v>#NAME?</v>
      </c>
      <c r="EM40" s="9"/>
      <c r="EN40" s="9" t="s">
        <v>169</v>
      </c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 t="s">
        <v>180</v>
      </c>
      <c r="EZ40" s="9"/>
      <c r="FA40" s="9"/>
      <c r="FB40" s="9"/>
      <c r="FC40" s="9"/>
      <c r="FD40" s="9"/>
      <c r="FE40" s="16" t="s">
        <v>182</v>
      </c>
    </row>
    <row r="41" spans="1:161" ht="12.45" x14ac:dyDescent="0.3">
      <c r="A41" s="17"/>
      <c r="B41" s="18">
        <v>12345717</v>
      </c>
      <c r="C41" s="18"/>
      <c r="D41" s="18"/>
      <c r="E41" s="18">
        <v>71</v>
      </c>
      <c r="F41" s="18" t="s">
        <v>161</v>
      </c>
      <c r="G41" s="19">
        <v>45476</v>
      </c>
      <c r="H41" s="20">
        <v>7945</v>
      </c>
      <c r="I41" s="18"/>
      <c r="J41" s="21">
        <v>45476.590277777781</v>
      </c>
      <c r="K41" s="21">
        <v>45476.838888888888</v>
      </c>
      <c r="L41" s="18" t="s">
        <v>263</v>
      </c>
      <c r="M41" s="18" t="s">
        <v>264</v>
      </c>
      <c r="N41" s="18" t="b">
        <f t="shared" si="0"/>
        <v>0</v>
      </c>
      <c r="O41" s="18" t="str">
        <f t="shared" si="1"/>
        <v>NLSF-033</v>
      </c>
      <c r="P41" s="18"/>
      <c r="Q41" s="22">
        <f t="shared" si="2"/>
        <v>0.125</v>
      </c>
      <c r="R41" s="18" t="b">
        <v>0</v>
      </c>
      <c r="S41" s="18" t="b">
        <v>0</v>
      </c>
      <c r="T41" s="18" t="b">
        <v>0</v>
      </c>
      <c r="U41" s="18" t="b">
        <v>1</v>
      </c>
      <c r="V41" s="18" t="b">
        <v>1</v>
      </c>
      <c r="W41" s="18" t="b">
        <v>0</v>
      </c>
      <c r="X41" s="18" t="b">
        <v>0</v>
      </c>
      <c r="Y41" s="18" t="b">
        <v>0</v>
      </c>
      <c r="Z41" s="18" t="b">
        <v>0</v>
      </c>
      <c r="AA41" s="18"/>
      <c r="AB41" s="18"/>
      <c r="AC41" s="18" t="str">
        <f t="shared" si="3"/>
        <v/>
      </c>
      <c r="AD41" s="18"/>
      <c r="AE41" s="18" t="b">
        <v>0</v>
      </c>
      <c r="AF41" s="18" t="b">
        <v>0</v>
      </c>
      <c r="AG41" s="18" t="b">
        <v>0</v>
      </c>
      <c r="AH41" s="18"/>
      <c r="AI41" s="18" t="b">
        <v>0</v>
      </c>
      <c r="AJ41" s="18"/>
      <c r="AK41" s="18" t="b">
        <v>0</v>
      </c>
      <c r="AL41" s="18" t="b">
        <v>0</v>
      </c>
      <c r="AM41" s="18" t="b">
        <v>0</v>
      </c>
      <c r="AN41" s="18">
        <f t="shared" si="4"/>
        <v>1</v>
      </c>
      <c r="AO41" s="22">
        <f t="shared" si="5"/>
        <v>0.33333333333333331</v>
      </c>
      <c r="AP41" s="18" t="b">
        <v>0</v>
      </c>
      <c r="AQ41" s="18" t="b">
        <v>0</v>
      </c>
      <c r="AR41" s="18" t="b">
        <v>1</v>
      </c>
      <c r="AS41" s="18"/>
      <c r="AT41" s="18"/>
      <c r="AU41" s="18" t="b">
        <v>1</v>
      </c>
      <c r="AV41" s="18"/>
      <c r="AW41" s="18" t="b">
        <v>1</v>
      </c>
      <c r="AX41" s="18" t="b">
        <v>1</v>
      </c>
      <c r="AY41" s="18" t="b">
        <v>1</v>
      </c>
      <c r="AZ41" s="18" t="b">
        <v>0</v>
      </c>
      <c r="BA41" s="18">
        <f t="shared" si="6"/>
        <v>2</v>
      </c>
      <c r="BB41" s="22">
        <f t="shared" si="7"/>
        <v>0.4</v>
      </c>
      <c r="BC41" s="18" t="b">
        <v>0</v>
      </c>
      <c r="BD41" s="18" t="b">
        <v>0</v>
      </c>
      <c r="BE41" s="18" t="b">
        <v>1</v>
      </c>
      <c r="BF41" s="18" t="b">
        <v>0</v>
      </c>
      <c r="BG41" s="18" t="b">
        <v>0</v>
      </c>
      <c r="BH41" s="18" t="b">
        <v>0</v>
      </c>
      <c r="BI41" s="18" t="b">
        <v>0</v>
      </c>
      <c r="BJ41" s="18" t="b">
        <v>1</v>
      </c>
      <c r="BK41" s="18" t="b">
        <v>0</v>
      </c>
      <c r="BL41" s="18">
        <f t="shared" si="8"/>
        <v>2</v>
      </c>
      <c r="BM41" s="22">
        <f t="shared" si="9"/>
        <v>1</v>
      </c>
      <c r="BN41" s="18" t="b">
        <v>1</v>
      </c>
      <c r="BO41" s="18" t="b">
        <v>0</v>
      </c>
      <c r="BP41" s="18" t="b">
        <v>0</v>
      </c>
      <c r="BQ41" s="18" t="b">
        <v>0</v>
      </c>
      <c r="BR41" s="18" t="b">
        <v>1</v>
      </c>
      <c r="BS41" s="18" t="b">
        <v>1</v>
      </c>
      <c r="BT41" s="18" t="b">
        <v>1</v>
      </c>
      <c r="BU41" s="18" t="b">
        <v>0</v>
      </c>
      <c r="BV41" s="18" t="b">
        <v>0</v>
      </c>
      <c r="BW41" s="18" t="b">
        <v>1</v>
      </c>
      <c r="BX41" s="18">
        <f t="shared" si="10"/>
        <v>4</v>
      </c>
      <c r="BY41" s="22">
        <f t="shared" si="11"/>
        <v>0.2857142857142857</v>
      </c>
      <c r="BZ41" s="18" t="b">
        <v>1</v>
      </c>
      <c r="CA41" s="18" t="b">
        <v>0</v>
      </c>
      <c r="CB41" s="18" t="b">
        <v>0</v>
      </c>
      <c r="CC41" s="18" t="b">
        <v>0</v>
      </c>
      <c r="CD41" s="18" t="b">
        <v>0</v>
      </c>
      <c r="CE41" s="18" t="b">
        <v>1</v>
      </c>
      <c r="CF41" s="18" t="b">
        <v>1</v>
      </c>
      <c r="CG41" s="18" t="b">
        <v>1</v>
      </c>
      <c r="CH41" s="18" t="b">
        <v>1</v>
      </c>
      <c r="CI41" s="18" t="b">
        <v>0</v>
      </c>
      <c r="CJ41" s="18" t="b">
        <v>0</v>
      </c>
      <c r="CK41" s="18" t="b">
        <v>0</v>
      </c>
      <c r="CL41" s="18" t="b">
        <v>0</v>
      </c>
      <c r="CM41" s="18" t="b">
        <v>0</v>
      </c>
      <c r="CN41" s="18" t="b">
        <v>0</v>
      </c>
      <c r="CO41" s="18" t="b">
        <v>0</v>
      </c>
      <c r="CP41" s="18" t="b">
        <v>0</v>
      </c>
      <c r="CQ41" s="18" t="b">
        <v>0</v>
      </c>
      <c r="CR41" s="18">
        <f t="shared" si="12"/>
        <v>2</v>
      </c>
      <c r="CS41" s="22" t="e">
        <f t="shared" ca="1" si="13"/>
        <v>#NAME?</v>
      </c>
      <c r="CT41" s="18" t="b">
        <v>1</v>
      </c>
      <c r="CU41" s="18" t="b">
        <v>1</v>
      </c>
      <c r="CV41" s="19"/>
      <c r="CW41" s="18" t="b">
        <v>0</v>
      </c>
      <c r="CX41" s="18"/>
      <c r="CY41" s="18" t="b">
        <v>0</v>
      </c>
      <c r="CZ41" s="18"/>
      <c r="DA41" s="18" t="e">
        <f t="shared" ca="1" si="14"/>
        <v>#NAME?</v>
      </c>
      <c r="DB41" s="22" t="e">
        <f t="shared" ca="1" si="15"/>
        <v>#NAME?</v>
      </c>
      <c r="DC41" s="19"/>
      <c r="DD41" s="19"/>
      <c r="DE41" s="18" t="b">
        <v>0</v>
      </c>
      <c r="DF41" s="18"/>
      <c r="DG41" s="18"/>
      <c r="DH41" s="18" t="e">
        <f t="shared" ca="1" si="16"/>
        <v>#NAME?</v>
      </c>
      <c r="DI41" s="24" t="e">
        <f t="shared" ca="1" si="17"/>
        <v>#NAME?</v>
      </c>
      <c r="DJ41" s="18"/>
      <c r="DK41" s="19"/>
      <c r="DL41" s="19"/>
      <c r="DM41" s="19"/>
      <c r="DN41" s="19"/>
      <c r="DO41" s="18"/>
      <c r="DP41" s="24">
        <f t="shared" ca="1" si="18"/>
        <v>6.25E-2</v>
      </c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 t="e">
        <f t="shared" ca="1" si="19"/>
        <v>#NAME?</v>
      </c>
      <c r="EM41" s="18"/>
      <c r="EN41" s="18" t="s">
        <v>169</v>
      </c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 t="s">
        <v>180</v>
      </c>
      <c r="EZ41" s="18"/>
      <c r="FA41" s="18"/>
      <c r="FB41" s="18"/>
      <c r="FC41" s="18"/>
      <c r="FD41" s="18"/>
      <c r="FE41" s="25" t="s">
        <v>182</v>
      </c>
    </row>
    <row r="42" spans="1:161" ht="12.45" x14ac:dyDescent="0.3">
      <c r="A42" s="8"/>
      <c r="B42" s="9">
        <v>12345718</v>
      </c>
      <c r="C42" s="9"/>
      <c r="D42" s="9"/>
      <c r="E42" s="9">
        <v>70</v>
      </c>
      <c r="F42" s="9" t="s">
        <v>161</v>
      </c>
      <c r="G42" s="10">
        <v>45482</v>
      </c>
      <c r="H42" s="11">
        <v>7945</v>
      </c>
      <c r="I42" s="9"/>
      <c r="J42" s="12">
        <v>45482.5625</v>
      </c>
      <c r="K42" s="12">
        <v>45482.711805555555</v>
      </c>
      <c r="L42" s="9" t="s">
        <v>162</v>
      </c>
      <c r="M42" s="9" t="s">
        <v>265</v>
      </c>
      <c r="N42" s="9" t="b">
        <f t="shared" si="0"/>
        <v>0</v>
      </c>
      <c r="O42" s="9" t="str">
        <f t="shared" si="1"/>
        <v>NLSF-034</v>
      </c>
      <c r="P42" s="9"/>
      <c r="Q42" s="13">
        <f t="shared" si="2"/>
        <v>0.125</v>
      </c>
      <c r="R42" s="9" t="b">
        <v>0</v>
      </c>
      <c r="S42" s="9" t="b">
        <v>0</v>
      </c>
      <c r="T42" s="9" t="b">
        <v>0</v>
      </c>
      <c r="U42" s="9" t="b">
        <v>1</v>
      </c>
      <c r="V42" s="9" t="b">
        <v>1</v>
      </c>
      <c r="W42" s="9" t="b">
        <v>0</v>
      </c>
      <c r="X42" s="9" t="b">
        <v>0</v>
      </c>
      <c r="Y42" s="9" t="b">
        <v>0</v>
      </c>
      <c r="Z42" s="9" t="b">
        <v>0</v>
      </c>
      <c r="AA42" s="9"/>
      <c r="AB42" s="9"/>
      <c r="AC42" s="9" t="str">
        <f t="shared" si="3"/>
        <v/>
      </c>
      <c r="AD42" s="9"/>
      <c r="AE42" s="9" t="b">
        <v>0</v>
      </c>
      <c r="AF42" s="9" t="b">
        <v>0</v>
      </c>
      <c r="AG42" s="9" t="b">
        <v>0</v>
      </c>
      <c r="AH42" s="9"/>
      <c r="AI42" s="9" t="b">
        <v>0</v>
      </c>
      <c r="AJ42" s="9"/>
      <c r="AK42" s="9" t="b">
        <v>0</v>
      </c>
      <c r="AL42" s="9" t="b">
        <v>0</v>
      </c>
      <c r="AM42" s="9" t="b">
        <v>0</v>
      </c>
      <c r="AN42" s="9">
        <f t="shared" si="4"/>
        <v>1</v>
      </c>
      <c r="AO42" s="13">
        <f t="shared" si="5"/>
        <v>0.33333333333333331</v>
      </c>
      <c r="AP42" s="9" t="b">
        <v>0</v>
      </c>
      <c r="AQ42" s="9" t="b">
        <v>0</v>
      </c>
      <c r="AR42" s="9" t="b">
        <v>1</v>
      </c>
      <c r="AS42" s="9"/>
      <c r="AT42" s="9"/>
      <c r="AU42" s="9" t="b">
        <v>1</v>
      </c>
      <c r="AV42" s="9"/>
      <c r="AW42" s="9" t="b">
        <v>1</v>
      </c>
      <c r="AX42" s="9" t="b">
        <v>1</v>
      </c>
      <c r="AY42" s="9" t="b">
        <v>1</v>
      </c>
      <c r="AZ42" s="9" t="b">
        <v>0</v>
      </c>
      <c r="BA42" s="9">
        <f t="shared" si="6"/>
        <v>2</v>
      </c>
      <c r="BB42" s="13">
        <f t="shared" si="7"/>
        <v>0.4</v>
      </c>
      <c r="BC42" s="9" t="b">
        <v>0</v>
      </c>
      <c r="BD42" s="9" t="b">
        <v>0</v>
      </c>
      <c r="BE42" s="9" t="b">
        <v>1</v>
      </c>
      <c r="BF42" s="9" t="b">
        <v>0</v>
      </c>
      <c r="BG42" s="9" t="b">
        <v>0</v>
      </c>
      <c r="BH42" s="9" t="b">
        <v>0</v>
      </c>
      <c r="BI42" s="9" t="b">
        <v>0</v>
      </c>
      <c r="BJ42" s="9" t="b">
        <v>1</v>
      </c>
      <c r="BK42" s="9" t="b">
        <v>0</v>
      </c>
      <c r="BL42" s="9">
        <f t="shared" si="8"/>
        <v>2</v>
      </c>
      <c r="BM42" s="13">
        <f t="shared" si="9"/>
        <v>1</v>
      </c>
      <c r="BN42" s="9" t="b">
        <v>1</v>
      </c>
      <c r="BO42" s="9" t="b">
        <v>0</v>
      </c>
      <c r="BP42" s="9" t="b">
        <v>0</v>
      </c>
      <c r="BQ42" s="9" t="b">
        <v>0</v>
      </c>
      <c r="BR42" s="9" t="b">
        <v>1</v>
      </c>
      <c r="BS42" s="9" t="b">
        <v>1</v>
      </c>
      <c r="BT42" s="9" t="b">
        <v>1</v>
      </c>
      <c r="BU42" s="9" t="b">
        <v>0</v>
      </c>
      <c r="BV42" s="9" t="b">
        <v>0</v>
      </c>
      <c r="BW42" s="9" t="b">
        <v>1</v>
      </c>
      <c r="BX42" s="9">
        <f t="shared" si="10"/>
        <v>4</v>
      </c>
      <c r="BY42" s="13">
        <f t="shared" si="11"/>
        <v>0.2857142857142857</v>
      </c>
      <c r="BZ42" s="9" t="b">
        <v>1</v>
      </c>
      <c r="CA42" s="9" t="b">
        <v>0</v>
      </c>
      <c r="CB42" s="9" t="b">
        <v>0</v>
      </c>
      <c r="CC42" s="9" t="b">
        <v>0</v>
      </c>
      <c r="CD42" s="9" t="b">
        <v>0</v>
      </c>
      <c r="CE42" s="9" t="b">
        <v>1</v>
      </c>
      <c r="CF42" s="9" t="b">
        <v>1</v>
      </c>
      <c r="CG42" s="9" t="b">
        <v>1</v>
      </c>
      <c r="CH42" s="9" t="b">
        <v>1</v>
      </c>
      <c r="CI42" s="9" t="b">
        <v>0</v>
      </c>
      <c r="CJ42" s="9" t="b">
        <v>0</v>
      </c>
      <c r="CK42" s="9" t="b">
        <v>0</v>
      </c>
      <c r="CL42" s="9" t="b">
        <v>0</v>
      </c>
      <c r="CM42" s="9" t="b">
        <v>0</v>
      </c>
      <c r="CN42" s="9" t="b">
        <v>0</v>
      </c>
      <c r="CO42" s="9" t="b">
        <v>0</v>
      </c>
      <c r="CP42" s="9" t="b">
        <v>0</v>
      </c>
      <c r="CQ42" s="9" t="b">
        <v>0</v>
      </c>
      <c r="CR42" s="9">
        <f t="shared" si="12"/>
        <v>2</v>
      </c>
      <c r="CS42" s="13" t="e">
        <f t="shared" ca="1" si="13"/>
        <v>#NAME?</v>
      </c>
      <c r="CT42" s="9" t="b">
        <v>1</v>
      </c>
      <c r="CU42" s="9" t="b">
        <v>1</v>
      </c>
      <c r="CV42" s="10"/>
      <c r="CW42" s="9" t="b">
        <v>0</v>
      </c>
      <c r="CX42" s="9"/>
      <c r="CY42" s="9" t="b">
        <v>0</v>
      </c>
      <c r="CZ42" s="9"/>
      <c r="DA42" s="9" t="e">
        <f t="shared" ca="1" si="14"/>
        <v>#NAME?</v>
      </c>
      <c r="DB42" s="13" t="e">
        <f t="shared" ca="1" si="15"/>
        <v>#NAME?</v>
      </c>
      <c r="DC42" s="10"/>
      <c r="DD42" s="10"/>
      <c r="DE42" s="9" t="b">
        <v>0</v>
      </c>
      <c r="DF42" s="9"/>
      <c r="DG42" s="9"/>
      <c r="DH42" s="9" t="e">
        <f t="shared" ca="1" si="16"/>
        <v>#NAME?</v>
      </c>
      <c r="DI42" s="14" t="e">
        <f t="shared" ca="1" si="17"/>
        <v>#NAME?</v>
      </c>
      <c r="DJ42" s="9"/>
      <c r="DK42" s="10"/>
      <c r="DL42" s="10"/>
      <c r="DM42" s="10"/>
      <c r="DN42" s="10"/>
      <c r="DO42" s="9"/>
      <c r="DP42" s="14">
        <f t="shared" ca="1" si="18"/>
        <v>6.25E-2</v>
      </c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 t="e">
        <f t="shared" ca="1" si="19"/>
        <v>#NAME?</v>
      </c>
      <c r="EM42" s="9"/>
      <c r="EN42" s="9" t="s">
        <v>169</v>
      </c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 t="s">
        <v>180</v>
      </c>
      <c r="EZ42" s="9"/>
      <c r="FA42" s="9"/>
      <c r="FB42" s="9"/>
      <c r="FC42" s="9"/>
      <c r="FD42" s="9"/>
      <c r="FE42" s="16" t="s">
        <v>182</v>
      </c>
    </row>
    <row r="43" spans="1:161" ht="12.45" x14ac:dyDescent="0.3">
      <c r="A43" s="17"/>
      <c r="B43" s="18">
        <v>12345719</v>
      </c>
      <c r="C43" s="18"/>
      <c r="D43" s="18"/>
      <c r="E43" s="18">
        <v>70</v>
      </c>
      <c r="F43" s="18" t="s">
        <v>161</v>
      </c>
      <c r="G43" s="19">
        <v>45484</v>
      </c>
      <c r="H43" s="20">
        <v>7945</v>
      </c>
      <c r="I43" s="18"/>
      <c r="J43" s="21">
        <v>45484.529861111114</v>
      </c>
      <c r="K43" s="21">
        <v>45484.697916666664</v>
      </c>
      <c r="L43" s="18" t="s">
        <v>162</v>
      </c>
      <c r="M43" s="18" t="s">
        <v>163</v>
      </c>
      <c r="N43" s="18" t="b">
        <f t="shared" si="0"/>
        <v>0</v>
      </c>
      <c r="O43" s="18" t="str">
        <f t="shared" si="1"/>
        <v>NLSF-035</v>
      </c>
      <c r="P43" s="18"/>
      <c r="Q43" s="22">
        <f t="shared" si="2"/>
        <v>0.125</v>
      </c>
      <c r="R43" s="18" t="b">
        <v>0</v>
      </c>
      <c r="S43" s="18" t="b">
        <v>0</v>
      </c>
      <c r="T43" s="18" t="b">
        <v>0</v>
      </c>
      <c r="U43" s="18" t="b">
        <v>1</v>
      </c>
      <c r="V43" s="18" t="b">
        <v>1</v>
      </c>
      <c r="W43" s="18" t="b">
        <v>0</v>
      </c>
      <c r="X43" s="18" t="b">
        <v>0</v>
      </c>
      <c r="Y43" s="18" t="b">
        <v>0</v>
      </c>
      <c r="Z43" s="18" t="b">
        <v>0</v>
      </c>
      <c r="AA43" s="18"/>
      <c r="AB43" s="18"/>
      <c r="AC43" s="18" t="str">
        <f t="shared" si="3"/>
        <v/>
      </c>
      <c r="AD43" s="18"/>
      <c r="AE43" s="18" t="b">
        <v>0</v>
      </c>
      <c r="AF43" s="18" t="b">
        <v>0</v>
      </c>
      <c r="AG43" s="18" t="b">
        <v>0</v>
      </c>
      <c r="AH43" s="18"/>
      <c r="AI43" s="18" t="b">
        <v>0</v>
      </c>
      <c r="AJ43" s="18"/>
      <c r="AK43" s="18" t="b">
        <v>0</v>
      </c>
      <c r="AL43" s="18" t="b">
        <v>0</v>
      </c>
      <c r="AM43" s="18" t="b">
        <v>0</v>
      </c>
      <c r="AN43" s="18">
        <f t="shared" si="4"/>
        <v>1</v>
      </c>
      <c r="AO43" s="22">
        <f t="shared" si="5"/>
        <v>0.33333333333333331</v>
      </c>
      <c r="AP43" s="18" t="b">
        <v>0</v>
      </c>
      <c r="AQ43" s="18" t="b">
        <v>0</v>
      </c>
      <c r="AR43" s="18" t="b">
        <v>1</v>
      </c>
      <c r="AS43" s="18"/>
      <c r="AT43" s="18"/>
      <c r="AU43" s="18" t="b">
        <v>1</v>
      </c>
      <c r="AV43" s="18"/>
      <c r="AW43" s="18" t="b">
        <v>1</v>
      </c>
      <c r="AX43" s="18" t="b">
        <v>1</v>
      </c>
      <c r="AY43" s="18" t="b">
        <v>1</v>
      </c>
      <c r="AZ43" s="18" t="b">
        <v>0</v>
      </c>
      <c r="BA43" s="18">
        <f t="shared" si="6"/>
        <v>2</v>
      </c>
      <c r="BB43" s="22">
        <f t="shared" si="7"/>
        <v>0.4</v>
      </c>
      <c r="BC43" s="18" t="b">
        <v>0</v>
      </c>
      <c r="BD43" s="18" t="b">
        <v>0</v>
      </c>
      <c r="BE43" s="18" t="b">
        <v>1</v>
      </c>
      <c r="BF43" s="18" t="b">
        <v>0</v>
      </c>
      <c r="BG43" s="18" t="b">
        <v>0</v>
      </c>
      <c r="BH43" s="18" t="b">
        <v>0</v>
      </c>
      <c r="BI43" s="18" t="b">
        <v>0</v>
      </c>
      <c r="BJ43" s="18" t="b">
        <v>1</v>
      </c>
      <c r="BK43" s="18" t="b">
        <v>0</v>
      </c>
      <c r="BL43" s="18">
        <f t="shared" si="8"/>
        <v>2</v>
      </c>
      <c r="BM43" s="22">
        <f t="shared" si="9"/>
        <v>1</v>
      </c>
      <c r="BN43" s="18" t="b">
        <v>1</v>
      </c>
      <c r="BO43" s="18" t="b">
        <v>0</v>
      </c>
      <c r="BP43" s="18" t="b">
        <v>0</v>
      </c>
      <c r="BQ43" s="18" t="b">
        <v>0</v>
      </c>
      <c r="BR43" s="18" t="b">
        <v>1</v>
      </c>
      <c r="BS43" s="18" t="b">
        <v>1</v>
      </c>
      <c r="BT43" s="18" t="b">
        <v>1</v>
      </c>
      <c r="BU43" s="18" t="b">
        <v>0</v>
      </c>
      <c r="BV43" s="18" t="b">
        <v>0</v>
      </c>
      <c r="BW43" s="18" t="b">
        <v>1</v>
      </c>
      <c r="BX43" s="18">
        <f t="shared" si="10"/>
        <v>4</v>
      </c>
      <c r="BY43" s="22">
        <f t="shared" si="11"/>
        <v>0.2857142857142857</v>
      </c>
      <c r="BZ43" s="18" t="b">
        <v>1</v>
      </c>
      <c r="CA43" s="18" t="b">
        <v>0</v>
      </c>
      <c r="CB43" s="18" t="b">
        <v>0</v>
      </c>
      <c r="CC43" s="18" t="b">
        <v>0</v>
      </c>
      <c r="CD43" s="18" t="b">
        <v>0</v>
      </c>
      <c r="CE43" s="18" t="b">
        <v>1</v>
      </c>
      <c r="CF43" s="18" t="b">
        <v>1</v>
      </c>
      <c r="CG43" s="18" t="b">
        <v>1</v>
      </c>
      <c r="CH43" s="18" t="b">
        <v>1</v>
      </c>
      <c r="CI43" s="18" t="b">
        <v>0</v>
      </c>
      <c r="CJ43" s="18" t="b">
        <v>0</v>
      </c>
      <c r="CK43" s="18" t="b">
        <v>0</v>
      </c>
      <c r="CL43" s="18" t="b">
        <v>0</v>
      </c>
      <c r="CM43" s="18" t="b">
        <v>0</v>
      </c>
      <c r="CN43" s="18" t="b">
        <v>0</v>
      </c>
      <c r="CO43" s="18" t="b">
        <v>0</v>
      </c>
      <c r="CP43" s="18" t="b">
        <v>0</v>
      </c>
      <c r="CQ43" s="18" t="b">
        <v>0</v>
      </c>
      <c r="CR43" s="18">
        <f t="shared" si="12"/>
        <v>2</v>
      </c>
      <c r="CS43" s="22" t="e">
        <f t="shared" ca="1" si="13"/>
        <v>#NAME?</v>
      </c>
      <c r="CT43" s="18" t="b">
        <v>1</v>
      </c>
      <c r="CU43" s="18" t="b">
        <v>1</v>
      </c>
      <c r="CV43" s="19"/>
      <c r="CW43" s="18" t="b">
        <v>0</v>
      </c>
      <c r="CX43" s="18"/>
      <c r="CY43" s="18" t="b">
        <v>0</v>
      </c>
      <c r="CZ43" s="18"/>
      <c r="DA43" s="18" t="e">
        <f t="shared" ca="1" si="14"/>
        <v>#NAME?</v>
      </c>
      <c r="DB43" s="22" t="e">
        <f t="shared" ca="1" si="15"/>
        <v>#NAME?</v>
      </c>
      <c r="DC43" s="19"/>
      <c r="DD43" s="19"/>
      <c r="DE43" s="18" t="b">
        <v>0</v>
      </c>
      <c r="DF43" s="18"/>
      <c r="DG43" s="18"/>
      <c r="DH43" s="18" t="e">
        <f t="shared" ca="1" si="16"/>
        <v>#NAME?</v>
      </c>
      <c r="DI43" s="24" t="e">
        <f t="shared" ca="1" si="17"/>
        <v>#NAME?</v>
      </c>
      <c r="DJ43" s="18"/>
      <c r="DK43" s="19"/>
      <c r="DL43" s="19"/>
      <c r="DM43" s="19"/>
      <c r="DN43" s="19"/>
      <c r="DO43" s="18"/>
      <c r="DP43" s="24">
        <f t="shared" ca="1" si="18"/>
        <v>6.25E-2</v>
      </c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 t="e">
        <f t="shared" ca="1" si="19"/>
        <v>#NAME?</v>
      </c>
      <c r="EM43" s="18"/>
      <c r="EN43" s="18" t="s">
        <v>169</v>
      </c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 t="s">
        <v>180</v>
      </c>
      <c r="EZ43" s="18"/>
      <c r="FA43" s="18"/>
      <c r="FB43" s="18"/>
      <c r="FC43" s="18"/>
      <c r="FD43" s="18"/>
      <c r="FE43" s="25" t="s">
        <v>182</v>
      </c>
    </row>
    <row r="44" spans="1:161" ht="12.45" x14ac:dyDescent="0.3">
      <c r="A44" s="8"/>
      <c r="B44" s="9">
        <v>12345720</v>
      </c>
      <c r="C44" s="9"/>
      <c r="D44" s="9"/>
      <c r="E44" s="9">
        <v>63</v>
      </c>
      <c r="F44" s="9" t="s">
        <v>161</v>
      </c>
      <c r="G44" s="10">
        <v>45490</v>
      </c>
      <c r="H44" s="11">
        <v>5033</v>
      </c>
      <c r="I44" s="9"/>
      <c r="J44" s="12">
        <v>45490.680555555555</v>
      </c>
      <c r="K44" s="12">
        <v>45490.89166666667</v>
      </c>
      <c r="L44" s="9" t="s">
        <v>162</v>
      </c>
      <c r="M44" s="9" t="s">
        <v>163</v>
      </c>
      <c r="N44" s="9" t="b">
        <f t="shared" si="0"/>
        <v>0</v>
      </c>
      <c r="O44" s="9" t="str">
        <f t="shared" si="1"/>
        <v>NLSF-036</v>
      </c>
      <c r="P44" s="9"/>
      <c r="Q44" s="13">
        <f t="shared" si="2"/>
        <v>0.125</v>
      </c>
      <c r="R44" s="9" t="b">
        <v>0</v>
      </c>
      <c r="S44" s="9" t="b">
        <v>0</v>
      </c>
      <c r="T44" s="9" t="b">
        <v>0</v>
      </c>
      <c r="U44" s="9" t="b">
        <v>1</v>
      </c>
      <c r="V44" s="9" t="b">
        <v>1</v>
      </c>
      <c r="W44" s="9" t="b">
        <v>0</v>
      </c>
      <c r="X44" s="9" t="b">
        <v>0</v>
      </c>
      <c r="Y44" s="9" t="b">
        <v>0</v>
      </c>
      <c r="Z44" s="9" t="b">
        <v>0</v>
      </c>
      <c r="AA44" s="9"/>
      <c r="AB44" s="9"/>
      <c r="AC44" s="9" t="str">
        <f t="shared" si="3"/>
        <v/>
      </c>
      <c r="AD44" s="9"/>
      <c r="AE44" s="9" t="b">
        <v>0</v>
      </c>
      <c r="AF44" s="9" t="b">
        <v>0</v>
      </c>
      <c r="AG44" s="9" t="b">
        <v>0</v>
      </c>
      <c r="AH44" s="9"/>
      <c r="AI44" s="9" t="b">
        <v>0</v>
      </c>
      <c r="AJ44" s="9"/>
      <c r="AK44" s="9" t="b">
        <v>0</v>
      </c>
      <c r="AL44" s="9" t="b">
        <v>0</v>
      </c>
      <c r="AM44" s="9" t="b">
        <v>0</v>
      </c>
      <c r="AN44" s="9">
        <f t="shared" si="4"/>
        <v>1</v>
      </c>
      <c r="AO44" s="13">
        <f t="shared" si="5"/>
        <v>0.33333333333333331</v>
      </c>
      <c r="AP44" s="9" t="b">
        <v>0</v>
      </c>
      <c r="AQ44" s="9" t="b">
        <v>0</v>
      </c>
      <c r="AR44" s="9" t="b">
        <v>1</v>
      </c>
      <c r="AS44" s="9"/>
      <c r="AT44" s="9"/>
      <c r="AU44" s="9" t="b">
        <v>1</v>
      </c>
      <c r="AV44" s="9"/>
      <c r="AW44" s="9" t="b">
        <v>1</v>
      </c>
      <c r="AX44" s="9" t="b">
        <v>1</v>
      </c>
      <c r="AY44" s="9" t="b">
        <v>1</v>
      </c>
      <c r="AZ44" s="9" t="b">
        <v>0</v>
      </c>
      <c r="BA44" s="9">
        <f t="shared" si="6"/>
        <v>2</v>
      </c>
      <c r="BB44" s="13">
        <f t="shared" si="7"/>
        <v>0.4</v>
      </c>
      <c r="BC44" s="9" t="b">
        <v>0</v>
      </c>
      <c r="BD44" s="9" t="b">
        <v>0</v>
      </c>
      <c r="BE44" s="9" t="b">
        <v>1</v>
      </c>
      <c r="BF44" s="9" t="b">
        <v>0</v>
      </c>
      <c r="BG44" s="9" t="b">
        <v>0</v>
      </c>
      <c r="BH44" s="9" t="b">
        <v>0</v>
      </c>
      <c r="BI44" s="9" t="b">
        <v>0</v>
      </c>
      <c r="BJ44" s="9" t="b">
        <v>1</v>
      </c>
      <c r="BK44" s="9" t="b">
        <v>0</v>
      </c>
      <c r="BL44" s="9">
        <f t="shared" si="8"/>
        <v>2</v>
      </c>
      <c r="BM44" s="13">
        <f t="shared" si="9"/>
        <v>1</v>
      </c>
      <c r="BN44" s="9" t="b">
        <v>1</v>
      </c>
      <c r="BO44" s="9" t="b">
        <v>0</v>
      </c>
      <c r="BP44" s="9" t="b">
        <v>0</v>
      </c>
      <c r="BQ44" s="9" t="b">
        <v>0</v>
      </c>
      <c r="BR44" s="9" t="b">
        <v>1</v>
      </c>
      <c r="BS44" s="9" t="b">
        <v>1</v>
      </c>
      <c r="BT44" s="9" t="b">
        <v>1</v>
      </c>
      <c r="BU44" s="9" t="b">
        <v>0</v>
      </c>
      <c r="BV44" s="9" t="b">
        <v>0</v>
      </c>
      <c r="BW44" s="9" t="b">
        <v>1</v>
      </c>
      <c r="BX44" s="9">
        <f t="shared" si="10"/>
        <v>4</v>
      </c>
      <c r="BY44" s="13">
        <f t="shared" si="11"/>
        <v>0.2857142857142857</v>
      </c>
      <c r="BZ44" s="9" t="b">
        <v>1</v>
      </c>
      <c r="CA44" s="9" t="b">
        <v>0</v>
      </c>
      <c r="CB44" s="9" t="b">
        <v>0</v>
      </c>
      <c r="CC44" s="9" t="b">
        <v>0</v>
      </c>
      <c r="CD44" s="9" t="b">
        <v>0</v>
      </c>
      <c r="CE44" s="9" t="b">
        <v>1</v>
      </c>
      <c r="CF44" s="9" t="b">
        <v>1</v>
      </c>
      <c r="CG44" s="9" t="b">
        <v>1</v>
      </c>
      <c r="CH44" s="9" t="b">
        <v>1</v>
      </c>
      <c r="CI44" s="9" t="b">
        <v>0</v>
      </c>
      <c r="CJ44" s="9" t="b">
        <v>0</v>
      </c>
      <c r="CK44" s="9" t="b">
        <v>0</v>
      </c>
      <c r="CL44" s="9" t="b">
        <v>0</v>
      </c>
      <c r="CM44" s="9" t="b">
        <v>0</v>
      </c>
      <c r="CN44" s="9" t="b">
        <v>0</v>
      </c>
      <c r="CO44" s="9" t="b">
        <v>0</v>
      </c>
      <c r="CP44" s="9" t="b">
        <v>0</v>
      </c>
      <c r="CQ44" s="9" t="b">
        <v>0</v>
      </c>
      <c r="CR44" s="9">
        <f t="shared" si="12"/>
        <v>2</v>
      </c>
      <c r="CS44" s="13" t="e">
        <f t="shared" ca="1" si="13"/>
        <v>#NAME?</v>
      </c>
      <c r="CT44" s="9" t="b">
        <v>1</v>
      </c>
      <c r="CU44" s="9" t="b">
        <v>1</v>
      </c>
      <c r="CV44" s="10"/>
      <c r="CW44" s="9" t="b">
        <v>0</v>
      </c>
      <c r="CX44" s="9"/>
      <c r="CY44" s="9" t="b">
        <v>0</v>
      </c>
      <c r="CZ44" s="9"/>
      <c r="DA44" s="9" t="e">
        <f t="shared" ca="1" si="14"/>
        <v>#NAME?</v>
      </c>
      <c r="DB44" s="13" t="e">
        <f t="shared" ca="1" si="15"/>
        <v>#NAME?</v>
      </c>
      <c r="DC44" s="10"/>
      <c r="DD44" s="10"/>
      <c r="DE44" s="9" t="b">
        <v>0</v>
      </c>
      <c r="DF44" s="9"/>
      <c r="DG44" s="9"/>
      <c r="DH44" s="9" t="e">
        <f t="shared" ca="1" si="16"/>
        <v>#NAME?</v>
      </c>
      <c r="DI44" s="14" t="e">
        <f t="shared" ca="1" si="17"/>
        <v>#NAME?</v>
      </c>
      <c r="DJ44" s="9"/>
      <c r="DK44" s="10"/>
      <c r="DL44" s="10"/>
      <c r="DM44" s="10"/>
      <c r="DN44" s="10"/>
      <c r="DO44" s="9"/>
      <c r="DP44" s="14">
        <f t="shared" ca="1" si="18"/>
        <v>6.25E-2</v>
      </c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 t="e">
        <f t="shared" ca="1" si="19"/>
        <v>#NAME?</v>
      </c>
      <c r="EM44" s="9"/>
      <c r="EN44" s="9" t="s">
        <v>169</v>
      </c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 t="s">
        <v>180</v>
      </c>
      <c r="EZ44" s="9"/>
      <c r="FA44" s="9"/>
      <c r="FB44" s="9"/>
      <c r="FC44" s="9"/>
      <c r="FD44" s="9"/>
      <c r="FE44" s="16" t="s">
        <v>182</v>
      </c>
    </row>
    <row r="45" spans="1:161" ht="12.45" x14ac:dyDescent="0.3">
      <c r="A45" s="17"/>
      <c r="B45" s="18">
        <v>12345721</v>
      </c>
      <c r="C45" s="18"/>
      <c r="D45" s="18"/>
      <c r="E45" s="18">
        <v>76</v>
      </c>
      <c r="F45" s="18" t="s">
        <v>183</v>
      </c>
      <c r="G45" s="19">
        <v>45496</v>
      </c>
      <c r="H45" s="20">
        <v>7945</v>
      </c>
      <c r="I45" s="18"/>
      <c r="J45" s="21">
        <v>45496.404166666667</v>
      </c>
      <c r="K45" s="21">
        <v>45496.708333333336</v>
      </c>
      <c r="L45" s="18" t="s">
        <v>257</v>
      </c>
      <c r="M45" s="18" t="s">
        <v>266</v>
      </c>
      <c r="N45" s="18" t="b">
        <f t="shared" si="0"/>
        <v>0</v>
      </c>
      <c r="O45" s="18" t="str">
        <f t="shared" si="1"/>
        <v>NLSF-037</v>
      </c>
      <c r="P45" s="18"/>
      <c r="Q45" s="22">
        <f t="shared" si="2"/>
        <v>0.125</v>
      </c>
      <c r="R45" s="18" t="b">
        <v>0</v>
      </c>
      <c r="S45" s="18" t="b">
        <v>0</v>
      </c>
      <c r="T45" s="18" t="b">
        <v>0</v>
      </c>
      <c r="U45" s="18" t="b">
        <v>1</v>
      </c>
      <c r="V45" s="18" t="b">
        <v>1</v>
      </c>
      <c r="W45" s="18" t="b">
        <v>0</v>
      </c>
      <c r="X45" s="18" t="b">
        <v>0</v>
      </c>
      <c r="Y45" s="18" t="b">
        <v>0</v>
      </c>
      <c r="Z45" s="18" t="b">
        <v>0</v>
      </c>
      <c r="AA45" s="18"/>
      <c r="AB45" s="18"/>
      <c r="AC45" s="18" t="str">
        <f t="shared" si="3"/>
        <v/>
      </c>
      <c r="AD45" s="18"/>
      <c r="AE45" s="18" t="b">
        <v>0</v>
      </c>
      <c r="AF45" s="18" t="b">
        <v>0</v>
      </c>
      <c r="AG45" s="18" t="b">
        <v>0</v>
      </c>
      <c r="AH45" s="18"/>
      <c r="AI45" s="18" t="b">
        <v>0</v>
      </c>
      <c r="AJ45" s="18"/>
      <c r="AK45" s="18" t="b">
        <v>0</v>
      </c>
      <c r="AL45" s="18" t="b">
        <v>0</v>
      </c>
      <c r="AM45" s="18" t="b">
        <v>0</v>
      </c>
      <c r="AN45" s="18">
        <f t="shared" si="4"/>
        <v>1</v>
      </c>
      <c r="AO45" s="22">
        <f t="shared" si="5"/>
        <v>0.33333333333333331</v>
      </c>
      <c r="AP45" s="18" t="b">
        <v>0</v>
      </c>
      <c r="AQ45" s="18" t="b">
        <v>0</v>
      </c>
      <c r="AR45" s="18" t="b">
        <v>1</v>
      </c>
      <c r="AS45" s="18"/>
      <c r="AT45" s="18"/>
      <c r="AU45" s="18" t="b">
        <v>1</v>
      </c>
      <c r="AV45" s="18"/>
      <c r="AW45" s="18" t="b">
        <v>1</v>
      </c>
      <c r="AX45" s="18" t="b">
        <v>1</v>
      </c>
      <c r="AY45" s="18" t="b">
        <v>1</v>
      </c>
      <c r="AZ45" s="18" t="b">
        <v>0</v>
      </c>
      <c r="BA45" s="18">
        <f t="shared" si="6"/>
        <v>2</v>
      </c>
      <c r="BB45" s="22">
        <f t="shared" si="7"/>
        <v>0.4</v>
      </c>
      <c r="BC45" s="18" t="b">
        <v>0</v>
      </c>
      <c r="BD45" s="18" t="b">
        <v>0</v>
      </c>
      <c r="BE45" s="18" t="b">
        <v>1</v>
      </c>
      <c r="BF45" s="18" t="b">
        <v>0</v>
      </c>
      <c r="BG45" s="18" t="b">
        <v>0</v>
      </c>
      <c r="BH45" s="18" t="b">
        <v>0</v>
      </c>
      <c r="BI45" s="18" t="b">
        <v>0</v>
      </c>
      <c r="BJ45" s="18" t="b">
        <v>1</v>
      </c>
      <c r="BK45" s="18" t="b">
        <v>0</v>
      </c>
      <c r="BL45" s="18">
        <f t="shared" si="8"/>
        <v>2</v>
      </c>
      <c r="BM45" s="22">
        <f t="shared" si="9"/>
        <v>1</v>
      </c>
      <c r="BN45" s="18" t="b">
        <v>1</v>
      </c>
      <c r="BO45" s="18" t="b">
        <v>0</v>
      </c>
      <c r="BP45" s="18" t="b">
        <v>0</v>
      </c>
      <c r="BQ45" s="18" t="b">
        <v>0</v>
      </c>
      <c r="BR45" s="18" t="b">
        <v>1</v>
      </c>
      <c r="BS45" s="18" t="b">
        <v>1</v>
      </c>
      <c r="BT45" s="18" t="b">
        <v>1</v>
      </c>
      <c r="BU45" s="18" t="b">
        <v>0</v>
      </c>
      <c r="BV45" s="18" t="b">
        <v>0</v>
      </c>
      <c r="BW45" s="18" t="b">
        <v>1</v>
      </c>
      <c r="BX45" s="18">
        <f t="shared" si="10"/>
        <v>4</v>
      </c>
      <c r="BY45" s="22">
        <f t="shared" si="11"/>
        <v>0.2857142857142857</v>
      </c>
      <c r="BZ45" s="18" t="b">
        <v>1</v>
      </c>
      <c r="CA45" s="18" t="b">
        <v>0</v>
      </c>
      <c r="CB45" s="18" t="b">
        <v>0</v>
      </c>
      <c r="CC45" s="18" t="b">
        <v>0</v>
      </c>
      <c r="CD45" s="18" t="b">
        <v>0</v>
      </c>
      <c r="CE45" s="18" t="b">
        <v>1</v>
      </c>
      <c r="CF45" s="18" t="b">
        <v>1</v>
      </c>
      <c r="CG45" s="18" t="b">
        <v>1</v>
      </c>
      <c r="CH45" s="18" t="b">
        <v>1</v>
      </c>
      <c r="CI45" s="18" t="b">
        <v>0</v>
      </c>
      <c r="CJ45" s="18" t="b">
        <v>0</v>
      </c>
      <c r="CK45" s="18" t="b">
        <v>0</v>
      </c>
      <c r="CL45" s="18" t="b">
        <v>0</v>
      </c>
      <c r="CM45" s="18" t="b">
        <v>0</v>
      </c>
      <c r="CN45" s="18" t="b">
        <v>0</v>
      </c>
      <c r="CO45" s="18" t="b">
        <v>0</v>
      </c>
      <c r="CP45" s="18" t="b">
        <v>0</v>
      </c>
      <c r="CQ45" s="18" t="b">
        <v>0</v>
      </c>
      <c r="CR45" s="18">
        <f t="shared" si="12"/>
        <v>2</v>
      </c>
      <c r="CS45" s="22" t="e">
        <f t="shared" ca="1" si="13"/>
        <v>#NAME?</v>
      </c>
      <c r="CT45" s="18" t="b">
        <v>1</v>
      </c>
      <c r="CU45" s="18" t="b">
        <v>1</v>
      </c>
      <c r="CV45" s="19"/>
      <c r="CW45" s="18" t="b">
        <v>0</v>
      </c>
      <c r="CX45" s="18"/>
      <c r="CY45" s="18" t="b">
        <v>0</v>
      </c>
      <c r="CZ45" s="18"/>
      <c r="DA45" s="18" t="e">
        <f t="shared" ca="1" si="14"/>
        <v>#NAME?</v>
      </c>
      <c r="DB45" s="22" t="e">
        <f t="shared" ca="1" si="15"/>
        <v>#NAME?</v>
      </c>
      <c r="DC45" s="19"/>
      <c r="DD45" s="19"/>
      <c r="DE45" s="18" t="b">
        <v>0</v>
      </c>
      <c r="DF45" s="18"/>
      <c r="DG45" s="18"/>
      <c r="DH45" s="18" t="e">
        <f t="shared" ca="1" si="16"/>
        <v>#NAME?</v>
      </c>
      <c r="DI45" s="24" t="e">
        <f t="shared" ca="1" si="17"/>
        <v>#NAME?</v>
      </c>
      <c r="DJ45" s="18"/>
      <c r="DK45" s="19"/>
      <c r="DL45" s="19"/>
      <c r="DM45" s="19"/>
      <c r="DN45" s="19"/>
      <c r="DO45" s="18"/>
      <c r="DP45" s="24">
        <f t="shared" ca="1" si="18"/>
        <v>6.25E-2</v>
      </c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 t="e">
        <f t="shared" ca="1" si="19"/>
        <v>#NAME?</v>
      </c>
      <c r="EM45" s="18"/>
      <c r="EN45" s="18" t="s">
        <v>169</v>
      </c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 t="s">
        <v>180</v>
      </c>
      <c r="EZ45" s="18"/>
      <c r="FA45" s="18"/>
      <c r="FB45" s="18"/>
      <c r="FC45" s="18"/>
      <c r="FD45" s="18"/>
      <c r="FE45" s="25" t="s">
        <v>182</v>
      </c>
    </row>
    <row r="46" spans="1:161" ht="12.45" x14ac:dyDescent="0.3">
      <c r="A46" s="8"/>
      <c r="B46" s="9">
        <v>12345722</v>
      </c>
      <c r="C46" s="9"/>
      <c r="D46" s="9"/>
      <c r="E46" s="9">
        <v>75</v>
      </c>
      <c r="F46" s="9" t="s">
        <v>183</v>
      </c>
      <c r="G46" s="10">
        <v>45502</v>
      </c>
      <c r="H46" s="11">
        <v>3037</v>
      </c>
      <c r="I46" s="9"/>
      <c r="J46" s="12">
        <v>45502.34375</v>
      </c>
      <c r="K46" s="12">
        <v>45502.559027777781</v>
      </c>
      <c r="L46" s="9" t="s">
        <v>162</v>
      </c>
      <c r="M46" s="9" t="s">
        <v>163</v>
      </c>
      <c r="N46" s="9" t="b">
        <f t="shared" si="0"/>
        <v>0</v>
      </c>
      <c r="O46" s="9" t="str">
        <f t="shared" si="1"/>
        <v>NLSF-038</v>
      </c>
      <c r="P46" s="9"/>
      <c r="Q46" s="13">
        <f t="shared" si="2"/>
        <v>0.125</v>
      </c>
      <c r="R46" s="9" t="b">
        <v>0</v>
      </c>
      <c r="S46" s="9" t="b">
        <v>0</v>
      </c>
      <c r="T46" s="9" t="b">
        <v>0</v>
      </c>
      <c r="U46" s="9" t="b">
        <v>1</v>
      </c>
      <c r="V46" s="9" t="b">
        <v>1</v>
      </c>
      <c r="W46" s="9" t="b">
        <v>0</v>
      </c>
      <c r="X46" s="9" t="b">
        <v>0</v>
      </c>
      <c r="Y46" s="9" t="b">
        <v>0</v>
      </c>
      <c r="Z46" s="9" t="b">
        <v>0</v>
      </c>
      <c r="AA46" s="9"/>
      <c r="AB46" s="9"/>
      <c r="AC46" s="9" t="str">
        <f t="shared" si="3"/>
        <v/>
      </c>
      <c r="AD46" s="9"/>
      <c r="AE46" s="9" t="b">
        <v>0</v>
      </c>
      <c r="AF46" s="9" t="b">
        <v>0</v>
      </c>
      <c r="AG46" s="9" t="b">
        <v>0</v>
      </c>
      <c r="AH46" s="9"/>
      <c r="AI46" s="9" t="b">
        <v>0</v>
      </c>
      <c r="AJ46" s="9"/>
      <c r="AK46" s="9" t="b">
        <v>0</v>
      </c>
      <c r="AL46" s="9" t="b">
        <v>0</v>
      </c>
      <c r="AM46" s="9" t="b">
        <v>0</v>
      </c>
      <c r="AN46" s="9">
        <f t="shared" si="4"/>
        <v>1</v>
      </c>
      <c r="AO46" s="13">
        <f t="shared" si="5"/>
        <v>0.33333333333333331</v>
      </c>
      <c r="AP46" s="9" t="b">
        <v>0</v>
      </c>
      <c r="AQ46" s="9" t="b">
        <v>0</v>
      </c>
      <c r="AR46" s="9" t="b">
        <v>1</v>
      </c>
      <c r="AS46" s="9"/>
      <c r="AT46" s="9"/>
      <c r="AU46" s="9" t="b">
        <v>1</v>
      </c>
      <c r="AV46" s="9"/>
      <c r="AW46" s="9" t="b">
        <v>1</v>
      </c>
      <c r="AX46" s="9" t="b">
        <v>1</v>
      </c>
      <c r="AY46" s="9" t="b">
        <v>1</v>
      </c>
      <c r="AZ46" s="9" t="b">
        <v>0</v>
      </c>
      <c r="BA46" s="9">
        <f t="shared" si="6"/>
        <v>2</v>
      </c>
      <c r="BB46" s="13">
        <f t="shared" si="7"/>
        <v>0.4</v>
      </c>
      <c r="BC46" s="9" t="b">
        <v>0</v>
      </c>
      <c r="BD46" s="9" t="b">
        <v>0</v>
      </c>
      <c r="BE46" s="9" t="b">
        <v>1</v>
      </c>
      <c r="BF46" s="9" t="b">
        <v>0</v>
      </c>
      <c r="BG46" s="9" t="b">
        <v>0</v>
      </c>
      <c r="BH46" s="9" t="b">
        <v>0</v>
      </c>
      <c r="BI46" s="9" t="b">
        <v>0</v>
      </c>
      <c r="BJ46" s="9" t="b">
        <v>1</v>
      </c>
      <c r="BK46" s="9" t="b">
        <v>0</v>
      </c>
      <c r="BL46" s="9">
        <f t="shared" si="8"/>
        <v>2</v>
      </c>
      <c r="BM46" s="13">
        <f t="shared" si="9"/>
        <v>1</v>
      </c>
      <c r="BN46" s="9" t="b">
        <v>1</v>
      </c>
      <c r="BO46" s="9" t="b">
        <v>0</v>
      </c>
      <c r="BP46" s="9" t="b">
        <v>0</v>
      </c>
      <c r="BQ46" s="9" t="b">
        <v>0</v>
      </c>
      <c r="BR46" s="9" t="b">
        <v>1</v>
      </c>
      <c r="BS46" s="9" t="b">
        <v>1</v>
      </c>
      <c r="BT46" s="9" t="b">
        <v>1</v>
      </c>
      <c r="BU46" s="9" t="b">
        <v>0</v>
      </c>
      <c r="BV46" s="9" t="b">
        <v>0</v>
      </c>
      <c r="BW46" s="9" t="b">
        <v>1</v>
      </c>
      <c r="BX46" s="9">
        <f t="shared" si="10"/>
        <v>4</v>
      </c>
      <c r="BY46" s="13">
        <f t="shared" si="11"/>
        <v>0.2857142857142857</v>
      </c>
      <c r="BZ46" s="9" t="b">
        <v>1</v>
      </c>
      <c r="CA46" s="9" t="b">
        <v>0</v>
      </c>
      <c r="CB46" s="9" t="b">
        <v>0</v>
      </c>
      <c r="CC46" s="9" t="b">
        <v>0</v>
      </c>
      <c r="CD46" s="9" t="b">
        <v>0</v>
      </c>
      <c r="CE46" s="9" t="b">
        <v>1</v>
      </c>
      <c r="CF46" s="9" t="b">
        <v>1</v>
      </c>
      <c r="CG46" s="9" t="b">
        <v>1</v>
      </c>
      <c r="CH46" s="9" t="b">
        <v>1</v>
      </c>
      <c r="CI46" s="9" t="b">
        <v>0</v>
      </c>
      <c r="CJ46" s="9" t="b">
        <v>0</v>
      </c>
      <c r="CK46" s="9" t="b">
        <v>0</v>
      </c>
      <c r="CL46" s="9" t="b">
        <v>0</v>
      </c>
      <c r="CM46" s="9" t="b">
        <v>0</v>
      </c>
      <c r="CN46" s="9" t="b">
        <v>0</v>
      </c>
      <c r="CO46" s="9" t="b">
        <v>0</v>
      </c>
      <c r="CP46" s="9" t="b">
        <v>0</v>
      </c>
      <c r="CQ46" s="9" t="b">
        <v>0</v>
      </c>
      <c r="CR46" s="9">
        <f t="shared" si="12"/>
        <v>2</v>
      </c>
      <c r="CS46" s="13" t="e">
        <f t="shared" ca="1" si="13"/>
        <v>#NAME?</v>
      </c>
      <c r="CT46" s="9" t="b">
        <v>1</v>
      </c>
      <c r="CU46" s="9" t="b">
        <v>1</v>
      </c>
      <c r="CV46" s="10"/>
      <c r="CW46" s="9" t="b">
        <v>0</v>
      </c>
      <c r="CX46" s="9"/>
      <c r="CY46" s="9" t="b">
        <v>0</v>
      </c>
      <c r="CZ46" s="9"/>
      <c r="DA46" s="9" t="e">
        <f t="shared" ca="1" si="14"/>
        <v>#NAME?</v>
      </c>
      <c r="DB46" s="13" t="e">
        <f t="shared" ca="1" si="15"/>
        <v>#NAME?</v>
      </c>
      <c r="DC46" s="10"/>
      <c r="DD46" s="10"/>
      <c r="DE46" s="9" t="b">
        <v>0</v>
      </c>
      <c r="DF46" s="9"/>
      <c r="DG46" s="9"/>
      <c r="DH46" s="9" t="e">
        <f t="shared" ca="1" si="16"/>
        <v>#NAME?</v>
      </c>
      <c r="DI46" s="14" t="e">
        <f t="shared" ca="1" si="17"/>
        <v>#NAME?</v>
      </c>
      <c r="DJ46" s="9"/>
      <c r="DK46" s="10"/>
      <c r="DL46" s="10"/>
      <c r="DM46" s="10"/>
      <c r="DN46" s="10"/>
      <c r="DO46" s="9"/>
      <c r="DP46" s="14">
        <f t="shared" ca="1" si="18"/>
        <v>6.25E-2</v>
      </c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 t="e">
        <f t="shared" ca="1" si="19"/>
        <v>#NAME?</v>
      </c>
      <c r="EM46" s="9"/>
      <c r="EN46" s="9" t="s">
        <v>169</v>
      </c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 t="s">
        <v>180</v>
      </c>
      <c r="EZ46" s="9"/>
      <c r="FA46" s="9"/>
      <c r="FB46" s="9"/>
      <c r="FC46" s="9"/>
      <c r="FD46" s="9"/>
      <c r="FE46" s="16" t="s">
        <v>182</v>
      </c>
    </row>
    <row r="47" spans="1:161" ht="12.45" x14ac:dyDescent="0.3">
      <c r="A47" s="17"/>
      <c r="B47" s="18">
        <v>12345723</v>
      </c>
      <c r="C47" s="18"/>
      <c r="D47" s="18"/>
      <c r="E47" s="18">
        <v>72</v>
      </c>
      <c r="F47" s="18" t="s">
        <v>183</v>
      </c>
      <c r="G47" s="19">
        <v>45504</v>
      </c>
      <c r="H47" s="20">
        <v>5033</v>
      </c>
      <c r="I47" s="18"/>
      <c r="J47" s="21">
        <v>45504.54583333333</v>
      </c>
      <c r="K47" s="21">
        <v>45504.767361111109</v>
      </c>
      <c r="L47" s="18" t="s">
        <v>162</v>
      </c>
      <c r="M47" s="18" t="s">
        <v>163</v>
      </c>
      <c r="N47" s="18" t="b">
        <f t="shared" si="0"/>
        <v>0</v>
      </c>
      <c r="O47" s="18" t="str">
        <f t="shared" si="1"/>
        <v>NLSF-039</v>
      </c>
      <c r="P47" s="18"/>
      <c r="Q47" s="22">
        <f t="shared" si="2"/>
        <v>0.125</v>
      </c>
      <c r="R47" s="18" t="b">
        <v>0</v>
      </c>
      <c r="S47" s="18" t="b">
        <v>0</v>
      </c>
      <c r="T47" s="18" t="b">
        <v>0</v>
      </c>
      <c r="U47" s="18" t="b">
        <v>1</v>
      </c>
      <c r="V47" s="18" t="b">
        <v>1</v>
      </c>
      <c r="W47" s="18" t="b">
        <v>0</v>
      </c>
      <c r="X47" s="18" t="b">
        <v>0</v>
      </c>
      <c r="Y47" s="18" t="b">
        <v>0</v>
      </c>
      <c r="Z47" s="18" t="b">
        <v>0</v>
      </c>
      <c r="AA47" s="18"/>
      <c r="AB47" s="18"/>
      <c r="AC47" s="18" t="str">
        <f t="shared" si="3"/>
        <v/>
      </c>
      <c r="AD47" s="18"/>
      <c r="AE47" s="18" t="b">
        <v>0</v>
      </c>
      <c r="AF47" s="18" t="b">
        <v>0</v>
      </c>
      <c r="AG47" s="18" t="b">
        <v>0</v>
      </c>
      <c r="AH47" s="18"/>
      <c r="AI47" s="18" t="b">
        <v>0</v>
      </c>
      <c r="AJ47" s="18"/>
      <c r="AK47" s="18" t="b">
        <v>0</v>
      </c>
      <c r="AL47" s="18" t="b">
        <v>0</v>
      </c>
      <c r="AM47" s="18" t="b">
        <v>0</v>
      </c>
      <c r="AN47" s="18">
        <f t="shared" si="4"/>
        <v>1</v>
      </c>
      <c r="AO47" s="22">
        <f t="shared" si="5"/>
        <v>0.33333333333333331</v>
      </c>
      <c r="AP47" s="18" t="b">
        <v>0</v>
      </c>
      <c r="AQ47" s="18" t="b">
        <v>0</v>
      </c>
      <c r="AR47" s="18" t="b">
        <v>1</v>
      </c>
      <c r="AS47" s="18"/>
      <c r="AT47" s="18"/>
      <c r="AU47" s="18" t="b">
        <v>1</v>
      </c>
      <c r="AV47" s="18"/>
      <c r="AW47" s="18" t="b">
        <v>1</v>
      </c>
      <c r="AX47" s="18" t="b">
        <v>1</v>
      </c>
      <c r="AY47" s="18" t="b">
        <v>1</v>
      </c>
      <c r="AZ47" s="18" t="b">
        <v>0</v>
      </c>
      <c r="BA47" s="18">
        <f t="shared" si="6"/>
        <v>2</v>
      </c>
      <c r="BB47" s="22">
        <f t="shared" si="7"/>
        <v>0.4</v>
      </c>
      <c r="BC47" s="18" t="b">
        <v>0</v>
      </c>
      <c r="BD47" s="18" t="b">
        <v>0</v>
      </c>
      <c r="BE47" s="18" t="b">
        <v>1</v>
      </c>
      <c r="BF47" s="18" t="b">
        <v>0</v>
      </c>
      <c r="BG47" s="18" t="b">
        <v>0</v>
      </c>
      <c r="BH47" s="18" t="b">
        <v>0</v>
      </c>
      <c r="BI47" s="18" t="b">
        <v>0</v>
      </c>
      <c r="BJ47" s="18" t="b">
        <v>1</v>
      </c>
      <c r="BK47" s="18" t="b">
        <v>0</v>
      </c>
      <c r="BL47" s="18">
        <f t="shared" si="8"/>
        <v>2</v>
      </c>
      <c r="BM47" s="22">
        <f t="shared" si="9"/>
        <v>1</v>
      </c>
      <c r="BN47" s="18" t="b">
        <v>1</v>
      </c>
      <c r="BO47" s="18" t="b">
        <v>0</v>
      </c>
      <c r="BP47" s="18" t="b">
        <v>0</v>
      </c>
      <c r="BQ47" s="18" t="b">
        <v>0</v>
      </c>
      <c r="BR47" s="18" t="b">
        <v>1</v>
      </c>
      <c r="BS47" s="18" t="b">
        <v>1</v>
      </c>
      <c r="BT47" s="18" t="b">
        <v>1</v>
      </c>
      <c r="BU47" s="18" t="b">
        <v>0</v>
      </c>
      <c r="BV47" s="18" t="b">
        <v>0</v>
      </c>
      <c r="BW47" s="18" t="b">
        <v>1</v>
      </c>
      <c r="BX47" s="18">
        <f t="shared" si="10"/>
        <v>4</v>
      </c>
      <c r="BY47" s="22">
        <f t="shared" si="11"/>
        <v>0.2857142857142857</v>
      </c>
      <c r="BZ47" s="18" t="b">
        <v>1</v>
      </c>
      <c r="CA47" s="18" t="b">
        <v>0</v>
      </c>
      <c r="CB47" s="18" t="b">
        <v>0</v>
      </c>
      <c r="CC47" s="18" t="b">
        <v>0</v>
      </c>
      <c r="CD47" s="18" t="b">
        <v>0</v>
      </c>
      <c r="CE47" s="18" t="b">
        <v>1</v>
      </c>
      <c r="CF47" s="18" t="b">
        <v>1</v>
      </c>
      <c r="CG47" s="18" t="b">
        <v>1</v>
      </c>
      <c r="CH47" s="18" t="b">
        <v>1</v>
      </c>
      <c r="CI47" s="18" t="b">
        <v>0</v>
      </c>
      <c r="CJ47" s="18" t="b">
        <v>0</v>
      </c>
      <c r="CK47" s="18" t="b">
        <v>0</v>
      </c>
      <c r="CL47" s="18" t="b">
        <v>0</v>
      </c>
      <c r="CM47" s="18" t="b">
        <v>0</v>
      </c>
      <c r="CN47" s="18" t="b">
        <v>0</v>
      </c>
      <c r="CO47" s="18" t="b">
        <v>0</v>
      </c>
      <c r="CP47" s="18" t="b">
        <v>0</v>
      </c>
      <c r="CQ47" s="18" t="b">
        <v>0</v>
      </c>
      <c r="CR47" s="18">
        <f t="shared" si="12"/>
        <v>2</v>
      </c>
      <c r="CS47" s="22" t="e">
        <f t="shared" ca="1" si="13"/>
        <v>#NAME?</v>
      </c>
      <c r="CT47" s="18" t="b">
        <v>1</v>
      </c>
      <c r="CU47" s="18" t="b">
        <v>1</v>
      </c>
      <c r="CV47" s="19"/>
      <c r="CW47" s="18" t="b">
        <v>0</v>
      </c>
      <c r="CX47" s="18"/>
      <c r="CY47" s="18" t="b">
        <v>0</v>
      </c>
      <c r="CZ47" s="18"/>
      <c r="DA47" s="18" t="e">
        <f t="shared" ca="1" si="14"/>
        <v>#NAME?</v>
      </c>
      <c r="DB47" s="22" t="e">
        <f t="shared" ca="1" si="15"/>
        <v>#NAME?</v>
      </c>
      <c r="DC47" s="19"/>
      <c r="DD47" s="19"/>
      <c r="DE47" s="18" t="b">
        <v>0</v>
      </c>
      <c r="DF47" s="18"/>
      <c r="DG47" s="18"/>
      <c r="DH47" s="18" t="e">
        <f t="shared" ca="1" si="16"/>
        <v>#NAME?</v>
      </c>
      <c r="DI47" s="24" t="e">
        <f t="shared" ca="1" si="17"/>
        <v>#NAME?</v>
      </c>
      <c r="DJ47" s="18"/>
      <c r="DK47" s="19"/>
      <c r="DL47" s="19"/>
      <c r="DM47" s="19"/>
      <c r="DN47" s="19"/>
      <c r="DO47" s="18"/>
      <c r="DP47" s="24">
        <f t="shared" ca="1" si="18"/>
        <v>6.25E-2</v>
      </c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 t="e">
        <f t="shared" ca="1" si="19"/>
        <v>#NAME?</v>
      </c>
      <c r="EM47" s="18"/>
      <c r="EN47" s="18" t="s">
        <v>169</v>
      </c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 t="s">
        <v>180</v>
      </c>
      <c r="EZ47" s="18"/>
      <c r="FA47" s="18"/>
      <c r="FB47" s="18"/>
      <c r="FC47" s="18"/>
      <c r="FD47" s="18"/>
      <c r="FE47" s="25" t="s">
        <v>182</v>
      </c>
    </row>
    <row r="48" spans="1:161" ht="12.45" x14ac:dyDescent="0.3">
      <c r="A48" s="8"/>
      <c r="B48" s="9">
        <v>12345724</v>
      </c>
      <c r="C48" s="9"/>
      <c r="D48" s="9"/>
      <c r="E48" s="9">
        <v>63</v>
      </c>
      <c r="F48" s="9" t="s">
        <v>183</v>
      </c>
      <c r="G48" s="10">
        <v>45516</v>
      </c>
      <c r="H48" s="11">
        <v>3037</v>
      </c>
      <c r="I48" s="9"/>
      <c r="J48" s="12">
        <v>45516.45416666667</v>
      </c>
      <c r="K48" s="12">
        <v>45516.631944444445</v>
      </c>
      <c r="L48" s="9" t="s">
        <v>162</v>
      </c>
      <c r="M48" s="9" t="s">
        <v>163</v>
      </c>
      <c r="N48" s="9" t="b">
        <f t="shared" si="0"/>
        <v>0</v>
      </c>
      <c r="O48" s="9" t="str">
        <f t="shared" si="1"/>
        <v>NLSF-040</v>
      </c>
      <c r="P48" s="9"/>
      <c r="Q48" s="13">
        <f t="shared" si="2"/>
        <v>0.125</v>
      </c>
      <c r="R48" s="9" t="b">
        <v>0</v>
      </c>
      <c r="S48" s="9" t="b">
        <v>0</v>
      </c>
      <c r="T48" s="9" t="b">
        <v>0</v>
      </c>
      <c r="U48" s="9" t="b">
        <v>1</v>
      </c>
      <c r="V48" s="9" t="b">
        <v>1</v>
      </c>
      <c r="W48" s="9" t="b">
        <v>0</v>
      </c>
      <c r="X48" s="9" t="b">
        <v>0</v>
      </c>
      <c r="Y48" s="9" t="b">
        <v>0</v>
      </c>
      <c r="Z48" s="9" t="b">
        <v>0</v>
      </c>
      <c r="AA48" s="9"/>
      <c r="AB48" s="9"/>
      <c r="AC48" s="9" t="str">
        <f t="shared" si="3"/>
        <v/>
      </c>
      <c r="AD48" s="9"/>
      <c r="AE48" s="9" t="b">
        <v>0</v>
      </c>
      <c r="AF48" s="9" t="b">
        <v>0</v>
      </c>
      <c r="AG48" s="9" t="b">
        <v>0</v>
      </c>
      <c r="AH48" s="9"/>
      <c r="AI48" s="9" t="b">
        <v>0</v>
      </c>
      <c r="AJ48" s="9"/>
      <c r="AK48" s="9" t="b">
        <v>0</v>
      </c>
      <c r="AL48" s="9" t="b">
        <v>0</v>
      </c>
      <c r="AM48" s="9" t="b">
        <v>0</v>
      </c>
      <c r="AN48" s="9">
        <f t="shared" si="4"/>
        <v>1</v>
      </c>
      <c r="AO48" s="13">
        <f t="shared" si="5"/>
        <v>0.33333333333333331</v>
      </c>
      <c r="AP48" s="9" t="b">
        <v>0</v>
      </c>
      <c r="AQ48" s="9" t="b">
        <v>0</v>
      </c>
      <c r="AR48" s="9" t="b">
        <v>1</v>
      </c>
      <c r="AS48" s="9"/>
      <c r="AT48" s="9"/>
      <c r="AU48" s="9" t="b">
        <v>1</v>
      </c>
      <c r="AV48" s="9"/>
      <c r="AW48" s="9" t="b">
        <v>1</v>
      </c>
      <c r="AX48" s="9" t="b">
        <v>1</v>
      </c>
      <c r="AY48" s="9" t="b">
        <v>1</v>
      </c>
      <c r="AZ48" s="9" t="b">
        <v>0</v>
      </c>
      <c r="BA48" s="9">
        <f t="shared" si="6"/>
        <v>2</v>
      </c>
      <c r="BB48" s="13">
        <f t="shared" si="7"/>
        <v>0.4</v>
      </c>
      <c r="BC48" s="9" t="b">
        <v>0</v>
      </c>
      <c r="BD48" s="9" t="b">
        <v>0</v>
      </c>
      <c r="BE48" s="9" t="b">
        <v>1</v>
      </c>
      <c r="BF48" s="9" t="b">
        <v>0</v>
      </c>
      <c r="BG48" s="9" t="b">
        <v>0</v>
      </c>
      <c r="BH48" s="9" t="b">
        <v>0</v>
      </c>
      <c r="BI48" s="9" t="b">
        <v>0</v>
      </c>
      <c r="BJ48" s="9" t="b">
        <v>1</v>
      </c>
      <c r="BK48" s="9" t="b">
        <v>0</v>
      </c>
      <c r="BL48" s="9">
        <f t="shared" si="8"/>
        <v>2</v>
      </c>
      <c r="BM48" s="13">
        <f t="shared" si="9"/>
        <v>1</v>
      </c>
      <c r="BN48" s="9" t="b">
        <v>1</v>
      </c>
      <c r="BO48" s="9" t="b">
        <v>0</v>
      </c>
      <c r="BP48" s="9" t="b">
        <v>0</v>
      </c>
      <c r="BQ48" s="9" t="b">
        <v>0</v>
      </c>
      <c r="BR48" s="9" t="b">
        <v>1</v>
      </c>
      <c r="BS48" s="9" t="b">
        <v>1</v>
      </c>
      <c r="BT48" s="9" t="b">
        <v>1</v>
      </c>
      <c r="BU48" s="9" t="b">
        <v>0</v>
      </c>
      <c r="BV48" s="9" t="b">
        <v>0</v>
      </c>
      <c r="BW48" s="9" t="b">
        <v>1</v>
      </c>
      <c r="BX48" s="9">
        <f t="shared" si="10"/>
        <v>4</v>
      </c>
      <c r="BY48" s="13">
        <f t="shared" si="11"/>
        <v>0.2857142857142857</v>
      </c>
      <c r="BZ48" s="9" t="b">
        <v>1</v>
      </c>
      <c r="CA48" s="9" t="b">
        <v>0</v>
      </c>
      <c r="CB48" s="9" t="b">
        <v>0</v>
      </c>
      <c r="CC48" s="9" t="b">
        <v>0</v>
      </c>
      <c r="CD48" s="9" t="b">
        <v>0</v>
      </c>
      <c r="CE48" s="9" t="b">
        <v>1</v>
      </c>
      <c r="CF48" s="9" t="b">
        <v>1</v>
      </c>
      <c r="CG48" s="9" t="b">
        <v>1</v>
      </c>
      <c r="CH48" s="9" t="b">
        <v>1</v>
      </c>
      <c r="CI48" s="9" t="b">
        <v>0</v>
      </c>
      <c r="CJ48" s="9" t="b">
        <v>0</v>
      </c>
      <c r="CK48" s="9" t="b">
        <v>0</v>
      </c>
      <c r="CL48" s="9" t="b">
        <v>0</v>
      </c>
      <c r="CM48" s="9" t="b">
        <v>0</v>
      </c>
      <c r="CN48" s="9" t="b">
        <v>0</v>
      </c>
      <c r="CO48" s="9" t="b">
        <v>0</v>
      </c>
      <c r="CP48" s="9" t="b">
        <v>0</v>
      </c>
      <c r="CQ48" s="9" t="b">
        <v>0</v>
      </c>
      <c r="CR48" s="9">
        <f t="shared" si="12"/>
        <v>2</v>
      </c>
      <c r="CS48" s="13" t="e">
        <f t="shared" ca="1" si="13"/>
        <v>#NAME?</v>
      </c>
      <c r="CT48" s="9" t="b">
        <v>1</v>
      </c>
      <c r="CU48" s="9" t="b">
        <v>1</v>
      </c>
      <c r="CV48" s="10"/>
      <c r="CW48" s="9" t="b">
        <v>0</v>
      </c>
      <c r="CX48" s="9"/>
      <c r="CY48" s="9" t="b">
        <v>0</v>
      </c>
      <c r="CZ48" s="9"/>
      <c r="DA48" s="9" t="e">
        <f t="shared" ca="1" si="14"/>
        <v>#NAME?</v>
      </c>
      <c r="DB48" s="13" t="e">
        <f t="shared" ca="1" si="15"/>
        <v>#NAME?</v>
      </c>
      <c r="DC48" s="10"/>
      <c r="DD48" s="10"/>
      <c r="DE48" s="9" t="b">
        <v>0</v>
      </c>
      <c r="DF48" s="9"/>
      <c r="DG48" s="9"/>
      <c r="DH48" s="9" t="e">
        <f t="shared" ca="1" si="16"/>
        <v>#NAME?</v>
      </c>
      <c r="DI48" s="14" t="e">
        <f t="shared" ca="1" si="17"/>
        <v>#NAME?</v>
      </c>
      <c r="DJ48" s="9"/>
      <c r="DK48" s="10"/>
      <c r="DL48" s="10"/>
      <c r="DM48" s="10"/>
      <c r="DN48" s="10"/>
      <c r="DO48" s="9"/>
      <c r="DP48" s="14">
        <f t="shared" ca="1" si="18"/>
        <v>6.25E-2</v>
      </c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 t="e">
        <f t="shared" ca="1" si="19"/>
        <v>#NAME?</v>
      </c>
      <c r="EM48" s="9"/>
      <c r="EN48" s="9" t="s">
        <v>169</v>
      </c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 t="s">
        <v>180</v>
      </c>
      <c r="EZ48" s="9"/>
      <c r="FA48" s="9"/>
      <c r="FB48" s="9"/>
      <c r="FC48" s="9"/>
      <c r="FD48" s="9"/>
      <c r="FE48" s="16" t="s">
        <v>182</v>
      </c>
    </row>
    <row r="49" spans="1:161" ht="12.45" x14ac:dyDescent="0.3">
      <c r="A49" s="17"/>
      <c r="B49" s="18">
        <v>12345725</v>
      </c>
      <c r="C49" s="18"/>
      <c r="D49" s="18"/>
      <c r="E49" s="18">
        <v>67</v>
      </c>
      <c r="F49" s="18" t="s">
        <v>183</v>
      </c>
      <c r="G49" s="19">
        <v>45517</v>
      </c>
      <c r="H49" s="20">
        <v>7945</v>
      </c>
      <c r="I49" s="18"/>
      <c r="J49" s="21">
        <v>45517.694444444445</v>
      </c>
      <c r="K49" s="21">
        <v>45517.875</v>
      </c>
      <c r="L49" s="18" t="s">
        <v>162</v>
      </c>
      <c r="M49" s="18" t="s">
        <v>163</v>
      </c>
      <c r="N49" s="18" t="b">
        <f t="shared" si="0"/>
        <v>0</v>
      </c>
      <c r="O49" s="18" t="str">
        <f t="shared" si="1"/>
        <v>NLSF-041</v>
      </c>
      <c r="P49" s="18"/>
      <c r="Q49" s="22">
        <f t="shared" si="2"/>
        <v>0.125</v>
      </c>
      <c r="R49" s="18" t="b">
        <v>0</v>
      </c>
      <c r="S49" s="18" t="b">
        <v>0</v>
      </c>
      <c r="T49" s="18" t="b">
        <v>0</v>
      </c>
      <c r="U49" s="18" t="b">
        <v>1</v>
      </c>
      <c r="V49" s="18" t="b">
        <v>1</v>
      </c>
      <c r="W49" s="18" t="b">
        <v>0</v>
      </c>
      <c r="X49" s="18" t="b">
        <v>0</v>
      </c>
      <c r="Y49" s="18" t="b">
        <v>0</v>
      </c>
      <c r="Z49" s="18" t="b">
        <v>0</v>
      </c>
      <c r="AA49" s="18"/>
      <c r="AB49" s="18"/>
      <c r="AC49" s="18" t="str">
        <f t="shared" si="3"/>
        <v/>
      </c>
      <c r="AD49" s="18"/>
      <c r="AE49" s="18" t="b">
        <v>0</v>
      </c>
      <c r="AF49" s="18" t="b">
        <v>0</v>
      </c>
      <c r="AG49" s="18" t="b">
        <v>0</v>
      </c>
      <c r="AH49" s="18"/>
      <c r="AI49" s="18" t="b">
        <v>0</v>
      </c>
      <c r="AJ49" s="18"/>
      <c r="AK49" s="18" t="b">
        <v>0</v>
      </c>
      <c r="AL49" s="18" t="b">
        <v>0</v>
      </c>
      <c r="AM49" s="18" t="b">
        <v>0</v>
      </c>
      <c r="AN49" s="18">
        <f t="shared" si="4"/>
        <v>1</v>
      </c>
      <c r="AO49" s="22">
        <f t="shared" si="5"/>
        <v>0.33333333333333331</v>
      </c>
      <c r="AP49" s="18" t="b">
        <v>0</v>
      </c>
      <c r="AQ49" s="18" t="b">
        <v>0</v>
      </c>
      <c r="AR49" s="18" t="b">
        <v>1</v>
      </c>
      <c r="AS49" s="18"/>
      <c r="AT49" s="18"/>
      <c r="AU49" s="18" t="b">
        <v>1</v>
      </c>
      <c r="AV49" s="18"/>
      <c r="AW49" s="18" t="b">
        <v>1</v>
      </c>
      <c r="AX49" s="18" t="b">
        <v>1</v>
      </c>
      <c r="AY49" s="18" t="b">
        <v>1</v>
      </c>
      <c r="AZ49" s="18" t="b">
        <v>0</v>
      </c>
      <c r="BA49" s="18">
        <f t="shared" si="6"/>
        <v>2</v>
      </c>
      <c r="BB49" s="22">
        <f t="shared" si="7"/>
        <v>0.4</v>
      </c>
      <c r="BC49" s="18" t="b">
        <v>0</v>
      </c>
      <c r="BD49" s="18" t="b">
        <v>0</v>
      </c>
      <c r="BE49" s="18" t="b">
        <v>1</v>
      </c>
      <c r="BF49" s="18" t="b">
        <v>0</v>
      </c>
      <c r="BG49" s="18" t="b">
        <v>0</v>
      </c>
      <c r="BH49" s="18" t="b">
        <v>0</v>
      </c>
      <c r="BI49" s="18" t="b">
        <v>0</v>
      </c>
      <c r="BJ49" s="18" t="b">
        <v>1</v>
      </c>
      <c r="BK49" s="18" t="b">
        <v>0</v>
      </c>
      <c r="BL49" s="18">
        <f t="shared" si="8"/>
        <v>2</v>
      </c>
      <c r="BM49" s="22">
        <f t="shared" si="9"/>
        <v>1</v>
      </c>
      <c r="BN49" s="18" t="b">
        <v>1</v>
      </c>
      <c r="BO49" s="18" t="b">
        <v>0</v>
      </c>
      <c r="BP49" s="18" t="b">
        <v>0</v>
      </c>
      <c r="BQ49" s="18" t="b">
        <v>0</v>
      </c>
      <c r="BR49" s="18" t="b">
        <v>1</v>
      </c>
      <c r="BS49" s="18" t="b">
        <v>1</v>
      </c>
      <c r="BT49" s="18" t="b">
        <v>1</v>
      </c>
      <c r="BU49" s="18" t="b">
        <v>0</v>
      </c>
      <c r="BV49" s="18" t="b">
        <v>0</v>
      </c>
      <c r="BW49" s="18" t="b">
        <v>1</v>
      </c>
      <c r="BX49" s="18">
        <f t="shared" si="10"/>
        <v>4</v>
      </c>
      <c r="BY49" s="22">
        <f t="shared" si="11"/>
        <v>0.2857142857142857</v>
      </c>
      <c r="BZ49" s="18" t="b">
        <v>1</v>
      </c>
      <c r="CA49" s="18" t="b">
        <v>0</v>
      </c>
      <c r="CB49" s="18" t="b">
        <v>0</v>
      </c>
      <c r="CC49" s="18" t="b">
        <v>0</v>
      </c>
      <c r="CD49" s="18" t="b">
        <v>0</v>
      </c>
      <c r="CE49" s="18" t="b">
        <v>1</v>
      </c>
      <c r="CF49" s="18" t="b">
        <v>1</v>
      </c>
      <c r="CG49" s="18" t="b">
        <v>1</v>
      </c>
      <c r="CH49" s="18" t="b">
        <v>1</v>
      </c>
      <c r="CI49" s="18" t="b">
        <v>0</v>
      </c>
      <c r="CJ49" s="18" t="b">
        <v>0</v>
      </c>
      <c r="CK49" s="18" t="b">
        <v>0</v>
      </c>
      <c r="CL49" s="18" t="b">
        <v>0</v>
      </c>
      <c r="CM49" s="18" t="b">
        <v>0</v>
      </c>
      <c r="CN49" s="18" t="b">
        <v>0</v>
      </c>
      <c r="CO49" s="18" t="b">
        <v>0</v>
      </c>
      <c r="CP49" s="18" t="b">
        <v>0</v>
      </c>
      <c r="CQ49" s="18" t="b">
        <v>0</v>
      </c>
      <c r="CR49" s="18">
        <f t="shared" si="12"/>
        <v>2</v>
      </c>
      <c r="CS49" s="22" t="e">
        <f t="shared" ca="1" si="13"/>
        <v>#NAME?</v>
      </c>
      <c r="CT49" s="18" t="b">
        <v>1</v>
      </c>
      <c r="CU49" s="18" t="b">
        <v>1</v>
      </c>
      <c r="CV49" s="19"/>
      <c r="CW49" s="18" t="b">
        <v>0</v>
      </c>
      <c r="CX49" s="18"/>
      <c r="CY49" s="18" t="b">
        <v>0</v>
      </c>
      <c r="CZ49" s="18"/>
      <c r="DA49" s="18" t="e">
        <f t="shared" ca="1" si="14"/>
        <v>#NAME?</v>
      </c>
      <c r="DB49" s="22" t="e">
        <f t="shared" ca="1" si="15"/>
        <v>#NAME?</v>
      </c>
      <c r="DC49" s="19"/>
      <c r="DD49" s="19"/>
      <c r="DE49" s="18" t="b">
        <v>0</v>
      </c>
      <c r="DF49" s="18"/>
      <c r="DG49" s="18"/>
      <c r="DH49" s="18" t="e">
        <f t="shared" ca="1" si="16"/>
        <v>#NAME?</v>
      </c>
      <c r="DI49" s="24" t="e">
        <f t="shared" ca="1" si="17"/>
        <v>#NAME?</v>
      </c>
      <c r="DJ49" s="18"/>
      <c r="DK49" s="19"/>
      <c r="DL49" s="19"/>
      <c r="DM49" s="19"/>
      <c r="DN49" s="19"/>
      <c r="DO49" s="18"/>
      <c r="DP49" s="24">
        <f t="shared" ca="1" si="18"/>
        <v>6.25E-2</v>
      </c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 t="e">
        <f t="shared" ca="1" si="19"/>
        <v>#NAME?</v>
      </c>
      <c r="EM49" s="18"/>
      <c r="EN49" s="18" t="s">
        <v>169</v>
      </c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 t="s">
        <v>180</v>
      </c>
      <c r="EZ49" s="18"/>
      <c r="FA49" s="18"/>
      <c r="FB49" s="18"/>
      <c r="FC49" s="18"/>
      <c r="FD49" s="18"/>
      <c r="FE49" s="25" t="s">
        <v>182</v>
      </c>
    </row>
    <row r="50" spans="1:161" ht="12.45" x14ac:dyDescent="0.3">
      <c r="A50" s="8"/>
      <c r="B50" s="9">
        <v>12345726</v>
      </c>
      <c r="C50" s="9"/>
      <c r="D50" s="9"/>
      <c r="E50" s="9">
        <v>34</v>
      </c>
      <c r="F50" s="9" t="s">
        <v>183</v>
      </c>
      <c r="G50" s="10">
        <v>45517</v>
      </c>
      <c r="H50" s="11">
        <v>7945</v>
      </c>
      <c r="I50" s="9"/>
      <c r="J50" s="12">
        <v>45517.426388888889</v>
      </c>
      <c r="K50" s="12">
        <v>45517.579861111109</v>
      </c>
      <c r="L50" s="9" t="s">
        <v>257</v>
      </c>
      <c r="M50" s="9" t="s">
        <v>267</v>
      </c>
      <c r="N50" s="9" t="b">
        <f t="shared" si="0"/>
        <v>0</v>
      </c>
      <c r="O50" s="9" t="str">
        <f t="shared" si="1"/>
        <v>NLSF-042</v>
      </c>
      <c r="P50" s="9"/>
      <c r="Q50" s="13">
        <f t="shared" si="2"/>
        <v>0.125</v>
      </c>
      <c r="R50" s="9" t="b">
        <v>0</v>
      </c>
      <c r="S50" s="9" t="b">
        <v>0</v>
      </c>
      <c r="T50" s="9" t="b">
        <v>0</v>
      </c>
      <c r="U50" s="9" t="b">
        <v>1</v>
      </c>
      <c r="V50" s="9" t="b">
        <v>1</v>
      </c>
      <c r="W50" s="9" t="b">
        <v>0</v>
      </c>
      <c r="X50" s="9" t="b">
        <v>0</v>
      </c>
      <c r="Y50" s="9" t="b">
        <v>0</v>
      </c>
      <c r="Z50" s="9" t="b">
        <v>0</v>
      </c>
      <c r="AA50" s="9"/>
      <c r="AB50" s="9"/>
      <c r="AC50" s="9" t="str">
        <f t="shared" si="3"/>
        <v/>
      </c>
      <c r="AD50" s="9"/>
      <c r="AE50" s="9" t="b">
        <v>0</v>
      </c>
      <c r="AF50" s="9" t="b">
        <v>0</v>
      </c>
      <c r="AG50" s="9" t="b">
        <v>0</v>
      </c>
      <c r="AH50" s="9"/>
      <c r="AI50" s="9" t="b">
        <v>0</v>
      </c>
      <c r="AJ50" s="9"/>
      <c r="AK50" s="9" t="b">
        <v>0</v>
      </c>
      <c r="AL50" s="9" t="b">
        <v>0</v>
      </c>
      <c r="AM50" s="9" t="b">
        <v>0</v>
      </c>
      <c r="AN50" s="9">
        <f t="shared" si="4"/>
        <v>1</v>
      </c>
      <c r="AO50" s="13">
        <f t="shared" si="5"/>
        <v>0.33333333333333331</v>
      </c>
      <c r="AP50" s="9" t="b">
        <v>0</v>
      </c>
      <c r="AQ50" s="9" t="b">
        <v>0</v>
      </c>
      <c r="AR50" s="9" t="b">
        <v>1</v>
      </c>
      <c r="AS50" s="9"/>
      <c r="AT50" s="9"/>
      <c r="AU50" s="9" t="b">
        <v>1</v>
      </c>
      <c r="AV50" s="9"/>
      <c r="AW50" s="9" t="b">
        <v>1</v>
      </c>
      <c r="AX50" s="9" t="b">
        <v>1</v>
      </c>
      <c r="AY50" s="9" t="b">
        <v>1</v>
      </c>
      <c r="AZ50" s="9" t="b">
        <v>0</v>
      </c>
      <c r="BA50" s="9">
        <f t="shared" si="6"/>
        <v>2</v>
      </c>
      <c r="BB50" s="13">
        <f t="shared" si="7"/>
        <v>0.4</v>
      </c>
      <c r="BC50" s="9" t="b">
        <v>0</v>
      </c>
      <c r="BD50" s="9" t="b">
        <v>0</v>
      </c>
      <c r="BE50" s="9" t="b">
        <v>1</v>
      </c>
      <c r="BF50" s="9" t="b">
        <v>0</v>
      </c>
      <c r="BG50" s="9" t="b">
        <v>0</v>
      </c>
      <c r="BH50" s="9" t="b">
        <v>0</v>
      </c>
      <c r="BI50" s="9" t="b">
        <v>0</v>
      </c>
      <c r="BJ50" s="9" t="b">
        <v>1</v>
      </c>
      <c r="BK50" s="9" t="b">
        <v>0</v>
      </c>
      <c r="BL50" s="9">
        <f t="shared" si="8"/>
        <v>2</v>
      </c>
      <c r="BM50" s="13">
        <f t="shared" si="9"/>
        <v>1</v>
      </c>
      <c r="BN50" s="9" t="b">
        <v>1</v>
      </c>
      <c r="BO50" s="9" t="b">
        <v>0</v>
      </c>
      <c r="BP50" s="9" t="b">
        <v>0</v>
      </c>
      <c r="BQ50" s="9" t="b">
        <v>0</v>
      </c>
      <c r="BR50" s="9" t="b">
        <v>1</v>
      </c>
      <c r="BS50" s="9" t="b">
        <v>1</v>
      </c>
      <c r="BT50" s="9" t="b">
        <v>1</v>
      </c>
      <c r="BU50" s="9" t="b">
        <v>0</v>
      </c>
      <c r="BV50" s="9" t="b">
        <v>0</v>
      </c>
      <c r="BW50" s="9" t="b">
        <v>1</v>
      </c>
      <c r="BX50" s="9">
        <f t="shared" si="10"/>
        <v>4</v>
      </c>
      <c r="BY50" s="13">
        <f t="shared" si="11"/>
        <v>0.2857142857142857</v>
      </c>
      <c r="BZ50" s="9" t="b">
        <v>1</v>
      </c>
      <c r="CA50" s="9" t="b">
        <v>0</v>
      </c>
      <c r="CB50" s="9" t="b">
        <v>0</v>
      </c>
      <c r="CC50" s="9" t="b">
        <v>0</v>
      </c>
      <c r="CD50" s="9" t="b">
        <v>0</v>
      </c>
      <c r="CE50" s="9" t="b">
        <v>1</v>
      </c>
      <c r="CF50" s="9" t="b">
        <v>1</v>
      </c>
      <c r="CG50" s="9" t="b">
        <v>1</v>
      </c>
      <c r="CH50" s="9" t="b">
        <v>1</v>
      </c>
      <c r="CI50" s="9" t="b">
        <v>0</v>
      </c>
      <c r="CJ50" s="9" t="b">
        <v>0</v>
      </c>
      <c r="CK50" s="9" t="b">
        <v>0</v>
      </c>
      <c r="CL50" s="9" t="b">
        <v>0</v>
      </c>
      <c r="CM50" s="9" t="b">
        <v>0</v>
      </c>
      <c r="CN50" s="9" t="b">
        <v>0</v>
      </c>
      <c r="CO50" s="9" t="b">
        <v>0</v>
      </c>
      <c r="CP50" s="9" t="b">
        <v>0</v>
      </c>
      <c r="CQ50" s="9" t="b">
        <v>0</v>
      </c>
      <c r="CR50" s="9">
        <f t="shared" si="12"/>
        <v>2</v>
      </c>
      <c r="CS50" s="13" t="e">
        <f t="shared" ca="1" si="13"/>
        <v>#NAME?</v>
      </c>
      <c r="CT50" s="9" t="b">
        <v>1</v>
      </c>
      <c r="CU50" s="9" t="b">
        <v>1</v>
      </c>
      <c r="CV50" s="10"/>
      <c r="CW50" s="9" t="b">
        <v>0</v>
      </c>
      <c r="CX50" s="9"/>
      <c r="CY50" s="9" t="b">
        <v>0</v>
      </c>
      <c r="CZ50" s="9"/>
      <c r="DA50" s="9" t="e">
        <f t="shared" ca="1" si="14"/>
        <v>#NAME?</v>
      </c>
      <c r="DB50" s="13" t="e">
        <f t="shared" ca="1" si="15"/>
        <v>#NAME?</v>
      </c>
      <c r="DC50" s="10"/>
      <c r="DD50" s="10"/>
      <c r="DE50" s="9" t="b">
        <v>0</v>
      </c>
      <c r="DF50" s="9"/>
      <c r="DG50" s="9"/>
      <c r="DH50" s="9" t="e">
        <f t="shared" ca="1" si="16"/>
        <v>#NAME?</v>
      </c>
      <c r="DI50" s="14" t="e">
        <f t="shared" ca="1" si="17"/>
        <v>#NAME?</v>
      </c>
      <c r="DJ50" s="9"/>
      <c r="DK50" s="10"/>
      <c r="DL50" s="10"/>
      <c r="DM50" s="10"/>
      <c r="DN50" s="10"/>
      <c r="DO50" s="9"/>
      <c r="DP50" s="14">
        <f t="shared" ca="1" si="18"/>
        <v>6.25E-2</v>
      </c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 t="e">
        <f t="shared" ca="1" si="19"/>
        <v>#NAME?</v>
      </c>
      <c r="EM50" s="9"/>
      <c r="EN50" s="9" t="s">
        <v>169</v>
      </c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 t="s">
        <v>180</v>
      </c>
      <c r="EZ50" s="9"/>
      <c r="FA50" s="9"/>
      <c r="FB50" s="9"/>
      <c r="FC50" s="9"/>
      <c r="FD50" s="9"/>
      <c r="FE50" s="16" t="s">
        <v>182</v>
      </c>
    </row>
    <row r="51" spans="1:161" ht="12.45" x14ac:dyDescent="0.3">
      <c r="A51" s="17"/>
      <c r="B51" s="18">
        <v>12345727</v>
      </c>
      <c r="C51" s="18"/>
      <c r="D51" s="18"/>
      <c r="E51" s="18">
        <v>57</v>
      </c>
      <c r="F51" s="18" t="s">
        <v>161</v>
      </c>
      <c r="G51" s="19">
        <v>45527</v>
      </c>
      <c r="H51" s="20">
        <v>1578</v>
      </c>
      <c r="I51" s="18"/>
      <c r="J51" s="21">
        <v>45527.444444444445</v>
      </c>
      <c r="K51" s="21">
        <v>45527.743055555555</v>
      </c>
      <c r="L51" s="18" t="s">
        <v>162</v>
      </c>
      <c r="M51" s="18" t="s">
        <v>268</v>
      </c>
      <c r="N51" s="18" t="b">
        <f t="shared" si="0"/>
        <v>0</v>
      </c>
      <c r="O51" s="18" t="str">
        <f t="shared" si="1"/>
        <v>NLSF-043</v>
      </c>
      <c r="P51" s="18"/>
      <c r="Q51" s="22">
        <f t="shared" si="2"/>
        <v>0.125</v>
      </c>
      <c r="R51" s="18" t="b">
        <v>0</v>
      </c>
      <c r="S51" s="18" t="b">
        <v>0</v>
      </c>
      <c r="T51" s="18" t="b">
        <v>0</v>
      </c>
      <c r="U51" s="18" t="b">
        <v>1</v>
      </c>
      <c r="V51" s="18" t="b">
        <v>1</v>
      </c>
      <c r="W51" s="18" t="b">
        <v>0</v>
      </c>
      <c r="X51" s="18" t="b">
        <v>0</v>
      </c>
      <c r="Y51" s="18" t="b">
        <v>0</v>
      </c>
      <c r="Z51" s="18" t="b">
        <v>0</v>
      </c>
      <c r="AA51" s="18"/>
      <c r="AB51" s="18"/>
      <c r="AC51" s="18" t="str">
        <f t="shared" si="3"/>
        <v/>
      </c>
      <c r="AD51" s="18"/>
      <c r="AE51" s="18" t="b">
        <v>0</v>
      </c>
      <c r="AF51" s="18" t="b">
        <v>0</v>
      </c>
      <c r="AG51" s="18" t="b">
        <v>0</v>
      </c>
      <c r="AH51" s="18"/>
      <c r="AI51" s="18" t="b">
        <v>0</v>
      </c>
      <c r="AJ51" s="18"/>
      <c r="AK51" s="18" t="b">
        <v>0</v>
      </c>
      <c r="AL51" s="18" t="b">
        <v>0</v>
      </c>
      <c r="AM51" s="18" t="b">
        <v>0</v>
      </c>
      <c r="AN51" s="18">
        <f t="shared" si="4"/>
        <v>1</v>
      </c>
      <c r="AO51" s="22">
        <f t="shared" si="5"/>
        <v>0.33333333333333331</v>
      </c>
      <c r="AP51" s="18" t="b">
        <v>0</v>
      </c>
      <c r="AQ51" s="18" t="b">
        <v>0</v>
      </c>
      <c r="AR51" s="18" t="b">
        <v>1</v>
      </c>
      <c r="AS51" s="18"/>
      <c r="AT51" s="18"/>
      <c r="AU51" s="18" t="b">
        <v>1</v>
      </c>
      <c r="AV51" s="18"/>
      <c r="AW51" s="18" t="b">
        <v>1</v>
      </c>
      <c r="AX51" s="18" t="b">
        <v>1</v>
      </c>
      <c r="AY51" s="18" t="b">
        <v>1</v>
      </c>
      <c r="AZ51" s="18" t="b">
        <v>0</v>
      </c>
      <c r="BA51" s="18">
        <f t="shared" si="6"/>
        <v>2</v>
      </c>
      <c r="BB51" s="22">
        <f t="shared" si="7"/>
        <v>0.4</v>
      </c>
      <c r="BC51" s="18" t="b">
        <v>0</v>
      </c>
      <c r="BD51" s="18" t="b">
        <v>0</v>
      </c>
      <c r="BE51" s="18" t="b">
        <v>1</v>
      </c>
      <c r="BF51" s="18" t="b">
        <v>0</v>
      </c>
      <c r="BG51" s="18" t="b">
        <v>0</v>
      </c>
      <c r="BH51" s="18" t="b">
        <v>0</v>
      </c>
      <c r="BI51" s="18" t="b">
        <v>0</v>
      </c>
      <c r="BJ51" s="18" t="b">
        <v>1</v>
      </c>
      <c r="BK51" s="18" t="b">
        <v>0</v>
      </c>
      <c r="BL51" s="18">
        <f t="shared" si="8"/>
        <v>2</v>
      </c>
      <c r="BM51" s="22">
        <f t="shared" si="9"/>
        <v>1</v>
      </c>
      <c r="BN51" s="18" t="b">
        <v>1</v>
      </c>
      <c r="BO51" s="18" t="b">
        <v>0</v>
      </c>
      <c r="BP51" s="18" t="b">
        <v>0</v>
      </c>
      <c r="BQ51" s="18" t="b">
        <v>0</v>
      </c>
      <c r="BR51" s="18" t="b">
        <v>1</v>
      </c>
      <c r="BS51" s="18" t="b">
        <v>1</v>
      </c>
      <c r="BT51" s="18" t="b">
        <v>1</v>
      </c>
      <c r="BU51" s="18" t="b">
        <v>0</v>
      </c>
      <c r="BV51" s="18" t="b">
        <v>0</v>
      </c>
      <c r="BW51" s="18" t="b">
        <v>1</v>
      </c>
      <c r="BX51" s="18">
        <f t="shared" si="10"/>
        <v>4</v>
      </c>
      <c r="BY51" s="22">
        <f t="shared" si="11"/>
        <v>0.2857142857142857</v>
      </c>
      <c r="BZ51" s="18" t="b">
        <v>1</v>
      </c>
      <c r="CA51" s="18" t="b">
        <v>0</v>
      </c>
      <c r="CB51" s="18" t="b">
        <v>0</v>
      </c>
      <c r="CC51" s="18" t="b">
        <v>0</v>
      </c>
      <c r="CD51" s="18" t="b">
        <v>0</v>
      </c>
      <c r="CE51" s="18" t="b">
        <v>1</v>
      </c>
      <c r="CF51" s="18" t="b">
        <v>1</v>
      </c>
      <c r="CG51" s="18" t="b">
        <v>1</v>
      </c>
      <c r="CH51" s="18" t="b">
        <v>1</v>
      </c>
      <c r="CI51" s="18" t="b">
        <v>0</v>
      </c>
      <c r="CJ51" s="18" t="b">
        <v>0</v>
      </c>
      <c r="CK51" s="18" t="b">
        <v>0</v>
      </c>
      <c r="CL51" s="18" t="b">
        <v>0</v>
      </c>
      <c r="CM51" s="18" t="b">
        <v>0</v>
      </c>
      <c r="CN51" s="18" t="b">
        <v>0</v>
      </c>
      <c r="CO51" s="18" t="b">
        <v>0</v>
      </c>
      <c r="CP51" s="18" t="b">
        <v>0</v>
      </c>
      <c r="CQ51" s="18" t="b">
        <v>0</v>
      </c>
      <c r="CR51" s="18">
        <f t="shared" si="12"/>
        <v>2</v>
      </c>
      <c r="CS51" s="22" t="e">
        <f t="shared" ca="1" si="13"/>
        <v>#NAME?</v>
      </c>
      <c r="CT51" s="18" t="b">
        <v>1</v>
      </c>
      <c r="CU51" s="18" t="b">
        <v>1</v>
      </c>
      <c r="CV51" s="19"/>
      <c r="CW51" s="18" t="b">
        <v>0</v>
      </c>
      <c r="CX51" s="18"/>
      <c r="CY51" s="18" t="b">
        <v>0</v>
      </c>
      <c r="CZ51" s="18"/>
      <c r="DA51" s="18" t="e">
        <f t="shared" ca="1" si="14"/>
        <v>#NAME?</v>
      </c>
      <c r="DB51" s="22" t="e">
        <f t="shared" ca="1" si="15"/>
        <v>#NAME?</v>
      </c>
      <c r="DC51" s="19"/>
      <c r="DD51" s="19"/>
      <c r="DE51" s="18" t="b">
        <v>0</v>
      </c>
      <c r="DF51" s="18"/>
      <c r="DG51" s="18"/>
      <c r="DH51" s="18" t="e">
        <f t="shared" ca="1" si="16"/>
        <v>#NAME?</v>
      </c>
      <c r="DI51" s="24" t="e">
        <f t="shared" ca="1" si="17"/>
        <v>#NAME?</v>
      </c>
      <c r="DJ51" s="18"/>
      <c r="DK51" s="19"/>
      <c r="DL51" s="19"/>
      <c r="DM51" s="19"/>
      <c r="DN51" s="19"/>
      <c r="DO51" s="18"/>
      <c r="DP51" s="24">
        <f t="shared" ca="1" si="18"/>
        <v>6.25E-2</v>
      </c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 t="e">
        <f t="shared" ca="1" si="19"/>
        <v>#NAME?</v>
      </c>
      <c r="EM51" s="18"/>
      <c r="EN51" s="18" t="s">
        <v>169</v>
      </c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 t="s">
        <v>180</v>
      </c>
      <c r="EZ51" s="18"/>
      <c r="FA51" s="18"/>
      <c r="FB51" s="18"/>
      <c r="FC51" s="18"/>
      <c r="FD51" s="18"/>
      <c r="FE51" s="25" t="s">
        <v>182</v>
      </c>
    </row>
    <row r="52" spans="1:161" ht="12.45" x14ac:dyDescent="0.3">
      <c r="A52" s="8"/>
      <c r="B52" s="9">
        <v>12345728</v>
      </c>
      <c r="C52" s="9"/>
      <c r="D52" s="9"/>
      <c r="E52" s="9">
        <v>77</v>
      </c>
      <c r="F52" s="9" t="s">
        <v>161</v>
      </c>
      <c r="G52" s="10">
        <v>45545</v>
      </c>
      <c r="H52" s="11">
        <v>7945</v>
      </c>
      <c r="I52" s="9"/>
      <c r="J52" s="12">
        <v>45545.670138888891</v>
      </c>
      <c r="K52" s="12">
        <v>45545.881944444445</v>
      </c>
      <c r="L52" s="9" t="s">
        <v>162</v>
      </c>
      <c r="M52" s="9" t="s">
        <v>163</v>
      </c>
      <c r="N52" s="9" t="b">
        <v>0</v>
      </c>
      <c r="O52" s="9" t="str">
        <f t="shared" si="1"/>
        <v>NLSF-044</v>
      </c>
      <c r="P52" s="9"/>
      <c r="Q52" s="13">
        <f t="shared" si="2"/>
        <v>0.125</v>
      </c>
      <c r="R52" s="9" t="b">
        <v>0</v>
      </c>
      <c r="S52" s="9" t="b">
        <v>0</v>
      </c>
      <c r="T52" s="9" t="b">
        <v>0</v>
      </c>
      <c r="U52" s="9" t="b">
        <v>1</v>
      </c>
      <c r="V52" s="9" t="b">
        <v>1</v>
      </c>
      <c r="W52" s="9" t="b">
        <v>0</v>
      </c>
      <c r="X52" s="9" t="b">
        <v>0</v>
      </c>
      <c r="Y52" s="9" t="b">
        <v>0</v>
      </c>
      <c r="Z52" s="9" t="b">
        <v>0</v>
      </c>
      <c r="AA52" s="9"/>
      <c r="AB52" s="9"/>
      <c r="AC52" s="9" t="str">
        <f t="shared" si="3"/>
        <v/>
      </c>
      <c r="AD52" s="9"/>
      <c r="AE52" s="9" t="b">
        <v>0</v>
      </c>
      <c r="AF52" s="9" t="b">
        <v>0</v>
      </c>
      <c r="AG52" s="9" t="b">
        <v>0</v>
      </c>
      <c r="AH52" s="9"/>
      <c r="AI52" s="9" t="b">
        <v>0</v>
      </c>
      <c r="AJ52" s="9"/>
      <c r="AK52" s="9" t="b">
        <v>0</v>
      </c>
      <c r="AL52" s="9" t="b">
        <v>0</v>
      </c>
      <c r="AM52" s="9" t="b">
        <v>0</v>
      </c>
      <c r="AN52" s="9">
        <f t="shared" si="4"/>
        <v>1</v>
      </c>
      <c r="AO52" s="13">
        <f t="shared" si="5"/>
        <v>0.33333333333333331</v>
      </c>
      <c r="AP52" s="9" t="b">
        <v>0</v>
      </c>
      <c r="AQ52" s="9" t="b">
        <v>0</v>
      </c>
      <c r="AR52" s="9" t="b">
        <v>1</v>
      </c>
      <c r="AS52" s="9"/>
      <c r="AT52" s="9"/>
      <c r="AU52" s="9" t="b">
        <v>1</v>
      </c>
      <c r="AV52" s="9"/>
      <c r="AW52" s="9" t="b">
        <v>1</v>
      </c>
      <c r="AX52" s="9" t="b">
        <v>1</v>
      </c>
      <c r="AY52" s="9" t="b">
        <v>1</v>
      </c>
      <c r="AZ52" s="9" t="b">
        <v>0</v>
      </c>
      <c r="BA52" s="9">
        <f t="shared" si="6"/>
        <v>2</v>
      </c>
      <c r="BB52" s="13">
        <f t="shared" si="7"/>
        <v>0.4</v>
      </c>
      <c r="BC52" s="9" t="b">
        <v>0</v>
      </c>
      <c r="BD52" s="9" t="b">
        <v>0</v>
      </c>
      <c r="BE52" s="9" t="b">
        <v>1</v>
      </c>
      <c r="BF52" s="9" t="b">
        <v>0</v>
      </c>
      <c r="BG52" s="9" t="b">
        <v>0</v>
      </c>
      <c r="BH52" s="9" t="b">
        <v>0</v>
      </c>
      <c r="BI52" s="9" t="b">
        <v>0</v>
      </c>
      <c r="BJ52" s="9" t="b">
        <v>1</v>
      </c>
      <c r="BK52" s="9" t="b">
        <v>0</v>
      </c>
      <c r="BL52" s="9">
        <f t="shared" si="8"/>
        <v>2</v>
      </c>
      <c r="BM52" s="13">
        <f t="shared" si="9"/>
        <v>1</v>
      </c>
      <c r="BN52" s="9" t="b">
        <v>1</v>
      </c>
      <c r="BO52" s="9" t="b">
        <v>0</v>
      </c>
      <c r="BP52" s="9" t="b">
        <v>0</v>
      </c>
      <c r="BQ52" s="9" t="b">
        <v>0</v>
      </c>
      <c r="BR52" s="9" t="b">
        <v>1</v>
      </c>
      <c r="BS52" s="9" t="b">
        <v>1</v>
      </c>
      <c r="BT52" s="9" t="b">
        <v>1</v>
      </c>
      <c r="BU52" s="9" t="b">
        <v>0</v>
      </c>
      <c r="BV52" s="9" t="b">
        <v>0</v>
      </c>
      <c r="BW52" s="9" t="b">
        <v>1</v>
      </c>
      <c r="BX52" s="9">
        <f t="shared" si="10"/>
        <v>4</v>
      </c>
      <c r="BY52" s="13">
        <f t="shared" si="11"/>
        <v>0.2857142857142857</v>
      </c>
      <c r="BZ52" s="9" t="b">
        <v>1</v>
      </c>
      <c r="CA52" s="9" t="b">
        <v>0</v>
      </c>
      <c r="CB52" s="9" t="b">
        <v>0</v>
      </c>
      <c r="CC52" s="9" t="b">
        <v>0</v>
      </c>
      <c r="CD52" s="9" t="b">
        <v>0</v>
      </c>
      <c r="CE52" s="9" t="b">
        <v>1</v>
      </c>
      <c r="CF52" s="9" t="b">
        <v>1</v>
      </c>
      <c r="CG52" s="9" t="b">
        <v>1</v>
      </c>
      <c r="CH52" s="9" t="b">
        <v>1</v>
      </c>
      <c r="CI52" s="9" t="b">
        <v>0</v>
      </c>
      <c r="CJ52" s="9" t="b">
        <v>0</v>
      </c>
      <c r="CK52" s="9" t="b">
        <v>0</v>
      </c>
      <c r="CL52" s="9" t="b">
        <v>0</v>
      </c>
      <c r="CM52" s="9" t="b">
        <v>0</v>
      </c>
      <c r="CN52" s="9" t="b">
        <v>0</v>
      </c>
      <c r="CO52" s="9" t="b">
        <v>0</v>
      </c>
      <c r="CP52" s="9" t="b">
        <v>0</v>
      </c>
      <c r="CQ52" s="9" t="b">
        <v>0</v>
      </c>
      <c r="CR52" s="9">
        <f t="shared" si="12"/>
        <v>2</v>
      </c>
      <c r="CS52" s="13" t="e">
        <f t="shared" ca="1" si="13"/>
        <v>#NAME?</v>
      </c>
      <c r="CT52" s="9" t="b">
        <v>1</v>
      </c>
      <c r="CU52" s="9" t="b">
        <v>1</v>
      </c>
      <c r="CV52" s="10"/>
      <c r="CW52" s="9" t="b">
        <v>0</v>
      </c>
      <c r="CX52" s="9"/>
      <c r="CY52" s="9" t="b">
        <v>0</v>
      </c>
      <c r="CZ52" s="9"/>
      <c r="DA52" s="9" t="e">
        <f t="shared" ca="1" si="14"/>
        <v>#NAME?</v>
      </c>
      <c r="DB52" s="13" t="e">
        <f t="shared" ca="1" si="15"/>
        <v>#NAME?</v>
      </c>
      <c r="DC52" s="10"/>
      <c r="DD52" s="10"/>
      <c r="DE52" s="9" t="b">
        <v>0</v>
      </c>
      <c r="DF52" s="9"/>
      <c r="DG52" s="9"/>
      <c r="DH52" s="9" t="e">
        <f t="shared" ca="1" si="16"/>
        <v>#NAME?</v>
      </c>
      <c r="DI52" s="14" t="e">
        <f t="shared" ca="1" si="17"/>
        <v>#NAME?</v>
      </c>
      <c r="DJ52" s="9"/>
      <c r="DK52" s="10"/>
      <c r="DL52" s="10"/>
      <c r="DM52" s="10"/>
      <c r="DN52" s="10"/>
      <c r="DO52" s="9"/>
      <c r="DP52" s="14">
        <f t="shared" ca="1" si="18"/>
        <v>6.25E-2</v>
      </c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 t="e">
        <f t="shared" ca="1" si="19"/>
        <v>#NAME?</v>
      </c>
      <c r="EM52" s="9"/>
      <c r="EN52" s="9" t="s">
        <v>169</v>
      </c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 t="s">
        <v>180</v>
      </c>
      <c r="EZ52" s="9"/>
      <c r="FA52" s="9"/>
      <c r="FB52" s="9"/>
      <c r="FC52" s="9"/>
      <c r="FD52" s="9"/>
      <c r="FE52" s="16" t="s">
        <v>182</v>
      </c>
    </row>
    <row r="53" spans="1:161" ht="12.45" x14ac:dyDescent="0.3">
      <c r="A53" s="17"/>
      <c r="B53" s="18">
        <v>12345729</v>
      </c>
      <c r="C53" s="18"/>
      <c r="D53" s="18"/>
      <c r="E53" s="18">
        <v>69</v>
      </c>
      <c r="F53" s="18" t="s">
        <v>161</v>
      </c>
      <c r="G53" s="19">
        <v>45546</v>
      </c>
      <c r="H53" s="20">
        <v>5033</v>
      </c>
      <c r="I53" s="18"/>
      <c r="J53" s="21">
        <v>45546.345138888886</v>
      </c>
      <c r="K53" s="21">
        <v>45546.569444444445</v>
      </c>
      <c r="L53" s="18" t="s">
        <v>162</v>
      </c>
      <c r="M53" s="18" t="s">
        <v>269</v>
      </c>
      <c r="N53" s="18" t="b">
        <v>0</v>
      </c>
      <c r="O53" s="18" t="str">
        <f t="shared" si="1"/>
        <v>NLSF-045</v>
      </c>
      <c r="P53" s="18"/>
      <c r="Q53" s="22">
        <f t="shared" si="2"/>
        <v>0.125</v>
      </c>
      <c r="R53" s="18" t="b">
        <v>0</v>
      </c>
      <c r="S53" s="18" t="b">
        <v>0</v>
      </c>
      <c r="T53" s="18" t="b">
        <v>0</v>
      </c>
      <c r="U53" s="18" t="b">
        <v>1</v>
      </c>
      <c r="V53" s="18" t="b">
        <v>1</v>
      </c>
      <c r="W53" s="18" t="b">
        <v>0</v>
      </c>
      <c r="X53" s="18" t="b">
        <v>0</v>
      </c>
      <c r="Y53" s="18" t="b">
        <v>0</v>
      </c>
      <c r="Z53" s="18" t="b">
        <v>0</v>
      </c>
      <c r="AA53" s="18"/>
      <c r="AB53" s="18"/>
      <c r="AC53" s="18" t="str">
        <f t="shared" si="3"/>
        <v/>
      </c>
      <c r="AD53" s="18"/>
      <c r="AE53" s="18" t="b">
        <v>0</v>
      </c>
      <c r="AF53" s="18" t="b">
        <v>0</v>
      </c>
      <c r="AG53" s="18" t="b">
        <v>0</v>
      </c>
      <c r="AH53" s="18"/>
      <c r="AI53" s="18" t="b">
        <v>0</v>
      </c>
      <c r="AJ53" s="18"/>
      <c r="AK53" s="18" t="b">
        <v>0</v>
      </c>
      <c r="AL53" s="18" t="b">
        <v>0</v>
      </c>
      <c r="AM53" s="18" t="b">
        <v>0</v>
      </c>
      <c r="AN53" s="18">
        <f t="shared" si="4"/>
        <v>1</v>
      </c>
      <c r="AO53" s="22">
        <f t="shared" si="5"/>
        <v>0.33333333333333331</v>
      </c>
      <c r="AP53" s="18" t="b">
        <v>0</v>
      </c>
      <c r="AQ53" s="18" t="b">
        <v>0</v>
      </c>
      <c r="AR53" s="18" t="b">
        <v>1</v>
      </c>
      <c r="AS53" s="18"/>
      <c r="AT53" s="18"/>
      <c r="AU53" s="18" t="b">
        <v>1</v>
      </c>
      <c r="AV53" s="18"/>
      <c r="AW53" s="18" t="b">
        <v>1</v>
      </c>
      <c r="AX53" s="18" t="b">
        <v>1</v>
      </c>
      <c r="AY53" s="18" t="b">
        <v>1</v>
      </c>
      <c r="AZ53" s="18" t="b">
        <v>0</v>
      </c>
      <c r="BA53" s="18">
        <f t="shared" si="6"/>
        <v>2</v>
      </c>
      <c r="BB53" s="22">
        <f t="shared" si="7"/>
        <v>0.4</v>
      </c>
      <c r="BC53" s="18" t="b">
        <v>0</v>
      </c>
      <c r="BD53" s="18" t="b">
        <v>0</v>
      </c>
      <c r="BE53" s="18" t="b">
        <v>1</v>
      </c>
      <c r="BF53" s="18" t="b">
        <v>0</v>
      </c>
      <c r="BG53" s="18" t="b">
        <v>0</v>
      </c>
      <c r="BH53" s="18" t="b">
        <v>0</v>
      </c>
      <c r="BI53" s="18" t="b">
        <v>0</v>
      </c>
      <c r="BJ53" s="18" t="b">
        <v>1</v>
      </c>
      <c r="BK53" s="18" t="b">
        <v>0</v>
      </c>
      <c r="BL53" s="18">
        <f t="shared" si="8"/>
        <v>2</v>
      </c>
      <c r="BM53" s="22">
        <f t="shared" si="9"/>
        <v>1</v>
      </c>
      <c r="BN53" s="18" t="b">
        <v>1</v>
      </c>
      <c r="BO53" s="18" t="b">
        <v>0</v>
      </c>
      <c r="BP53" s="18" t="b">
        <v>0</v>
      </c>
      <c r="BQ53" s="18" t="b">
        <v>0</v>
      </c>
      <c r="BR53" s="18" t="b">
        <v>1</v>
      </c>
      <c r="BS53" s="18" t="b">
        <v>1</v>
      </c>
      <c r="BT53" s="18" t="b">
        <v>1</v>
      </c>
      <c r="BU53" s="18" t="b">
        <v>0</v>
      </c>
      <c r="BV53" s="18" t="b">
        <v>0</v>
      </c>
      <c r="BW53" s="18" t="b">
        <v>1</v>
      </c>
      <c r="BX53" s="18">
        <f t="shared" si="10"/>
        <v>4</v>
      </c>
      <c r="BY53" s="22">
        <f t="shared" si="11"/>
        <v>0.2857142857142857</v>
      </c>
      <c r="BZ53" s="18" t="b">
        <v>1</v>
      </c>
      <c r="CA53" s="18" t="b">
        <v>0</v>
      </c>
      <c r="CB53" s="18" t="b">
        <v>0</v>
      </c>
      <c r="CC53" s="18" t="b">
        <v>0</v>
      </c>
      <c r="CD53" s="18" t="b">
        <v>0</v>
      </c>
      <c r="CE53" s="18" t="b">
        <v>1</v>
      </c>
      <c r="CF53" s="18" t="b">
        <v>1</v>
      </c>
      <c r="CG53" s="18" t="b">
        <v>1</v>
      </c>
      <c r="CH53" s="18" t="b">
        <v>1</v>
      </c>
      <c r="CI53" s="18" t="b">
        <v>0</v>
      </c>
      <c r="CJ53" s="18" t="b">
        <v>0</v>
      </c>
      <c r="CK53" s="18" t="b">
        <v>0</v>
      </c>
      <c r="CL53" s="18" t="b">
        <v>0</v>
      </c>
      <c r="CM53" s="18" t="b">
        <v>0</v>
      </c>
      <c r="CN53" s="18" t="b">
        <v>0</v>
      </c>
      <c r="CO53" s="18" t="b">
        <v>0</v>
      </c>
      <c r="CP53" s="18" t="b">
        <v>0</v>
      </c>
      <c r="CQ53" s="18" t="b">
        <v>0</v>
      </c>
      <c r="CR53" s="18">
        <f t="shared" si="12"/>
        <v>2</v>
      </c>
      <c r="CS53" s="22" t="e">
        <f t="shared" ca="1" si="13"/>
        <v>#NAME?</v>
      </c>
      <c r="CT53" s="18" t="b">
        <v>1</v>
      </c>
      <c r="CU53" s="18" t="b">
        <v>1</v>
      </c>
      <c r="CV53" s="19"/>
      <c r="CW53" s="18" t="b">
        <v>0</v>
      </c>
      <c r="CX53" s="18"/>
      <c r="CY53" s="18" t="b">
        <v>0</v>
      </c>
      <c r="CZ53" s="18"/>
      <c r="DA53" s="18" t="e">
        <f t="shared" ca="1" si="14"/>
        <v>#NAME?</v>
      </c>
      <c r="DB53" s="22" t="e">
        <f t="shared" ca="1" si="15"/>
        <v>#NAME?</v>
      </c>
      <c r="DC53" s="19"/>
      <c r="DD53" s="19"/>
      <c r="DE53" s="18" t="b">
        <v>0</v>
      </c>
      <c r="DF53" s="18"/>
      <c r="DG53" s="18"/>
      <c r="DH53" s="18" t="e">
        <f t="shared" ca="1" si="16"/>
        <v>#NAME?</v>
      </c>
      <c r="DI53" s="24" t="e">
        <f t="shared" ref="DI53:DI69" ca="1" si="20">(DH53+DA53+CR53+BX53+$BL$53+$BA$53+$AN$53)/39</f>
        <v>#NAME?</v>
      </c>
      <c r="DJ53" s="18"/>
      <c r="DK53" s="19"/>
      <c r="DL53" s="19"/>
      <c r="DM53" s="19"/>
      <c r="DN53" s="19"/>
      <c r="DO53" s="18"/>
      <c r="DP53" s="24">
        <f t="shared" ca="1" si="18"/>
        <v>6.25E-2</v>
      </c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 t="e">
        <f t="shared" ca="1" si="19"/>
        <v>#NAME?</v>
      </c>
      <c r="EM53" s="18"/>
      <c r="EN53" s="18" t="s">
        <v>169</v>
      </c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 t="s">
        <v>180</v>
      </c>
      <c r="EZ53" s="18"/>
      <c r="FA53" s="18"/>
      <c r="FB53" s="18"/>
      <c r="FC53" s="18"/>
      <c r="FD53" s="18"/>
      <c r="FE53" s="25" t="s">
        <v>182</v>
      </c>
    </row>
    <row r="54" spans="1:161" ht="12.9" x14ac:dyDescent="0.35">
      <c r="A54" s="8"/>
      <c r="B54" s="9">
        <v>12345730</v>
      </c>
      <c r="C54" s="29"/>
      <c r="D54" s="29"/>
      <c r="E54" s="28">
        <v>71</v>
      </c>
      <c r="F54" s="29" t="s">
        <v>183</v>
      </c>
      <c r="G54" s="30">
        <v>45547</v>
      </c>
      <c r="H54" s="31">
        <v>7945</v>
      </c>
      <c r="I54" s="29"/>
      <c r="J54" s="32">
        <v>45547.743055555555</v>
      </c>
      <c r="K54" s="32">
        <v>45547.96875</v>
      </c>
      <c r="L54" s="29" t="s">
        <v>162</v>
      </c>
      <c r="M54" s="29" t="s">
        <v>270</v>
      </c>
      <c r="N54" s="33" t="b">
        <v>0</v>
      </c>
      <c r="O54" s="9" t="str">
        <f t="shared" si="1"/>
        <v>NLSF-046</v>
      </c>
      <c r="P54" s="9"/>
      <c r="Q54" s="13">
        <f t="shared" si="2"/>
        <v>0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 t="str">
        <f t="shared" si="3"/>
        <v/>
      </c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>
        <f t="shared" si="4"/>
        <v>0</v>
      </c>
      <c r="AO54" s="13">
        <f t="shared" si="5"/>
        <v>0</v>
      </c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>
        <f t="shared" si="6"/>
        <v>0</v>
      </c>
      <c r="BB54" s="13">
        <f t="shared" si="7"/>
        <v>0</v>
      </c>
      <c r="BC54" s="9"/>
      <c r="BD54" s="9"/>
      <c r="BE54" s="9"/>
      <c r="BF54" s="9"/>
      <c r="BG54" s="9"/>
      <c r="BH54" s="9"/>
      <c r="BI54" s="9"/>
      <c r="BJ54" s="9"/>
      <c r="BK54" s="9"/>
      <c r="BL54" s="9">
        <f t="shared" si="8"/>
        <v>0</v>
      </c>
      <c r="BM54" s="13">
        <f t="shared" si="9"/>
        <v>0</v>
      </c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>
        <f t="shared" si="10"/>
        <v>0</v>
      </c>
      <c r="BY54" s="13">
        <f t="shared" si="11"/>
        <v>0</v>
      </c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>
        <f t="shared" si="12"/>
        <v>0</v>
      </c>
      <c r="CS54" s="13" t="e">
        <f t="shared" ca="1" si="13"/>
        <v>#NAME?</v>
      </c>
      <c r="CT54" s="9"/>
      <c r="CU54" s="9"/>
      <c r="CV54" s="10"/>
      <c r="CW54" s="9"/>
      <c r="CX54" s="9"/>
      <c r="CY54" s="9"/>
      <c r="CZ54" s="9"/>
      <c r="DA54" s="9" t="e">
        <f t="shared" ca="1" si="14"/>
        <v>#NAME?</v>
      </c>
      <c r="DB54" s="13" t="e">
        <f t="shared" ca="1" si="15"/>
        <v>#NAME?</v>
      </c>
      <c r="DC54" s="10"/>
      <c r="DD54" s="10"/>
      <c r="DE54" s="9"/>
      <c r="DF54" s="9"/>
      <c r="DG54" s="9"/>
      <c r="DH54" s="9" t="e">
        <f t="shared" ca="1" si="16"/>
        <v>#NAME?</v>
      </c>
      <c r="DI54" s="14" t="e">
        <f t="shared" ca="1" si="20"/>
        <v>#NAME?</v>
      </c>
      <c r="DJ54" s="9"/>
      <c r="DK54" s="10"/>
      <c r="DL54" s="10"/>
      <c r="DM54" s="10"/>
      <c r="DN54" s="10"/>
      <c r="DO54" s="9"/>
      <c r="DP54" s="14">
        <f t="shared" ca="1" si="18"/>
        <v>6.25E-2</v>
      </c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 t="e">
        <f t="shared" ca="1" si="19"/>
        <v>#NAME?</v>
      </c>
      <c r="EM54" s="9"/>
      <c r="EN54" s="9" t="s">
        <v>169</v>
      </c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 t="s">
        <v>180</v>
      </c>
      <c r="EZ54" s="9"/>
      <c r="FA54" s="9"/>
      <c r="FB54" s="9"/>
      <c r="FC54" s="9"/>
      <c r="FD54" s="9"/>
      <c r="FE54" s="16" t="s">
        <v>182</v>
      </c>
    </row>
    <row r="55" spans="1:161" ht="12.9" x14ac:dyDescent="0.35">
      <c r="A55" s="17"/>
      <c r="B55" s="18">
        <v>12345731</v>
      </c>
      <c r="C55" s="35"/>
      <c r="D55" s="35"/>
      <c r="E55" s="34">
        <v>65</v>
      </c>
      <c r="F55" s="35" t="s">
        <v>161</v>
      </c>
      <c r="G55" s="36">
        <v>45552</v>
      </c>
      <c r="H55" s="37">
        <v>8385</v>
      </c>
      <c r="I55" s="35"/>
      <c r="J55" s="38">
        <v>45552.5625</v>
      </c>
      <c r="K55" s="38">
        <v>45552.836805555555</v>
      </c>
      <c r="L55" s="35" t="s">
        <v>162</v>
      </c>
      <c r="M55" s="35" t="s">
        <v>271</v>
      </c>
      <c r="N55" s="39" t="b">
        <v>0</v>
      </c>
      <c r="O55" s="18" t="str">
        <f t="shared" si="1"/>
        <v>NLSF-047</v>
      </c>
      <c r="P55" s="18"/>
      <c r="Q55" s="22">
        <f t="shared" si="2"/>
        <v>0</v>
      </c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 t="str">
        <f t="shared" si="3"/>
        <v/>
      </c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>
        <f t="shared" si="4"/>
        <v>0</v>
      </c>
      <c r="AO55" s="22">
        <f t="shared" si="5"/>
        <v>0</v>
      </c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>
        <f t="shared" si="6"/>
        <v>0</v>
      </c>
      <c r="BB55" s="22">
        <f t="shared" si="7"/>
        <v>0</v>
      </c>
      <c r="BC55" s="18"/>
      <c r="BD55" s="18"/>
      <c r="BE55" s="18"/>
      <c r="BF55" s="18"/>
      <c r="BG55" s="18"/>
      <c r="BH55" s="18"/>
      <c r="BI55" s="18"/>
      <c r="BJ55" s="18"/>
      <c r="BK55" s="18"/>
      <c r="BL55" s="18">
        <f t="shared" si="8"/>
        <v>0</v>
      </c>
      <c r="BM55" s="22">
        <f t="shared" si="9"/>
        <v>0</v>
      </c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>
        <f t="shared" si="10"/>
        <v>0</v>
      </c>
      <c r="BY55" s="22">
        <f t="shared" si="11"/>
        <v>0</v>
      </c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>
        <f t="shared" si="12"/>
        <v>0</v>
      </c>
      <c r="CS55" s="22" t="e">
        <f t="shared" ca="1" si="13"/>
        <v>#NAME?</v>
      </c>
      <c r="CT55" s="18"/>
      <c r="CU55" s="18"/>
      <c r="CV55" s="19"/>
      <c r="CW55" s="18"/>
      <c r="CX55" s="18"/>
      <c r="CY55" s="18"/>
      <c r="CZ55" s="18"/>
      <c r="DA55" s="18" t="e">
        <f t="shared" ca="1" si="14"/>
        <v>#NAME?</v>
      </c>
      <c r="DB55" s="22" t="e">
        <f t="shared" ca="1" si="15"/>
        <v>#NAME?</v>
      </c>
      <c r="DC55" s="19"/>
      <c r="DD55" s="19"/>
      <c r="DE55" s="18"/>
      <c r="DF55" s="18"/>
      <c r="DG55" s="18"/>
      <c r="DH55" s="18" t="e">
        <f t="shared" ca="1" si="16"/>
        <v>#NAME?</v>
      </c>
      <c r="DI55" s="24" t="e">
        <f t="shared" ca="1" si="20"/>
        <v>#NAME?</v>
      </c>
      <c r="DJ55" s="18"/>
      <c r="DK55" s="19"/>
      <c r="DL55" s="19"/>
      <c r="DM55" s="19"/>
      <c r="DN55" s="19"/>
      <c r="DO55" s="18"/>
      <c r="DP55" s="24">
        <f t="shared" ca="1" si="18"/>
        <v>6.25E-2</v>
      </c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 t="e">
        <f t="shared" ca="1" si="19"/>
        <v>#NAME?</v>
      </c>
      <c r="EM55" s="18"/>
      <c r="EN55" s="18" t="s">
        <v>169</v>
      </c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 t="s">
        <v>180</v>
      </c>
      <c r="EZ55" s="18"/>
      <c r="FA55" s="18"/>
      <c r="FB55" s="18"/>
      <c r="FC55" s="18"/>
      <c r="FD55" s="18"/>
      <c r="FE55" s="25" t="s">
        <v>182</v>
      </c>
    </row>
    <row r="56" spans="1:161" ht="12.9" x14ac:dyDescent="0.35">
      <c r="A56" s="8"/>
      <c r="B56" s="9">
        <v>12345732</v>
      </c>
      <c r="C56" s="29"/>
      <c r="D56" s="29"/>
      <c r="E56" s="28">
        <v>47</v>
      </c>
      <c r="F56" s="29" t="s">
        <v>183</v>
      </c>
      <c r="G56" s="30">
        <v>45567</v>
      </c>
      <c r="H56" s="31">
        <v>1578</v>
      </c>
      <c r="I56" s="29"/>
      <c r="J56" s="32">
        <v>45567.339583333334</v>
      </c>
      <c r="K56" s="32">
        <v>45567.743055555555</v>
      </c>
      <c r="L56" s="29" t="s">
        <v>162</v>
      </c>
      <c r="M56" s="29" t="s">
        <v>272</v>
      </c>
      <c r="N56" s="33" t="b">
        <v>0</v>
      </c>
      <c r="O56" s="9" t="str">
        <f t="shared" si="1"/>
        <v>NLSF-048</v>
      </c>
      <c r="P56" s="9"/>
      <c r="Q56" s="13">
        <f t="shared" si="2"/>
        <v>0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 t="str">
        <f t="shared" si="3"/>
        <v/>
      </c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>
        <f t="shared" si="4"/>
        <v>0</v>
      </c>
      <c r="AO56" s="13">
        <f t="shared" si="5"/>
        <v>0</v>
      </c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>
        <f t="shared" si="6"/>
        <v>0</v>
      </c>
      <c r="BB56" s="13">
        <f t="shared" si="7"/>
        <v>0</v>
      </c>
      <c r="BC56" s="9"/>
      <c r="BD56" s="9"/>
      <c r="BE56" s="9"/>
      <c r="BF56" s="9"/>
      <c r="BG56" s="9"/>
      <c r="BH56" s="9"/>
      <c r="BI56" s="9"/>
      <c r="BJ56" s="9"/>
      <c r="BK56" s="9"/>
      <c r="BL56" s="9">
        <f t="shared" si="8"/>
        <v>0</v>
      </c>
      <c r="BM56" s="13">
        <f t="shared" si="9"/>
        <v>0</v>
      </c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>
        <f t="shared" si="10"/>
        <v>0</v>
      </c>
      <c r="BY56" s="13">
        <f t="shared" si="11"/>
        <v>0</v>
      </c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>
        <f t="shared" si="12"/>
        <v>0</v>
      </c>
      <c r="CS56" s="13" t="e">
        <f t="shared" ca="1" si="13"/>
        <v>#NAME?</v>
      </c>
      <c r="CT56" s="9"/>
      <c r="CU56" s="9"/>
      <c r="CV56" s="10"/>
      <c r="CW56" s="9"/>
      <c r="CX56" s="9"/>
      <c r="CY56" s="9"/>
      <c r="CZ56" s="9"/>
      <c r="DA56" s="9" t="e">
        <f t="shared" ca="1" si="14"/>
        <v>#NAME?</v>
      </c>
      <c r="DB56" s="13" t="e">
        <f t="shared" ca="1" si="15"/>
        <v>#NAME?</v>
      </c>
      <c r="DC56" s="10"/>
      <c r="DD56" s="10"/>
      <c r="DE56" s="9"/>
      <c r="DF56" s="9"/>
      <c r="DG56" s="9"/>
      <c r="DH56" s="9" t="e">
        <f t="shared" ca="1" si="16"/>
        <v>#NAME?</v>
      </c>
      <c r="DI56" s="14" t="e">
        <f t="shared" ca="1" si="20"/>
        <v>#NAME?</v>
      </c>
      <c r="DJ56" s="9"/>
      <c r="DK56" s="10"/>
      <c r="DL56" s="10"/>
      <c r="DM56" s="10"/>
      <c r="DN56" s="10"/>
      <c r="DO56" s="9"/>
      <c r="DP56" s="14">
        <f t="shared" ca="1" si="18"/>
        <v>0.25</v>
      </c>
      <c r="DQ56" s="9"/>
      <c r="DR56" s="9" t="b">
        <v>1</v>
      </c>
      <c r="DS56" s="9">
        <v>1500</v>
      </c>
      <c r="DT56" s="26">
        <v>45570.772604166668</v>
      </c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 t="e">
        <f t="shared" ca="1" si="19"/>
        <v>#NAME?</v>
      </c>
      <c r="EM56" s="9"/>
      <c r="EN56" s="9" t="s">
        <v>169</v>
      </c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 t="s">
        <v>180</v>
      </c>
      <c r="EZ56" s="9"/>
      <c r="FA56" s="9"/>
      <c r="FB56" s="9"/>
      <c r="FC56" s="9"/>
      <c r="FD56" s="9"/>
      <c r="FE56" s="16" t="s">
        <v>182</v>
      </c>
    </row>
    <row r="57" spans="1:161" ht="12.9" x14ac:dyDescent="0.35">
      <c r="A57" s="17"/>
      <c r="B57" s="18">
        <v>12345733</v>
      </c>
      <c r="C57" s="35"/>
      <c r="D57" s="35"/>
      <c r="E57" s="34">
        <v>56</v>
      </c>
      <c r="F57" s="35" t="s">
        <v>161</v>
      </c>
      <c r="G57" s="36">
        <v>45572</v>
      </c>
      <c r="H57" s="37">
        <v>3037</v>
      </c>
      <c r="I57" s="35"/>
      <c r="J57" s="38">
        <v>45572.493750000001</v>
      </c>
      <c r="K57" s="38">
        <v>45572.672222222223</v>
      </c>
      <c r="L57" s="35" t="s">
        <v>162</v>
      </c>
      <c r="M57" s="35" t="s">
        <v>163</v>
      </c>
      <c r="N57" s="39" t="b">
        <v>0</v>
      </c>
      <c r="O57" s="18" t="str">
        <f t="shared" si="1"/>
        <v>NLSF-049</v>
      </c>
      <c r="P57" s="18"/>
      <c r="Q57" s="22">
        <f t="shared" si="2"/>
        <v>0</v>
      </c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 t="str">
        <f t="shared" si="3"/>
        <v/>
      </c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>
        <f t="shared" si="4"/>
        <v>0</v>
      </c>
      <c r="AO57" s="22">
        <f t="shared" si="5"/>
        <v>0</v>
      </c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>
        <f t="shared" si="6"/>
        <v>0</v>
      </c>
      <c r="BB57" s="22">
        <f t="shared" si="7"/>
        <v>0</v>
      </c>
      <c r="BC57" s="18"/>
      <c r="BD57" s="18"/>
      <c r="BE57" s="18"/>
      <c r="BF57" s="18"/>
      <c r="BG57" s="18"/>
      <c r="BH57" s="18"/>
      <c r="BI57" s="18"/>
      <c r="BJ57" s="18"/>
      <c r="BK57" s="18"/>
      <c r="BL57" s="18">
        <f t="shared" si="8"/>
        <v>0</v>
      </c>
      <c r="BM57" s="22">
        <f t="shared" si="9"/>
        <v>0</v>
      </c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>
        <f t="shared" si="10"/>
        <v>0</v>
      </c>
      <c r="BY57" s="22">
        <f t="shared" si="11"/>
        <v>0</v>
      </c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>
        <f t="shared" si="12"/>
        <v>0</v>
      </c>
      <c r="CS57" s="22" t="e">
        <f t="shared" ca="1" si="13"/>
        <v>#NAME?</v>
      </c>
      <c r="CT57" s="18"/>
      <c r="CU57" s="18"/>
      <c r="CV57" s="19"/>
      <c r="CW57" s="18"/>
      <c r="CX57" s="18"/>
      <c r="CY57" s="18"/>
      <c r="CZ57" s="18"/>
      <c r="DA57" s="18" t="e">
        <f t="shared" ca="1" si="14"/>
        <v>#NAME?</v>
      </c>
      <c r="DB57" s="22" t="e">
        <f t="shared" ca="1" si="15"/>
        <v>#NAME?</v>
      </c>
      <c r="DC57" s="19"/>
      <c r="DD57" s="19"/>
      <c r="DE57" s="18"/>
      <c r="DF57" s="18"/>
      <c r="DG57" s="18"/>
      <c r="DH57" s="18" t="e">
        <f t="shared" ca="1" si="16"/>
        <v>#NAME?</v>
      </c>
      <c r="DI57" s="24" t="e">
        <f t="shared" ca="1" si="20"/>
        <v>#NAME?</v>
      </c>
      <c r="DJ57" s="18"/>
      <c r="DK57" s="19"/>
      <c r="DL57" s="19"/>
      <c r="DM57" s="19"/>
      <c r="DN57" s="19"/>
      <c r="DO57" s="18"/>
      <c r="DP57" s="24">
        <f t="shared" ca="1" si="18"/>
        <v>6.25E-2</v>
      </c>
      <c r="DQ57" s="18"/>
      <c r="DR57" s="18"/>
      <c r="DS57" s="18"/>
      <c r="DT57" s="40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 t="e">
        <f t="shared" ca="1" si="19"/>
        <v>#NAME?</v>
      </c>
      <c r="EM57" s="18"/>
      <c r="EN57" s="18" t="s">
        <v>169</v>
      </c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 t="s">
        <v>180</v>
      </c>
      <c r="EZ57" s="18"/>
      <c r="FA57" s="18"/>
      <c r="FB57" s="18"/>
      <c r="FC57" s="18"/>
      <c r="FD57" s="18"/>
      <c r="FE57" s="25" t="s">
        <v>182</v>
      </c>
    </row>
    <row r="58" spans="1:161" ht="12.9" x14ac:dyDescent="0.35">
      <c r="A58" s="8"/>
      <c r="B58" s="9">
        <v>12345734</v>
      </c>
      <c r="C58" s="29"/>
      <c r="D58" s="29"/>
      <c r="E58" s="28">
        <v>71</v>
      </c>
      <c r="F58" s="29" t="s">
        <v>161</v>
      </c>
      <c r="G58" s="30">
        <v>45581</v>
      </c>
      <c r="H58" s="31">
        <v>5033</v>
      </c>
      <c r="I58" s="29"/>
      <c r="J58" s="32">
        <v>45581.338194444441</v>
      </c>
      <c r="K58" s="32">
        <v>45581.488888888889</v>
      </c>
      <c r="L58" s="29" t="s">
        <v>162</v>
      </c>
      <c r="M58" s="29" t="s">
        <v>273</v>
      </c>
      <c r="N58" s="33" t="b">
        <v>0</v>
      </c>
      <c r="O58" s="9" t="str">
        <f t="shared" si="1"/>
        <v>NLSF-050</v>
      </c>
      <c r="P58" s="9"/>
      <c r="Q58" s="13">
        <f t="shared" si="2"/>
        <v>0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 t="str">
        <f t="shared" si="3"/>
        <v/>
      </c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>
        <f t="shared" si="4"/>
        <v>0</v>
      </c>
      <c r="AO58" s="13">
        <f t="shared" si="5"/>
        <v>0</v>
      </c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>
        <f t="shared" si="6"/>
        <v>0</v>
      </c>
      <c r="BB58" s="13">
        <f t="shared" si="7"/>
        <v>0</v>
      </c>
      <c r="BC58" s="9"/>
      <c r="BD58" s="9"/>
      <c r="BE58" s="9"/>
      <c r="BF58" s="9"/>
      <c r="BG58" s="9"/>
      <c r="BH58" s="9"/>
      <c r="BI58" s="9"/>
      <c r="BJ58" s="9"/>
      <c r="BK58" s="9"/>
      <c r="BL58" s="9">
        <f t="shared" si="8"/>
        <v>0</v>
      </c>
      <c r="BM58" s="13">
        <f t="shared" si="9"/>
        <v>0</v>
      </c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>
        <f t="shared" si="10"/>
        <v>0</v>
      </c>
      <c r="BY58" s="13">
        <f t="shared" si="11"/>
        <v>0</v>
      </c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>
        <f t="shared" si="12"/>
        <v>0</v>
      </c>
      <c r="CS58" s="13" t="e">
        <f t="shared" ca="1" si="13"/>
        <v>#NAME?</v>
      </c>
      <c r="CT58" s="9"/>
      <c r="CU58" s="9"/>
      <c r="CV58" s="10"/>
      <c r="CW58" s="9"/>
      <c r="CX58" s="9"/>
      <c r="CY58" s="9"/>
      <c r="CZ58" s="9"/>
      <c r="DA58" s="9" t="e">
        <f t="shared" ca="1" si="14"/>
        <v>#NAME?</v>
      </c>
      <c r="DB58" s="13" t="e">
        <f t="shared" ca="1" si="15"/>
        <v>#NAME?</v>
      </c>
      <c r="DC58" s="10"/>
      <c r="DD58" s="10"/>
      <c r="DE58" s="9"/>
      <c r="DF58" s="9"/>
      <c r="DG58" s="9"/>
      <c r="DH58" s="9" t="e">
        <f t="shared" ca="1" si="16"/>
        <v>#NAME?</v>
      </c>
      <c r="DI58" s="14" t="e">
        <f t="shared" ca="1" si="20"/>
        <v>#NAME?</v>
      </c>
      <c r="DJ58" s="9"/>
      <c r="DK58" s="10"/>
      <c r="DL58" s="10"/>
      <c r="DM58" s="10"/>
      <c r="DN58" s="10"/>
      <c r="DO58" s="9"/>
      <c r="DP58" s="14">
        <f t="shared" ca="1" si="18"/>
        <v>6.25E-2</v>
      </c>
      <c r="DQ58" s="9"/>
      <c r="DR58" s="9"/>
      <c r="DS58" s="9"/>
      <c r="DT58" s="26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 t="e">
        <f t="shared" ca="1" si="19"/>
        <v>#NAME?</v>
      </c>
      <c r="EM58" s="9"/>
      <c r="EN58" s="9" t="s">
        <v>169</v>
      </c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 t="s">
        <v>180</v>
      </c>
      <c r="EZ58" s="9"/>
      <c r="FA58" s="9"/>
      <c r="FB58" s="9"/>
      <c r="FC58" s="9"/>
      <c r="FD58" s="9"/>
      <c r="FE58" s="16" t="s">
        <v>182</v>
      </c>
    </row>
    <row r="59" spans="1:161" ht="12.9" x14ac:dyDescent="0.35">
      <c r="A59" s="17"/>
      <c r="B59" s="18">
        <v>12345735</v>
      </c>
      <c r="C59" s="35"/>
      <c r="D59" s="35"/>
      <c r="E59" s="34">
        <v>80</v>
      </c>
      <c r="F59" s="35" t="s">
        <v>161</v>
      </c>
      <c r="G59" s="36">
        <v>45584</v>
      </c>
      <c r="H59" s="37">
        <v>7945</v>
      </c>
      <c r="I59" s="35"/>
      <c r="J59" s="38">
        <v>45584.347222222219</v>
      </c>
      <c r="K59" s="38">
        <v>45584.559027777781</v>
      </c>
      <c r="L59" s="35" t="s">
        <v>162</v>
      </c>
      <c r="M59" s="35" t="s">
        <v>274</v>
      </c>
      <c r="N59" s="39" t="b">
        <v>1</v>
      </c>
      <c r="O59" s="18" t="str">
        <f t="shared" si="1"/>
        <v>LSF-008</v>
      </c>
      <c r="P59" s="18"/>
      <c r="Q59" s="22">
        <f t="shared" si="2"/>
        <v>0.625</v>
      </c>
      <c r="R59" s="18" t="b">
        <v>1</v>
      </c>
      <c r="S59" s="18" t="b">
        <v>1</v>
      </c>
      <c r="T59" s="18" t="b">
        <v>1</v>
      </c>
      <c r="U59" s="18" t="b">
        <v>1</v>
      </c>
      <c r="V59" s="18" t="b">
        <v>1</v>
      </c>
      <c r="W59" s="18" t="b">
        <v>1</v>
      </c>
      <c r="X59" s="18" t="b">
        <v>0</v>
      </c>
      <c r="Y59" s="18" t="b">
        <v>0</v>
      </c>
      <c r="Z59" s="18" t="b">
        <v>0</v>
      </c>
      <c r="AA59" s="18">
        <v>157</v>
      </c>
      <c r="AB59" s="18">
        <v>61</v>
      </c>
      <c r="AC59" s="18">
        <f t="shared" si="3"/>
        <v>24.75</v>
      </c>
      <c r="AD59" s="18"/>
      <c r="AE59" s="18" t="b">
        <v>1</v>
      </c>
      <c r="AF59" s="18" t="b">
        <v>0</v>
      </c>
      <c r="AG59" s="18" t="b">
        <v>0</v>
      </c>
      <c r="AH59" s="18"/>
      <c r="AI59" s="18" t="b">
        <v>1</v>
      </c>
      <c r="AJ59" s="18"/>
      <c r="AK59" s="18" t="b">
        <v>1</v>
      </c>
      <c r="AL59" s="18" t="b">
        <v>0</v>
      </c>
      <c r="AM59" s="18" t="b">
        <v>1</v>
      </c>
      <c r="AN59" s="18">
        <f t="shared" si="4"/>
        <v>5</v>
      </c>
      <c r="AO59" s="22">
        <f t="shared" si="5"/>
        <v>0.83333333333333337</v>
      </c>
      <c r="AP59" s="18" t="b">
        <v>1</v>
      </c>
      <c r="AQ59" s="18" t="b">
        <v>1</v>
      </c>
      <c r="AR59" s="18" t="b">
        <v>1</v>
      </c>
      <c r="AS59" s="18"/>
      <c r="AT59" s="18"/>
      <c r="AU59" s="18" t="b">
        <v>1</v>
      </c>
      <c r="AV59" s="18"/>
      <c r="AW59" s="18" t="b">
        <v>1</v>
      </c>
      <c r="AX59" s="18" t="b">
        <v>1</v>
      </c>
      <c r="AY59" s="18" t="b">
        <v>1</v>
      </c>
      <c r="AZ59" s="18" t="b">
        <v>1</v>
      </c>
      <c r="BA59" s="18">
        <f t="shared" si="6"/>
        <v>5</v>
      </c>
      <c r="BB59" s="22">
        <f t="shared" si="7"/>
        <v>1</v>
      </c>
      <c r="BC59" s="18" t="b">
        <v>1</v>
      </c>
      <c r="BD59" s="18" t="b">
        <v>1</v>
      </c>
      <c r="BE59" s="18" t="b">
        <v>1</v>
      </c>
      <c r="BF59" s="18" t="b">
        <v>0</v>
      </c>
      <c r="BG59" s="18" t="b">
        <v>1</v>
      </c>
      <c r="BH59" s="18" t="b">
        <v>0</v>
      </c>
      <c r="BI59" s="18" t="b">
        <v>0</v>
      </c>
      <c r="BJ59" s="18" t="b">
        <v>1</v>
      </c>
      <c r="BK59" s="18" t="b">
        <v>1</v>
      </c>
      <c r="BL59" s="18">
        <f t="shared" si="8"/>
        <v>5</v>
      </c>
      <c r="BM59" s="22">
        <f t="shared" si="9"/>
        <v>1</v>
      </c>
      <c r="BN59" s="18" t="b">
        <v>1</v>
      </c>
      <c r="BO59" s="18" t="b">
        <v>0</v>
      </c>
      <c r="BP59" s="18" t="b">
        <v>0</v>
      </c>
      <c r="BQ59" s="18" t="b">
        <v>0</v>
      </c>
      <c r="BR59" s="18" t="b">
        <v>1</v>
      </c>
      <c r="BS59" s="18" t="b">
        <v>1</v>
      </c>
      <c r="BT59" s="18" t="b">
        <v>1</v>
      </c>
      <c r="BU59" s="18" t="b">
        <v>1</v>
      </c>
      <c r="BV59" s="18" t="b">
        <v>1</v>
      </c>
      <c r="BW59" s="18" t="b">
        <v>1</v>
      </c>
      <c r="BX59" s="18">
        <f t="shared" si="10"/>
        <v>4</v>
      </c>
      <c r="BY59" s="22">
        <f t="shared" si="11"/>
        <v>0.42857142857142855</v>
      </c>
      <c r="BZ59" s="18" t="b">
        <v>1</v>
      </c>
      <c r="CA59" s="18" t="b">
        <v>1</v>
      </c>
      <c r="CB59" s="18" t="b">
        <v>0</v>
      </c>
      <c r="CC59" s="18" t="b">
        <v>0</v>
      </c>
      <c r="CD59" s="18" t="b">
        <v>0</v>
      </c>
      <c r="CE59" s="18" t="b">
        <v>1</v>
      </c>
      <c r="CF59" s="18" t="b">
        <v>1</v>
      </c>
      <c r="CG59" s="18" t="b">
        <v>1</v>
      </c>
      <c r="CH59" s="18" t="b">
        <v>1</v>
      </c>
      <c r="CI59" s="18" t="b">
        <v>1</v>
      </c>
      <c r="CJ59" s="18" t="b">
        <v>0</v>
      </c>
      <c r="CK59" s="18" t="b">
        <v>0</v>
      </c>
      <c r="CL59" s="18" t="b">
        <v>0</v>
      </c>
      <c r="CM59" s="18" t="b">
        <v>0</v>
      </c>
      <c r="CN59" s="18" t="b">
        <v>0</v>
      </c>
      <c r="CO59" s="18" t="b">
        <v>0</v>
      </c>
      <c r="CP59" s="18" t="b">
        <v>0</v>
      </c>
      <c r="CQ59" s="18" t="b">
        <v>0</v>
      </c>
      <c r="CR59" s="18">
        <f t="shared" si="12"/>
        <v>3</v>
      </c>
      <c r="CS59" s="22" t="e">
        <f t="shared" ca="1" si="13"/>
        <v>#NAME?</v>
      </c>
      <c r="CT59" s="18" t="b">
        <v>1</v>
      </c>
      <c r="CU59" s="18" t="b">
        <v>1</v>
      </c>
      <c r="CV59" s="19"/>
      <c r="CW59" s="18" t="b">
        <v>0</v>
      </c>
      <c r="CX59" s="18"/>
      <c r="CY59" s="18" t="b">
        <v>1</v>
      </c>
      <c r="CZ59" s="18"/>
      <c r="DA59" s="18" t="e">
        <f t="shared" ca="1" si="14"/>
        <v>#NAME?</v>
      </c>
      <c r="DB59" s="22" t="e">
        <f t="shared" ca="1" si="15"/>
        <v>#NAME?</v>
      </c>
      <c r="DC59" s="19"/>
      <c r="DD59" s="19"/>
      <c r="DE59" s="18" t="b">
        <v>1</v>
      </c>
      <c r="DF59" s="18"/>
      <c r="DG59" s="18"/>
      <c r="DH59" s="18" t="e">
        <f t="shared" ca="1" si="16"/>
        <v>#NAME?</v>
      </c>
      <c r="DI59" s="24" t="e">
        <f t="shared" ca="1" si="20"/>
        <v>#NAME?</v>
      </c>
      <c r="DJ59" s="18"/>
      <c r="DK59" s="19"/>
      <c r="DL59" s="19"/>
      <c r="DM59" s="19"/>
      <c r="DN59" s="19"/>
      <c r="DO59" s="18"/>
      <c r="DP59" s="24">
        <f t="shared" ca="1" si="18"/>
        <v>6.25E-2</v>
      </c>
      <c r="DQ59" s="18"/>
      <c r="DR59" s="18"/>
      <c r="DS59" s="18"/>
      <c r="DT59" s="40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 t="e">
        <f t="shared" ca="1" si="19"/>
        <v>#NAME?</v>
      </c>
      <c r="EM59" s="18"/>
      <c r="EN59" s="18" t="s">
        <v>169</v>
      </c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 t="s">
        <v>180</v>
      </c>
      <c r="EZ59" s="18"/>
      <c r="FA59" s="18"/>
      <c r="FB59" s="18"/>
      <c r="FC59" s="18"/>
      <c r="FD59" s="18"/>
      <c r="FE59" s="25" t="s">
        <v>275</v>
      </c>
    </row>
    <row r="60" spans="1:161" ht="12.9" x14ac:dyDescent="0.35">
      <c r="A60" s="8"/>
      <c r="B60" s="9">
        <v>12345736</v>
      </c>
      <c r="C60" s="29"/>
      <c r="D60" s="29"/>
      <c r="E60" s="28">
        <v>66</v>
      </c>
      <c r="F60" s="29" t="s">
        <v>161</v>
      </c>
      <c r="G60" s="30">
        <v>45584</v>
      </c>
      <c r="H60" s="31">
        <v>7945</v>
      </c>
      <c r="I60" s="29"/>
      <c r="J60" s="32">
        <v>45584.551388888889</v>
      </c>
      <c r="K60" s="32">
        <v>45584.850694444445</v>
      </c>
      <c r="L60" s="29" t="s">
        <v>162</v>
      </c>
      <c r="M60" s="29" t="s">
        <v>245</v>
      </c>
      <c r="N60" s="33" t="b">
        <v>0</v>
      </c>
      <c r="O60" s="9" t="str">
        <f t="shared" si="1"/>
        <v>NLSF-051</v>
      </c>
      <c r="P60" s="9"/>
      <c r="Q60" s="13">
        <f t="shared" si="2"/>
        <v>0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 t="str">
        <f t="shared" si="3"/>
        <v/>
      </c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>
        <f t="shared" si="4"/>
        <v>0</v>
      </c>
      <c r="AO60" s="13">
        <f t="shared" si="5"/>
        <v>0</v>
      </c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>
        <f t="shared" si="6"/>
        <v>0</v>
      </c>
      <c r="BB60" s="13">
        <f t="shared" si="7"/>
        <v>0</v>
      </c>
      <c r="BC60" s="9"/>
      <c r="BD60" s="9"/>
      <c r="BE60" s="9"/>
      <c r="BF60" s="9"/>
      <c r="BG60" s="9"/>
      <c r="BH60" s="9"/>
      <c r="BI60" s="9"/>
      <c r="BJ60" s="9"/>
      <c r="BK60" s="9"/>
      <c r="BL60" s="9">
        <f t="shared" si="8"/>
        <v>0</v>
      </c>
      <c r="BM60" s="13">
        <f t="shared" si="9"/>
        <v>0</v>
      </c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>
        <f t="shared" si="10"/>
        <v>0</v>
      </c>
      <c r="BY60" s="13">
        <f t="shared" si="11"/>
        <v>0</v>
      </c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>
        <f t="shared" si="12"/>
        <v>0</v>
      </c>
      <c r="CS60" s="13" t="e">
        <f t="shared" ca="1" si="13"/>
        <v>#NAME?</v>
      </c>
      <c r="CT60" s="9"/>
      <c r="CU60" s="9"/>
      <c r="CV60" s="10"/>
      <c r="CW60" s="9"/>
      <c r="CX60" s="9"/>
      <c r="CY60" s="9"/>
      <c r="CZ60" s="9"/>
      <c r="DA60" s="9" t="e">
        <f t="shared" ca="1" si="14"/>
        <v>#NAME?</v>
      </c>
      <c r="DB60" s="13" t="e">
        <f t="shared" ca="1" si="15"/>
        <v>#NAME?</v>
      </c>
      <c r="DC60" s="10"/>
      <c r="DD60" s="10"/>
      <c r="DE60" s="9"/>
      <c r="DF60" s="9"/>
      <c r="DG60" s="9"/>
      <c r="DH60" s="9" t="e">
        <f t="shared" ca="1" si="16"/>
        <v>#NAME?</v>
      </c>
      <c r="DI60" s="14" t="e">
        <f t="shared" ca="1" si="20"/>
        <v>#NAME?</v>
      </c>
      <c r="DJ60" s="9"/>
      <c r="DK60" s="10"/>
      <c r="DL60" s="10"/>
      <c r="DM60" s="10"/>
      <c r="DN60" s="10"/>
      <c r="DO60" s="9"/>
      <c r="DP60" s="14">
        <f t="shared" ca="1" si="18"/>
        <v>6.25E-2</v>
      </c>
      <c r="DQ60" s="9"/>
      <c r="DR60" s="9"/>
      <c r="DS60" s="9"/>
      <c r="DT60" s="26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 t="e">
        <f t="shared" ca="1" si="19"/>
        <v>#NAME?</v>
      </c>
      <c r="EM60" s="9"/>
      <c r="EN60" s="9" t="s">
        <v>169</v>
      </c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 t="s">
        <v>180</v>
      </c>
      <c r="EZ60" s="9"/>
      <c r="FA60" s="9"/>
      <c r="FB60" s="9"/>
      <c r="FC60" s="9"/>
      <c r="FD60" s="9"/>
      <c r="FE60" s="16" t="s">
        <v>182</v>
      </c>
    </row>
    <row r="61" spans="1:161" ht="12.9" x14ac:dyDescent="0.35">
      <c r="A61" s="17"/>
      <c r="B61" s="18">
        <v>12345737</v>
      </c>
      <c r="C61" s="35"/>
      <c r="D61" s="35"/>
      <c r="E61" s="34">
        <v>62</v>
      </c>
      <c r="F61" s="35" t="s">
        <v>183</v>
      </c>
      <c r="G61" s="36">
        <v>45587</v>
      </c>
      <c r="H61" s="37">
        <v>7945</v>
      </c>
      <c r="I61" s="35"/>
      <c r="J61" s="38">
        <v>45587.470138888886</v>
      </c>
      <c r="K61" s="38">
        <v>45587.631944444445</v>
      </c>
      <c r="L61" s="35" t="s">
        <v>263</v>
      </c>
      <c r="M61" s="35" t="s">
        <v>245</v>
      </c>
      <c r="N61" s="39" t="b">
        <v>0</v>
      </c>
      <c r="O61" s="18" t="str">
        <f t="shared" si="1"/>
        <v>NLSF-052</v>
      </c>
      <c r="P61" s="18"/>
      <c r="Q61" s="22">
        <f t="shared" si="2"/>
        <v>0</v>
      </c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 t="str">
        <f t="shared" si="3"/>
        <v/>
      </c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>
        <f t="shared" si="4"/>
        <v>0</v>
      </c>
      <c r="AO61" s="22">
        <f t="shared" si="5"/>
        <v>0</v>
      </c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>
        <f t="shared" si="6"/>
        <v>0</v>
      </c>
      <c r="BB61" s="22">
        <f t="shared" si="7"/>
        <v>0</v>
      </c>
      <c r="BC61" s="18"/>
      <c r="BD61" s="18"/>
      <c r="BE61" s="18"/>
      <c r="BF61" s="18"/>
      <c r="BG61" s="18"/>
      <c r="BH61" s="18"/>
      <c r="BI61" s="18"/>
      <c r="BJ61" s="18"/>
      <c r="BK61" s="18"/>
      <c r="BL61" s="18">
        <f t="shared" si="8"/>
        <v>0</v>
      </c>
      <c r="BM61" s="22">
        <f t="shared" si="9"/>
        <v>0</v>
      </c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>
        <f t="shared" si="10"/>
        <v>0</v>
      </c>
      <c r="BY61" s="22">
        <f t="shared" si="11"/>
        <v>0</v>
      </c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>
        <f t="shared" si="12"/>
        <v>0</v>
      </c>
      <c r="CS61" s="22" t="e">
        <f t="shared" ca="1" si="13"/>
        <v>#NAME?</v>
      </c>
      <c r="CT61" s="18"/>
      <c r="CU61" s="18"/>
      <c r="CV61" s="19"/>
      <c r="CW61" s="18"/>
      <c r="CX61" s="18"/>
      <c r="CY61" s="18"/>
      <c r="CZ61" s="18"/>
      <c r="DA61" s="18" t="e">
        <f t="shared" ca="1" si="14"/>
        <v>#NAME?</v>
      </c>
      <c r="DB61" s="22" t="e">
        <f t="shared" ca="1" si="15"/>
        <v>#NAME?</v>
      </c>
      <c r="DC61" s="19"/>
      <c r="DD61" s="19"/>
      <c r="DE61" s="18"/>
      <c r="DF61" s="18"/>
      <c r="DG61" s="18"/>
      <c r="DH61" s="18" t="e">
        <f t="shared" ca="1" si="16"/>
        <v>#NAME?</v>
      </c>
      <c r="DI61" s="24" t="e">
        <f t="shared" ca="1" si="20"/>
        <v>#NAME?</v>
      </c>
      <c r="DJ61" s="18"/>
      <c r="DK61" s="19"/>
      <c r="DL61" s="19"/>
      <c r="DM61" s="19"/>
      <c r="DN61" s="19"/>
      <c r="DO61" s="18"/>
      <c r="DP61" s="24">
        <f t="shared" ca="1" si="18"/>
        <v>6.25E-2</v>
      </c>
      <c r="DQ61" s="18"/>
      <c r="DR61" s="18"/>
      <c r="DS61" s="18"/>
      <c r="DT61" s="40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 t="e">
        <f t="shared" ca="1" si="19"/>
        <v>#NAME?</v>
      </c>
      <c r="EM61" s="18"/>
      <c r="EN61" s="18" t="s">
        <v>169</v>
      </c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 t="s">
        <v>180</v>
      </c>
      <c r="EZ61" s="18"/>
      <c r="FA61" s="18"/>
      <c r="FB61" s="18"/>
      <c r="FC61" s="18"/>
      <c r="FD61" s="18"/>
      <c r="FE61" s="25" t="s">
        <v>182</v>
      </c>
    </row>
    <row r="62" spans="1:161" ht="12.9" x14ac:dyDescent="0.35">
      <c r="A62" s="8"/>
      <c r="B62" s="9">
        <v>12345738</v>
      </c>
      <c r="C62" s="29"/>
      <c r="D62" s="29"/>
      <c r="E62" s="28">
        <v>85</v>
      </c>
      <c r="F62" s="29" t="s">
        <v>183</v>
      </c>
      <c r="G62" s="30">
        <v>45594</v>
      </c>
      <c r="H62" s="31">
        <v>7945</v>
      </c>
      <c r="I62" s="29"/>
      <c r="J62" s="32">
        <v>45594.344444444447</v>
      </c>
      <c r="K62" s="32">
        <v>45594.579861111109</v>
      </c>
      <c r="L62" s="29" t="s">
        <v>162</v>
      </c>
      <c r="M62" s="29" t="s">
        <v>276</v>
      </c>
      <c r="N62" s="33" t="b">
        <v>1</v>
      </c>
      <c r="O62" s="9" t="str">
        <f t="shared" si="1"/>
        <v>LSF-009</v>
      </c>
      <c r="P62" s="9"/>
      <c r="Q62" s="13">
        <f t="shared" si="2"/>
        <v>0.625</v>
      </c>
      <c r="R62" s="9" t="b">
        <v>1</v>
      </c>
      <c r="S62" s="9" t="b">
        <v>1</v>
      </c>
      <c r="T62" s="9" t="b">
        <v>1</v>
      </c>
      <c r="U62" s="9" t="b">
        <v>1</v>
      </c>
      <c r="V62" s="9" t="b">
        <v>1</v>
      </c>
      <c r="W62" s="9" t="b">
        <v>1</v>
      </c>
      <c r="X62" s="9" t="b">
        <v>0</v>
      </c>
      <c r="Y62" s="9" t="b">
        <v>0</v>
      </c>
      <c r="Z62" s="9" t="b">
        <v>0</v>
      </c>
      <c r="AA62" s="9">
        <v>158</v>
      </c>
      <c r="AB62" s="9">
        <v>50.8</v>
      </c>
      <c r="AC62" s="9">
        <f t="shared" si="3"/>
        <v>20.350000000000001</v>
      </c>
      <c r="AD62" s="9"/>
      <c r="AE62" s="9" t="b">
        <v>1</v>
      </c>
      <c r="AF62" s="9" t="b">
        <v>0</v>
      </c>
      <c r="AG62" s="9" t="b">
        <v>0</v>
      </c>
      <c r="AH62" s="9"/>
      <c r="AI62" s="9" t="b">
        <v>1</v>
      </c>
      <c r="AJ62" s="9"/>
      <c r="AK62" s="9" t="b">
        <v>1</v>
      </c>
      <c r="AL62" s="9" t="b">
        <v>0</v>
      </c>
      <c r="AM62" s="9" t="b">
        <v>1</v>
      </c>
      <c r="AN62" s="9">
        <f t="shared" si="4"/>
        <v>5</v>
      </c>
      <c r="AO62" s="13">
        <f t="shared" si="5"/>
        <v>0.83333333333333337</v>
      </c>
      <c r="AP62" s="9" t="b">
        <v>1</v>
      </c>
      <c r="AQ62" s="9" t="b">
        <v>1</v>
      </c>
      <c r="AR62" s="9" t="b">
        <v>1</v>
      </c>
      <c r="AS62" s="9"/>
      <c r="AT62" s="9"/>
      <c r="AU62" s="9" t="b">
        <v>1</v>
      </c>
      <c r="AV62" s="9"/>
      <c r="AW62" s="9" t="b">
        <v>1</v>
      </c>
      <c r="AX62" s="9" t="b">
        <v>1</v>
      </c>
      <c r="AY62" s="9" t="b">
        <v>1</v>
      </c>
      <c r="AZ62" s="9" t="b">
        <v>1</v>
      </c>
      <c r="BA62" s="9">
        <f t="shared" si="6"/>
        <v>5</v>
      </c>
      <c r="BB62" s="13">
        <f t="shared" si="7"/>
        <v>1</v>
      </c>
      <c r="BC62" s="9" t="b">
        <v>1</v>
      </c>
      <c r="BD62" s="9" t="b">
        <v>1</v>
      </c>
      <c r="BE62" s="9" t="b">
        <v>1</v>
      </c>
      <c r="BF62" s="9" t="b">
        <v>0</v>
      </c>
      <c r="BG62" s="9" t="b">
        <v>1</v>
      </c>
      <c r="BH62" s="9" t="b">
        <v>0</v>
      </c>
      <c r="BI62" s="9" t="b">
        <v>0</v>
      </c>
      <c r="BJ62" s="9" t="b">
        <v>1</v>
      </c>
      <c r="BK62" s="9" t="b">
        <v>1</v>
      </c>
      <c r="BL62" s="9">
        <f t="shared" si="8"/>
        <v>5</v>
      </c>
      <c r="BM62" s="13">
        <f t="shared" si="9"/>
        <v>1</v>
      </c>
      <c r="BN62" s="9" t="b">
        <v>1</v>
      </c>
      <c r="BO62" s="9" t="b">
        <v>0</v>
      </c>
      <c r="BP62" s="9" t="b">
        <v>0</v>
      </c>
      <c r="BQ62" s="9" t="b">
        <v>0</v>
      </c>
      <c r="BR62" s="9" t="b">
        <v>1</v>
      </c>
      <c r="BS62" s="9" t="b">
        <v>1</v>
      </c>
      <c r="BT62" s="9" t="b">
        <v>1</v>
      </c>
      <c r="BU62" s="9" t="b">
        <v>1</v>
      </c>
      <c r="BV62" s="9" t="b">
        <v>1</v>
      </c>
      <c r="BW62" s="9" t="b">
        <v>1</v>
      </c>
      <c r="BX62" s="9">
        <f t="shared" si="10"/>
        <v>4</v>
      </c>
      <c r="BY62" s="13">
        <f t="shared" si="11"/>
        <v>0.42857142857142855</v>
      </c>
      <c r="BZ62" s="9" t="b">
        <v>1</v>
      </c>
      <c r="CA62" s="9" t="b">
        <v>1</v>
      </c>
      <c r="CB62" s="9" t="b">
        <v>0</v>
      </c>
      <c r="CC62" s="9" t="b">
        <v>0</v>
      </c>
      <c r="CD62" s="9" t="b">
        <v>0</v>
      </c>
      <c r="CE62" s="9" t="b">
        <v>1</v>
      </c>
      <c r="CF62" s="9" t="b">
        <v>1</v>
      </c>
      <c r="CG62" s="9" t="b">
        <v>1</v>
      </c>
      <c r="CH62" s="9" t="b">
        <v>1</v>
      </c>
      <c r="CI62" s="9" t="b">
        <v>1</v>
      </c>
      <c r="CJ62" s="9" t="b">
        <v>0</v>
      </c>
      <c r="CK62" s="9" t="b">
        <v>0</v>
      </c>
      <c r="CL62" s="9" t="b">
        <v>0</v>
      </c>
      <c r="CM62" s="9" t="b">
        <v>0</v>
      </c>
      <c r="CN62" s="9" t="b">
        <v>0</v>
      </c>
      <c r="CO62" s="9" t="b">
        <v>0</v>
      </c>
      <c r="CP62" s="9" t="b">
        <v>0</v>
      </c>
      <c r="CQ62" s="9" t="b">
        <v>0</v>
      </c>
      <c r="CR62" s="9">
        <f t="shared" si="12"/>
        <v>3</v>
      </c>
      <c r="CS62" s="13" t="e">
        <f t="shared" ca="1" si="13"/>
        <v>#NAME?</v>
      </c>
      <c r="CT62" s="9" t="b">
        <v>1</v>
      </c>
      <c r="CU62" s="9" t="b">
        <v>1</v>
      </c>
      <c r="CV62" s="10"/>
      <c r="CW62" s="9" t="b">
        <v>0</v>
      </c>
      <c r="CX62" s="9"/>
      <c r="CY62" s="9" t="b">
        <v>1</v>
      </c>
      <c r="CZ62" s="9"/>
      <c r="DA62" s="9" t="e">
        <f t="shared" ca="1" si="14"/>
        <v>#NAME?</v>
      </c>
      <c r="DB62" s="13" t="e">
        <f t="shared" ca="1" si="15"/>
        <v>#NAME?</v>
      </c>
      <c r="DC62" s="10"/>
      <c r="DD62" s="10"/>
      <c r="DE62" s="9" t="b">
        <v>1</v>
      </c>
      <c r="DF62" s="9"/>
      <c r="DG62" s="9"/>
      <c r="DH62" s="9" t="e">
        <f t="shared" ca="1" si="16"/>
        <v>#NAME?</v>
      </c>
      <c r="DI62" s="14" t="e">
        <f t="shared" ca="1" si="20"/>
        <v>#NAME?</v>
      </c>
      <c r="DJ62" s="9"/>
      <c r="DK62" s="10"/>
      <c r="DL62" s="10"/>
      <c r="DM62" s="10"/>
      <c r="DN62" s="10"/>
      <c r="DO62" s="9"/>
      <c r="DP62" s="14">
        <f t="shared" ca="1" si="18"/>
        <v>6.25E-2</v>
      </c>
      <c r="DQ62" s="9"/>
      <c r="DR62" s="9"/>
      <c r="DS62" s="9"/>
      <c r="DT62" s="26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 t="e">
        <f t="shared" ca="1" si="19"/>
        <v>#NAME?</v>
      </c>
      <c r="EM62" s="9"/>
      <c r="EN62" s="9" t="s">
        <v>169</v>
      </c>
      <c r="EO62" s="9" t="s">
        <v>170</v>
      </c>
      <c r="EP62" s="9" t="s">
        <v>171</v>
      </c>
      <c r="EQ62" s="9" t="s">
        <v>224</v>
      </c>
      <c r="ER62" s="9" t="s">
        <v>173</v>
      </c>
      <c r="ES62" s="9" t="s">
        <v>174</v>
      </c>
      <c r="ET62" s="9" t="s">
        <v>175</v>
      </c>
      <c r="EU62" s="9" t="s">
        <v>206</v>
      </c>
      <c r="EV62" s="9" t="s">
        <v>177</v>
      </c>
      <c r="EW62" s="9" t="s">
        <v>219</v>
      </c>
      <c r="EX62" s="9" t="s">
        <v>220</v>
      </c>
      <c r="EY62" s="9" t="s">
        <v>180</v>
      </c>
      <c r="EZ62" s="9" t="s">
        <v>210</v>
      </c>
      <c r="FA62" s="9" t="s">
        <v>210</v>
      </c>
      <c r="FB62" s="9" t="s">
        <v>221</v>
      </c>
      <c r="FC62" s="9" t="s">
        <v>232</v>
      </c>
      <c r="FD62" s="9" t="s">
        <v>232</v>
      </c>
      <c r="FE62" s="16" t="s">
        <v>182</v>
      </c>
    </row>
    <row r="63" spans="1:161" ht="12.9" x14ac:dyDescent="0.35">
      <c r="A63" s="17"/>
      <c r="B63" s="18">
        <v>12345739</v>
      </c>
      <c r="C63" s="35"/>
      <c r="D63" s="35"/>
      <c r="E63" s="34">
        <v>64</v>
      </c>
      <c r="F63" s="35" t="s">
        <v>161</v>
      </c>
      <c r="G63" s="36">
        <v>45594</v>
      </c>
      <c r="H63" s="37">
        <v>7945</v>
      </c>
      <c r="I63" s="35"/>
      <c r="J63" s="38">
        <v>45594.587500000001</v>
      </c>
      <c r="K63" s="38">
        <v>45594.763888888891</v>
      </c>
      <c r="L63" s="35" t="s">
        <v>162</v>
      </c>
      <c r="M63" s="35" t="s">
        <v>163</v>
      </c>
      <c r="N63" s="39" t="b">
        <v>0</v>
      </c>
      <c r="O63" s="18" t="str">
        <f t="shared" si="1"/>
        <v>NLSF-053</v>
      </c>
      <c r="P63" s="18"/>
      <c r="Q63" s="22">
        <f t="shared" si="2"/>
        <v>0</v>
      </c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 t="str">
        <f t="shared" si="3"/>
        <v/>
      </c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>
        <f t="shared" si="4"/>
        <v>0</v>
      </c>
      <c r="AO63" s="22">
        <f t="shared" si="5"/>
        <v>0</v>
      </c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>
        <f t="shared" si="6"/>
        <v>0</v>
      </c>
      <c r="BB63" s="22">
        <f t="shared" si="7"/>
        <v>0</v>
      </c>
      <c r="BC63" s="18"/>
      <c r="BD63" s="18"/>
      <c r="BE63" s="18"/>
      <c r="BF63" s="18"/>
      <c r="BG63" s="18"/>
      <c r="BH63" s="18"/>
      <c r="BI63" s="18"/>
      <c r="BJ63" s="18"/>
      <c r="BK63" s="18"/>
      <c r="BL63" s="18">
        <f t="shared" si="8"/>
        <v>0</v>
      </c>
      <c r="BM63" s="22">
        <f t="shared" si="9"/>
        <v>0</v>
      </c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>
        <f t="shared" si="10"/>
        <v>0</v>
      </c>
      <c r="BY63" s="22">
        <f t="shared" si="11"/>
        <v>0</v>
      </c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>
        <f t="shared" si="12"/>
        <v>0</v>
      </c>
      <c r="CS63" s="22" t="e">
        <f t="shared" ca="1" si="13"/>
        <v>#NAME?</v>
      </c>
      <c r="CT63" s="18"/>
      <c r="CU63" s="18"/>
      <c r="CV63" s="19"/>
      <c r="CW63" s="18"/>
      <c r="CX63" s="18"/>
      <c r="CY63" s="18"/>
      <c r="CZ63" s="18"/>
      <c r="DA63" s="18" t="e">
        <f t="shared" ca="1" si="14"/>
        <v>#NAME?</v>
      </c>
      <c r="DB63" s="22" t="e">
        <f t="shared" ca="1" si="15"/>
        <v>#NAME?</v>
      </c>
      <c r="DC63" s="19"/>
      <c r="DD63" s="19"/>
      <c r="DE63" s="18"/>
      <c r="DF63" s="18"/>
      <c r="DG63" s="18"/>
      <c r="DH63" s="18" t="e">
        <f t="shared" ca="1" si="16"/>
        <v>#NAME?</v>
      </c>
      <c r="DI63" s="24" t="e">
        <f t="shared" ca="1" si="20"/>
        <v>#NAME?</v>
      </c>
      <c r="DJ63" s="18"/>
      <c r="DK63" s="19"/>
      <c r="DL63" s="19"/>
      <c r="DM63" s="19"/>
      <c r="DN63" s="19"/>
      <c r="DO63" s="18"/>
      <c r="DP63" s="24">
        <f t="shared" ca="1" si="18"/>
        <v>6.25E-2</v>
      </c>
      <c r="DQ63" s="18"/>
      <c r="DR63" s="18"/>
      <c r="DS63" s="18"/>
      <c r="DT63" s="40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 t="e">
        <f t="shared" ca="1" si="19"/>
        <v>#NAME?</v>
      </c>
      <c r="EM63" s="18"/>
      <c r="EN63" s="18" t="s">
        <v>169</v>
      </c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 t="s">
        <v>180</v>
      </c>
      <c r="EZ63" s="18"/>
      <c r="FA63" s="18"/>
      <c r="FB63" s="18"/>
      <c r="FC63" s="18"/>
      <c r="FD63" s="18"/>
      <c r="FE63" s="25" t="s">
        <v>182</v>
      </c>
    </row>
    <row r="64" spans="1:161" ht="12.9" x14ac:dyDescent="0.35">
      <c r="A64" s="8"/>
      <c r="B64" s="9">
        <v>12345740</v>
      </c>
      <c r="C64" s="29"/>
      <c r="D64" s="29"/>
      <c r="E64" s="28">
        <v>46</v>
      </c>
      <c r="F64" s="29" t="s">
        <v>183</v>
      </c>
      <c r="G64" s="30">
        <v>45600</v>
      </c>
      <c r="H64" s="31">
        <v>3037</v>
      </c>
      <c r="I64" s="29"/>
      <c r="J64" s="32">
        <v>45600.469444444447</v>
      </c>
      <c r="K64" s="32">
        <v>45600.697916666664</v>
      </c>
      <c r="L64" s="29" t="s">
        <v>277</v>
      </c>
      <c r="M64" s="29" t="s">
        <v>278</v>
      </c>
      <c r="N64" s="33" t="b">
        <v>0</v>
      </c>
      <c r="O64" s="9" t="str">
        <f t="shared" si="1"/>
        <v>NLSF-054</v>
      </c>
      <c r="P64" s="9"/>
      <c r="Q64" s="13">
        <f t="shared" si="2"/>
        <v>0</v>
      </c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 t="str">
        <f t="shared" si="3"/>
        <v/>
      </c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>
        <f t="shared" si="4"/>
        <v>0</v>
      </c>
      <c r="AO64" s="13">
        <f t="shared" si="5"/>
        <v>0</v>
      </c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>
        <f t="shared" si="6"/>
        <v>0</v>
      </c>
      <c r="BB64" s="13">
        <f t="shared" si="7"/>
        <v>0</v>
      </c>
      <c r="BC64" s="9"/>
      <c r="BD64" s="9"/>
      <c r="BE64" s="9"/>
      <c r="BF64" s="9"/>
      <c r="BG64" s="9"/>
      <c r="BH64" s="9"/>
      <c r="BI64" s="9"/>
      <c r="BJ64" s="9"/>
      <c r="BK64" s="9"/>
      <c r="BL64" s="9">
        <f t="shared" si="8"/>
        <v>0</v>
      </c>
      <c r="BM64" s="13">
        <f t="shared" si="9"/>
        <v>0</v>
      </c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>
        <f t="shared" si="10"/>
        <v>0</v>
      </c>
      <c r="BY64" s="13">
        <f t="shared" si="11"/>
        <v>0</v>
      </c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>
        <f t="shared" si="12"/>
        <v>0</v>
      </c>
      <c r="CS64" s="13" t="e">
        <f t="shared" ca="1" si="13"/>
        <v>#NAME?</v>
      </c>
      <c r="CT64" s="9"/>
      <c r="CU64" s="9"/>
      <c r="CV64" s="10"/>
      <c r="CW64" s="9"/>
      <c r="CX64" s="9"/>
      <c r="CY64" s="9"/>
      <c r="CZ64" s="9"/>
      <c r="DA64" s="9" t="e">
        <f t="shared" ca="1" si="14"/>
        <v>#NAME?</v>
      </c>
      <c r="DB64" s="13" t="e">
        <f t="shared" ca="1" si="15"/>
        <v>#NAME?</v>
      </c>
      <c r="DC64" s="10"/>
      <c r="DD64" s="10"/>
      <c r="DE64" s="9"/>
      <c r="DF64" s="9"/>
      <c r="DG64" s="9"/>
      <c r="DH64" s="9" t="e">
        <f t="shared" ca="1" si="16"/>
        <v>#NAME?</v>
      </c>
      <c r="DI64" s="14" t="e">
        <f t="shared" ca="1" si="20"/>
        <v>#NAME?</v>
      </c>
      <c r="DJ64" s="9"/>
      <c r="DK64" s="10"/>
      <c r="DL64" s="10"/>
      <c r="DM64" s="10"/>
      <c r="DN64" s="10"/>
      <c r="DO64" s="9"/>
      <c r="DP64" s="14">
        <f t="shared" ca="1" si="18"/>
        <v>6.25E-2</v>
      </c>
      <c r="DQ64" s="9"/>
      <c r="DR64" s="9"/>
      <c r="DS64" s="9"/>
      <c r="DT64" s="26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 t="e">
        <f t="shared" ca="1" si="19"/>
        <v>#NAME?</v>
      </c>
      <c r="EM64" s="9"/>
      <c r="EN64" s="9" t="s">
        <v>169</v>
      </c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 t="s">
        <v>180</v>
      </c>
      <c r="EZ64" s="9"/>
      <c r="FA64" s="9"/>
      <c r="FB64" s="9"/>
      <c r="FC64" s="9"/>
      <c r="FD64" s="9"/>
      <c r="FE64" s="16" t="s">
        <v>182</v>
      </c>
    </row>
    <row r="65" spans="1:161" ht="12.9" x14ac:dyDescent="0.35">
      <c r="A65" s="17"/>
      <c r="B65" s="18">
        <v>12345741</v>
      </c>
      <c r="C65" s="35"/>
      <c r="D65" s="35"/>
      <c r="E65" s="34">
        <v>57</v>
      </c>
      <c r="F65" s="35" t="s">
        <v>161</v>
      </c>
      <c r="G65" s="36">
        <v>45607</v>
      </c>
      <c r="H65" s="37">
        <v>5033</v>
      </c>
      <c r="I65" s="35"/>
      <c r="J65" s="38">
        <v>45607.477777777778</v>
      </c>
      <c r="K65" s="38">
        <v>45607.729166666664</v>
      </c>
      <c r="L65" s="35" t="s">
        <v>162</v>
      </c>
      <c r="M65" s="35" t="s">
        <v>279</v>
      </c>
      <c r="N65" s="39" t="b">
        <v>0</v>
      </c>
      <c r="O65" s="18" t="str">
        <f t="shared" si="1"/>
        <v>NLSF-055</v>
      </c>
      <c r="P65" s="18"/>
      <c r="Q65" s="22">
        <f t="shared" si="2"/>
        <v>0</v>
      </c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 t="str">
        <f t="shared" si="3"/>
        <v/>
      </c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>
        <f t="shared" si="4"/>
        <v>0</v>
      </c>
      <c r="AO65" s="22">
        <f t="shared" si="5"/>
        <v>0</v>
      </c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>
        <f t="shared" si="6"/>
        <v>0</v>
      </c>
      <c r="BB65" s="22">
        <f t="shared" si="7"/>
        <v>0</v>
      </c>
      <c r="BC65" s="18"/>
      <c r="BD65" s="18"/>
      <c r="BE65" s="18"/>
      <c r="BF65" s="18"/>
      <c r="BG65" s="18"/>
      <c r="BH65" s="18"/>
      <c r="BI65" s="18"/>
      <c r="BJ65" s="18"/>
      <c r="BK65" s="18"/>
      <c r="BL65" s="18">
        <f t="shared" si="8"/>
        <v>0</v>
      </c>
      <c r="BM65" s="22">
        <f t="shared" si="9"/>
        <v>0</v>
      </c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>
        <f t="shared" si="10"/>
        <v>0</v>
      </c>
      <c r="BY65" s="22">
        <f t="shared" si="11"/>
        <v>0</v>
      </c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>
        <f t="shared" si="12"/>
        <v>0</v>
      </c>
      <c r="CS65" s="22" t="e">
        <f t="shared" ca="1" si="13"/>
        <v>#NAME?</v>
      </c>
      <c r="CT65" s="18"/>
      <c r="CU65" s="18"/>
      <c r="CV65" s="19"/>
      <c r="CW65" s="18"/>
      <c r="CX65" s="18"/>
      <c r="CY65" s="18"/>
      <c r="CZ65" s="18"/>
      <c r="DA65" s="18" t="e">
        <f t="shared" ca="1" si="14"/>
        <v>#NAME?</v>
      </c>
      <c r="DB65" s="22" t="e">
        <f t="shared" ca="1" si="15"/>
        <v>#NAME?</v>
      </c>
      <c r="DC65" s="19"/>
      <c r="DD65" s="19"/>
      <c r="DE65" s="18"/>
      <c r="DF65" s="18"/>
      <c r="DG65" s="18"/>
      <c r="DH65" s="18" t="e">
        <f t="shared" ca="1" si="16"/>
        <v>#NAME?</v>
      </c>
      <c r="DI65" s="24" t="e">
        <f t="shared" ca="1" si="20"/>
        <v>#NAME?</v>
      </c>
      <c r="DJ65" s="18"/>
      <c r="DK65" s="19"/>
      <c r="DL65" s="19"/>
      <c r="DM65" s="19"/>
      <c r="DN65" s="19"/>
      <c r="DO65" s="18"/>
      <c r="DP65" s="24">
        <f t="shared" ca="1" si="18"/>
        <v>6.25E-2</v>
      </c>
      <c r="DQ65" s="18"/>
      <c r="DR65" s="18"/>
      <c r="DS65" s="18"/>
      <c r="DT65" s="40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 t="e">
        <f t="shared" ca="1" si="19"/>
        <v>#NAME?</v>
      </c>
      <c r="EM65" s="18"/>
      <c r="EN65" s="18" t="s">
        <v>169</v>
      </c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 t="s">
        <v>180</v>
      </c>
      <c r="EZ65" s="18"/>
      <c r="FA65" s="18"/>
      <c r="FB65" s="18"/>
      <c r="FC65" s="18"/>
      <c r="FD65" s="18"/>
      <c r="FE65" s="25" t="s">
        <v>182</v>
      </c>
    </row>
    <row r="66" spans="1:161" ht="12.9" x14ac:dyDescent="0.35">
      <c r="A66" s="8"/>
      <c r="B66" s="9">
        <v>12345742</v>
      </c>
      <c r="C66" s="29"/>
      <c r="D66" s="29"/>
      <c r="E66" s="28">
        <v>85</v>
      </c>
      <c r="F66" s="29" t="s">
        <v>161</v>
      </c>
      <c r="G66" s="30">
        <v>45615</v>
      </c>
      <c r="H66" s="31">
        <v>7945</v>
      </c>
      <c r="I66" s="29"/>
      <c r="J66" s="32">
        <v>45615.54791666667</v>
      </c>
      <c r="K66" s="32">
        <v>45615.725694444445</v>
      </c>
      <c r="L66" s="29" t="s">
        <v>257</v>
      </c>
      <c r="M66" s="29" t="s">
        <v>280</v>
      </c>
      <c r="N66" s="33" t="b">
        <v>1</v>
      </c>
      <c r="O66" s="9" t="str">
        <f t="shared" si="1"/>
        <v>LSF-010</v>
      </c>
      <c r="P66" s="9"/>
      <c r="Q66" s="13">
        <f t="shared" si="2"/>
        <v>0.75</v>
      </c>
      <c r="R66" s="9" t="b">
        <v>1</v>
      </c>
      <c r="S66" s="9" t="b">
        <v>1</v>
      </c>
      <c r="T66" s="9" t="b">
        <v>1</v>
      </c>
      <c r="U66" s="9" t="b">
        <v>1</v>
      </c>
      <c r="V66" s="9" t="b">
        <v>1</v>
      </c>
      <c r="W66" s="9" t="b">
        <v>1</v>
      </c>
      <c r="X66" s="9" t="b">
        <v>1</v>
      </c>
      <c r="Y66" s="9" t="b">
        <v>1</v>
      </c>
      <c r="Z66" s="9" t="b">
        <v>1</v>
      </c>
      <c r="AA66" s="9">
        <v>157</v>
      </c>
      <c r="AB66" s="9">
        <v>53</v>
      </c>
      <c r="AC66" s="9">
        <f t="shared" si="3"/>
        <v>21.5</v>
      </c>
      <c r="AD66" s="9"/>
      <c r="AE66" s="9" t="b">
        <v>1</v>
      </c>
      <c r="AF66" s="9" t="b">
        <v>1</v>
      </c>
      <c r="AG66" s="9" t="b">
        <v>1</v>
      </c>
      <c r="AH66" s="9"/>
      <c r="AI66" s="9" t="b">
        <v>1</v>
      </c>
      <c r="AJ66" s="9"/>
      <c r="AK66" s="9" t="b">
        <v>1</v>
      </c>
      <c r="AL66" s="9" t="b">
        <v>1</v>
      </c>
      <c r="AM66" s="9" t="b">
        <v>1</v>
      </c>
      <c r="AN66" s="9">
        <f t="shared" si="4"/>
        <v>6</v>
      </c>
      <c r="AO66" s="13">
        <f t="shared" si="5"/>
        <v>0.83333333333333337</v>
      </c>
      <c r="AP66" s="9" t="b">
        <v>1</v>
      </c>
      <c r="AQ66" s="9" t="b">
        <v>1</v>
      </c>
      <c r="AR66" s="9" t="b">
        <v>1</v>
      </c>
      <c r="AS66" s="9"/>
      <c r="AT66" s="9"/>
      <c r="AU66" s="9" t="b">
        <v>1</v>
      </c>
      <c r="AV66" s="9"/>
      <c r="AW66" s="9" t="b">
        <v>1</v>
      </c>
      <c r="AX66" s="9" t="b">
        <v>1</v>
      </c>
      <c r="AY66" s="9" t="b">
        <v>1</v>
      </c>
      <c r="AZ66" s="9" t="b">
        <v>1</v>
      </c>
      <c r="BA66" s="9">
        <f t="shared" si="6"/>
        <v>5</v>
      </c>
      <c r="BB66" s="13">
        <f t="shared" si="7"/>
        <v>1</v>
      </c>
      <c r="BC66" s="9" t="b">
        <v>1</v>
      </c>
      <c r="BD66" s="9" t="b">
        <v>1</v>
      </c>
      <c r="BE66" s="9" t="b">
        <v>1</v>
      </c>
      <c r="BF66" s="9" t="b">
        <v>0</v>
      </c>
      <c r="BG66" s="9" t="b">
        <v>1</v>
      </c>
      <c r="BH66" s="9" t="b">
        <v>0</v>
      </c>
      <c r="BI66" s="9" t="b">
        <v>0</v>
      </c>
      <c r="BJ66" s="9" t="b">
        <v>1</v>
      </c>
      <c r="BK66" s="9" t="b">
        <v>1</v>
      </c>
      <c r="BL66" s="9">
        <f t="shared" si="8"/>
        <v>5</v>
      </c>
      <c r="BM66" s="13">
        <f t="shared" si="9"/>
        <v>1</v>
      </c>
      <c r="BN66" s="9" t="b">
        <v>1</v>
      </c>
      <c r="BO66" s="9" t="b">
        <v>0</v>
      </c>
      <c r="BP66" s="9" t="b">
        <v>0</v>
      </c>
      <c r="BQ66" s="9" t="b">
        <v>0</v>
      </c>
      <c r="BR66" s="9" t="b">
        <v>1</v>
      </c>
      <c r="BS66" s="9" t="b">
        <v>1</v>
      </c>
      <c r="BT66" s="9" t="b">
        <v>1</v>
      </c>
      <c r="BU66" s="9" t="b">
        <v>1</v>
      </c>
      <c r="BV66" s="9" t="b">
        <v>1</v>
      </c>
      <c r="BW66" s="9" t="b">
        <v>1</v>
      </c>
      <c r="BX66" s="9">
        <f t="shared" si="10"/>
        <v>4</v>
      </c>
      <c r="BY66" s="13">
        <f t="shared" si="11"/>
        <v>0.42857142857142855</v>
      </c>
      <c r="BZ66" s="9" t="b">
        <v>1</v>
      </c>
      <c r="CA66" s="9" t="b">
        <v>1</v>
      </c>
      <c r="CB66" s="9" t="b">
        <v>0</v>
      </c>
      <c r="CC66" s="9" t="b">
        <v>0</v>
      </c>
      <c r="CD66" s="9" t="b">
        <v>0</v>
      </c>
      <c r="CE66" s="9" t="b">
        <v>1</v>
      </c>
      <c r="CF66" s="9" t="b">
        <v>1</v>
      </c>
      <c r="CG66" s="9" t="b">
        <v>1</v>
      </c>
      <c r="CH66" s="9" t="b">
        <v>1</v>
      </c>
      <c r="CI66" s="9" t="b">
        <v>1</v>
      </c>
      <c r="CJ66" s="9" t="b">
        <v>0</v>
      </c>
      <c r="CK66" s="9" t="b">
        <v>0</v>
      </c>
      <c r="CL66" s="9" t="b">
        <v>0</v>
      </c>
      <c r="CM66" s="9" t="b">
        <v>0</v>
      </c>
      <c r="CN66" s="9" t="b">
        <v>0</v>
      </c>
      <c r="CO66" s="9" t="b">
        <v>0</v>
      </c>
      <c r="CP66" s="9" t="b">
        <v>0</v>
      </c>
      <c r="CQ66" s="9" t="b">
        <v>0</v>
      </c>
      <c r="CR66" s="9">
        <f t="shared" si="12"/>
        <v>3</v>
      </c>
      <c r="CS66" s="13" t="e">
        <f t="shared" ca="1" si="13"/>
        <v>#NAME?</v>
      </c>
      <c r="CT66" s="9" t="b">
        <v>1</v>
      </c>
      <c r="CU66" s="9" t="b">
        <v>1</v>
      </c>
      <c r="CV66" s="10"/>
      <c r="CW66" s="9" t="b">
        <v>0</v>
      </c>
      <c r="CX66" s="9"/>
      <c r="CY66" s="9" t="b">
        <v>1</v>
      </c>
      <c r="CZ66" s="9"/>
      <c r="DA66" s="9" t="e">
        <f t="shared" ca="1" si="14"/>
        <v>#NAME?</v>
      </c>
      <c r="DB66" s="13" t="e">
        <f t="shared" ca="1" si="15"/>
        <v>#NAME?</v>
      </c>
      <c r="DC66" s="10"/>
      <c r="DD66" s="10"/>
      <c r="DE66" s="9" t="b">
        <v>1</v>
      </c>
      <c r="DF66" s="9"/>
      <c r="DG66" s="9"/>
      <c r="DH66" s="9" t="e">
        <f t="shared" ca="1" si="16"/>
        <v>#NAME?</v>
      </c>
      <c r="DI66" s="14" t="e">
        <f t="shared" ca="1" si="20"/>
        <v>#NAME?</v>
      </c>
      <c r="DJ66" s="9"/>
      <c r="DK66" s="10"/>
      <c r="DL66" s="10"/>
      <c r="DM66" s="10"/>
      <c r="DN66" s="10"/>
      <c r="DO66" s="9"/>
      <c r="DP66" s="14">
        <f t="shared" ca="1" si="18"/>
        <v>6.25E-2</v>
      </c>
      <c r="DQ66" s="9"/>
      <c r="DR66" s="9"/>
      <c r="DS66" s="9"/>
      <c r="DT66" s="26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 t="e">
        <f t="shared" ca="1" si="19"/>
        <v>#NAME?</v>
      </c>
      <c r="EM66" s="9"/>
      <c r="EN66" s="9" t="s">
        <v>169</v>
      </c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 t="s">
        <v>180</v>
      </c>
      <c r="EZ66" s="9"/>
      <c r="FA66" s="9"/>
      <c r="FB66" s="9"/>
      <c r="FC66" s="9"/>
      <c r="FD66" s="9"/>
      <c r="FE66" s="16" t="s">
        <v>182</v>
      </c>
    </row>
    <row r="67" spans="1:161" ht="12.9" x14ac:dyDescent="0.35">
      <c r="A67" s="17"/>
      <c r="B67" s="18">
        <v>12345743</v>
      </c>
      <c r="C67" s="35"/>
      <c r="D67" s="35"/>
      <c r="E67" s="34">
        <v>85</v>
      </c>
      <c r="F67" s="35" t="s">
        <v>161</v>
      </c>
      <c r="G67" s="36">
        <v>45621</v>
      </c>
      <c r="H67" s="37">
        <v>3037</v>
      </c>
      <c r="I67" s="35"/>
      <c r="J67" s="38">
        <v>45621.5</v>
      </c>
      <c r="K67" s="38">
        <v>45621.6875</v>
      </c>
      <c r="L67" s="35" t="s">
        <v>162</v>
      </c>
      <c r="M67" s="35" t="s">
        <v>163</v>
      </c>
      <c r="N67" s="39" t="b">
        <v>1</v>
      </c>
      <c r="O67" s="18" t="str">
        <f t="shared" si="1"/>
        <v>LSF-011</v>
      </c>
      <c r="P67" s="18"/>
      <c r="Q67" s="22">
        <f t="shared" si="2"/>
        <v>0.625</v>
      </c>
      <c r="R67" s="18" t="b">
        <v>1</v>
      </c>
      <c r="S67" s="18" t="b">
        <v>1</v>
      </c>
      <c r="T67" s="18" t="b">
        <v>1</v>
      </c>
      <c r="U67" s="18" t="b">
        <v>1</v>
      </c>
      <c r="V67" s="18" t="b">
        <v>1</v>
      </c>
      <c r="W67" s="18" t="b">
        <v>1</v>
      </c>
      <c r="X67" s="18" t="b">
        <v>0</v>
      </c>
      <c r="Y67" s="18" t="b">
        <v>0</v>
      </c>
      <c r="Z67" s="18" t="b">
        <v>0</v>
      </c>
      <c r="AA67" s="18">
        <v>151.30000000000001</v>
      </c>
      <c r="AB67" s="18">
        <v>49</v>
      </c>
      <c r="AC67" s="18">
        <f t="shared" si="3"/>
        <v>21.41</v>
      </c>
      <c r="AD67" s="18"/>
      <c r="AE67" s="18" t="b">
        <v>1</v>
      </c>
      <c r="AF67" s="18" t="b">
        <v>0</v>
      </c>
      <c r="AG67" s="18" t="b">
        <v>0</v>
      </c>
      <c r="AH67" s="18"/>
      <c r="AI67" s="18" t="b">
        <v>1</v>
      </c>
      <c r="AJ67" s="18">
        <v>3</v>
      </c>
      <c r="AK67" s="18" t="b">
        <v>0</v>
      </c>
      <c r="AL67" s="18" t="b">
        <v>1</v>
      </c>
      <c r="AM67" s="18" t="b">
        <v>1</v>
      </c>
      <c r="AN67" s="18">
        <f t="shared" si="4"/>
        <v>5</v>
      </c>
      <c r="AO67" s="22">
        <f t="shared" si="5"/>
        <v>0.83333333333333337</v>
      </c>
      <c r="AP67" s="18" t="b">
        <v>1</v>
      </c>
      <c r="AQ67" s="18" t="b">
        <v>1</v>
      </c>
      <c r="AR67" s="18" t="b">
        <v>1</v>
      </c>
      <c r="AS67" s="18"/>
      <c r="AT67" s="18"/>
      <c r="AU67" s="18" t="b">
        <v>1</v>
      </c>
      <c r="AV67" s="18"/>
      <c r="AW67" s="18" t="b">
        <v>1</v>
      </c>
      <c r="AX67" s="18" t="b">
        <v>1</v>
      </c>
      <c r="AY67" s="18" t="b">
        <v>1</v>
      </c>
      <c r="AZ67" s="18" t="b">
        <v>1</v>
      </c>
      <c r="BA67" s="18">
        <f t="shared" si="6"/>
        <v>5</v>
      </c>
      <c r="BB67" s="22">
        <f t="shared" si="7"/>
        <v>1</v>
      </c>
      <c r="BC67" s="18" t="b">
        <v>1</v>
      </c>
      <c r="BD67" s="18" t="b">
        <v>1</v>
      </c>
      <c r="BE67" s="18" t="b">
        <v>1</v>
      </c>
      <c r="BF67" s="18" t="b">
        <v>0</v>
      </c>
      <c r="BG67" s="18" t="b">
        <v>1</v>
      </c>
      <c r="BH67" s="18" t="b">
        <v>1</v>
      </c>
      <c r="BI67" s="18" t="b">
        <v>0</v>
      </c>
      <c r="BJ67" s="18" t="b">
        <v>1</v>
      </c>
      <c r="BK67" s="18" t="b">
        <v>1</v>
      </c>
      <c r="BL67" s="18">
        <f t="shared" si="8"/>
        <v>5</v>
      </c>
      <c r="BM67" s="22">
        <f t="shared" si="9"/>
        <v>1</v>
      </c>
      <c r="BN67" s="18" t="b">
        <v>1</v>
      </c>
      <c r="BO67" s="18" t="b">
        <v>0</v>
      </c>
      <c r="BP67" s="18" t="b">
        <v>0</v>
      </c>
      <c r="BQ67" s="18" t="b">
        <v>0</v>
      </c>
      <c r="BR67" s="18" t="b">
        <v>1</v>
      </c>
      <c r="BS67" s="18" t="b">
        <v>1</v>
      </c>
      <c r="BT67" s="18" t="b">
        <v>1</v>
      </c>
      <c r="BU67" s="18" t="b">
        <v>1</v>
      </c>
      <c r="BV67" s="18" t="b">
        <v>1</v>
      </c>
      <c r="BW67" s="18" t="b">
        <v>1</v>
      </c>
      <c r="BX67" s="18">
        <f t="shared" si="10"/>
        <v>4</v>
      </c>
      <c r="BY67" s="22">
        <f t="shared" si="11"/>
        <v>1</v>
      </c>
      <c r="BZ67" s="18" t="b">
        <v>1</v>
      </c>
      <c r="CA67" s="18" t="b">
        <v>1</v>
      </c>
      <c r="CB67" s="18" t="b">
        <v>0</v>
      </c>
      <c r="CC67" s="18" t="b">
        <v>0</v>
      </c>
      <c r="CD67" s="18" t="b">
        <v>0</v>
      </c>
      <c r="CE67" s="18" t="b">
        <v>1</v>
      </c>
      <c r="CF67" s="18" t="b">
        <v>1</v>
      </c>
      <c r="CG67" s="18" t="b">
        <v>1</v>
      </c>
      <c r="CH67" s="18" t="b">
        <v>1</v>
      </c>
      <c r="CI67" s="18" t="b">
        <v>1</v>
      </c>
      <c r="CJ67" s="18" t="b">
        <v>1</v>
      </c>
      <c r="CK67" s="18" t="b">
        <v>1</v>
      </c>
      <c r="CL67" s="18" t="b">
        <v>1</v>
      </c>
      <c r="CM67" s="18" t="b">
        <v>1</v>
      </c>
      <c r="CN67" s="18" t="b">
        <v>1</v>
      </c>
      <c r="CO67" s="18" t="b">
        <v>1</v>
      </c>
      <c r="CP67" s="18"/>
      <c r="CQ67" s="18"/>
      <c r="CR67" s="18">
        <f t="shared" si="12"/>
        <v>7</v>
      </c>
      <c r="CS67" s="22" t="e">
        <f t="shared" ca="1" si="13"/>
        <v>#NAME?</v>
      </c>
      <c r="CT67" s="18" t="b">
        <v>1</v>
      </c>
      <c r="CU67" s="18" t="b">
        <v>1</v>
      </c>
      <c r="CV67" s="19">
        <v>45631</v>
      </c>
      <c r="CW67" s="18" t="b">
        <v>1</v>
      </c>
      <c r="CX67" s="18">
        <v>4</v>
      </c>
      <c r="CY67" s="18" t="b">
        <v>1</v>
      </c>
      <c r="CZ67" s="18" t="s">
        <v>251</v>
      </c>
      <c r="DA67" s="18" t="e">
        <f t="shared" ca="1" si="14"/>
        <v>#NAME?</v>
      </c>
      <c r="DB67" s="22" t="e">
        <f t="shared" ca="1" si="15"/>
        <v>#NAME?</v>
      </c>
      <c r="DC67" s="19">
        <v>45631</v>
      </c>
      <c r="DD67" s="19">
        <v>45652</v>
      </c>
      <c r="DE67" s="18" t="b">
        <v>1</v>
      </c>
      <c r="DF67" s="18"/>
      <c r="DG67" s="18"/>
      <c r="DH67" s="18" t="e">
        <f t="shared" ca="1" si="16"/>
        <v>#NAME?</v>
      </c>
      <c r="DI67" s="24" t="e">
        <f t="shared" ca="1" si="20"/>
        <v>#NAME?</v>
      </c>
      <c r="DJ67" s="18"/>
      <c r="DK67" s="19"/>
      <c r="DL67" s="19"/>
      <c r="DM67" s="19"/>
      <c r="DN67" s="19"/>
      <c r="DO67" s="18"/>
      <c r="DP67" s="24">
        <f t="shared" ca="1" si="18"/>
        <v>0.75</v>
      </c>
      <c r="DQ67" s="18"/>
      <c r="DR67" s="18" t="b">
        <v>0</v>
      </c>
      <c r="DS67" s="18"/>
      <c r="DT67" s="40">
        <v>45622.24722222222</v>
      </c>
      <c r="DU67" s="18"/>
      <c r="DV67" s="41" t="s">
        <v>281</v>
      </c>
      <c r="DW67" s="18"/>
      <c r="DX67" s="18"/>
      <c r="DY67" s="18"/>
      <c r="DZ67" s="40">
        <v>45622.765972222223</v>
      </c>
      <c r="EA67" s="40">
        <v>45622.968055555553</v>
      </c>
      <c r="EB67" s="40">
        <v>45652.43472222222</v>
      </c>
      <c r="EC67" s="18"/>
      <c r="ED67" s="18" t="s">
        <v>167</v>
      </c>
      <c r="EE67" s="40">
        <v>45621.768750000003</v>
      </c>
      <c r="EF67" s="18"/>
      <c r="EG67" s="18" t="s">
        <v>186</v>
      </c>
      <c r="EH67" s="40">
        <v>45622.671527777777</v>
      </c>
      <c r="EI67" s="18"/>
      <c r="EJ67" s="18"/>
      <c r="EK67" s="18" t="b">
        <v>0</v>
      </c>
      <c r="EL67" s="18" t="e">
        <f t="shared" ca="1" si="19"/>
        <v>#NAME?</v>
      </c>
      <c r="EM67" s="18"/>
      <c r="EN67" s="18" t="s">
        <v>169</v>
      </c>
      <c r="EO67" s="18" t="s">
        <v>170</v>
      </c>
      <c r="EP67" s="18" t="s">
        <v>171</v>
      </c>
      <c r="EQ67" s="18" t="s">
        <v>172</v>
      </c>
      <c r="ER67" s="18" t="s">
        <v>173</v>
      </c>
      <c r="ES67" s="18" t="s">
        <v>174</v>
      </c>
      <c r="ET67" s="18" t="s">
        <v>175</v>
      </c>
      <c r="EU67" s="18" t="s">
        <v>176</v>
      </c>
      <c r="EV67" s="18" t="s">
        <v>177</v>
      </c>
      <c r="EW67" s="18" t="s">
        <v>178</v>
      </c>
      <c r="EX67" s="18" t="s">
        <v>179</v>
      </c>
      <c r="EY67" s="18" t="s">
        <v>180</v>
      </c>
      <c r="EZ67" s="18" t="s">
        <v>221</v>
      </c>
      <c r="FA67" s="18" t="s">
        <v>232</v>
      </c>
      <c r="FB67" s="18" t="s">
        <v>232</v>
      </c>
      <c r="FC67" s="18" t="s">
        <v>232</v>
      </c>
      <c r="FD67" s="18" t="s">
        <v>232</v>
      </c>
      <c r="FE67" s="25" t="s">
        <v>182</v>
      </c>
    </row>
    <row r="68" spans="1:161" ht="12.9" x14ac:dyDescent="0.35">
      <c r="A68" s="8"/>
      <c r="B68" s="9">
        <v>12345744</v>
      </c>
      <c r="C68" s="29"/>
      <c r="D68" s="29"/>
      <c r="E68" s="28">
        <v>64</v>
      </c>
      <c r="F68" s="29" t="s">
        <v>161</v>
      </c>
      <c r="G68" s="30">
        <v>45642</v>
      </c>
      <c r="H68" s="31">
        <v>3037</v>
      </c>
      <c r="I68" s="29"/>
      <c r="J68" s="32">
        <v>45642.486111111109</v>
      </c>
      <c r="K68" s="32">
        <v>45642.6875</v>
      </c>
      <c r="L68" s="29" t="s">
        <v>162</v>
      </c>
      <c r="M68" s="29" t="s">
        <v>163</v>
      </c>
      <c r="N68" s="33" t="b">
        <v>0</v>
      </c>
      <c r="O68" s="9" t="str">
        <f t="shared" si="1"/>
        <v>NLSF-056</v>
      </c>
      <c r="P68" s="9"/>
      <c r="Q68" s="13">
        <f t="shared" si="2"/>
        <v>0</v>
      </c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 t="str">
        <f t="shared" si="3"/>
        <v/>
      </c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>
        <f t="shared" si="4"/>
        <v>0</v>
      </c>
      <c r="AO68" s="13">
        <f t="shared" si="5"/>
        <v>0</v>
      </c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>
        <f t="shared" si="6"/>
        <v>0</v>
      </c>
      <c r="BB68" s="13">
        <f t="shared" si="7"/>
        <v>0</v>
      </c>
      <c r="BC68" s="9"/>
      <c r="BD68" s="9"/>
      <c r="BE68" s="9"/>
      <c r="BF68" s="9"/>
      <c r="BG68" s="9"/>
      <c r="BH68" s="9"/>
      <c r="BI68" s="9"/>
      <c r="BJ68" s="9"/>
      <c r="BK68" s="9"/>
      <c r="BL68" s="9">
        <f t="shared" si="8"/>
        <v>0</v>
      </c>
      <c r="BM68" s="13">
        <f t="shared" si="9"/>
        <v>0</v>
      </c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>
        <f t="shared" si="10"/>
        <v>0</v>
      </c>
      <c r="BY68" s="13">
        <f t="shared" si="11"/>
        <v>0</v>
      </c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>
        <f t="shared" si="12"/>
        <v>0</v>
      </c>
      <c r="CS68" s="13" t="e">
        <f t="shared" ca="1" si="13"/>
        <v>#NAME?</v>
      </c>
      <c r="CT68" s="9"/>
      <c r="CU68" s="9"/>
      <c r="CV68" s="10"/>
      <c r="CW68" s="9"/>
      <c r="CX68" s="9"/>
      <c r="CY68" s="9"/>
      <c r="CZ68" s="9"/>
      <c r="DA68" s="9" t="e">
        <f t="shared" ca="1" si="14"/>
        <v>#NAME?</v>
      </c>
      <c r="DB68" s="13" t="e">
        <f t="shared" ca="1" si="15"/>
        <v>#NAME?</v>
      </c>
      <c r="DC68" s="10"/>
      <c r="DD68" s="10"/>
      <c r="DE68" s="9"/>
      <c r="DF68" s="9"/>
      <c r="DG68" s="9"/>
      <c r="DH68" s="9" t="e">
        <f t="shared" ca="1" si="16"/>
        <v>#NAME?</v>
      </c>
      <c r="DI68" s="14" t="e">
        <f t="shared" ca="1" si="20"/>
        <v>#NAME?</v>
      </c>
      <c r="DJ68" s="9"/>
      <c r="DK68" s="10"/>
      <c r="DL68" s="10"/>
      <c r="DM68" s="10"/>
      <c r="DN68" s="10"/>
      <c r="DO68" s="9"/>
      <c r="DP68" s="14">
        <f t="shared" ca="1" si="18"/>
        <v>6.25E-2</v>
      </c>
      <c r="DQ68" s="9"/>
      <c r="DR68" s="9"/>
      <c r="DS68" s="9"/>
      <c r="DT68" s="26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 t="e">
        <f t="shared" ca="1" si="19"/>
        <v>#NAME?</v>
      </c>
      <c r="EM68" s="9"/>
      <c r="EN68" s="9" t="s">
        <v>169</v>
      </c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 t="s">
        <v>180</v>
      </c>
      <c r="EZ68" s="9"/>
      <c r="FA68" s="9"/>
      <c r="FB68" s="9"/>
      <c r="FC68" s="9"/>
      <c r="FD68" s="9"/>
      <c r="FE68" s="16" t="s">
        <v>182</v>
      </c>
    </row>
    <row r="69" spans="1:161" ht="12.9" x14ac:dyDescent="0.35">
      <c r="A69" s="17"/>
      <c r="B69" s="18">
        <v>12345745</v>
      </c>
      <c r="C69" s="35"/>
      <c r="D69" s="35"/>
      <c r="E69" s="34">
        <v>78</v>
      </c>
      <c r="F69" s="35" t="s">
        <v>161</v>
      </c>
      <c r="G69" s="36">
        <v>45649</v>
      </c>
      <c r="H69" s="37">
        <v>3037</v>
      </c>
      <c r="I69" s="35"/>
      <c r="J69" s="38">
        <v>45649.381944444445</v>
      </c>
      <c r="K69" s="38">
        <v>45649.568055555559</v>
      </c>
      <c r="L69" s="35" t="s">
        <v>162</v>
      </c>
      <c r="M69" s="35" t="s">
        <v>163</v>
      </c>
      <c r="N69" s="39" t="b">
        <v>0</v>
      </c>
      <c r="O69" s="18" t="str">
        <f t="shared" si="1"/>
        <v>NLSF-057</v>
      </c>
      <c r="P69" s="18"/>
      <c r="Q69" s="22">
        <f t="shared" si="2"/>
        <v>0</v>
      </c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 t="str">
        <f t="shared" si="3"/>
        <v/>
      </c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>
        <f t="shared" si="4"/>
        <v>0</v>
      </c>
      <c r="AO69" s="22">
        <f t="shared" si="5"/>
        <v>0</v>
      </c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>
        <f t="shared" si="6"/>
        <v>0</v>
      </c>
      <c r="BB69" s="22">
        <f t="shared" si="7"/>
        <v>0</v>
      </c>
      <c r="BC69" s="18"/>
      <c r="BD69" s="18"/>
      <c r="BE69" s="18"/>
      <c r="BF69" s="18"/>
      <c r="BG69" s="18"/>
      <c r="BH69" s="18"/>
      <c r="BI69" s="18"/>
      <c r="BJ69" s="18"/>
      <c r="BK69" s="18"/>
      <c r="BL69" s="18">
        <f t="shared" si="8"/>
        <v>0</v>
      </c>
      <c r="BM69" s="22">
        <f t="shared" si="9"/>
        <v>0</v>
      </c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>
        <f t="shared" si="10"/>
        <v>0</v>
      </c>
      <c r="BY69" s="22">
        <f t="shared" si="11"/>
        <v>0</v>
      </c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>
        <f t="shared" si="12"/>
        <v>0</v>
      </c>
      <c r="CS69" s="22" t="e">
        <f t="shared" ca="1" si="13"/>
        <v>#NAME?</v>
      </c>
      <c r="CT69" s="18"/>
      <c r="CU69" s="18"/>
      <c r="CV69" s="19"/>
      <c r="CW69" s="18"/>
      <c r="CX69" s="18"/>
      <c r="CY69" s="18"/>
      <c r="CZ69" s="18"/>
      <c r="DA69" s="18" t="e">
        <f t="shared" ca="1" si="14"/>
        <v>#NAME?</v>
      </c>
      <c r="DB69" s="22" t="e">
        <f t="shared" ca="1" si="15"/>
        <v>#NAME?</v>
      </c>
      <c r="DC69" s="19"/>
      <c r="DD69" s="19"/>
      <c r="DE69" s="18"/>
      <c r="DF69" s="18"/>
      <c r="DG69" s="18"/>
      <c r="DH69" s="18" t="e">
        <f t="shared" ca="1" si="16"/>
        <v>#NAME?</v>
      </c>
      <c r="DI69" s="24" t="e">
        <f t="shared" ca="1" si="20"/>
        <v>#NAME?</v>
      </c>
      <c r="DJ69" s="18"/>
      <c r="DK69" s="19"/>
      <c r="DL69" s="19"/>
      <c r="DM69" s="19"/>
      <c r="DN69" s="19"/>
      <c r="DO69" s="18"/>
      <c r="DP69" s="24">
        <f t="shared" ca="1" si="18"/>
        <v>6.25E-2</v>
      </c>
      <c r="DQ69" s="18"/>
      <c r="DR69" s="18"/>
      <c r="DS69" s="18"/>
      <c r="DT69" s="40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 t="e">
        <f t="shared" ca="1" si="19"/>
        <v>#NAME?</v>
      </c>
      <c r="EM69" s="18"/>
      <c r="EN69" s="18" t="s">
        <v>169</v>
      </c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 t="s">
        <v>180</v>
      </c>
      <c r="EZ69" s="18"/>
      <c r="FA69" s="18"/>
      <c r="FB69" s="18"/>
      <c r="FC69" s="18"/>
      <c r="FD69" s="18"/>
      <c r="FE69" s="25" t="s">
        <v>182</v>
      </c>
    </row>
    <row r="70" spans="1:161" ht="12.9" x14ac:dyDescent="0.35">
      <c r="A70" s="8"/>
      <c r="B70" s="9">
        <v>12345746</v>
      </c>
      <c r="C70" s="29"/>
      <c r="D70" s="29"/>
      <c r="E70" s="28">
        <v>80</v>
      </c>
      <c r="F70" s="29" t="s">
        <v>183</v>
      </c>
      <c r="G70" s="30">
        <v>45663</v>
      </c>
      <c r="H70" s="31">
        <v>3037</v>
      </c>
      <c r="I70" s="29"/>
      <c r="J70" s="32"/>
      <c r="K70" s="32"/>
      <c r="L70" s="29"/>
      <c r="M70" s="29"/>
      <c r="N70" s="33" t="b">
        <f>IF(E70:E123="","",E70:E123&gt;=80)</f>
        <v>1</v>
      </c>
      <c r="O70" s="9" t="str">
        <f t="shared" si="1"/>
        <v>LSF-012</v>
      </c>
      <c r="P70" s="9"/>
      <c r="Q70" s="13">
        <f>AN70:AN123/8</f>
        <v>0.625</v>
      </c>
      <c r="R70" s="9" t="b">
        <v>1</v>
      </c>
      <c r="S70" s="9" t="b">
        <v>1</v>
      </c>
      <c r="T70" s="9" t="b">
        <v>1</v>
      </c>
      <c r="U70" s="9" t="b">
        <v>1</v>
      </c>
      <c r="V70" s="9" t="b">
        <v>1</v>
      </c>
      <c r="W70" s="9" t="b">
        <v>1</v>
      </c>
      <c r="X70" s="9" t="b">
        <v>0</v>
      </c>
      <c r="Y70" s="9" t="b">
        <v>0</v>
      </c>
      <c r="Z70" s="9" t="b">
        <v>0</v>
      </c>
      <c r="AA70" s="9">
        <v>80</v>
      </c>
      <c r="AB70" s="9">
        <v>165</v>
      </c>
      <c r="AC70" s="9">
        <f t="shared" ref="AC70:AC72" si="21">IFERROR(ROUND(AB70/(AA70^2/10000),2), "")</f>
        <v>257.81</v>
      </c>
      <c r="AD70" s="9"/>
      <c r="AE70" s="9" t="b">
        <v>1</v>
      </c>
      <c r="AF70" s="9" t="b">
        <v>0</v>
      </c>
      <c r="AG70" s="9" t="b">
        <v>0</v>
      </c>
      <c r="AH70" s="9"/>
      <c r="AI70" s="9" t="b">
        <v>1</v>
      </c>
      <c r="AJ70" s="9">
        <v>3</v>
      </c>
      <c r="AK70" s="9" t="b">
        <v>1</v>
      </c>
      <c r="AL70" s="9" t="b">
        <v>1</v>
      </c>
      <c r="AM70" s="9" t="b">
        <v>1</v>
      </c>
      <c r="AN70" s="9">
        <f t="shared" ref="AN70:AN72" si="22">IF(AND(R70=TRUE, S70=TRUE), 1, 0) + IF(AND(U70=TRUE, V70=TRUE), 1, 0) + IF(W70=TRUE, 1, 0) + IF(AND(X70=TRUE, Y70=TRUE), 1, 0) + IF(AND(Z70=TRUE, COUNT(AA70:AD70)=COLUMNS(AA70:AD70)), 1, 0) + IF(W70=TRUE, 1, 0) + IF(COUNT(AH70)=COLUMNS(AH70), 1, 0) + IF(OR(AND(AI70=TRUE, ISNUMBER(AJ70)), OR(AK70=TRUE, AL70=TRUE, AM70=TRUE)), 1, 0)</f>
        <v>5</v>
      </c>
      <c r="AO70" s="13">
        <f>BA70:BA123/6</f>
        <v>0.83333333333333337</v>
      </c>
      <c r="AP70" s="9" t="b">
        <v>1</v>
      </c>
      <c r="AQ70" s="9" t="b">
        <v>1</v>
      </c>
      <c r="AR70" s="9" t="b">
        <v>1</v>
      </c>
      <c r="AS70" s="9"/>
      <c r="AT70" s="9"/>
      <c r="AU70" s="9" t="b">
        <v>1</v>
      </c>
      <c r="AV70" s="9"/>
      <c r="AW70" s="9" t="b">
        <v>1</v>
      </c>
      <c r="AX70" s="9" t="b">
        <v>1</v>
      </c>
      <c r="AY70" s="9" t="b">
        <v>1</v>
      </c>
      <c r="AZ70" s="9" t="b">
        <v>1</v>
      </c>
      <c r="BA70" s="9">
        <f t="shared" ref="BA70:BA72" si="23">IF(AP70=TRUE, 1, 0) + IF(AQ70=TRUE, 1, 0) + IF(AR70=TRUE, 1, 0) + IF(ISNUMBER(AS70), 1, 0) + IF(OR(AU70=TRUE, ISTEXT(AV70), AW70=TRUE), 1, 0) + IF(AND(AX70=TRUE, AY70=TRUE, AZ70=TRUE), 1, 0)</f>
        <v>5</v>
      </c>
      <c r="BB70" s="13">
        <f>BL70:BL123/5</f>
        <v>1</v>
      </c>
      <c r="BC70" s="9" t="b">
        <v>1</v>
      </c>
      <c r="BD70" s="9" t="b">
        <v>1</v>
      </c>
      <c r="BE70" s="9" t="b">
        <v>1</v>
      </c>
      <c r="BF70" s="9" t="b">
        <v>0</v>
      </c>
      <c r="BG70" s="9" t="b">
        <v>1</v>
      </c>
      <c r="BH70" s="9" t="b">
        <v>0</v>
      </c>
      <c r="BI70" s="9" t="b">
        <v>0</v>
      </c>
      <c r="BJ70" s="9" t="b">
        <v>1</v>
      </c>
      <c r="BK70" s="9" t="b">
        <v>1</v>
      </c>
      <c r="BL70" s="9">
        <f t="shared" ref="BL70:BL72" si="24">IF(AND(BC70=TRUE, BD70=TRUE), 1, 0) + IF(BE70=TRUE, 1, 0) + IF(OR(BF70=TRUE, BG70=TRUE, BH70=TRUE, BI70=TRUE), 1, 0) + IF(BJ70=TRUE, 1, 0)+ IF(BK70=TRUE, 1, 0)</f>
        <v>5</v>
      </c>
      <c r="BM70" s="13">
        <f>BX70:BX123/4</f>
        <v>1</v>
      </c>
      <c r="BN70" s="9" t="b">
        <v>1</v>
      </c>
      <c r="BO70" s="9" t="b">
        <v>0</v>
      </c>
      <c r="BP70" s="9" t="b">
        <v>0</v>
      </c>
      <c r="BQ70" s="9" t="b">
        <v>0</v>
      </c>
      <c r="BR70" s="9" t="b">
        <v>1</v>
      </c>
      <c r="BS70" s="9" t="b">
        <v>1</v>
      </c>
      <c r="BT70" s="9" t="b">
        <v>1</v>
      </c>
      <c r="BU70" s="9" t="b">
        <v>1</v>
      </c>
      <c r="BV70" s="9" t="b">
        <v>1</v>
      </c>
      <c r="BW70" s="9" t="b">
        <v>1</v>
      </c>
      <c r="BX70" s="9">
        <f t="shared" ref="BX70:BX72" si="25">IF(OR(BN70=TRUE, BO70=TRUE, BP70=TRUE, BQ70=TRUE), 1, 0) + IF(BR70=TRUE, 1, 0) + IF(OR(BS70=TRUE, BT70=TRUE, BU70=TRUE, BV70=TRUE), 1, 0) + IF(BW70=TRUE, 1, 0)</f>
        <v>4</v>
      </c>
      <c r="BY70" s="13">
        <f>CR70:CR123/7</f>
        <v>1</v>
      </c>
      <c r="BZ70" s="9" t="b">
        <v>1</v>
      </c>
      <c r="CA70" s="9" t="b">
        <v>1</v>
      </c>
      <c r="CB70" s="9" t="b">
        <v>1</v>
      </c>
      <c r="CC70" s="9" t="b">
        <v>0</v>
      </c>
      <c r="CD70" s="9" t="b">
        <v>0</v>
      </c>
      <c r="CE70" s="9" t="b">
        <v>1</v>
      </c>
      <c r="CF70" s="9" t="b">
        <v>1</v>
      </c>
      <c r="CG70" s="9" t="b">
        <v>1</v>
      </c>
      <c r="CH70" s="9" t="b">
        <v>1</v>
      </c>
      <c r="CI70" s="9" t="b">
        <v>1</v>
      </c>
      <c r="CJ70" s="9" t="b">
        <v>1</v>
      </c>
      <c r="CK70" s="9" t="b">
        <v>1</v>
      </c>
      <c r="CL70" s="9" t="b">
        <v>1</v>
      </c>
      <c r="CM70" s="9" t="b">
        <v>1</v>
      </c>
      <c r="CN70" s="9" t="b">
        <v>1</v>
      </c>
      <c r="CO70" s="9" t="b">
        <v>1</v>
      </c>
      <c r="CP70" s="9" t="b">
        <v>0</v>
      </c>
      <c r="CQ70" s="9" t="b">
        <v>0</v>
      </c>
      <c r="CR70" s="9">
        <f t="shared" ref="CR70:CR72" si="26">IF(OR(CA70=TRUE, CB70=TRUE, CC70=TRUE, CD70=TRUE), 1, 0) + IF(AND(CE70=TRUE, CF70=TRUE, CG70=TRUE), 1, 0) + IF(CH70=TRUE, 1, 0) + IF(AND(CI70=TRUE, CJ70=TRUE), 1, 0) + IF(AND(CK70=TRUE, CL70=TRUE), 1, 0) + IF(AND(CM70=TRUE, CN70=TRUE), 1, 0) + IF(OR(CO70=TRUE, CP70=TRUE, CQ70=TRUE), 1, 0)</f>
        <v>7</v>
      </c>
      <c r="CS70" s="13" t="e">
        <f ca="1">DA70:DA123/6</f>
        <v>#NAME?</v>
      </c>
      <c r="CT70" s="9" t="b">
        <v>1</v>
      </c>
      <c r="CU70" s="9" t="b">
        <v>1</v>
      </c>
      <c r="CV70" s="10"/>
      <c r="CW70" s="9" t="b">
        <v>0</v>
      </c>
      <c r="CX70" s="9"/>
      <c r="CY70" s="9" t="b">
        <v>1</v>
      </c>
      <c r="CZ70" s="9"/>
      <c r="DA70" s="9" t="e">
        <f t="shared" ref="DA70:DA72" ca="1" si="27">IF(CT70=TRUE, 1, 0) + IF(CU70=TRUE, 1, 0) + IF(ISDATE(CV70), 1, 0) + IF(CW70=TRUE, 1, 0) + IF(ISNUMBER(CX70), 1, 0) + IF(CY70=TRUE, 1, 0)</f>
        <v>#NAME?</v>
      </c>
      <c r="DB70" s="13" t="e">
        <f ca="1">DH70:DH123/3</f>
        <v>#NAME?</v>
      </c>
      <c r="DC70" s="10">
        <v>45631</v>
      </c>
      <c r="DD70" s="10">
        <v>45678</v>
      </c>
      <c r="DE70" s="9" t="b">
        <v>1</v>
      </c>
      <c r="DF70" s="9"/>
      <c r="DG70" s="9"/>
      <c r="DH70" s="9" t="e">
        <f t="shared" ref="DH70:DH72" ca="1" si="28">IF(AND(ISDATE(DC70), ISDATE(DD70)), 1, 0) + IF(DE70=TRUE, 1, 0) + 1</f>
        <v>#NAME?</v>
      </c>
      <c r="DI70" s="14" t="e">
        <f t="shared" ref="DI70:DI72" ca="1" si="29">(DH70+DA70+CR70+BX70+BL70+BA70+AN70)/39</f>
        <v>#NAME?</v>
      </c>
      <c r="DJ70" s="9"/>
      <c r="DK70" s="10"/>
      <c r="DL70" s="10"/>
      <c r="DM70" s="10"/>
      <c r="DN70" s="10"/>
      <c r="DO70" s="9"/>
      <c r="DP70" s="14">
        <f t="shared" ref="DP70:DP72" ca="1" si="30">(21-COUNTBLANK(DR70:EL70))/16</f>
        <v>6.25E-2</v>
      </c>
      <c r="DQ70" s="9"/>
      <c r="DR70" s="9"/>
      <c r="DS70" s="9"/>
      <c r="DT70" s="26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 t="e">
        <f t="shared" ca="1" si="19"/>
        <v>#NAME?</v>
      </c>
      <c r="EM70" s="9"/>
      <c r="EN70" s="9" t="s">
        <v>169</v>
      </c>
      <c r="EO70" s="9" t="s">
        <v>211</v>
      </c>
      <c r="EP70" s="9" t="s">
        <v>171</v>
      </c>
      <c r="EQ70" s="9" t="s">
        <v>236</v>
      </c>
      <c r="ER70" s="9" t="s">
        <v>214</v>
      </c>
      <c r="ES70" s="9" t="s">
        <v>174</v>
      </c>
      <c r="ET70" s="9" t="s">
        <v>227</v>
      </c>
      <c r="EU70" s="9" t="s">
        <v>206</v>
      </c>
      <c r="EV70" s="9" t="s">
        <v>218</v>
      </c>
      <c r="EW70" s="9" t="s">
        <v>242</v>
      </c>
      <c r="EX70" s="9" t="s">
        <v>231</v>
      </c>
      <c r="EY70" s="9" t="s">
        <v>180</v>
      </c>
      <c r="EZ70" s="9" t="s">
        <v>181</v>
      </c>
      <c r="FA70" s="9" t="s">
        <v>181</v>
      </c>
      <c r="FB70" s="9" t="s">
        <v>181</v>
      </c>
      <c r="FC70" s="9" t="s">
        <v>210</v>
      </c>
      <c r="FD70" s="9" t="s">
        <v>197</v>
      </c>
      <c r="FE70" s="16" t="s">
        <v>182</v>
      </c>
    </row>
    <row r="71" spans="1:161" ht="12.9" x14ac:dyDescent="0.35">
      <c r="A71" s="17"/>
      <c r="B71" s="18">
        <v>12345747</v>
      </c>
      <c r="C71" s="35"/>
      <c r="D71" s="35"/>
      <c r="E71" s="34">
        <v>87</v>
      </c>
      <c r="F71" s="35" t="s">
        <v>161</v>
      </c>
      <c r="G71" s="36">
        <v>45730</v>
      </c>
      <c r="H71" s="37">
        <v>5033</v>
      </c>
      <c r="I71" s="35"/>
      <c r="J71" s="38"/>
      <c r="K71" s="38"/>
      <c r="L71" s="35"/>
      <c r="M71" s="35"/>
      <c r="N71" s="39" t="b">
        <f>IF(E71:E123="","",E71:E123&gt;=80)</f>
        <v>1</v>
      </c>
      <c r="O71" s="18" t="str">
        <f t="shared" si="1"/>
        <v>LSF-013</v>
      </c>
      <c r="P71" s="18"/>
      <c r="Q71" s="22">
        <f>AN71:AN123/8</f>
        <v>0.5</v>
      </c>
      <c r="R71" s="18" t="b">
        <v>1</v>
      </c>
      <c r="S71" s="18" t="b">
        <v>0</v>
      </c>
      <c r="T71" s="18" t="b">
        <v>0</v>
      </c>
      <c r="U71" s="18" t="b">
        <v>0</v>
      </c>
      <c r="V71" s="18" t="b">
        <v>0</v>
      </c>
      <c r="W71" s="18" t="b">
        <v>1</v>
      </c>
      <c r="X71" s="18" t="b">
        <v>0</v>
      </c>
      <c r="Y71" s="18" t="b">
        <v>0</v>
      </c>
      <c r="Z71" s="18" t="b">
        <v>0</v>
      </c>
      <c r="AA71" s="18">
        <v>159</v>
      </c>
      <c r="AB71" s="18">
        <v>68.7</v>
      </c>
      <c r="AC71" s="18">
        <f t="shared" si="21"/>
        <v>27.17</v>
      </c>
      <c r="AD71" s="18"/>
      <c r="AE71" s="18" t="b">
        <v>1</v>
      </c>
      <c r="AF71" s="18" t="b">
        <v>0</v>
      </c>
      <c r="AG71" s="18" t="b">
        <v>0</v>
      </c>
      <c r="AH71" s="18">
        <v>11.6</v>
      </c>
      <c r="AI71" s="18" t="b">
        <v>1</v>
      </c>
      <c r="AJ71" s="18">
        <v>3</v>
      </c>
      <c r="AK71" s="18" t="b">
        <v>1</v>
      </c>
      <c r="AL71" s="18" t="b">
        <v>1</v>
      </c>
      <c r="AM71" s="18" t="b">
        <v>1</v>
      </c>
      <c r="AN71" s="18">
        <f t="shared" si="22"/>
        <v>4</v>
      </c>
      <c r="AO71" s="22">
        <f>BA71:BA123/6</f>
        <v>1</v>
      </c>
      <c r="AP71" s="18" t="b">
        <v>1</v>
      </c>
      <c r="AQ71" s="18" t="b">
        <v>1</v>
      </c>
      <c r="AR71" s="18" t="b">
        <v>1</v>
      </c>
      <c r="AS71" s="18">
        <v>11.6</v>
      </c>
      <c r="AT71" s="18" t="s">
        <v>282</v>
      </c>
      <c r="AU71" s="18" t="b">
        <v>1</v>
      </c>
      <c r="AV71" s="18" t="s">
        <v>283</v>
      </c>
      <c r="AW71" s="18" t="b">
        <v>1</v>
      </c>
      <c r="AX71" s="18" t="b">
        <v>1</v>
      </c>
      <c r="AY71" s="18" t="b">
        <v>1</v>
      </c>
      <c r="AZ71" s="18" t="b">
        <v>1</v>
      </c>
      <c r="BA71" s="18">
        <f t="shared" si="23"/>
        <v>6</v>
      </c>
      <c r="BB71" s="22">
        <f>BL71:BL123/5</f>
        <v>0.8</v>
      </c>
      <c r="BC71" s="18" t="b">
        <v>1</v>
      </c>
      <c r="BD71" s="18" t="b">
        <v>1</v>
      </c>
      <c r="BE71" s="18" t="b">
        <v>1</v>
      </c>
      <c r="BF71" s="18" t="b">
        <v>0</v>
      </c>
      <c r="BG71" s="18" t="b">
        <v>1</v>
      </c>
      <c r="BH71" s="18" t="b">
        <v>0</v>
      </c>
      <c r="BI71" s="18" t="b">
        <v>0</v>
      </c>
      <c r="BJ71" s="18" t="b">
        <v>1</v>
      </c>
      <c r="BK71" s="18" t="b">
        <v>0</v>
      </c>
      <c r="BL71" s="18">
        <f t="shared" si="24"/>
        <v>4</v>
      </c>
      <c r="BM71" s="22">
        <f>BX71:BX123/4</f>
        <v>1</v>
      </c>
      <c r="BN71" s="18" t="b">
        <v>1</v>
      </c>
      <c r="BO71" s="18" t="b">
        <v>0</v>
      </c>
      <c r="BP71" s="18" t="b">
        <v>0</v>
      </c>
      <c r="BQ71" s="18" t="b">
        <v>0</v>
      </c>
      <c r="BR71" s="18" t="b">
        <v>1</v>
      </c>
      <c r="BS71" s="18" t="b">
        <v>1</v>
      </c>
      <c r="BT71" s="18" t="b">
        <v>1</v>
      </c>
      <c r="BU71" s="18" t="b">
        <v>1</v>
      </c>
      <c r="BV71" s="18" t="b">
        <v>1</v>
      </c>
      <c r="BW71" s="18" t="b">
        <v>1</v>
      </c>
      <c r="BX71" s="18">
        <f t="shared" si="25"/>
        <v>4</v>
      </c>
      <c r="BY71" s="22">
        <f>CR71:CR123/7</f>
        <v>0.8571428571428571</v>
      </c>
      <c r="BZ71" s="18" t="b">
        <v>1</v>
      </c>
      <c r="CA71" s="18" t="b">
        <v>1</v>
      </c>
      <c r="CB71" s="18" t="b">
        <v>0</v>
      </c>
      <c r="CC71" s="18" t="b">
        <v>0</v>
      </c>
      <c r="CD71" s="18" t="b">
        <v>0</v>
      </c>
      <c r="CE71" s="18" t="b">
        <v>1</v>
      </c>
      <c r="CF71" s="18" t="b">
        <v>1</v>
      </c>
      <c r="CG71" s="18" t="b">
        <v>1</v>
      </c>
      <c r="CH71" s="18" t="b">
        <v>1</v>
      </c>
      <c r="CI71" s="18" t="b">
        <v>1</v>
      </c>
      <c r="CJ71" s="18" t="b">
        <v>1</v>
      </c>
      <c r="CK71" s="18" t="b">
        <v>1</v>
      </c>
      <c r="CL71" s="18" t="b">
        <v>1</v>
      </c>
      <c r="CM71" s="18" t="b">
        <v>1</v>
      </c>
      <c r="CN71" s="18" t="b">
        <v>1</v>
      </c>
      <c r="CO71" s="18" t="b">
        <v>0</v>
      </c>
      <c r="CP71" s="18" t="b">
        <v>0</v>
      </c>
      <c r="CQ71" s="18" t="b">
        <v>0</v>
      </c>
      <c r="CR71" s="18">
        <f t="shared" si="26"/>
        <v>6</v>
      </c>
      <c r="CS71" s="22" t="e">
        <f ca="1">DA71:DA123/6</f>
        <v>#NAME?</v>
      </c>
      <c r="CT71" s="18"/>
      <c r="CU71" s="18"/>
      <c r="CV71" s="19"/>
      <c r="CW71" s="18"/>
      <c r="CX71" s="18"/>
      <c r="CY71" s="18"/>
      <c r="CZ71" s="18"/>
      <c r="DA71" s="18" t="e">
        <f t="shared" ca="1" si="27"/>
        <v>#NAME?</v>
      </c>
      <c r="DB71" s="22" t="e">
        <f ca="1">DH71:DH123/3</f>
        <v>#NAME?</v>
      </c>
      <c r="DC71" s="19">
        <v>45737</v>
      </c>
      <c r="DD71" s="19"/>
      <c r="DE71" s="18"/>
      <c r="DF71" s="18"/>
      <c r="DG71" s="18"/>
      <c r="DH71" s="18" t="e">
        <f t="shared" ca="1" si="28"/>
        <v>#NAME?</v>
      </c>
      <c r="DI71" s="24" t="e">
        <f t="shared" ca="1" si="29"/>
        <v>#NAME?</v>
      </c>
      <c r="DJ71" s="18"/>
      <c r="DK71" s="19">
        <v>13711</v>
      </c>
      <c r="DL71" s="19">
        <v>45726</v>
      </c>
      <c r="DM71" s="19">
        <v>45726</v>
      </c>
      <c r="DN71" s="19">
        <v>45731</v>
      </c>
      <c r="DO71" s="18"/>
      <c r="DP71" s="24">
        <f t="shared" ca="1" si="30"/>
        <v>6.25E-2</v>
      </c>
      <c r="DQ71" s="18"/>
      <c r="DR71" s="18"/>
      <c r="DS71" s="18"/>
      <c r="DT71" s="40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 t="e">
        <f t="shared" ca="1" si="19"/>
        <v>#NAME?</v>
      </c>
      <c r="EM71" s="18"/>
      <c r="EN71" s="18" t="s">
        <v>169</v>
      </c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 t="s">
        <v>180</v>
      </c>
      <c r="EZ71" s="18"/>
      <c r="FA71" s="18"/>
      <c r="FB71" s="18"/>
      <c r="FC71" s="18"/>
      <c r="FD71" s="18"/>
      <c r="FE71" s="25" t="s">
        <v>182</v>
      </c>
    </row>
    <row r="72" spans="1:161" ht="12.9" x14ac:dyDescent="0.35">
      <c r="A72" s="42"/>
      <c r="B72" s="9">
        <v>12345748</v>
      </c>
      <c r="C72" s="44"/>
      <c r="D72" s="44"/>
      <c r="E72" s="43">
        <v>86</v>
      </c>
      <c r="F72" s="44" t="s">
        <v>161</v>
      </c>
      <c r="G72" s="45">
        <v>45730</v>
      </c>
      <c r="H72" s="46">
        <v>8385</v>
      </c>
      <c r="I72" s="44"/>
      <c r="J72" s="47"/>
      <c r="K72" s="47"/>
      <c r="L72" s="44"/>
      <c r="M72" s="44"/>
      <c r="N72" s="48" t="b">
        <f>IF(E72:E123="","",E72:E123&gt;=80)</f>
        <v>1</v>
      </c>
      <c r="O72" s="49" t="str">
        <f t="shared" si="1"/>
        <v>LSF-014</v>
      </c>
      <c r="P72" s="49"/>
      <c r="Q72" s="50">
        <f>AN72:AN123/8</f>
        <v>0.875</v>
      </c>
      <c r="R72" s="49" t="b">
        <v>1</v>
      </c>
      <c r="S72" s="49" t="b">
        <v>1</v>
      </c>
      <c r="T72" s="49" t="b">
        <v>1</v>
      </c>
      <c r="U72" s="49" t="b">
        <v>1</v>
      </c>
      <c r="V72" s="49" t="b">
        <v>1</v>
      </c>
      <c r="W72" s="49" t="b">
        <v>1</v>
      </c>
      <c r="X72" s="49" t="b">
        <v>1</v>
      </c>
      <c r="Y72" s="49" t="b">
        <v>1</v>
      </c>
      <c r="Z72" s="49" t="b">
        <v>1</v>
      </c>
      <c r="AA72" s="49">
        <v>151.5</v>
      </c>
      <c r="AB72" s="49">
        <v>67.599999999999994</v>
      </c>
      <c r="AC72" s="49">
        <f t="shared" si="21"/>
        <v>29.45</v>
      </c>
      <c r="AD72" s="49"/>
      <c r="AE72" s="49" t="b">
        <v>0</v>
      </c>
      <c r="AF72" s="49" t="b">
        <v>0</v>
      </c>
      <c r="AG72" s="49" t="b">
        <v>0</v>
      </c>
      <c r="AH72" s="49">
        <v>11.6</v>
      </c>
      <c r="AI72" s="49" t="b">
        <v>1</v>
      </c>
      <c r="AJ72" s="49">
        <v>3</v>
      </c>
      <c r="AK72" s="49" t="b">
        <v>1</v>
      </c>
      <c r="AL72" s="49" t="b">
        <v>1</v>
      </c>
      <c r="AM72" s="49" t="b">
        <v>1</v>
      </c>
      <c r="AN72" s="49">
        <f t="shared" si="22"/>
        <v>7</v>
      </c>
      <c r="AO72" s="50">
        <f>BA72:BA123/6</f>
        <v>1</v>
      </c>
      <c r="AP72" s="49" t="b">
        <v>1</v>
      </c>
      <c r="AQ72" s="49" t="b">
        <v>1</v>
      </c>
      <c r="AR72" s="49" t="b">
        <v>1</v>
      </c>
      <c r="AS72" s="49">
        <v>11.6</v>
      </c>
      <c r="AT72" s="49" t="s">
        <v>284</v>
      </c>
      <c r="AU72" s="49" t="b">
        <v>1</v>
      </c>
      <c r="AV72" s="49" t="s">
        <v>285</v>
      </c>
      <c r="AW72" s="49" t="b">
        <v>1</v>
      </c>
      <c r="AX72" s="49" t="b">
        <v>1</v>
      </c>
      <c r="AY72" s="49" t="b">
        <v>1</v>
      </c>
      <c r="AZ72" s="49" t="b">
        <v>1</v>
      </c>
      <c r="BA72" s="49">
        <f t="shared" si="23"/>
        <v>6</v>
      </c>
      <c r="BB72" s="50">
        <f>BL72:BL123/5</f>
        <v>1</v>
      </c>
      <c r="BC72" s="49" t="b">
        <v>1</v>
      </c>
      <c r="BD72" s="49" t="b">
        <v>1</v>
      </c>
      <c r="BE72" s="49" t="b">
        <v>1</v>
      </c>
      <c r="BF72" s="49" t="b">
        <v>1</v>
      </c>
      <c r="BG72" s="49" t="b">
        <v>1</v>
      </c>
      <c r="BH72" s="49" t="b">
        <v>1</v>
      </c>
      <c r="BI72" s="49" t="b">
        <v>0</v>
      </c>
      <c r="BJ72" s="49" t="b">
        <v>1</v>
      </c>
      <c r="BK72" s="49" t="b">
        <v>1</v>
      </c>
      <c r="BL72" s="49">
        <f t="shared" si="24"/>
        <v>5</v>
      </c>
      <c r="BM72" s="50">
        <f>BX72:BX123/4</f>
        <v>1</v>
      </c>
      <c r="BN72" s="49" t="b">
        <v>1</v>
      </c>
      <c r="BO72" s="49" t="b">
        <v>0</v>
      </c>
      <c r="BP72" s="49" t="b">
        <v>0</v>
      </c>
      <c r="BQ72" s="49" t="b">
        <v>1</v>
      </c>
      <c r="BR72" s="49" t="b">
        <v>1</v>
      </c>
      <c r="BS72" s="49" t="b">
        <v>1</v>
      </c>
      <c r="BT72" s="49" t="b">
        <v>1</v>
      </c>
      <c r="BU72" s="49" t="b">
        <v>1</v>
      </c>
      <c r="BV72" s="49" t="b">
        <v>0</v>
      </c>
      <c r="BW72" s="49" t="b">
        <v>1</v>
      </c>
      <c r="BX72" s="49">
        <f t="shared" si="25"/>
        <v>4</v>
      </c>
      <c r="BY72" s="50">
        <f>CR72:CR123/7</f>
        <v>1</v>
      </c>
      <c r="BZ72" s="49" t="b">
        <v>1</v>
      </c>
      <c r="CA72" s="49" t="b">
        <v>1</v>
      </c>
      <c r="CB72" s="49" t="b">
        <v>0</v>
      </c>
      <c r="CC72" s="49" t="b">
        <v>0</v>
      </c>
      <c r="CD72" s="49" t="b">
        <v>0</v>
      </c>
      <c r="CE72" s="49" t="b">
        <v>1</v>
      </c>
      <c r="CF72" s="49" t="b">
        <v>1</v>
      </c>
      <c r="CG72" s="49" t="b">
        <v>1</v>
      </c>
      <c r="CH72" s="49" t="b">
        <v>1</v>
      </c>
      <c r="CI72" s="49" t="b">
        <v>1</v>
      </c>
      <c r="CJ72" s="49" t="b">
        <v>1</v>
      </c>
      <c r="CK72" s="49" t="b">
        <v>1</v>
      </c>
      <c r="CL72" s="49" t="b">
        <v>1</v>
      </c>
      <c r="CM72" s="49" t="b">
        <v>1</v>
      </c>
      <c r="CN72" s="49" t="b">
        <v>1</v>
      </c>
      <c r="CO72" s="49" t="b">
        <v>1</v>
      </c>
      <c r="CP72" s="49" t="b">
        <v>0</v>
      </c>
      <c r="CQ72" s="49" t="b">
        <v>0</v>
      </c>
      <c r="CR72" s="49">
        <f t="shared" si="26"/>
        <v>7</v>
      </c>
      <c r="CS72" s="50" t="e">
        <f ca="1">DA72:DA123/6</f>
        <v>#NAME?</v>
      </c>
      <c r="CT72" s="49" t="b">
        <v>1</v>
      </c>
      <c r="CU72" s="49" t="b">
        <v>1</v>
      </c>
      <c r="CV72" s="51">
        <v>45734</v>
      </c>
      <c r="CW72" s="49" t="b">
        <v>1</v>
      </c>
      <c r="CX72" s="49">
        <v>7</v>
      </c>
      <c r="CY72" s="49" t="b">
        <v>0</v>
      </c>
      <c r="CZ72" s="49"/>
      <c r="DA72" s="49" t="e">
        <f t="shared" ca="1" si="27"/>
        <v>#NAME?</v>
      </c>
      <c r="DB72" s="50" t="e">
        <f ca="1">DH72:DH123/3</f>
        <v>#NAME?</v>
      </c>
      <c r="DC72" s="51">
        <v>45734</v>
      </c>
      <c r="DD72" s="51"/>
      <c r="DE72" s="49" t="b">
        <v>0</v>
      </c>
      <c r="DF72" s="49"/>
      <c r="DG72" s="49"/>
      <c r="DH72" s="49" t="e">
        <f t="shared" ca="1" si="28"/>
        <v>#NAME?</v>
      </c>
      <c r="DI72" s="52" t="e">
        <f t="shared" ca="1" si="29"/>
        <v>#NAME?</v>
      </c>
      <c r="DJ72" s="49"/>
      <c r="DK72" s="51">
        <v>14479</v>
      </c>
      <c r="DL72" s="51"/>
      <c r="DM72" s="51"/>
      <c r="DN72" s="51"/>
      <c r="DO72" s="49"/>
      <c r="DP72" s="52">
        <f t="shared" ca="1" si="30"/>
        <v>6.25E-2</v>
      </c>
      <c r="DQ72" s="49"/>
      <c r="DR72" s="49"/>
      <c r="DS72" s="49"/>
      <c r="DT72" s="53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 t="e">
        <f t="shared" ca="1" si="19"/>
        <v>#NAME?</v>
      </c>
      <c r="EM72" s="49"/>
      <c r="EN72" s="49" t="s">
        <v>169</v>
      </c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 t="s">
        <v>180</v>
      </c>
      <c r="EZ72" s="49"/>
      <c r="FA72" s="49"/>
      <c r="FB72" s="49"/>
      <c r="FC72" s="49"/>
      <c r="FD72" s="49"/>
      <c r="FE72" s="54" t="s">
        <v>182</v>
      </c>
    </row>
  </sheetData>
  <phoneticPr fontId="25" type="noConversion"/>
  <dataValidations count="2">
    <dataValidation type="custom" allowBlank="1" showDropDown="1" sqref="G2:G72 CV2:CV72 DC2:DD72 DK2:DN72 J2:K72" xr:uid="{00000000-0002-0000-0000-000000000000}">
      <formula1>OR(NOT(ISERROR(DATEVALUE(G2))), AND(ISNUMBER(G2), LEFT(CELL("format", G2))="D"))</formula1>
    </dataValidation>
    <dataValidation type="custom" allowBlank="1" showDropDown="1" sqref="H2:H72 Q2:Q72 AO2:AO72 BB2:BB72 BM2:BM72 BY2:BY72 CS2:CS72 DB2:DB72 DI2:DI72 DP2:DP72" xr:uid="{00000000-0002-0000-0000-000002000000}">
      <formula1>AND(ISNUMBER(H2),(NOT(OR(NOT(ISERROR(DATEVALUE(H2))), AND(ISNUMBER(H2), LEFT(CELL("format", H2))="D")))))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7"/>
  <sheetViews>
    <sheetView workbookViewId="0"/>
  </sheetViews>
  <sheetFormatPr defaultColWidth="12.61328125" defaultRowHeight="15.75" customHeight="1" x14ac:dyDescent="0.3"/>
  <cols>
    <col min="2" max="2" width="48.765625" customWidth="1"/>
    <col min="3" max="3" width="69.84375" customWidth="1"/>
    <col min="4" max="4" width="28.15234375" customWidth="1"/>
    <col min="5" max="5" width="14.4609375" customWidth="1"/>
  </cols>
  <sheetData>
    <row r="1" spans="1:7" ht="15.75" customHeight="1" x14ac:dyDescent="0.8">
      <c r="A1" s="55"/>
      <c r="B1" s="56" t="s">
        <v>286</v>
      </c>
      <c r="C1" s="57" t="s">
        <v>287</v>
      </c>
      <c r="D1" s="58" t="s">
        <v>288</v>
      </c>
      <c r="E1" s="59"/>
      <c r="G1" s="60" t="s">
        <v>289</v>
      </c>
    </row>
    <row r="2" spans="1:7" ht="15.75" customHeight="1" x14ac:dyDescent="0.45">
      <c r="A2" s="61"/>
      <c r="B2" s="62" t="str">
        <f t="array" ref="B2">"案件號: " &amp; INDEX(CASE!O:O, MATCH($G$1, CASE!O:O, 0)) &amp; " 性別: " &amp; INDEX(CASE!F:F, MATCH($G$1, CASE!O:O, 0)) &amp; " ,
出生年月日(西元): " &amp; IF(INDEX(CASE!DK:DK, MATCH($G$1, CASE!O:O, 0))="", "", TEXT(INDEX(CASE!DK:DK, MATCH($G$1, CASE!O:O, 0)), "YYYY/MM/DD"))</f>
        <v>案件號: LSF-014 性別: F ,
出生年月日(西元): 1939/08/22</v>
      </c>
      <c r="C2" s="62" t="str">
        <f t="array" ref="C2">"門診日期(西元): " &amp; IF(INDEX(CASE!DL:DL, MATCH($G$1, CASE!O:O, 0))="", "", TEXT(INDEX(CASE!DL:DL, MATCH($G$1, CASE!O:O, 0)), "YYYY/MM/DD")) &amp; " 手術健保碼: 83046B
入院日期(西元): " &amp; IF(INDEX(CASE!DM:DM, MATCH($G$1, CASE!O:O, 0))="", "", TEXT(INDEX(CASE!DM:DM, MATCH($G$1, CASE!O:O, 0)), "YYYY/MM/DD")) &amp; " 術式名稱:" &amp; INDEX(CASE!M:M, MATCH($G$1, CASE!O:O, 0))</f>
        <v>門診日期(西元):  手術健保碼: 83046B
入院日期(西元):  術式名稱:</v>
      </c>
      <c r="D2" s="62" t="str">
        <f t="array" ref="D2">"手術日期(西元): " &amp; IF(INDEX(CASE!G:G, MATCH($G$1, CASE!O:O, 0))="", "", TEXT(INDEX(CASE!G:G, MATCH($G$1, CASE!O:O, 0)), "YYYY/MM/DD")) &amp; "
出院日期(西元):" &amp; IF(INDEX(CASE!DN:DN, MATCH($G$1, CASE!O:O, 0))="", "", TEXT(INDEX(CASE!DN:DN, MATCH($G$1, CASE!O:O, 0)), "YYYY/MM/DD"))</f>
        <v>手術日期(西元): 2025/03/14
出院日期(西元):</v>
      </c>
      <c r="E2" s="63"/>
    </row>
    <row r="3" spans="1:7" ht="15.75" customHeight="1" x14ac:dyDescent="0.5">
      <c r="A3" s="64"/>
      <c r="B3" s="145" t="s">
        <v>290</v>
      </c>
      <c r="C3" s="146"/>
      <c r="D3" s="147"/>
      <c r="E3" s="65"/>
    </row>
    <row r="4" spans="1:7" ht="15.75" customHeight="1" x14ac:dyDescent="0.45">
      <c r="A4" s="64"/>
      <c r="B4" s="66" t="s">
        <v>291</v>
      </c>
      <c r="C4" s="66" t="s">
        <v>292</v>
      </c>
      <c r="D4" s="66" t="s">
        <v>293</v>
      </c>
      <c r="E4" s="65"/>
    </row>
    <row r="5" spans="1:7" ht="15.75" customHeight="1" x14ac:dyDescent="0.45">
      <c r="A5" s="64"/>
      <c r="B5" s="67" t="s">
        <v>294</v>
      </c>
      <c r="C5" s="67" t="str">
        <f t="array" ref="C5">IF(INDEX(CASE!R:R, MATCH($G$1, CASE!O:O, 0))=TRUE, "☑ 說明解釋", "☐ 說明解釋") &amp; IF(INDEX(CASE!S:S, MATCH($G$1, CASE!O:O, 0))=TRUE, "☑ 手術風險評估", "☐ 手術風險評估")</f>
        <v>☑ 說明解釋☑ 手術風險評估</v>
      </c>
      <c r="D5" s="68" t="s">
        <v>295</v>
      </c>
      <c r="E5" s="65"/>
    </row>
    <row r="6" spans="1:7" ht="15.75" customHeight="1" x14ac:dyDescent="0.45">
      <c r="A6" s="64"/>
      <c r="B6" s="67" t="s">
        <v>19</v>
      </c>
      <c r="C6" s="69" t="str">
        <f t="array" ref="C6">IF(INDEX(CASE!T:T, MATCH($G$1, CASE!O:O, 0))=TRUE, "☑ 完成說明流程", "☐ 完成說明流程")</f>
        <v>☑ 完成說明流程</v>
      </c>
      <c r="D6" s="70" t="s">
        <v>295</v>
      </c>
      <c r="E6" s="65"/>
    </row>
    <row r="7" spans="1:7" ht="15.75" customHeight="1" x14ac:dyDescent="0.45">
      <c r="A7" s="64"/>
      <c r="B7" s="67" t="s">
        <v>296</v>
      </c>
      <c r="C7" s="67" t="str">
        <f t="array" ref="C7">IF(INDEX(CASE!U:U, MATCH($G$1, CASE!O:O, 0))=TRUE, "☑ CxR", "☐ CxR") &amp; IF(INDEX(CASE!V:V, MATCH($G$1, CASE!O:O, 0))=TRUE, "☑ EKG", "☐ EKG")</f>
        <v>☑ CxR☑ EKG</v>
      </c>
      <c r="D7" s="68" t="s">
        <v>295</v>
      </c>
      <c r="E7" s="65"/>
    </row>
    <row r="8" spans="1:7" ht="15.75" customHeight="1" x14ac:dyDescent="0.45">
      <c r="A8" s="64"/>
      <c r="B8" s="67" t="s">
        <v>22</v>
      </c>
      <c r="C8" s="67" t="str">
        <f t="array" ref="C8">IF(INDEX(CASE!W:W, MATCH($G$1, CASE!O:O, 0))=TRUE, "☑ CBC、BCS、PT、PTT、Albumin", "☐ CBC、BCS、PT、PTT、Albumin")</f>
        <v>☑ CBC、BCS、PT、PTT、Albumin</v>
      </c>
      <c r="D8" s="68" t="s">
        <v>295</v>
      </c>
      <c r="E8" s="65"/>
    </row>
    <row r="9" spans="1:7" ht="15.75" customHeight="1" x14ac:dyDescent="0.45">
      <c r="A9" s="64"/>
      <c r="B9" s="67" t="s">
        <v>297</v>
      </c>
      <c r="C9" s="67" t="str">
        <f t="array" ref="C9">IF(INDEX(CASE!X:X, MATCH($G$1, CASE!O:O, 0))=TRUE, "☑ 物理治療師諮詢衛教", "☐ 物理治療師諮詢衛教") &amp; IF(INDEX(CASE!Y:Y, MATCH($G$1, CASE!O:O, 0))=TRUE, "☑ 術前物理治療", "☐ 術前物理治療")</f>
        <v>☑ 物理治療師諮詢衛教☑ 術前物理治療</v>
      </c>
      <c r="D9" s="68" t="s">
        <v>295</v>
      </c>
      <c r="E9" s="65"/>
    </row>
    <row r="10" spans="1:7" ht="15.75" customHeight="1" x14ac:dyDescent="0.45">
      <c r="A10" s="64"/>
      <c r="B10" s="67" t="s">
        <v>25</v>
      </c>
      <c r="C10" s="67" t="str">
        <f t="array" ref="C10">IF(INDEX(CASE!Z:Z, MATCH($G$1, CASE!O:O, 0))=TRUE, "☑ 營養諮詢衛教(身高:" &amp; INDEX(CASE!AA:AA, MATCH($G$1, CASE!O:O, 0)) &amp; " 體重:" &amp; INDEX(CASE!AB:AB, MATCH($G$1, CASE!O:O, 0)) &amp; " BMI:" &amp; INDEX(CASE!AC:AC, MATCH($G$1, CASE!O:O, 0)) &amp; " Albumin:" &amp; INDEX(CASE!AD:AD, MATCH($G$1, CASE!O:O, 0)) &amp; ")", "☐ 營養諮詢衛教(身高:" &amp; INDEX(CASE!AA:AA, MATCH($G$1, CASE!O:O, 0)) &amp; " 體重:" &amp; INDEX(CASE!AB:AB, MATCH($G$1, CASE!O:O, 0)) &amp; " BMI:" &amp; INDEX(CASE!AC:AC, MATCH($G$1, CASE!O:O, 0)) &amp; " Albumin:" &amp; INDEX(CASE!AD:AD, MATCH($G$1, CASE!O:O, 0)) &amp; ")")</f>
        <v>☑ 營養諮詢衛教(身高:151.5 體重:67.6 BMI:29.45 Albumin:)</v>
      </c>
      <c r="D10" s="68" t="s">
        <v>295</v>
      </c>
      <c r="E10" s="65"/>
    </row>
    <row r="11" spans="1:7" ht="15.75" customHeight="1" x14ac:dyDescent="0.45">
      <c r="A11" s="64"/>
      <c r="B11" s="71" t="s">
        <v>30</v>
      </c>
      <c r="C11" s="67" t="str">
        <f t="array" ref="C11">IF(INDEX(CASE!AE:AE, MATCH($G$1, CASE!O:O, 0))=TRUE, "☑ 用藥諮詢衛教 ☑ 用藥評估 ☑ 糖尿病用藥評估 ☑ 抗凝血用藥評估", "☐ 用藥諮詢衛教 ☐ 用藥評估 ☐ 糖尿病用藥評估 ☐ 抗凝血用藥評估")</f>
        <v>☐ 用藥諮詢衛教 ☐ 用藥評估 ☐ 糖尿病用藥評估 ☐ 抗凝血用藥評估</v>
      </c>
      <c r="D11" s="68" t="s">
        <v>295</v>
      </c>
      <c r="E11" s="65"/>
    </row>
    <row r="12" spans="1:7" ht="15.75" customHeight="1" x14ac:dyDescent="0.45">
      <c r="A12" s="64"/>
      <c r="B12" s="71" t="s">
        <v>31</v>
      </c>
      <c r="C12" s="67" t="str">
        <f t="array" ref="C12">IF(INDEX(CASE!AF:AF, MATCH($G$1, CASE!O:O, 0))=TRUE, "☑ 戒菸諮詢衛教", "☐ 戒菸諮詢衛教")</f>
        <v>☐ 戒菸諮詢衛教</v>
      </c>
      <c r="D12" s="68" t="s">
        <v>295</v>
      </c>
      <c r="E12" s="65"/>
    </row>
    <row r="13" spans="1:7" ht="15.75" customHeight="1" x14ac:dyDescent="0.45">
      <c r="A13" s="64"/>
      <c r="B13" s="71" t="s">
        <v>32</v>
      </c>
      <c r="C13" s="67" t="str">
        <f t="array" ref="C13">IF(INDEX(CASE!AG:AG, MATCH($G$1, CASE!O:O, 0))=TRUE, "☑ 戒酒諮詢衛教", "☐ 戒酒諮詢衛教")</f>
        <v>☐ 戒酒諮詢衛教</v>
      </c>
      <c r="D13" s="68" t="s">
        <v>295</v>
      </c>
      <c r="E13" s="65"/>
    </row>
    <row r="14" spans="1:7" ht="15.75" customHeight="1" x14ac:dyDescent="0.45">
      <c r="A14" s="64"/>
      <c r="B14" s="67" t="s">
        <v>298</v>
      </c>
      <c r="C14" s="67" t="str">
        <f t="array" ref="C14">IF(ISNUMBER(INDEX(CASE!AH:AH, MATCH($G$1, CASE!O:O, 0))), "☑ Hb檢驗", "☐ Hb檢驗")</f>
        <v>☑ Hb檢驗</v>
      </c>
      <c r="D14" s="68" t="s">
        <v>295</v>
      </c>
      <c r="E14" s="65"/>
    </row>
    <row r="15" spans="1:7" ht="15.75" customHeight="1" x14ac:dyDescent="0.45">
      <c r="A15" s="64"/>
      <c r="B15" s="67" t="s">
        <v>299</v>
      </c>
      <c r="C15" s="67" t="str">
        <f t="array" ref="C15">IF(INDEX(CASE!AI:AI, MATCH($G$1, CASE!O:O, 0))=TRUE, "☑ 麻醉風險評估(ASA: " &amp; INDEX(CASE!AJ:AJ, MATCH($G$1, CASE!O:O, 0)) &amp; ")", "☐ 麻醉風險評估(ASA: " &amp; INDEX(CASE!AJ:AJ, MATCH($G$1, CASE!O:O, 0)) &amp; ")") &amp; " &amp; " &amp; IF(INDEX(CASE!AK:AK, MATCH($G$1, CASE!O:O, 0))=TRUE, "☑ 術前PONV評估", "☐ 術前PONV評估") &amp; " &amp; " &amp; IF(INDEX(CASE!AL:AL, MATCH($G$1, CASE!O:O, 0))=TRUE, "☑ 多模止痛計畫", "☐ 多模止痛計畫") &amp; " &amp; " &amp; IF(INDEX(CASE!AM:AM, MATCH($G$1, CASE!O:O, 0))=TRUE, "☑ 同意書", "☐ 同意書")</f>
        <v>☑ 麻醉風險評估(ASA: 3) &amp; ☑ 術前PONV評估 &amp; ☑ 多模止痛計畫 &amp; ☑ 同意書</v>
      </c>
      <c r="D15" s="68" t="s">
        <v>295</v>
      </c>
      <c r="E15" s="65"/>
    </row>
    <row r="16" spans="1:7" ht="15.75" customHeight="1" x14ac:dyDescent="0.45">
      <c r="A16" s="64"/>
      <c r="B16" s="67" t="s">
        <v>300</v>
      </c>
      <c r="C16" s="72">
        <f t="array" ref="C16">INDEX(CASE!AN:AN, MATCH($G$1, CASE!O:O, 0))</f>
        <v>7</v>
      </c>
      <c r="D16" s="68"/>
      <c r="E16" s="65"/>
    </row>
    <row r="17" spans="1:5" ht="15.75" customHeight="1" x14ac:dyDescent="0.5">
      <c r="A17" s="64"/>
      <c r="B17" s="148" t="s">
        <v>301</v>
      </c>
      <c r="C17" s="146"/>
      <c r="D17" s="147"/>
      <c r="E17" s="65"/>
    </row>
    <row r="18" spans="1:5" ht="15.75" customHeight="1" x14ac:dyDescent="0.45">
      <c r="A18" s="64"/>
      <c r="B18" s="66" t="s">
        <v>291</v>
      </c>
      <c r="C18" s="66" t="s">
        <v>292</v>
      </c>
      <c r="D18" s="66" t="s">
        <v>293</v>
      </c>
      <c r="E18" s="65"/>
    </row>
    <row r="19" spans="1:5" ht="15.75" customHeight="1" x14ac:dyDescent="0.45">
      <c r="A19" s="64"/>
      <c r="B19" s="73" t="s">
        <v>302</v>
      </c>
      <c r="C19" s="67" t="str">
        <f t="array" ref="C19">IF(INDEX(CASE!AP:AP, MATCH($G$1, CASE!O:O, 0))=TRUE, "☑ 復健術前訪視", "☐ 復健術前訪視")</f>
        <v>☑ 復健術前訪視</v>
      </c>
      <c r="D19" s="68" t="s">
        <v>295</v>
      </c>
      <c r="E19" s="65"/>
    </row>
    <row r="20" spans="1:5" ht="15.75" customHeight="1" x14ac:dyDescent="0.45">
      <c r="A20" s="64"/>
      <c r="B20" s="73" t="s">
        <v>303</v>
      </c>
      <c r="C20" s="67" t="str">
        <f t="array" ref="C20">IF(INDEX(CASE!AQ:AQ, MATCH($G$1, CASE!O:O, 0))=TRUE, "☑ 營養術前訪視", "☐ 營養術前訪視")</f>
        <v>☑ 營養術前訪視</v>
      </c>
      <c r="D20" s="68" t="s">
        <v>295</v>
      </c>
      <c r="E20" s="65"/>
    </row>
    <row r="21" spans="1:5" ht="15.75" customHeight="1" x14ac:dyDescent="0.45">
      <c r="A21" s="64"/>
      <c r="B21" s="67" t="s">
        <v>304</v>
      </c>
      <c r="C21" s="67" t="str">
        <f t="array" ref="C21">IF(INDEX(CASE!AR:AR, MATCH($G$1, CASE!O:O, 0))=TRUE, "☑ CBC、BCS、PT、PTT、Albumin", "☐ CBC、BCS、PT、PTT、Albumin")</f>
        <v>☑ CBC、BCS、PT、PTT、Albumin</v>
      </c>
      <c r="D21" s="68" t="s">
        <v>295</v>
      </c>
      <c r="E21" s="65"/>
    </row>
    <row r="22" spans="1:5" ht="15.75" customHeight="1" x14ac:dyDescent="0.45">
      <c r="A22" s="64"/>
      <c r="B22" s="73" t="s">
        <v>305</v>
      </c>
      <c r="C22" s="67" t="str">
        <f t="array" ref="C22">IF(ISNUMBER(INDEX(CASE!AS:AS, MATCH($G$1, CASE!O:O, 0))), "☑ Hb: ", "☐ Hb: ") &amp; INDEX(CASE!AS:AS, MATCH($G$1, CASE!O:O, 0)) &amp; "mg/dl " &amp; IF(ISTEXT(INDEX(CASE!AT:AT, MATCH($G$1, CASE!O:O, 0))), "☑ 處置: " &amp; INDEX(CASE!AT:AT, MATCH($G$1, CASE!O:O, 0)) &amp; "(血品)", "☐ 處置: (血品)")</f>
        <v>☑ Hb: 11.6mg/dl ☑ 處置: LPR 2U(血品)</v>
      </c>
      <c r="D22" s="68" t="s">
        <v>295</v>
      </c>
      <c r="E22" s="65"/>
    </row>
    <row r="23" spans="1:5" ht="16.75" x14ac:dyDescent="0.45">
      <c r="A23" s="64"/>
      <c r="B23" s="73" t="s">
        <v>306</v>
      </c>
      <c r="C23" s="67" t="str">
        <f t="array" ref="C23">IF(INDEX(CASE!AU:AU, MATCH($G$1, CASE!O:O, 0))=TRUE, "☑ 術前PONV評估 ", "☐ 術前PONV評估 ") &amp; IF(ISTEXT(INDEX(CASE!AV:AV, MATCH($G$1, CASE!O:O, 0))), "☑ 術前止痛用藥 ", "☐ 術前止痛用藥 ") &amp; "(藥物名稱: " &amp; INDEX(CASE!AV:AV, MATCH($G$1, CASE!O:O, 0)) &amp; ")" &amp; IF(INDEX(CASE!AW:AW, MATCH($G$1, CASE!O:O, 0))=TRUE, " ☑ 同意書", " ☐ 同意書")</f>
        <v>☑ 術前PONV評估 ☑ 術前止痛用藥 (藥物名稱: ESP block) ☑ 同意書</v>
      </c>
      <c r="D23" s="68" t="s">
        <v>295</v>
      </c>
      <c r="E23" s="65"/>
    </row>
    <row r="24" spans="1:5" ht="16.75" x14ac:dyDescent="0.45">
      <c r="A24" s="64"/>
      <c r="B24" s="73" t="s">
        <v>307</v>
      </c>
      <c r="C24" s="67" t="str">
        <f t="array" ref="C24">IF(INDEX(CASE!AX:AX, MATCH($G$1, CASE!O:O, 0))=TRUE, "☑ 入院護理衛教", "☐ 入院護理衛教") &amp; " " &amp;
IF(INDEX(CASE!AY:AY, MATCH($G$1, CASE!O:O, 0))=TRUE, "☑ 術前護理衛教", "☐ 術前護理衛教") &amp; " " &amp;
IF(INDEX(CASE!AZ:AZ, MATCH($G$1, CASE!O:O, 0))=TRUE, "☑ 關懷陪伴", "☐ 關懷陪伴")</f>
        <v>☑ 入院護理衛教 ☑ 術前護理衛教 ☑ 關懷陪伴</v>
      </c>
      <c r="D24" s="68" t="s">
        <v>295</v>
      </c>
      <c r="E24" s="65"/>
    </row>
    <row r="25" spans="1:5" ht="16.75" x14ac:dyDescent="0.45">
      <c r="A25" s="64"/>
      <c r="B25" s="73" t="s">
        <v>308</v>
      </c>
      <c r="C25" s="74">
        <f t="array" ref="C25">INDEX(CASE!BA:BA, MATCH($G$1, CASE!O:O, 0))</f>
        <v>6</v>
      </c>
      <c r="D25" s="68"/>
      <c r="E25" s="65"/>
    </row>
    <row r="26" spans="1:5" ht="18.45" x14ac:dyDescent="0.5">
      <c r="A26" s="64"/>
      <c r="B26" s="149" t="s">
        <v>309</v>
      </c>
      <c r="C26" s="146"/>
      <c r="D26" s="147"/>
      <c r="E26" s="65"/>
    </row>
    <row r="27" spans="1:5" ht="16.75" x14ac:dyDescent="0.45">
      <c r="A27" s="64"/>
      <c r="B27" s="66" t="s">
        <v>291</v>
      </c>
      <c r="C27" s="66" t="s">
        <v>292</v>
      </c>
      <c r="D27" s="66" t="s">
        <v>293</v>
      </c>
      <c r="E27" s="65"/>
    </row>
    <row r="28" spans="1:5" ht="16.75" x14ac:dyDescent="0.45">
      <c r="A28" s="64"/>
      <c r="B28" s="73" t="s">
        <v>310</v>
      </c>
      <c r="C28" s="67" t="str">
        <f t="array" ref="C28">IF(INDEX(CASE!BC:BC, MATCH($G$1, CASE!O:O, 0))=TRUE, "☑ 澄清液體禁食兩小時", "☐ 澄清液體禁食兩小時") &amp; " " &amp;
IF(INDEX(CASE!BD:BD, MATCH($G$1, CASE!O:O, 0))=TRUE, "☑ 術前兩小時進食高醣飲品", "☐ 術前兩小時進食高醣飲品")</f>
        <v>☑ 澄清液體禁食兩小時 ☑ 術前兩小時進食高醣飲品</v>
      </c>
      <c r="D28" s="68" t="s">
        <v>295</v>
      </c>
      <c r="E28" s="65"/>
    </row>
    <row r="29" spans="1:5" ht="16.75" x14ac:dyDescent="0.45">
      <c r="A29" s="64"/>
      <c r="B29" s="73" t="s">
        <v>311</v>
      </c>
      <c r="C29" s="67" t="str">
        <f t="array" ref="C29">IF(INDEX(CASE!BE:BE, MATCH($G$1, CASE!O:O, 0))=TRUE, "☑ 術前30分鐘投予", "☐ 術前30分鐘投予")</f>
        <v>☑ 術前30分鐘投予</v>
      </c>
      <c r="D29" s="68" t="s">
        <v>295</v>
      </c>
      <c r="E29" s="65"/>
    </row>
    <row r="30" spans="1:5" ht="16.75" x14ac:dyDescent="0.45">
      <c r="A30" s="64"/>
      <c r="B30" s="73" t="s">
        <v>312</v>
      </c>
      <c r="C30" s="67" t="str">
        <f t="array" ref="C30">IF(INDEX(CASE!BF:BF, MATCH($G$1, CASE!O:O, 0))=TRUE, "☑ 口服止痛", "☐ 口服止痛") &amp; " " &amp;
IF(INDEX(CASE!BG:BG, MATCH($G$1, CASE!O:O, 0))=TRUE, "☑ 止痛針劑", "☐ 止痛針劑") &amp; " " &amp;
IF(INDEX(CASE!BH:BH, MATCH($G$1, CASE!O:O, 0))=TRUE, "☑ 施打神經阻斷", "☐ 施打神經阻斷") &amp; " " &amp;
IF(INDEX(CASE!BI:BI, MATCH($G$1, CASE!O:O, 0))=TRUE, "☑ 施打Epidural", "☐ 施打Epidural")</f>
        <v>☑ 口服止痛 ☑ 止痛針劑 ☑ 施打神經阻斷 ☐ 施打Epidural</v>
      </c>
      <c r="D30" s="68" t="s">
        <v>295</v>
      </c>
      <c r="E30" s="65"/>
    </row>
    <row r="31" spans="1:5" ht="16.75" x14ac:dyDescent="0.45">
      <c r="A31" s="64"/>
      <c r="B31" s="73" t="s">
        <v>313</v>
      </c>
      <c r="C31" s="67" t="str">
        <f t="array" ref="C31">IF(INDEX(CASE!BJ:BJ, MATCH($G$1, CASE!O:O, 0))=TRUE, "☑ PONV風險/用藥評估", "☐ PONV風險/用藥評估")</f>
        <v>☑ PONV風險/用藥評估</v>
      </c>
      <c r="D31" s="68" t="s">
        <v>295</v>
      </c>
      <c r="E31" s="65"/>
    </row>
    <row r="32" spans="1:5" ht="16.75" x14ac:dyDescent="0.45">
      <c r="A32" s="64"/>
      <c r="B32" s="73" t="s">
        <v>314</v>
      </c>
      <c r="C32" s="67" t="str">
        <f t="array" ref="C32">IF(INDEX(CASE!BK:BK, MATCH($G$1, CASE!O:O, 0))=TRUE, "☑ 身體皮膚抗菌清潔", "☐ 身體皮膚抗菌清潔")</f>
        <v>☑ 身體皮膚抗菌清潔</v>
      </c>
      <c r="D32" s="68" t="s">
        <v>295</v>
      </c>
      <c r="E32" s="65"/>
    </row>
    <row r="33" spans="1:5" ht="16.75" x14ac:dyDescent="0.45">
      <c r="A33" s="64"/>
      <c r="B33" s="73" t="s">
        <v>315</v>
      </c>
      <c r="C33" s="74">
        <f t="array" ref="C33">INDEX(CASE!BL:BL, MATCH($G$1, CASE!O:O, 0))</f>
        <v>5</v>
      </c>
      <c r="D33" s="68"/>
      <c r="E33" s="65"/>
    </row>
    <row r="34" spans="1:5" ht="18.45" x14ac:dyDescent="0.5">
      <c r="A34" s="64"/>
      <c r="B34" s="150" t="s">
        <v>316</v>
      </c>
      <c r="C34" s="146"/>
      <c r="D34" s="147"/>
      <c r="E34" s="65"/>
    </row>
    <row r="35" spans="1:5" ht="16.75" x14ac:dyDescent="0.45">
      <c r="A35" s="64"/>
      <c r="B35" s="66" t="s">
        <v>291</v>
      </c>
      <c r="C35" s="66" t="s">
        <v>292</v>
      </c>
      <c r="D35" s="66" t="s">
        <v>293</v>
      </c>
      <c r="E35" s="65"/>
    </row>
    <row r="36" spans="1:5" ht="16.75" x14ac:dyDescent="0.45">
      <c r="A36" s="64"/>
      <c r="B36" s="73" t="s">
        <v>317</v>
      </c>
      <c r="C36" s="67" t="str">
        <f t="array" ref="C36">IF(INDEX(CASE!BN:BN, MATCH($G$1, CASE!O:O, 0))=TRUE, "☑ 止痛針劑", "☐ 止痛針劑") &amp; " " &amp;
IF(INDEX(CASE!BO:BO, MATCH($G$1, CASE!O:O, 0))=TRUE, "☑ PCEA", "☐ PCEA") &amp; " " &amp;
IF(INDEX(CASE!BP:BP, MATCH($G$1, CASE!O:O, 0))=TRUE, "☑ PCA", "☐ PCA") &amp; " " &amp;
IF(INDEX(CASE!BQ:BQ, MATCH($G$1, CASE!O:O, 0))=TRUE, "☑ nerve block", "☐ nerve block")</f>
        <v>☑ 止痛針劑 ☐ PCEA ☐ PCA ☑ nerve block</v>
      </c>
      <c r="D36" s="68" t="s">
        <v>295</v>
      </c>
      <c r="E36" s="65"/>
    </row>
    <row r="37" spans="1:5" ht="16.75" x14ac:dyDescent="0.45">
      <c r="A37" s="64"/>
      <c r="B37" s="73" t="s">
        <v>318</v>
      </c>
      <c r="C37" s="67" t="str">
        <f t="array" ref="C37">IF(INDEX(CASE!BR:BR, MATCH($G$1, CASE!O:O, 0))=TRUE, "☑ 術中預防PONV(含TIVA、Dexamethasone)", "☐ 術中預防PONV(含TIVA、Dexamethasone)")</f>
        <v>☑ 術中預防PONV(含TIVA、Dexamethasone)</v>
      </c>
      <c r="D37" s="68" t="s">
        <v>295</v>
      </c>
      <c r="E37" s="65"/>
    </row>
    <row r="38" spans="1:5" ht="16.75" x14ac:dyDescent="0.45">
      <c r="A38" s="64"/>
      <c r="B38" s="73" t="s">
        <v>319</v>
      </c>
      <c r="C38" s="67" t="str">
        <f t="array" ref="C38">IF(INDEX(CASE!BS:BS, MATCH($G$1, CASE!O:O, 0))=TRUE, "☑ 體溫量測", "☐ 體溫量測") &amp; " " &amp;
IF(INDEX(CASE!BT:BT, MATCH($G$1, CASE!O:O, 0))=TRUE, "☑ 主動保溫", "☐ 主動保溫") &amp; " " &amp;
IF(INDEX(CASE!BU:BU, MATCH($G$1, CASE!O:O, 0))=TRUE, "☑ 術前預保溫", "☐ 術前預保溫") &amp; " " &amp;
IF(INDEX(CASE!BV:BV, MATCH($G$1, CASE!O:O, 0))=TRUE, "☑ 輸血加溫器", "☐ 輸血加溫器")</f>
        <v>☑ 體溫量測 ☑ 主動保溫 ☑ 術前預保溫 ☐ 輸血加溫器</v>
      </c>
      <c r="D38" s="68" t="s">
        <v>295</v>
      </c>
      <c r="E38" s="65"/>
    </row>
    <row r="39" spans="1:5" ht="16.75" x14ac:dyDescent="0.45">
      <c r="A39" s="64"/>
      <c r="B39" s="73" t="s">
        <v>320</v>
      </c>
      <c r="C39" s="67" t="str">
        <f t="array" ref="C39">IF(INDEX(CASE!BW:BW, MATCH($G$1, CASE!O:O, 0))=TRUE, "☑ I/O小於3000mL", "☐ I/O小於3000mL")</f>
        <v>☑ I/O小於3000mL</v>
      </c>
      <c r="D39" s="68" t="s">
        <v>295</v>
      </c>
      <c r="E39" s="65"/>
    </row>
    <row r="40" spans="1:5" ht="16.75" x14ac:dyDescent="0.45">
      <c r="A40" s="64"/>
      <c r="B40" s="73" t="s">
        <v>75</v>
      </c>
      <c r="C40" s="74">
        <f t="array" ref="C40">INDEX(CASE!BX:BX, MATCH($G$1, CASE!O:O, 0))</f>
        <v>4</v>
      </c>
      <c r="D40" s="68"/>
      <c r="E40" s="65"/>
    </row>
    <row r="41" spans="1:5" ht="18.45" x14ac:dyDescent="0.5">
      <c r="A41" s="64"/>
      <c r="B41" s="151" t="s">
        <v>321</v>
      </c>
      <c r="C41" s="146"/>
      <c r="D41" s="147"/>
      <c r="E41" s="65"/>
    </row>
    <row r="42" spans="1:5" ht="16.75" x14ac:dyDescent="0.45">
      <c r="A42" s="64"/>
      <c r="B42" s="66" t="s">
        <v>291</v>
      </c>
      <c r="C42" s="66" t="s">
        <v>292</v>
      </c>
      <c r="D42" s="66" t="s">
        <v>293</v>
      </c>
      <c r="E42" s="65"/>
    </row>
    <row r="43" spans="1:5" ht="16.75" x14ac:dyDescent="0.45">
      <c r="A43" s="64"/>
      <c r="B43" s="73" t="s">
        <v>322</v>
      </c>
      <c r="C43" s="67" t="str">
        <f t="array" ref="C43">IF(INDEX(CASE!BZ:BZ, MATCH($G$1, CASE!O:O, 0))=TRUE, "☑ 規則口服NSAID止痛", "☐ 規則口服NSAID止痛") &amp; " " &amp;
IF(INDEX(CASE!CA:CA, MATCH($G$1, CASE!O:O, 0))=TRUE, "☑ 規則NSAID止痛針劑", "☐ 規則NSAID止痛針劑") &amp; " " &amp;
IF(INDEX(CASE!CB:CB, MATCH($G$1, CASE!O:O, 0))=TRUE, "☑ PCEA", "☐ PCEA") &amp; " " &amp;
IF(INDEX(CASE!CC:CC, MATCH($G$1, CASE!O:O, 0))=TRUE, "☑ PCA", "☐ PCA") &amp; " " &amp;
IF(INDEX(CASE!CD:CD, MATCH($G$1, CASE!O:O, 0))=TRUE, "☑ nerve block", "☐ nerve block")</f>
        <v>☑ 規則口服NSAID止痛 ☑ 規則NSAID止痛針劑 ☐ PCEA ☐ PCA ☐ nerve block</v>
      </c>
      <c r="D43" s="68" t="s">
        <v>295</v>
      </c>
      <c r="E43" s="65"/>
    </row>
    <row r="44" spans="1:5" ht="16.75" x14ac:dyDescent="0.45">
      <c r="A44" s="64"/>
      <c r="B44" s="73" t="s">
        <v>323</v>
      </c>
      <c r="C44" s="67" t="str">
        <f t="array" ref="C44">IF(INDEX(CASE!CE:CE, MATCH($G$1, CASE!O:O, 0))=TRUE, "☑ POD1", "☐ POD1") &amp; " " &amp;
IF(INDEX(CASE!CF:CF, MATCH($G$1, CASE!O:O, 0))=TRUE, "☑ POD2", "☐ POD2") &amp; " " &amp;
IF(INDEX(CASE!CG:CG, MATCH($G$1, CASE!O:O, 0))=TRUE, "☑ POD3", "☐ POD3")</f>
        <v>☑ POD1 ☑ POD2 ☑ POD3</v>
      </c>
      <c r="D44" s="68" t="s">
        <v>295</v>
      </c>
      <c r="E44" s="65"/>
    </row>
    <row r="45" spans="1:5" ht="16.75" x14ac:dyDescent="0.45">
      <c r="A45" s="64"/>
      <c r="B45" s="73" t="s">
        <v>324</v>
      </c>
      <c r="C45" s="67" t="str">
        <f t="array" ref="C45">IF(INDEX(CASE!CH:CH, MATCH($G$1, CASE!O:O, 0))=TRUE, "☑ ", "☐ ") &amp; "術後外科醫師每日評估拔除時機"</f>
        <v>☑ 術後外科醫師每日評估拔除時機</v>
      </c>
      <c r="D45" s="68" t="s">
        <v>295</v>
      </c>
      <c r="E45" s="65"/>
    </row>
    <row r="46" spans="1:5" ht="16.75" x14ac:dyDescent="0.45">
      <c r="A46" s="64"/>
      <c r="B46" s="73" t="s">
        <v>325</v>
      </c>
      <c r="C46" s="67" t="str">
        <f t="array" ref="C46">IF(INDEX(CASE!CI:CI, MATCH($G$1, CASE!O:O, 0))=TRUE, "☑ ", "☐ ") &amp; "復健術後訪視 " &amp; IF(INDEX(CASE!CJ:CJ, MATCH($G$1, CASE!O:O, 0))=TRUE, "☑ ", "☐ ") &amp; "協助下床"</f>
        <v>☑ 復健術後訪視 ☑ 協助下床</v>
      </c>
      <c r="D46" s="68" t="s">
        <v>295</v>
      </c>
      <c r="E46" s="65"/>
    </row>
    <row r="47" spans="1:5" ht="16.75" x14ac:dyDescent="0.45">
      <c r="A47" s="64"/>
      <c r="B47" s="73" t="s">
        <v>326</v>
      </c>
      <c r="C47" s="67" t="str">
        <f t="array" ref="C47">IF(INDEX(CASE!CK:CK, MATCH($G$1, CASE!O:O, 0))=TRUE, "☑ ", "☐ ") &amp; "營養術後訪視 " &amp; IF(INDEX(CASE!CL:CL, MATCH($G$1, CASE!O:O, 0))=TRUE, "☑ ", "☐ ") &amp; "調整術後餐食種類"</f>
        <v>☑ 營養術後訪視 ☑ 調整術後餐食種類</v>
      </c>
      <c r="D47" s="68" t="s">
        <v>295</v>
      </c>
      <c r="E47" s="65"/>
    </row>
    <row r="48" spans="1:5" ht="16.75" x14ac:dyDescent="0.45">
      <c r="A48" s="64"/>
      <c r="B48" s="73" t="s">
        <v>327</v>
      </c>
      <c r="C48" s="67" t="str">
        <f t="array" ref="C48">IF(INDEX(CASE!CM:CM, MATCH($G$1, CASE!O:O, 0))=TRUE, "☑ ", "☐ ") &amp; "床邊站立 " &amp; IF(INDEX(CASE!CN:CN, MATCH($G$1, CASE!O:O, 0))=TRUE, "☑ ", "☐ ") &amp; "下床走動"</f>
        <v>☑ 床邊站立 ☑ 下床走動</v>
      </c>
      <c r="D48" s="68" t="s">
        <v>295</v>
      </c>
      <c r="E48" s="65"/>
    </row>
    <row r="49" spans="1:5" ht="16.75" x14ac:dyDescent="0.45">
      <c r="A49" s="64"/>
      <c r="B49" s="73" t="s">
        <v>328</v>
      </c>
      <c r="C49" s="67" t="str">
        <f t="array" ref="C49">IF(INDEX(CASE!CO:CO, MATCH($G$1, CASE!O:O, 0))=TRUE, "☑ ", "☐ ") &amp; "及早下床活動 " &amp; IF(INDEX(CASE!CP:CP, MATCH($G$1, CASE!O:O, 0))=TRUE, "☑ ", "☐ ") &amp; "抗壓力襪 " &amp; IF(INDEX(CASE!CQ:CQ, MATCH($G$1, CASE!O:O, 0))=TRUE, "☑ ", "☐ ") &amp; "抗血栓藥物"</f>
        <v>☑ 及早下床活動 ☐ 抗壓力襪 ☐ 抗血栓藥物</v>
      </c>
      <c r="D49" s="68" t="s">
        <v>295</v>
      </c>
      <c r="E49" s="65"/>
    </row>
    <row r="50" spans="1:5" ht="16.75" x14ac:dyDescent="0.45">
      <c r="A50" s="64"/>
      <c r="B50" s="73" t="s">
        <v>329</v>
      </c>
      <c r="C50" s="74">
        <f t="array" ref="C50">INDEX(CASE!CR:CR, MATCH($G$1, CASE!O:O, 0))</f>
        <v>7</v>
      </c>
      <c r="D50" s="68"/>
      <c r="E50" s="65"/>
    </row>
    <row r="51" spans="1:5" ht="18.45" x14ac:dyDescent="0.5">
      <c r="A51" s="64"/>
      <c r="B51" s="152" t="s">
        <v>330</v>
      </c>
      <c r="C51" s="146"/>
      <c r="D51" s="147"/>
      <c r="E51" s="65"/>
    </row>
    <row r="52" spans="1:5" ht="16.75" x14ac:dyDescent="0.45">
      <c r="A52" s="64"/>
      <c r="B52" s="66" t="s">
        <v>291</v>
      </c>
      <c r="C52" s="66" t="s">
        <v>292</v>
      </c>
      <c r="D52" s="66" t="s">
        <v>331</v>
      </c>
      <c r="E52" s="65"/>
    </row>
    <row r="53" spans="1:5" ht="16.75" x14ac:dyDescent="0.45">
      <c r="A53" s="64"/>
      <c r="B53" s="73" t="s">
        <v>332</v>
      </c>
      <c r="C53" s="67" t="str">
        <f t="array" ref="C53">IF(INDEX(CASE!CT:CT, MATCH($G$1, CASE!O:O, 0))=TRUE, "☑ ", "☐ ") &amp; "傷口護理衛教 "</f>
        <v xml:space="preserve">☑ 傷口護理衛教 </v>
      </c>
      <c r="D53" s="68" t="s">
        <v>295</v>
      </c>
      <c r="E53" s="65"/>
    </row>
    <row r="54" spans="1:5" ht="16.75" x14ac:dyDescent="0.45">
      <c r="A54" s="64"/>
      <c r="B54" s="73" t="s">
        <v>333</v>
      </c>
      <c r="C54" s="67" t="str">
        <f t="array" ref="C54">IF(INDEX(CASE!CU:CU, MATCH($G$1, CASE!O:O, 0))=TRUE, "☑ ", "☐ ") &amp; "疼痛指數≤3分 "</f>
        <v xml:space="preserve">☑ 疼痛指數≤3分 </v>
      </c>
      <c r="D54" s="68" t="s">
        <v>295</v>
      </c>
      <c r="E54" s="65"/>
    </row>
    <row r="55" spans="1:5" ht="16.75" x14ac:dyDescent="0.45">
      <c r="A55" s="64"/>
      <c r="B55" s="73" t="s">
        <v>334</v>
      </c>
      <c r="C55" s="67" t="e">
        <f t="array" aca="1" ref="C55" ca="1">IF(ISDATE(INDEX(CASE!CV:CV, MATCH($G$1, CASE!O:O, 0))), "☑ 返診時間(日期: " &amp; TEXT(INDEX(CASE!CV:CV, MATCH($G$1, CASE!O:O, 0)), "YYYY/MM/DD"), "☐ 返診時間(日期: ") &amp; ")"</f>
        <v>#NAME?</v>
      </c>
      <c r="D55" s="68" t="s">
        <v>295</v>
      </c>
      <c r="E55" s="65"/>
    </row>
    <row r="56" spans="1:5" ht="16.75" x14ac:dyDescent="0.45">
      <c r="A56" s="64"/>
      <c r="B56" s="73" t="s">
        <v>335</v>
      </c>
      <c r="C56" s="67" t="str">
        <f t="array" ref="C56">IF(INDEX(CASE!CW:CW, MATCH($G$1, CASE!O:O, 0))=TRUE, "☑ ", "☐ ") &amp; "滿意度填寫"</f>
        <v>☑ 滿意度填寫</v>
      </c>
      <c r="D56" s="68" t="s">
        <v>295</v>
      </c>
      <c r="E56" s="65"/>
    </row>
    <row r="57" spans="1:5" ht="16.75" x14ac:dyDescent="0.45">
      <c r="A57" s="64"/>
      <c r="B57" s="73" t="s">
        <v>336</v>
      </c>
      <c r="C57" s="67" t="str">
        <f t="array" ref="C57">IF(ISNUMBER(INDEX(CASE!CX:CX, MATCH($G$1, CASE!O:O, 0))), "☑ ", "☐ ") &amp; "住院天數： " &amp; INDEX(CASE!CX:CX, MATCH($G$1, CASE!O:O, 0))</f>
        <v>☑ 住院天數： 7</v>
      </c>
      <c r="D57" s="68" t="s">
        <v>295</v>
      </c>
      <c r="E57" s="65"/>
    </row>
    <row r="58" spans="1:5" ht="16.75" x14ac:dyDescent="0.45">
      <c r="A58" s="64"/>
      <c r="B58" s="73" t="s">
        <v>337</v>
      </c>
      <c r="C58" s="67" t="str">
        <f t="array" ref="C58">IF(INDEX(CASE!CY:CY, MATCH($G$1, CASE!O:O, 0))=TRUE, "☑ ", "☐ ") &amp; "已紀錄於工作表 " &amp; IF(ISTEXT(INDEX(CASE!CZ:CZ, MATCH($G$1, CASE!O:O, 0))), "☑ ", "☐ ") &amp; "術後併發症： " &amp; INDEX(CASE!CZ:CZ, MATCH($G$1, CASE!O:O, 0))</f>
        <v xml:space="preserve">☐ 已紀錄於工作表 ☐ 術後併發症： </v>
      </c>
      <c r="D58" s="68" t="s">
        <v>295</v>
      </c>
      <c r="E58" s="65"/>
    </row>
    <row r="59" spans="1:5" ht="16.75" x14ac:dyDescent="0.45">
      <c r="A59" s="64"/>
      <c r="B59" s="73" t="s">
        <v>338</v>
      </c>
      <c r="C59" s="74" t="e">
        <f t="array" aca="1" ref="C59" ca="1">INDEX(CASE!DA:DA, MATCH($G$1, CASE!O:O, 0))</f>
        <v>#NAME?</v>
      </c>
      <c r="D59" s="68"/>
      <c r="E59" s="65"/>
    </row>
    <row r="60" spans="1:5" ht="18.45" x14ac:dyDescent="0.5">
      <c r="A60" s="64"/>
      <c r="B60" s="153" t="s">
        <v>339</v>
      </c>
      <c r="C60" s="146"/>
      <c r="D60" s="147"/>
      <c r="E60" s="65"/>
    </row>
    <row r="61" spans="1:5" ht="16.75" x14ac:dyDescent="0.45">
      <c r="A61" s="64"/>
      <c r="B61" s="66" t="s">
        <v>291</v>
      </c>
      <c r="C61" s="66" t="s">
        <v>292</v>
      </c>
      <c r="D61" s="66" t="s">
        <v>293</v>
      </c>
      <c r="E61" s="65"/>
    </row>
    <row r="62" spans="1:5" ht="16.75" x14ac:dyDescent="0.45">
      <c r="A62" s="64"/>
      <c r="B62" s="73" t="s">
        <v>340</v>
      </c>
      <c r="C62" s="67" t="e">
        <f t="array" aca="1" ref="C62" ca="1">IF(AND(ISDATE(INDEX(CASE!DC:DC, MATCH($G$1, CASE!O:O, 0))), ISDATE(INDEX(CASE!DD:DD, MATCH($G$1, CASE!O:O, 0)))), "☑ ", "☐ ") &amp; "門診追蹤2次(日期: " &amp; IF(INDEX(CASE!DC:DC, MATCH($G$1, CASE!O:O, 0))="", "", TEXT(INDEX(CASE!DC:DC, MATCH($G$1, CASE!O:O, 0)), "YYYY/MM/DD")) &amp; "、日期: " &amp; IF(INDEX(CASE!DD:DD, MATCH($G$1, CASE!O:O, 0))="", "", TEXT(INDEX(CASE!DD:DD, MATCH($G$1, CASE!O:O, 0)), "YYYY/MM/DD")) &amp; ")"</f>
        <v>#NAME?</v>
      </c>
      <c r="D62" s="68" t="s">
        <v>295</v>
      </c>
      <c r="E62" s="65"/>
    </row>
    <row r="63" spans="1:5" ht="16.75" x14ac:dyDescent="0.45">
      <c r="A63" s="64"/>
      <c r="B63" s="73" t="s">
        <v>341</v>
      </c>
      <c r="C63" s="67" t="str">
        <f t="array" ref="C63">IF(INDEX(CASE!DE:DE, MATCH($G$1, CASE!O:O, 0))=TRUE, "☑ ", "☐ ") &amp; "已紀錄於工作表 " &amp; IF(ISTEXT(INDEX(CASE!DF:DF, MATCH($G$1, CASE!O:O, 0))), "☑ ", "☐ ") &amp; "術後併發症： " &amp; INDEX(CASE!DF:DF, MATCH($G$1, CASE!O:O, 0))</f>
        <v xml:space="preserve">☐ 已紀錄於工作表 ☐ 術後併發症： </v>
      </c>
      <c r="D63" s="68" t="s">
        <v>295</v>
      </c>
      <c r="E63" s="65"/>
    </row>
    <row r="64" spans="1:5" ht="16.75" x14ac:dyDescent="0.45">
      <c r="A64" s="64"/>
      <c r="B64" s="73" t="s">
        <v>342</v>
      </c>
      <c r="C64" s="67" t="e">
        <f t="array" aca="1" ref="C64" ca="1">IF(ISDATE(INDEX(CASE!DG:DG, MATCH($G$1, CASE!O:O, 0))), "☐ ", "☑ ") &amp; "無30天再次入院" &amp; IF(ISDATE(INDEX(CASE!DG:DG, MATCH($G$1, CASE!O:O, 0))), "☑ 30天再次入院(日期: " &amp; TEXT(INDEX(CASE!DG:DG, MATCH($G$1, CASE!O:O, 0)), "YYYY/MM/DD"), "☐ 30天再次入院(日期: ") &amp; " )"</f>
        <v>#NAME?</v>
      </c>
      <c r="D64" s="68" t="s">
        <v>295</v>
      </c>
      <c r="E64" s="65"/>
    </row>
    <row r="65" spans="1:5" ht="16.75" x14ac:dyDescent="0.45">
      <c r="A65" s="64"/>
      <c r="B65" s="73" t="s">
        <v>343</v>
      </c>
      <c r="C65" s="74" t="e">
        <f t="array" aca="1" ref="C65" ca="1">INDEX(CASE!DH:DH, MATCH($G$1, CASE!O:O, 0))</f>
        <v>#NAME?</v>
      </c>
      <c r="D65" s="68"/>
      <c r="E65" s="65"/>
    </row>
    <row r="66" spans="1:5" ht="18.45" x14ac:dyDescent="0.5">
      <c r="A66" s="64"/>
      <c r="B66" s="154" t="s">
        <v>344</v>
      </c>
      <c r="C66" s="146"/>
      <c r="D66" s="147"/>
      <c r="E66" s="65"/>
    </row>
    <row r="67" spans="1:5" ht="16.75" x14ac:dyDescent="0.45">
      <c r="A67" s="75"/>
      <c r="B67" s="67"/>
      <c r="C67" s="76" t="e">
        <f t="array" aca="1" ref="C67" ca="1">INDEX(CASE!DI:DI, MATCH($G$1, CASE!O:O, 0))</f>
        <v>#NAME?</v>
      </c>
      <c r="D67" s="67"/>
      <c r="E67" s="65"/>
    </row>
  </sheetData>
  <mergeCells count="8">
    <mergeCell ref="B51:D51"/>
    <mergeCell ref="B60:D60"/>
    <mergeCell ref="B66:D66"/>
    <mergeCell ref="B3:D3"/>
    <mergeCell ref="B17:D17"/>
    <mergeCell ref="B26:D26"/>
    <mergeCell ref="B34:D34"/>
    <mergeCell ref="B41:D41"/>
  </mergeCells>
  <phoneticPr fontId="2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CASE!O2:O1000</xm:f>
          </x14:formula1>
          <xm:sqref>G1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G49"/>
  <sheetViews>
    <sheetView workbookViewId="0"/>
  </sheetViews>
  <sheetFormatPr defaultColWidth="12.61328125" defaultRowHeight="15.75" customHeight="1" x14ac:dyDescent="0.3"/>
  <cols>
    <col min="2" max="2" width="34.4609375" customWidth="1"/>
    <col min="3" max="3" width="75.4609375" customWidth="1"/>
    <col min="4" max="4" width="19.765625" customWidth="1"/>
    <col min="9" max="9" width="14.4609375" customWidth="1"/>
  </cols>
  <sheetData>
    <row r="1" spans="2:7" ht="15.75" customHeight="1" x14ac:dyDescent="0.8">
      <c r="B1" s="77" t="s">
        <v>286</v>
      </c>
      <c r="C1" s="78" t="s">
        <v>345</v>
      </c>
      <c r="D1" s="79" t="str">
        <f t="array" ref="D1">"案件號:" &amp; INDEX(CASE!O:O, MATCH($G$1, CASE!O:O, 0))</f>
        <v>案件號:LSF-007</v>
      </c>
      <c r="E1" s="59"/>
      <c r="G1" s="80" t="s">
        <v>346</v>
      </c>
    </row>
    <row r="2" spans="2:7" ht="15.75" customHeight="1" x14ac:dyDescent="0.5">
      <c r="B2" s="155" t="s">
        <v>347</v>
      </c>
      <c r="C2" s="146"/>
      <c r="D2" s="147"/>
      <c r="E2" s="65"/>
    </row>
    <row r="3" spans="2:7" ht="15.75" customHeight="1" x14ac:dyDescent="0.45">
      <c r="B3" s="81" t="s">
        <v>291</v>
      </c>
      <c r="C3" s="67" t="s">
        <v>348</v>
      </c>
      <c r="D3" s="67" t="s">
        <v>349</v>
      </c>
      <c r="E3" s="65"/>
    </row>
    <row r="4" spans="2:7" ht="15.75" customHeight="1" x14ac:dyDescent="0.45">
      <c r="B4" s="82" t="s">
        <v>121</v>
      </c>
      <c r="C4" s="67" t="s">
        <v>350</v>
      </c>
      <c r="D4" s="83" t="e">
        <f t="array" aca="1" ref="D4" ca="1">_xludf.IFS(INDEX(CASE!DR:DR, MATCH($G$1, CASE!O:O, 0))=TRUE, 1, ISBLANK(INDEX(CASE!DR:DR, MATCH($G$1, CASE!O:O, 0))), "N/A", INDEX(CASE!DR:DR, MATCH($G$1, CASE!O:O, 0))=FALSE, 0)</f>
        <v>#NAME?</v>
      </c>
      <c r="E4" s="65"/>
    </row>
    <row r="5" spans="2:7" ht="15.75" customHeight="1" x14ac:dyDescent="0.45">
      <c r="B5" s="82" t="s">
        <v>122</v>
      </c>
      <c r="C5" s="67" t="s">
        <v>351</v>
      </c>
      <c r="D5" s="83">
        <f t="array" ref="D5">IF(ISBLANK(INDEX(CASE!DS:DS, MATCH($G$1, CASE!O:O, 0))), "N/A", INDEX(CASE!DS:DS, MATCH($G$1, CASE!O:O, 0)))</f>
        <v>100</v>
      </c>
      <c r="E5" s="65"/>
    </row>
    <row r="6" spans="2:7" ht="15.75" customHeight="1" x14ac:dyDescent="0.45">
      <c r="B6" s="82" t="s">
        <v>123</v>
      </c>
      <c r="C6" s="67" t="s">
        <v>352</v>
      </c>
      <c r="D6" s="84">
        <f t="array" ref="D6">IF(ISBLANK(INDEX(CASE!DT:DT, MATCH($G$1, CASE!O:O, 0))), "N/A", INDEX(CASE!DT:DT, MATCH($G$1, CASE!O:O, 0)))</f>
        <v>45463.319444444445</v>
      </c>
      <c r="E6" s="65"/>
    </row>
    <row r="7" spans="2:7" ht="15.75" customHeight="1" x14ac:dyDescent="0.45">
      <c r="B7" s="85"/>
      <c r="C7" s="86"/>
      <c r="D7" s="83"/>
      <c r="E7" s="65"/>
    </row>
    <row r="8" spans="2:7" ht="15.75" customHeight="1" x14ac:dyDescent="0.45">
      <c r="B8" s="81"/>
      <c r="C8" s="67"/>
      <c r="D8" s="83"/>
      <c r="E8" s="65"/>
    </row>
    <row r="9" spans="2:7" ht="15.75" customHeight="1" x14ac:dyDescent="0.45">
      <c r="B9" s="81"/>
      <c r="C9" s="67"/>
      <c r="D9" s="83"/>
      <c r="E9" s="65"/>
    </row>
    <row r="10" spans="2:7" ht="15.75" customHeight="1" x14ac:dyDescent="0.5">
      <c r="B10" s="156" t="s">
        <v>353</v>
      </c>
      <c r="C10" s="146"/>
      <c r="D10" s="147"/>
      <c r="E10" s="65"/>
    </row>
    <row r="11" spans="2:7" ht="15.75" customHeight="1" x14ac:dyDescent="0.45">
      <c r="B11" s="81" t="s">
        <v>291</v>
      </c>
      <c r="C11" s="67" t="s">
        <v>348</v>
      </c>
      <c r="D11" s="67" t="s">
        <v>349</v>
      </c>
      <c r="E11" s="65"/>
    </row>
    <row r="12" spans="2:7" ht="15.75" customHeight="1" x14ac:dyDescent="0.45">
      <c r="B12" s="82" t="s">
        <v>125</v>
      </c>
      <c r="C12" s="67" t="s">
        <v>354</v>
      </c>
      <c r="D12" s="83" t="str">
        <f t="array" ref="D12">IF(ISBLANK(INDEX(CASE!DV:DV, MATCH($G$1, CASE!O:O, 0))), "N/A", INDEX(CASE!DV:DV, MATCH($G$1, CASE!O:O, 0)))</f>
        <v>4:30</v>
      </c>
      <c r="E12" s="65"/>
    </row>
    <row r="13" spans="2:7" ht="15.75" customHeight="1" x14ac:dyDescent="0.45">
      <c r="B13" s="82" t="s">
        <v>126</v>
      </c>
      <c r="C13" s="67" t="s">
        <v>355</v>
      </c>
      <c r="D13" s="83">
        <f t="array" ref="D13">IF(ISBLANK(INDEX(CASE!DW:DW, MATCH($G$1, CASE!O:O, 0))), "N/A", INDEX(CASE!DW:DW, MATCH($G$1, CASE!O:O, 0)))</f>
        <v>2</v>
      </c>
      <c r="E13" s="65"/>
    </row>
    <row r="14" spans="2:7" ht="15.75" customHeight="1" x14ac:dyDescent="0.45">
      <c r="B14" s="82" t="s">
        <v>127</v>
      </c>
      <c r="C14" s="67" t="s">
        <v>356</v>
      </c>
      <c r="D14" s="83">
        <f t="array" ref="D14">IF(ISBLANK(INDEX(CASE!DX:DX, MATCH($G$1, CASE!O:O, 0))), "N/A", INDEX(CASE!DX:DX, MATCH($G$1, CASE!O:O, 0)))</f>
        <v>200</v>
      </c>
      <c r="E14" s="65"/>
    </row>
    <row r="15" spans="2:7" ht="15.75" customHeight="1" x14ac:dyDescent="0.45">
      <c r="B15" s="82"/>
      <c r="C15" s="67"/>
      <c r="D15" s="83"/>
      <c r="E15" s="65"/>
    </row>
    <row r="16" spans="2:7" ht="15.75" customHeight="1" x14ac:dyDescent="0.45">
      <c r="B16" s="82"/>
      <c r="C16" s="67"/>
      <c r="D16" s="68"/>
      <c r="E16" s="65"/>
    </row>
    <row r="17" spans="2:5" ht="15.75" customHeight="1" x14ac:dyDescent="0.45">
      <c r="B17" s="82"/>
      <c r="C17" s="67"/>
      <c r="D17" s="68"/>
      <c r="E17" s="65"/>
    </row>
    <row r="18" spans="2:5" ht="15.75" customHeight="1" x14ac:dyDescent="0.45">
      <c r="B18" s="82"/>
      <c r="C18" s="67"/>
      <c r="D18" s="68"/>
      <c r="E18" s="65"/>
    </row>
    <row r="19" spans="2:5" ht="15.75" customHeight="1" x14ac:dyDescent="0.45">
      <c r="B19" s="82"/>
      <c r="C19" s="67"/>
      <c r="D19" s="68"/>
      <c r="E19" s="65"/>
    </row>
    <row r="20" spans="2:5" ht="15.75" customHeight="1" x14ac:dyDescent="0.45">
      <c r="B20" s="82"/>
      <c r="C20" s="67"/>
      <c r="D20" s="68"/>
      <c r="E20" s="65"/>
    </row>
    <row r="21" spans="2:5" ht="15.75" customHeight="1" x14ac:dyDescent="0.5">
      <c r="B21" s="157" t="s">
        <v>357</v>
      </c>
      <c r="C21" s="146"/>
      <c r="D21" s="147"/>
      <c r="E21" s="65"/>
    </row>
    <row r="22" spans="2:5" ht="15.75" customHeight="1" x14ac:dyDescent="0.45">
      <c r="B22" s="81" t="s">
        <v>291</v>
      </c>
      <c r="C22" s="67" t="s">
        <v>348</v>
      </c>
      <c r="D22" s="67" t="s">
        <v>349</v>
      </c>
      <c r="E22" s="65"/>
    </row>
    <row r="23" spans="2:5" ht="16.75" x14ac:dyDescent="0.45">
      <c r="B23" s="82" t="s">
        <v>129</v>
      </c>
      <c r="C23" s="67" t="s">
        <v>358</v>
      </c>
      <c r="D23" s="84">
        <f t="array" ref="D23">IF(ISBLANK(INDEX(CASE!DZ:DZ, MATCH($G$1, CASE!O:O, 0))), "N/A", INDEX(CASE!DZ:DZ, MATCH($G$1, CASE!O:O, 0)))</f>
        <v>45473.902777777781</v>
      </c>
      <c r="E23" s="65"/>
    </row>
    <row r="24" spans="2:5" ht="16.75" x14ac:dyDescent="0.45">
      <c r="B24" s="82" t="s">
        <v>359</v>
      </c>
      <c r="C24" s="67" t="s">
        <v>360</v>
      </c>
      <c r="D24" s="84">
        <f t="array" ref="D24">IF(ISBLANK(INDEX(CASE!EA:EA, MATCH($G$1, CASE!O:O, 0))), "N/A", INDEX(CASE!EA:EA, MATCH($G$1, CASE!O:O, 0)))</f>
        <v>45473.649305555555</v>
      </c>
      <c r="E24" s="65"/>
    </row>
    <row r="25" spans="2:5" ht="16.75" x14ac:dyDescent="0.45">
      <c r="B25" s="82" t="s">
        <v>131</v>
      </c>
      <c r="C25" s="67" t="s">
        <v>361</v>
      </c>
      <c r="D25" s="84">
        <f t="array" ref="D25">IF(ISBLANK(INDEX(CASE!EB:EB, MATCH($G$1, CASE!O:O, 0))), "N/A", INDEX(CASE!EB:EB, MATCH($G$1, CASE!O:O, 0)))</f>
        <v>45539.599305555559</v>
      </c>
      <c r="E25" s="65"/>
    </row>
    <row r="26" spans="2:5" ht="16.75" x14ac:dyDescent="0.45">
      <c r="B26" s="82"/>
      <c r="C26" s="67"/>
      <c r="D26" s="68"/>
      <c r="E26" s="65"/>
    </row>
    <row r="27" spans="2:5" ht="16.75" x14ac:dyDescent="0.45">
      <c r="B27" s="82"/>
      <c r="C27" s="67"/>
      <c r="D27" s="68"/>
      <c r="E27" s="65"/>
    </row>
    <row r="28" spans="2:5" ht="18.45" x14ac:dyDescent="0.5">
      <c r="B28" s="158" t="s">
        <v>362</v>
      </c>
      <c r="C28" s="146"/>
      <c r="D28" s="147"/>
      <c r="E28" s="65"/>
    </row>
    <row r="29" spans="2:5" ht="16.75" x14ac:dyDescent="0.45">
      <c r="B29" s="81" t="s">
        <v>291</v>
      </c>
      <c r="C29" s="67" t="s">
        <v>348</v>
      </c>
      <c r="D29" s="67" t="s">
        <v>349</v>
      </c>
      <c r="E29" s="65"/>
    </row>
    <row r="30" spans="2:5" ht="16.75" x14ac:dyDescent="0.45">
      <c r="B30" s="82" t="s">
        <v>133</v>
      </c>
      <c r="C30" s="67" t="s">
        <v>363</v>
      </c>
      <c r="D30" s="83" t="str">
        <f t="array" ref="D30">IF(ISBLANK(INDEX(CASE!ED:ED, MATCH($G$1, CASE!O:O, 0))), "N/A", LEFT(INDEX(CASE!ED:ED, MATCH($G$1, CASE!O:O, 0)),1))</f>
        <v>1</v>
      </c>
      <c r="E30" s="65"/>
    </row>
    <row r="31" spans="2:5" ht="16.75" x14ac:dyDescent="0.45">
      <c r="B31" s="87" t="s">
        <v>134</v>
      </c>
      <c r="C31" s="88" t="s">
        <v>364</v>
      </c>
      <c r="D31" s="84">
        <f t="array" ref="D31">IF(ISBLANK(INDEX(CASE!EE:EE, MATCH($G$1, CASE!O:O, 0))), "N/A", INDEX(CASE!EE:EE, MATCH($G$1, CASE!O:O, 0)))</f>
        <v>45462.649305555555</v>
      </c>
      <c r="E31" s="65"/>
    </row>
    <row r="32" spans="2:5" ht="16.75" x14ac:dyDescent="0.45">
      <c r="B32" s="82"/>
      <c r="C32" s="67"/>
      <c r="D32" s="83"/>
      <c r="E32" s="65"/>
    </row>
    <row r="33" spans="2:5" ht="16.75" x14ac:dyDescent="0.45">
      <c r="B33" s="82"/>
      <c r="C33" s="67"/>
      <c r="D33" s="68"/>
      <c r="E33" s="65"/>
    </row>
    <row r="34" spans="2:5" ht="16.75" x14ac:dyDescent="0.45">
      <c r="B34" s="82"/>
      <c r="C34" s="67"/>
      <c r="D34" s="68"/>
      <c r="E34" s="65"/>
    </row>
    <row r="35" spans="2:5" ht="18.45" x14ac:dyDescent="0.5">
      <c r="B35" s="159" t="s">
        <v>365</v>
      </c>
      <c r="C35" s="146"/>
      <c r="D35" s="147"/>
      <c r="E35" s="65"/>
    </row>
    <row r="36" spans="2:5" ht="16.75" x14ac:dyDescent="0.45">
      <c r="B36" s="89" t="s">
        <v>291</v>
      </c>
      <c r="C36" s="67" t="s">
        <v>348</v>
      </c>
      <c r="D36" s="67" t="s">
        <v>349</v>
      </c>
      <c r="E36" s="65"/>
    </row>
    <row r="37" spans="2:5" ht="16.75" x14ac:dyDescent="0.45">
      <c r="B37" s="90" t="s">
        <v>136</v>
      </c>
      <c r="C37" s="67" t="s">
        <v>366</v>
      </c>
      <c r="D37" s="83" t="str">
        <f t="array" ref="D37">IF(ISBLANK(INDEX(CASE!EG:EG, MATCH($G$1, CASE!O:O, 0))), "N/A", LEFT(INDEX(CASE!EG:EG, MATCH($G$1, CASE!O:O, 0)),1))</f>
        <v>1</v>
      </c>
      <c r="E37" s="65"/>
    </row>
    <row r="38" spans="2:5" ht="16.75" x14ac:dyDescent="0.45">
      <c r="B38" s="91" t="s">
        <v>137</v>
      </c>
      <c r="C38" s="67" t="s">
        <v>367</v>
      </c>
      <c r="D38" s="84">
        <f t="array" ref="D38">IF(ISBLANK(INDEX(CASE!EH:EH, MATCH($G$1, CASE!O:O, 0))), "N/A", INDEX(CASE!EH:EH, MATCH($G$1, CASE!O:O, 0)))</f>
        <v>45462.655555555553</v>
      </c>
      <c r="E38" s="65"/>
    </row>
    <row r="39" spans="2:5" ht="16.75" x14ac:dyDescent="0.45">
      <c r="B39" s="82"/>
      <c r="C39" s="67"/>
      <c r="D39" s="83"/>
      <c r="E39" s="65"/>
    </row>
    <row r="40" spans="2:5" ht="16.75" x14ac:dyDescent="0.45">
      <c r="B40" s="82"/>
      <c r="C40" s="67"/>
      <c r="D40" s="68"/>
      <c r="E40" s="65"/>
    </row>
    <row r="41" spans="2:5" ht="16.75" x14ac:dyDescent="0.45">
      <c r="B41" s="82"/>
      <c r="C41" s="67"/>
      <c r="D41" s="68"/>
      <c r="E41" s="65"/>
    </row>
    <row r="42" spans="2:5" ht="18.45" x14ac:dyDescent="0.5">
      <c r="B42" s="160" t="s">
        <v>368</v>
      </c>
      <c r="C42" s="146"/>
      <c r="D42" s="147"/>
      <c r="E42" s="65"/>
    </row>
    <row r="43" spans="2:5" ht="16.75" x14ac:dyDescent="0.45">
      <c r="B43" s="92" t="s">
        <v>291</v>
      </c>
      <c r="C43" s="93" t="s">
        <v>348</v>
      </c>
      <c r="D43" s="93" t="s">
        <v>349</v>
      </c>
      <c r="E43" s="65"/>
    </row>
    <row r="44" spans="2:5" ht="16.75" x14ac:dyDescent="0.45">
      <c r="B44" s="94" t="s">
        <v>369</v>
      </c>
      <c r="C44" s="95" t="s">
        <v>370</v>
      </c>
      <c r="D44" s="83">
        <f t="array" ref="D44">IF(ISBLANK(INDEX(CASE!EJ:EJ, MATCH($G$1, CASE!O:O, 0))), "N/A", INDEX(CASE!EJ:EJ, MATCH($G$1, CASE!O:O, 0)))</f>
        <v>0</v>
      </c>
      <c r="E44" s="65"/>
    </row>
    <row r="45" spans="2:5" ht="16.75" x14ac:dyDescent="0.45">
      <c r="B45" s="82" t="s">
        <v>140</v>
      </c>
      <c r="C45" s="67" t="s">
        <v>371</v>
      </c>
      <c r="D45" s="83" t="e">
        <f t="array" aca="1" ref="D45" ca="1">_xludf.IFS(INDEX(CASE!EK:EK, MATCH($G$1, CASE!O:O, 0))=TRUE, 1, ISBLANK(INDEX(CASE!EK:EK, MATCH($G$1, CASE!O:O, 0))), "N/A", INDEX(CASE!EK:EK, MATCH($G$1, CASE!O:O, 0))=FALSE, 0)</f>
        <v>#NAME?</v>
      </c>
      <c r="E45" s="65"/>
    </row>
    <row r="46" spans="2:5" ht="16.75" x14ac:dyDescent="0.45">
      <c r="B46" s="82" t="s">
        <v>141</v>
      </c>
      <c r="C46" s="67" t="s">
        <v>372</v>
      </c>
      <c r="D46" s="83" t="e">
        <f t="array" aca="1" ref="D46" ca="1">_xludf.IFS(INDEX(CASE!EL:EL, MATCH($G$1, CASE!O:O, 0))=TRUE, 1, ISBLANK(INDEX(CASE!EL:EL, MATCH($G$1, CASE!O:O, 0))), "N/A", INDEX(CASE!EL:EL, MATCH($G$1, CASE!O:O, 0))=FALSE, 0)</f>
        <v>#NAME?</v>
      </c>
      <c r="E46" s="65"/>
    </row>
    <row r="47" spans="2:5" ht="16.75" x14ac:dyDescent="0.45">
      <c r="B47" s="82"/>
      <c r="C47" s="67"/>
      <c r="D47" s="68"/>
      <c r="E47" s="65"/>
    </row>
    <row r="48" spans="2:5" ht="16.75" x14ac:dyDescent="0.45">
      <c r="B48" s="82"/>
      <c r="C48" s="67"/>
      <c r="D48" s="68"/>
      <c r="E48" s="65"/>
    </row>
    <row r="49" spans="2:5" ht="16.75" x14ac:dyDescent="0.45">
      <c r="B49" s="96"/>
      <c r="C49" s="65"/>
      <c r="D49" s="97"/>
      <c r="E49" s="65"/>
    </row>
  </sheetData>
  <mergeCells count="6">
    <mergeCell ref="B42:D42"/>
    <mergeCell ref="B2:D2"/>
    <mergeCell ref="B10:D10"/>
    <mergeCell ref="B21:D21"/>
    <mergeCell ref="B28:D28"/>
    <mergeCell ref="B35:D35"/>
  </mergeCells>
  <phoneticPr fontId="2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CASE!O2:O999</xm:f>
          </x14:formula1>
          <xm:sqref>G1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"/>
  <sheetViews>
    <sheetView workbookViewId="0"/>
  </sheetViews>
  <sheetFormatPr defaultColWidth="12.61328125" defaultRowHeight="15.75" customHeight="1" x14ac:dyDescent="0.3"/>
  <sheetData>
    <row r="1" spans="1:9" ht="15.75" customHeight="1" x14ac:dyDescent="0.45">
      <c r="A1" s="98"/>
      <c r="B1" s="161" t="s">
        <v>373</v>
      </c>
      <c r="C1" s="146"/>
      <c r="D1" s="147"/>
      <c r="E1" s="162" t="s">
        <v>374</v>
      </c>
      <c r="F1" s="146"/>
      <c r="G1" s="146"/>
      <c r="H1" s="147"/>
      <c r="I1" s="99" t="s">
        <v>375</v>
      </c>
    </row>
    <row r="2" spans="1:9" ht="15.75" customHeight="1" x14ac:dyDescent="0.45">
      <c r="A2" s="100" t="s">
        <v>376</v>
      </c>
      <c r="B2" s="101" t="s">
        <v>377</v>
      </c>
      <c r="C2" s="101" t="s">
        <v>378</v>
      </c>
      <c r="D2" s="101" t="s">
        <v>379</v>
      </c>
      <c r="E2" s="101" t="s">
        <v>380</v>
      </c>
      <c r="F2" s="101" t="s">
        <v>381</v>
      </c>
      <c r="G2" s="101" t="s">
        <v>382</v>
      </c>
      <c r="H2" s="101" t="s">
        <v>383</v>
      </c>
      <c r="I2" s="101" t="s">
        <v>384</v>
      </c>
    </row>
    <row r="3" spans="1:9" ht="15.75" customHeight="1" x14ac:dyDescent="0.45">
      <c r="A3" s="102"/>
      <c r="B3" s="103">
        <v>11304</v>
      </c>
      <c r="C3" s="103">
        <v>1</v>
      </c>
      <c r="D3" s="103">
        <v>1302</v>
      </c>
      <c r="E3" s="104">
        <v>89846</v>
      </c>
      <c r="F3" s="104">
        <v>11546</v>
      </c>
      <c r="G3" s="105">
        <f>H3-E3-F3</f>
        <v>35580.579999999987</v>
      </c>
      <c r="H3" s="106">
        <v>136972.57999999999</v>
      </c>
      <c r="I3" s="104">
        <v>341193</v>
      </c>
    </row>
    <row r="4" spans="1:9" ht="15.75" customHeight="1" x14ac:dyDescent="0.45">
      <c r="A4" s="107"/>
      <c r="B4" s="108"/>
      <c r="C4" s="108"/>
      <c r="D4" s="108"/>
      <c r="E4" s="108"/>
      <c r="F4" s="108"/>
      <c r="G4" s="108"/>
      <c r="H4" s="108"/>
      <c r="I4" s="109"/>
    </row>
    <row r="5" spans="1:9" ht="15.75" customHeight="1" x14ac:dyDescent="0.45">
      <c r="A5" s="107"/>
      <c r="B5" s="108"/>
      <c r="C5" s="108"/>
      <c r="D5" s="108"/>
      <c r="E5" s="108"/>
      <c r="F5" s="108"/>
      <c r="G5" s="108"/>
      <c r="H5" s="108"/>
      <c r="I5" s="109"/>
    </row>
    <row r="6" spans="1:9" ht="15.75" customHeight="1" x14ac:dyDescent="0.45">
      <c r="A6" s="107"/>
      <c r="B6" s="108"/>
      <c r="C6" s="108"/>
      <c r="D6" s="108"/>
      <c r="E6" s="108"/>
      <c r="F6" s="108"/>
      <c r="G6" s="108"/>
      <c r="H6" s="108"/>
      <c r="I6" s="109"/>
    </row>
    <row r="7" spans="1:9" ht="15.75" customHeight="1" x14ac:dyDescent="0.45">
      <c r="A7" s="107"/>
      <c r="B7" s="108"/>
      <c r="C7" s="108"/>
      <c r="D7" s="108"/>
      <c r="E7" s="108"/>
      <c r="F7" s="108"/>
      <c r="G7" s="108"/>
      <c r="H7" s="108"/>
      <c r="I7" s="109"/>
    </row>
    <row r="8" spans="1:9" ht="15.75" customHeight="1" x14ac:dyDescent="0.45">
      <c r="A8" s="107"/>
      <c r="B8" s="108"/>
      <c r="C8" s="108"/>
      <c r="D8" s="108"/>
      <c r="E8" s="108"/>
      <c r="F8" s="108"/>
      <c r="G8" s="108"/>
      <c r="H8" s="108"/>
      <c r="I8" s="109"/>
    </row>
    <row r="9" spans="1:9" ht="15.75" customHeight="1" x14ac:dyDescent="0.45">
      <c r="A9" s="107"/>
      <c r="B9" s="108"/>
      <c r="C9" s="108"/>
      <c r="D9" s="108"/>
      <c r="E9" s="108"/>
      <c r="F9" s="108"/>
      <c r="G9" s="108"/>
      <c r="H9" s="108"/>
      <c r="I9" s="109"/>
    </row>
    <row r="10" spans="1:9" ht="15.75" customHeight="1" x14ac:dyDescent="0.45">
      <c r="A10" s="110"/>
      <c r="B10" s="111"/>
      <c r="C10" s="111"/>
      <c r="D10" s="111"/>
      <c r="E10" s="111"/>
      <c r="F10" s="111"/>
      <c r="G10" s="111"/>
      <c r="H10" s="111"/>
      <c r="I10" s="65"/>
    </row>
  </sheetData>
  <mergeCells count="2">
    <mergeCell ref="B1:D1"/>
    <mergeCell ref="E1:H1"/>
  </mergeCells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66"/>
  <sheetViews>
    <sheetView workbookViewId="0"/>
  </sheetViews>
  <sheetFormatPr defaultColWidth="12.61328125" defaultRowHeight="15.75" customHeight="1" x14ac:dyDescent="0.3"/>
  <cols>
    <col min="1" max="1" width="21.61328125" customWidth="1"/>
    <col min="3" max="3" width="63" customWidth="1"/>
    <col min="5" max="5" width="15.15234375" customWidth="1"/>
    <col min="7" max="7" width="87" customWidth="1"/>
  </cols>
  <sheetData>
    <row r="1" spans="1:9" ht="15.75" customHeight="1" x14ac:dyDescent="0.5">
      <c r="A1" s="165"/>
      <c r="B1" s="164"/>
      <c r="C1" s="112"/>
      <c r="D1" s="113" t="s">
        <v>385</v>
      </c>
      <c r="E1" s="113" t="s">
        <v>386</v>
      </c>
      <c r="F1" s="166" t="s">
        <v>387</v>
      </c>
      <c r="G1" s="167"/>
      <c r="H1" s="114"/>
      <c r="I1" s="114"/>
    </row>
    <row r="2" spans="1:9" ht="15.75" customHeight="1" x14ac:dyDescent="0.45">
      <c r="A2" s="165" t="s">
        <v>388</v>
      </c>
      <c r="B2" s="164"/>
      <c r="C2" s="115" t="s">
        <v>389</v>
      </c>
      <c r="D2" s="116" t="s">
        <v>390</v>
      </c>
      <c r="E2" s="116" t="s">
        <v>390</v>
      </c>
      <c r="F2" s="117" t="s">
        <v>391</v>
      </c>
      <c r="G2" s="118" t="s">
        <v>392</v>
      </c>
      <c r="H2" s="114"/>
      <c r="I2" s="114"/>
    </row>
    <row r="3" spans="1:9" ht="15.75" customHeight="1" x14ac:dyDescent="0.45">
      <c r="A3" s="163" t="s">
        <v>393</v>
      </c>
      <c r="B3" s="164"/>
      <c r="C3" s="119" t="s">
        <v>394</v>
      </c>
      <c r="D3" s="120"/>
      <c r="E3" s="120"/>
      <c r="F3" s="121" t="s">
        <v>395</v>
      </c>
      <c r="G3" s="122" t="s">
        <v>396</v>
      </c>
      <c r="H3" s="114"/>
      <c r="I3" s="114"/>
    </row>
    <row r="4" spans="1:9" ht="15.75" customHeight="1" x14ac:dyDescent="0.45">
      <c r="A4" s="163" t="s">
        <v>397</v>
      </c>
      <c r="B4" s="164"/>
      <c r="C4" s="119" t="s">
        <v>398</v>
      </c>
      <c r="D4" s="120"/>
      <c r="E4" s="120"/>
      <c r="F4" s="121" t="s">
        <v>399</v>
      </c>
      <c r="G4" s="122" t="s">
        <v>400</v>
      </c>
      <c r="H4" s="114"/>
      <c r="I4" s="114"/>
    </row>
    <row r="5" spans="1:9" ht="15.75" customHeight="1" x14ac:dyDescent="0.45">
      <c r="A5" s="163" t="s">
        <v>401</v>
      </c>
      <c r="B5" s="164"/>
      <c r="C5" s="119" t="s">
        <v>402</v>
      </c>
      <c r="D5" s="120"/>
      <c r="E5" s="120"/>
      <c r="F5" s="121" t="s">
        <v>403</v>
      </c>
      <c r="G5" s="122" t="s">
        <v>404</v>
      </c>
      <c r="H5" s="114"/>
      <c r="I5" s="114"/>
    </row>
    <row r="6" spans="1:9" ht="15.75" customHeight="1" x14ac:dyDescent="0.45">
      <c r="A6" s="163" t="s">
        <v>405</v>
      </c>
      <c r="B6" s="164"/>
      <c r="C6" s="119" t="s">
        <v>406</v>
      </c>
      <c r="D6" s="120"/>
      <c r="E6" s="120"/>
      <c r="F6" s="121" t="s">
        <v>407</v>
      </c>
      <c r="G6" s="122" t="s">
        <v>408</v>
      </c>
      <c r="H6" s="114"/>
      <c r="I6" s="114"/>
    </row>
    <row r="7" spans="1:9" ht="15.75" customHeight="1" x14ac:dyDescent="0.45">
      <c r="A7" s="163" t="s">
        <v>409</v>
      </c>
      <c r="B7" s="164"/>
      <c r="C7" s="119" t="s">
        <v>410</v>
      </c>
      <c r="D7" s="120"/>
      <c r="E7" s="120"/>
      <c r="F7" s="121" t="s">
        <v>411</v>
      </c>
      <c r="G7" s="122" t="s">
        <v>412</v>
      </c>
      <c r="H7" s="114"/>
      <c r="I7" s="114"/>
    </row>
    <row r="8" spans="1:9" ht="15.75" customHeight="1" x14ac:dyDescent="0.45">
      <c r="A8" s="163" t="s">
        <v>413</v>
      </c>
      <c r="B8" s="164"/>
      <c r="C8" s="119" t="s">
        <v>414</v>
      </c>
      <c r="D8" s="120"/>
      <c r="E8" s="120"/>
      <c r="F8" s="121" t="s">
        <v>415</v>
      </c>
      <c r="G8" s="122" t="s">
        <v>416</v>
      </c>
      <c r="H8" s="114"/>
      <c r="I8" s="114"/>
    </row>
    <row r="9" spans="1:9" ht="15.75" customHeight="1" x14ac:dyDescent="0.45">
      <c r="A9" s="165" t="s">
        <v>417</v>
      </c>
      <c r="B9" s="164"/>
      <c r="C9" s="115" t="s">
        <v>389</v>
      </c>
      <c r="D9" s="116" t="s">
        <v>390</v>
      </c>
      <c r="E9" s="116" t="s">
        <v>390</v>
      </c>
      <c r="F9" s="114"/>
      <c r="G9" s="114"/>
      <c r="H9" s="114"/>
      <c r="I9" s="114"/>
    </row>
    <row r="10" spans="1:9" ht="15.75" customHeight="1" x14ac:dyDescent="0.45">
      <c r="A10" s="163" t="s">
        <v>418</v>
      </c>
      <c r="B10" s="164"/>
      <c r="C10" s="119" t="s">
        <v>419</v>
      </c>
      <c r="D10" s="120"/>
      <c r="E10" s="120"/>
      <c r="F10" s="114"/>
      <c r="G10" s="114"/>
      <c r="H10" s="114"/>
      <c r="I10" s="114"/>
    </row>
    <row r="11" spans="1:9" ht="15.75" customHeight="1" x14ac:dyDescent="0.45">
      <c r="A11" s="163" t="s">
        <v>420</v>
      </c>
      <c r="B11" s="164"/>
      <c r="C11" s="119" t="s">
        <v>421</v>
      </c>
      <c r="D11" s="120"/>
      <c r="E11" s="120"/>
      <c r="F11" s="114"/>
      <c r="G11" s="114"/>
      <c r="H11" s="114"/>
      <c r="I11" s="114"/>
    </row>
    <row r="12" spans="1:9" ht="15.75" customHeight="1" x14ac:dyDescent="0.45">
      <c r="A12" s="163" t="s">
        <v>422</v>
      </c>
      <c r="B12" s="164"/>
      <c r="C12" s="119" t="s">
        <v>423</v>
      </c>
      <c r="D12" s="120"/>
      <c r="E12" s="120"/>
      <c r="F12" s="114"/>
      <c r="G12" s="114"/>
      <c r="H12" s="114"/>
      <c r="I12" s="114"/>
    </row>
    <row r="13" spans="1:9" ht="15.75" customHeight="1" x14ac:dyDescent="0.45">
      <c r="A13" s="163" t="s">
        <v>424</v>
      </c>
      <c r="B13" s="164"/>
      <c r="C13" s="119" t="s">
        <v>425</v>
      </c>
      <c r="D13" s="120"/>
      <c r="E13" s="120"/>
      <c r="F13" s="114"/>
      <c r="G13" s="114"/>
      <c r="H13" s="114"/>
      <c r="I13" s="114"/>
    </row>
    <row r="14" spans="1:9" ht="15.75" customHeight="1" x14ac:dyDescent="0.45">
      <c r="A14" s="163" t="s">
        <v>426</v>
      </c>
      <c r="B14" s="164"/>
      <c r="C14" s="119" t="s">
        <v>427</v>
      </c>
      <c r="D14" s="120"/>
      <c r="E14" s="120"/>
      <c r="F14" s="114"/>
      <c r="G14" s="114"/>
      <c r="H14" s="114"/>
      <c r="I14" s="114"/>
    </row>
    <row r="15" spans="1:9" ht="15.75" customHeight="1" x14ac:dyDescent="0.45">
      <c r="A15" s="163" t="s">
        <v>428</v>
      </c>
      <c r="B15" s="164"/>
      <c r="C15" s="119" t="s">
        <v>429</v>
      </c>
      <c r="D15" s="120"/>
      <c r="E15" s="120"/>
      <c r="F15" s="114"/>
      <c r="G15" s="114"/>
      <c r="H15" s="114"/>
      <c r="I15" s="114"/>
    </row>
    <row r="16" spans="1:9" ht="15.75" customHeight="1" x14ac:dyDescent="0.45">
      <c r="A16" s="163" t="s">
        <v>430</v>
      </c>
      <c r="B16" s="164"/>
      <c r="C16" s="119" t="s">
        <v>414</v>
      </c>
      <c r="D16" s="120"/>
      <c r="E16" s="120"/>
      <c r="F16" s="114"/>
      <c r="G16" s="114"/>
      <c r="H16" s="114"/>
      <c r="I16" s="114"/>
    </row>
    <row r="17" spans="1:9" ht="15.75" customHeight="1" x14ac:dyDescent="0.45">
      <c r="A17" s="165" t="s">
        <v>431</v>
      </c>
      <c r="B17" s="164"/>
      <c r="C17" s="115" t="s">
        <v>389</v>
      </c>
      <c r="D17" s="116" t="s">
        <v>390</v>
      </c>
      <c r="E17" s="116" t="s">
        <v>390</v>
      </c>
      <c r="F17" s="114"/>
      <c r="G17" s="114"/>
      <c r="H17" s="114"/>
      <c r="I17" s="114"/>
    </row>
    <row r="18" spans="1:9" ht="15.75" customHeight="1" x14ac:dyDescent="0.45">
      <c r="A18" s="163" t="s">
        <v>432</v>
      </c>
      <c r="B18" s="164"/>
      <c r="C18" s="119" t="s">
        <v>433</v>
      </c>
      <c r="D18" s="120"/>
      <c r="E18" s="120"/>
      <c r="F18" s="114"/>
      <c r="G18" s="114"/>
      <c r="H18" s="114"/>
      <c r="I18" s="114"/>
    </row>
    <row r="19" spans="1:9" ht="15.75" customHeight="1" x14ac:dyDescent="0.45">
      <c r="A19" s="163" t="s">
        <v>434</v>
      </c>
      <c r="B19" s="164"/>
      <c r="C19" s="119" t="s">
        <v>435</v>
      </c>
      <c r="D19" s="120"/>
      <c r="E19" s="120"/>
      <c r="F19" s="114"/>
      <c r="G19" s="114"/>
      <c r="H19" s="114"/>
      <c r="I19" s="114"/>
    </row>
    <row r="20" spans="1:9" ht="15.75" customHeight="1" x14ac:dyDescent="0.45">
      <c r="A20" s="163" t="s">
        <v>436</v>
      </c>
      <c r="B20" s="164"/>
      <c r="C20" s="119" t="s">
        <v>437</v>
      </c>
      <c r="D20" s="120"/>
      <c r="E20" s="120"/>
      <c r="F20" s="114"/>
      <c r="G20" s="114"/>
      <c r="H20" s="114"/>
      <c r="I20" s="114"/>
    </row>
    <row r="21" spans="1:9" ht="15.75" customHeight="1" x14ac:dyDescent="0.45">
      <c r="A21" s="163" t="s">
        <v>438</v>
      </c>
      <c r="B21" s="164"/>
      <c r="C21" s="119" t="s">
        <v>437</v>
      </c>
      <c r="D21" s="120"/>
      <c r="E21" s="120"/>
      <c r="F21" s="114"/>
      <c r="G21" s="114"/>
      <c r="H21" s="114"/>
      <c r="I21" s="114"/>
    </row>
    <row r="22" spans="1:9" ht="15.75" customHeight="1" x14ac:dyDescent="0.45">
      <c r="A22" s="163" t="s">
        <v>439</v>
      </c>
      <c r="B22" s="164"/>
      <c r="C22" s="119" t="s">
        <v>394</v>
      </c>
      <c r="D22" s="120"/>
      <c r="E22" s="120"/>
      <c r="F22" s="114"/>
      <c r="G22" s="114"/>
      <c r="H22" s="114"/>
      <c r="I22" s="114"/>
    </row>
    <row r="23" spans="1:9" ht="16.75" x14ac:dyDescent="0.45">
      <c r="A23" s="163" t="s">
        <v>440</v>
      </c>
      <c r="B23" s="164"/>
      <c r="C23" s="119" t="s">
        <v>441</v>
      </c>
      <c r="D23" s="120"/>
      <c r="E23" s="120"/>
      <c r="F23" s="114"/>
      <c r="G23" s="114"/>
      <c r="H23" s="114"/>
      <c r="I23" s="114"/>
    </row>
    <row r="24" spans="1:9" ht="16.75" x14ac:dyDescent="0.45">
      <c r="A24" s="163" t="s">
        <v>442</v>
      </c>
      <c r="B24" s="164"/>
      <c r="C24" s="119" t="s">
        <v>443</v>
      </c>
      <c r="D24" s="120"/>
      <c r="E24" s="120"/>
      <c r="F24" s="114"/>
      <c r="G24" s="114"/>
      <c r="H24" s="114"/>
      <c r="I24" s="114"/>
    </row>
    <row r="25" spans="1:9" ht="16.75" x14ac:dyDescent="0.45">
      <c r="A25" s="163" t="s">
        <v>444</v>
      </c>
      <c r="B25" s="164"/>
      <c r="C25" s="119" t="s">
        <v>445</v>
      </c>
      <c r="D25" s="120"/>
      <c r="E25" s="120"/>
      <c r="F25" s="114"/>
      <c r="G25" s="114"/>
      <c r="H25" s="114"/>
      <c r="I25" s="114"/>
    </row>
    <row r="26" spans="1:9" ht="16.75" x14ac:dyDescent="0.45">
      <c r="A26" s="163" t="s">
        <v>446</v>
      </c>
      <c r="B26" s="164"/>
      <c r="C26" s="119" t="s">
        <v>414</v>
      </c>
      <c r="D26" s="120"/>
      <c r="E26" s="120"/>
      <c r="F26" s="114"/>
      <c r="G26" s="114"/>
      <c r="H26" s="114"/>
      <c r="I26" s="114"/>
    </row>
    <row r="27" spans="1:9" ht="16.75" x14ac:dyDescent="0.45">
      <c r="A27" s="165" t="s">
        <v>447</v>
      </c>
      <c r="B27" s="164"/>
      <c r="C27" s="115" t="s">
        <v>389</v>
      </c>
      <c r="D27" s="116" t="s">
        <v>390</v>
      </c>
      <c r="E27" s="116" t="s">
        <v>390</v>
      </c>
      <c r="F27" s="114"/>
      <c r="G27" s="114"/>
      <c r="H27" s="114"/>
      <c r="I27" s="114"/>
    </row>
    <row r="28" spans="1:9" ht="16.75" x14ac:dyDescent="0.45">
      <c r="A28" s="168" t="s">
        <v>448</v>
      </c>
      <c r="B28" s="119" t="s">
        <v>449</v>
      </c>
      <c r="C28" s="119" t="s">
        <v>450</v>
      </c>
      <c r="D28" s="120"/>
      <c r="E28" s="120"/>
      <c r="F28" s="114"/>
      <c r="G28" s="114"/>
      <c r="H28" s="114"/>
      <c r="I28" s="114"/>
    </row>
    <row r="29" spans="1:9" ht="16.75" x14ac:dyDescent="0.45">
      <c r="A29" s="169"/>
      <c r="B29" s="119" t="s">
        <v>451</v>
      </c>
      <c r="C29" s="119" t="s">
        <v>452</v>
      </c>
      <c r="D29" s="120"/>
      <c r="E29" s="120"/>
      <c r="F29" s="114"/>
      <c r="G29" s="114"/>
      <c r="H29" s="114"/>
      <c r="I29" s="114"/>
    </row>
    <row r="30" spans="1:9" ht="16.75" x14ac:dyDescent="0.45">
      <c r="A30" s="170"/>
      <c r="B30" s="119" t="s">
        <v>453</v>
      </c>
      <c r="C30" s="119" t="s">
        <v>454</v>
      </c>
      <c r="D30" s="120"/>
      <c r="E30" s="120"/>
      <c r="F30" s="114"/>
      <c r="G30" s="114"/>
      <c r="H30" s="114"/>
      <c r="I30" s="114"/>
    </row>
    <row r="31" spans="1:9" ht="16.75" x14ac:dyDescent="0.45">
      <c r="A31" s="163" t="s">
        <v>455</v>
      </c>
      <c r="B31" s="164"/>
      <c r="C31" s="119" t="s">
        <v>456</v>
      </c>
      <c r="D31" s="120"/>
      <c r="E31" s="120"/>
      <c r="F31" s="114"/>
      <c r="G31" s="114"/>
      <c r="H31" s="114"/>
      <c r="I31" s="114"/>
    </row>
    <row r="32" spans="1:9" ht="16.75" x14ac:dyDescent="0.45">
      <c r="A32" s="163" t="s">
        <v>457</v>
      </c>
      <c r="B32" s="164"/>
      <c r="C32" s="119" t="s">
        <v>458</v>
      </c>
      <c r="D32" s="120"/>
      <c r="E32" s="120"/>
      <c r="F32" s="114"/>
      <c r="G32" s="114"/>
      <c r="H32" s="114"/>
      <c r="I32" s="114"/>
    </row>
    <row r="33" spans="1:9" ht="16.75" x14ac:dyDescent="0.45">
      <c r="A33" s="163" t="s">
        <v>459</v>
      </c>
      <c r="B33" s="164"/>
      <c r="C33" s="119" t="s">
        <v>460</v>
      </c>
      <c r="D33" s="120"/>
      <c r="E33" s="120"/>
      <c r="F33" s="114"/>
      <c r="G33" s="114"/>
      <c r="H33" s="114"/>
      <c r="I33" s="114"/>
    </row>
    <row r="34" spans="1:9" ht="16.75" x14ac:dyDescent="0.45">
      <c r="A34" s="163" t="s">
        <v>461</v>
      </c>
      <c r="B34" s="164"/>
      <c r="C34" s="119" t="s">
        <v>462</v>
      </c>
      <c r="D34" s="120"/>
      <c r="E34" s="120"/>
      <c r="F34" s="114"/>
      <c r="G34" s="114"/>
      <c r="H34" s="114"/>
      <c r="I34" s="114"/>
    </row>
    <row r="35" spans="1:9" ht="16.75" x14ac:dyDescent="0.45">
      <c r="A35" s="163" t="s">
        <v>463</v>
      </c>
      <c r="B35" s="164"/>
      <c r="C35" s="119" t="s">
        <v>464</v>
      </c>
      <c r="D35" s="120"/>
      <c r="E35" s="120"/>
      <c r="F35" s="114"/>
      <c r="G35" s="114"/>
      <c r="H35" s="114"/>
      <c r="I35" s="114"/>
    </row>
    <row r="36" spans="1:9" ht="16.75" x14ac:dyDescent="0.45">
      <c r="A36" s="163" t="s">
        <v>465</v>
      </c>
      <c r="B36" s="164"/>
      <c r="C36" s="119" t="s">
        <v>464</v>
      </c>
      <c r="D36" s="120"/>
      <c r="E36" s="120"/>
      <c r="F36" s="114"/>
      <c r="G36" s="114"/>
      <c r="H36" s="114"/>
      <c r="I36" s="114"/>
    </row>
    <row r="37" spans="1:9" ht="16.75" x14ac:dyDescent="0.45">
      <c r="A37" s="163" t="s">
        <v>466</v>
      </c>
      <c r="B37" s="164"/>
      <c r="C37" s="119" t="s">
        <v>414</v>
      </c>
      <c r="D37" s="120"/>
      <c r="E37" s="120"/>
      <c r="F37" s="114"/>
      <c r="G37" s="114"/>
      <c r="H37" s="114"/>
      <c r="I37" s="114"/>
    </row>
    <row r="38" spans="1:9" ht="16.75" x14ac:dyDescent="0.45">
      <c r="A38" s="165" t="s">
        <v>467</v>
      </c>
      <c r="B38" s="164"/>
      <c r="C38" s="115" t="s">
        <v>389</v>
      </c>
      <c r="D38" s="116" t="s">
        <v>390</v>
      </c>
      <c r="E38" s="116" t="s">
        <v>390</v>
      </c>
      <c r="F38" s="114"/>
      <c r="G38" s="114"/>
      <c r="H38" s="114"/>
      <c r="I38" s="114"/>
    </row>
    <row r="39" spans="1:9" ht="16.75" x14ac:dyDescent="0.45">
      <c r="A39" s="163" t="s">
        <v>468</v>
      </c>
      <c r="B39" s="164"/>
      <c r="C39" s="119" t="s">
        <v>469</v>
      </c>
      <c r="D39" s="120"/>
      <c r="E39" s="120"/>
      <c r="F39" s="114"/>
      <c r="G39" s="114"/>
      <c r="H39" s="114"/>
      <c r="I39" s="114"/>
    </row>
    <row r="40" spans="1:9" ht="16.75" x14ac:dyDescent="0.45">
      <c r="A40" s="163" t="s">
        <v>470</v>
      </c>
      <c r="B40" s="164"/>
      <c r="C40" s="119" t="s">
        <v>471</v>
      </c>
      <c r="D40" s="120"/>
      <c r="E40" s="120"/>
      <c r="F40" s="114"/>
      <c r="G40" s="114"/>
      <c r="H40" s="114"/>
      <c r="I40" s="114"/>
    </row>
    <row r="41" spans="1:9" ht="16.75" x14ac:dyDescent="0.45">
      <c r="A41" s="163" t="s">
        <v>472</v>
      </c>
      <c r="B41" s="164"/>
      <c r="C41" s="119" t="s">
        <v>423</v>
      </c>
      <c r="D41" s="120"/>
      <c r="E41" s="120"/>
      <c r="F41" s="114"/>
      <c r="G41" s="114"/>
      <c r="H41" s="114"/>
      <c r="I41" s="114"/>
    </row>
    <row r="42" spans="1:9" ht="16.75" x14ac:dyDescent="0.45">
      <c r="A42" s="163" t="s">
        <v>473</v>
      </c>
      <c r="B42" s="164"/>
      <c r="C42" s="119" t="s">
        <v>474</v>
      </c>
      <c r="D42" s="120"/>
      <c r="E42" s="120"/>
      <c r="F42" s="114"/>
      <c r="G42" s="114"/>
      <c r="H42" s="114"/>
      <c r="I42" s="114"/>
    </row>
    <row r="43" spans="1:9" ht="16.75" x14ac:dyDescent="0.45">
      <c r="A43" s="163" t="s">
        <v>475</v>
      </c>
      <c r="B43" s="164"/>
      <c r="C43" s="119" t="s">
        <v>476</v>
      </c>
      <c r="D43" s="120"/>
      <c r="E43" s="120"/>
      <c r="F43" s="114"/>
      <c r="G43" s="114"/>
      <c r="H43" s="114"/>
      <c r="I43" s="114"/>
    </row>
    <row r="44" spans="1:9" ht="16.75" x14ac:dyDescent="0.45">
      <c r="A44" s="163" t="s">
        <v>477</v>
      </c>
      <c r="B44" s="164"/>
      <c r="C44" s="119" t="s">
        <v>478</v>
      </c>
      <c r="D44" s="120"/>
      <c r="E44" s="120"/>
      <c r="F44" s="114"/>
      <c r="G44" s="114"/>
      <c r="H44" s="114"/>
      <c r="I44" s="114"/>
    </row>
    <row r="45" spans="1:9" ht="16.75" x14ac:dyDescent="0.45">
      <c r="A45" s="163" t="s">
        <v>479</v>
      </c>
      <c r="B45" s="164"/>
      <c r="C45" s="119" t="s">
        <v>480</v>
      </c>
      <c r="D45" s="120"/>
      <c r="E45" s="120"/>
      <c r="F45" s="114"/>
      <c r="G45" s="114"/>
      <c r="H45" s="114"/>
      <c r="I45" s="114"/>
    </row>
    <row r="46" spans="1:9" ht="16.75" x14ac:dyDescent="0.45">
      <c r="A46" s="163" t="s">
        <v>481</v>
      </c>
      <c r="B46" s="164"/>
      <c r="C46" s="119" t="s">
        <v>482</v>
      </c>
      <c r="D46" s="120"/>
      <c r="E46" s="120"/>
      <c r="F46" s="114"/>
      <c r="G46" s="114"/>
      <c r="H46" s="114"/>
      <c r="I46" s="114"/>
    </row>
    <row r="47" spans="1:9" ht="16.75" x14ac:dyDescent="0.45">
      <c r="A47" s="163" t="s">
        <v>483</v>
      </c>
      <c r="B47" s="164"/>
      <c r="C47" s="119" t="s">
        <v>484</v>
      </c>
      <c r="D47" s="120"/>
      <c r="E47" s="120"/>
      <c r="F47" s="114"/>
      <c r="G47" s="114"/>
      <c r="H47" s="114"/>
      <c r="I47" s="114"/>
    </row>
    <row r="48" spans="1:9" ht="16.75" x14ac:dyDescent="0.45">
      <c r="A48" s="163" t="s">
        <v>485</v>
      </c>
      <c r="B48" s="164"/>
      <c r="C48" s="119" t="s">
        <v>414</v>
      </c>
      <c r="D48" s="120"/>
      <c r="E48" s="120"/>
      <c r="F48" s="114"/>
      <c r="G48" s="114"/>
      <c r="H48" s="114"/>
      <c r="I48" s="114"/>
    </row>
    <row r="49" spans="1:9" ht="16.75" x14ac:dyDescent="0.45">
      <c r="A49" s="165" t="s">
        <v>486</v>
      </c>
      <c r="B49" s="164"/>
      <c r="C49" s="115" t="s">
        <v>389</v>
      </c>
      <c r="D49" s="116" t="s">
        <v>390</v>
      </c>
      <c r="E49" s="116" t="s">
        <v>390</v>
      </c>
      <c r="F49" s="114"/>
      <c r="G49" s="114"/>
      <c r="H49" s="114"/>
      <c r="I49" s="114"/>
    </row>
    <row r="50" spans="1:9" ht="16.75" x14ac:dyDescent="0.45">
      <c r="A50" s="163" t="s">
        <v>487</v>
      </c>
      <c r="B50" s="164"/>
      <c r="C50" s="119" t="s">
        <v>488</v>
      </c>
      <c r="D50" s="120"/>
      <c r="E50" s="120"/>
      <c r="F50" s="114"/>
      <c r="G50" s="114"/>
      <c r="H50" s="114"/>
      <c r="I50" s="114"/>
    </row>
    <row r="51" spans="1:9" ht="16.75" x14ac:dyDescent="0.45">
      <c r="A51" s="163" t="s">
        <v>489</v>
      </c>
      <c r="B51" s="164"/>
      <c r="C51" s="119" t="s">
        <v>490</v>
      </c>
      <c r="D51" s="120"/>
      <c r="E51" s="120"/>
      <c r="F51" s="114"/>
      <c r="G51" s="114"/>
      <c r="H51" s="114"/>
      <c r="I51" s="114"/>
    </row>
    <row r="52" spans="1:9" ht="16.75" x14ac:dyDescent="0.45">
      <c r="A52" s="163" t="s">
        <v>491</v>
      </c>
      <c r="B52" s="164"/>
      <c r="C52" s="119" t="s">
        <v>414</v>
      </c>
      <c r="D52" s="120"/>
      <c r="E52" s="120"/>
      <c r="F52" s="114"/>
      <c r="G52" s="114"/>
      <c r="H52" s="114"/>
      <c r="I52" s="114"/>
    </row>
    <row r="53" spans="1:9" ht="16.75" x14ac:dyDescent="0.45">
      <c r="A53" s="165" t="s">
        <v>492</v>
      </c>
      <c r="B53" s="164"/>
      <c r="C53" s="115" t="s">
        <v>389</v>
      </c>
      <c r="D53" s="116" t="s">
        <v>390</v>
      </c>
      <c r="E53" s="116" t="s">
        <v>390</v>
      </c>
      <c r="F53" s="114"/>
      <c r="G53" s="114"/>
      <c r="H53" s="114"/>
      <c r="I53" s="114"/>
    </row>
    <row r="54" spans="1:9" ht="16.75" x14ac:dyDescent="0.45">
      <c r="A54" s="163" t="s">
        <v>493</v>
      </c>
      <c r="B54" s="164"/>
      <c r="C54" s="119" t="s">
        <v>394</v>
      </c>
      <c r="D54" s="120"/>
      <c r="E54" s="120"/>
      <c r="F54" s="114"/>
      <c r="G54" s="114"/>
      <c r="H54" s="114"/>
      <c r="I54" s="114"/>
    </row>
    <row r="55" spans="1:9" ht="16.75" x14ac:dyDescent="0.45">
      <c r="A55" s="163" t="s">
        <v>494</v>
      </c>
      <c r="B55" s="164"/>
      <c r="C55" s="119" t="s">
        <v>495</v>
      </c>
      <c r="D55" s="120"/>
      <c r="E55" s="120"/>
      <c r="F55" s="114"/>
      <c r="G55" s="114"/>
      <c r="H55" s="114"/>
      <c r="I55" s="114"/>
    </row>
    <row r="56" spans="1:9" ht="16.75" x14ac:dyDescent="0.45">
      <c r="A56" s="163" t="s">
        <v>496</v>
      </c>
      <c r="B56" s="164"/>
      <c r="C56" s="119" t="s">
        <v>497</v>
      </c>
      <c r="D56" s="120"/>
      <c r="E56" s="120"/>
      <c r="F56" s="114"/>
      <c r="G56" s="114"/>
      <c r="H56" s="114"/>
      <c r="I56" s="114"/>
    </row>
    <row r="57" spans="1:9" ht="16.75" x14ac:dyDescent="0.45">
      <c r="A57" s="163" t="s">
        <v>498</v>
      </c>
      <c r="B57" s="164"/>
      <c r="C57" s="119" t="s">
        <v>499</v>
      </c>
      <c r="D57" s="120"/>
      <c r="E57" s="120"/>
      <c r="F57" s="114"/>
      <c r="G57" s="114"/>
      <c r="H57" s="114"/>
      <c r="I57" s="114"/>
    </row>
    <row r="58" spans="1:9" ht="16.75" x14ac:dyDescent="0.45">
      <c r="A58" s="163" t="s">
        <v>500</v>
      </c>
      <c r="B58" s="164"/>
      <c r="C58" s="119" t="s">
        <v>414</v>
      </c>
      <c r="D58" s="120"/>
      <c r="E58" s="120"/>
      <c r="F58" s="114"/>
      <c r="G58" s="114"/>
      <c r="H58" s="114"/>
      <c r="I58" s="114"/>
    </row>
    <row r="59" spans="1:9" ht="16.75" x14ac:dyDescent="0.45">
      <c r="A59" s="165" t="s">
        <v>501</v>
      </c>
      <c r="B59" s="164"/>
      <c r="C59" s="115" t="s">
        <v>389</v>
      </c>
      <c r="D59" s="116" t="s">
        <v>390</v>
      </c>
      <c r="E59" s="116" t="s">
        <v>390</v>
      </c>
      <c r="F59" s="114"/>
      <c r="G59" s="114"/>
      <c r="H59" s="114"/>
      <c r="I59" s="114"/>
    </row>
    <row r="60" spans="1:9" ht="16.75" x14ac:dyDescent="0.45">
      <c r="A60" s="163" t="s">
        <v>502</v>
      </c>
      <c r="B60" s="164"/>
      <c r="C60" s="119" t="s">
        <v>503</v>
      </c>
      <c r="D60" s="120"/>
      <c r="E60" s="120"/>
      <c r="F60" s="114"/>
      <c r="G60" s="114"/>
      <c r="H60" s="114"/>
      <c r="I60" s="114"/>
    </row>
    <row r="61" spans="1:9" ht="16.75" x14ac:dyDescent="0.45">
      <c r="A61" s="163" t="s">
        <v>504</v>
      </c>
      <c r="B61" s="164"/>
      <c r="C61" s="119" t="s">
        <v>464</v>
      </c>
      <c r="D61" s="120"/>
      <c r="E61" s="120"/>
      <c r="F61" s="114"/>
      <c r="G61" s="114"/>
      <c r="H61" s="114"/>
      <c r="I61" s="114"/>
    </row>
    <row r="62" spans="1:9" ht="16.75" x14ac:dyDescent="0.45">
      <c r="A62" s="163" t="s">
        <v>505</v>
      </c>
      <c r="B62" s="164"/>
      <c r="C62" s="119" t="s">
        <v>464</v>
      </c>
      <c r="D62" s="120"/>
      <c r="E62" s="120"/>
      <c r="F62" s="114"/>
      <c r="G62" s="114"/>
      <c r="H62" s="114"/>
      <c r="I62" s="114"/>
    </row>
    <row r="63" spans="1:9" ht="16.75" x14ac:dyDescent="0.45">
      <c r="A63" s="163" t="s">
        <v>506</v>
      </c>
      <c r="B63" s="164"/>
      <c r="C63" s="119" t="s">
        <v>464</v>
      </c>
      <c r="D63" s="120"/>
      <c r="E63" s="120"/>
      <c r="F63" s="114"/>
      <c r="G63" s="114"/>
      <c r="H63" s="114"/>
      <c r="I63" s="114"/>
    </row>
    <row r="64" spans="1:9" ht="16.75" x14ac:dyDescent="0.45">
      <c r="A64" s="163" t="s">
        <v>507</v>
      </c>
      <c r="B64" s="164"/>
      <c r="C64" s="119" t="s">
        <v>464</v>
      </c>
      <c r="D64" s="120"/>
      <c r="E64" s="120"/>
      <c r="F64" s="114"/>
      <c r="G64" s="114"/>
      <c r="H64" s="114"/>
      <c r="I64" s="114"/>
    </row>
    <row r="65" spans="1:9" ht="16.75" x14ac:dyDescent="0.45">
      <c r="A65" s="114"/>
      <c r="B65" s="114"/>
      <c r="C65" s="114"/>
      <c r="D65" s="114"/>
      <c r="E65" s="114"/>
      <c r="F65" s="114"/>
      <c r="G65" s="114"/>
      <c r="H65" s="114"/>
      <c r="I65" s="114"/>
    </row>
    <row r="66" spans="1:9" ht="19.3" x14ac:dyDescent="0.5">
      <c r="A66" s="114"/>
      <c r="B66" s="114"/>
      <c r="C66" s="114"/>
      <c r="D66" s="114"/>
      <c r="E66" s="114"/>
      <c r="F66" s="166"/>
      <c r="G66" s="167"/>
      <c r="H66" s="114"/>
      <c r="I66" s="114"/>
    </row>
  </sheetData>
  <mergeCells count="64">
    <mergeCell ref="A47:B47"/>
    <mergeCell ref="A48:B48"/>
    <mergeCell ref="A49:B49"/>
    <mergeCell ref="A50:B50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5:B25"/>
    <mergeCell ref="A26:B26"/>
    <mergeCell ref="A27:B27"/>
    <mergeCell ref="A28:A30"/>
    <mergeCell ref="A31:B31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:B1"/>
    <mergeCell ref="F1:G1"/>
    <mergeCell ref="A2:B2"/>
    <mergeCell ref="A3:B3"/>
    <mergeCell ref="A4:B4"/>
    <mergeCell ref="A63:B63"/>
    <mergeCell ref="A64:B64"/>
    <mergeCell ref="F66:G66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5"/>
  <sheetViews>
    <sheetView workbookViewId="0"/>
  </sheetViews>
  <sheetFormatPr defaultColWidth="12.61328125" defaultRowHeight="15.75" customHeight="1" x14ac:dyDescent="0.3"/>
  <cols>
    <col min="2" max="2" width="49.84375" customWidth="1"/>
    <col min="3" max="3" width="11.23046875" customWidth="1"/>
  </cols>
  <sheetData>
    <row r="1" spans="1:8" ht="15.75" customHeight="1" x14ac:dyDescent="0.45">
      <c r="A1" s="123"/>
      <c r="B1" s="79"/>
      <c r="C1" s="79"/>
      <c r="D1" s="79"/>
      <c r="E1" s="79"/>
      <c r="F1" s="79"/>
      <c r="G1" s="79"/>
      <c r="H1" s="79"/>
    </row>
    <row r="2" spans="1:8" ht="15.75" customHeight="1" x14ac:dyDescent="0.5">
      <c r="A2" s="124" t="s">
        <v>508</v>
      </c>
      <c r="B2" s="125"/>
      <c r="C2" s="126"/>
      <c r="D2" s="127" t="s">
        <v>181</v>
      </c>
      <c r="E2" s="127" t="s">
        <v>197</v>
      </c>
      <c r="F2" s="128" t="s">
        <v>210</v>
      </c>
      <c r="G2" s="127" t="s">
        <v>221</v>
      </c>
      <c r="H2" s="127" t="s">
        <v>232</v>
      </c>
    </row>
    <row r="3" spans="1:8" ht="15.75" customHeight="1" x14ac:dyDescent="0.5">
      <c r="A3" s="129">
        <v>1</v>
      </c>
      <c r="B3" s="128" t="s">
        <v>509</v>
      </c>
      <c r="C3" s="126" t="e">
        <f t="array" ref="C3">INDEX($D3:$H3, 0, MATCH(INDEX(CASE!FA:FA, MATCH($A$15, CASE!O:O, 0)), $D$2:$H$2, 0))</f>
        <v>#N/A</v>
      </c>
      <c r="D3" s="127">
        <v>0</v>
      </c>
      <c r="E3" s="127">
        <v>1</v>
      </c>
      <c r="F3" s="127">
        <v>2</v>
      </c>
      <c r="G3" s="127">
        <v>3</v>
      </c>
      <c r="H3" s="127">
        <v>4</v>
      </c>
    </row>
    <row r="4" spans="1:8" ht="15.75" customHeight="1" x14ac:dyDescent="0.5">
      <c r="A4" s="129">
        <v>2</v>
      </c>
      <c r="B4" s="128" t="s">
        <v>510</v>
      </c>
      <c r="C4" s="126" t="e">
        <f t="array" ref="C4">INDEX($D4:$H4, 0, MATCH(INDEX(CASE!FA:FA, MATCH($A$15, CASE!O:O, 0)), $D$2:$H$2, 0))</f>
        <v>#N/A</v>
      </c>
      <c r="D4" s="127">
        <v>0</v>
      </c>
      <c r="E4" s="127">
        <v>1</v>
      </c>
      <c r="F4" s="127">
        <v>2</v>
      </c>
      <c r="G4" s="127">
        <v>3</v>
      </c>
      <c r="H4" s="127">
        <v>4</v>
      </c>
    </row>
    <row r="5" spans="1:8" ht="15.75" customHeight="1" x14ac:dyDescent="0.5">
      <c r="A5" s="129">
        <v>3</v>
      </c>
      <c r="B5" s="128" t="s">
        <v>511</v>
      </c>
      <c r="C5" s="126" t="e">
        <f t="array" ref="C5">INDEX($D5:$H5, 0, MATCH(INDEX(CASE!FB:FB, MATCH($A$15, CASE!O:O, 0)), $D$2:$H$2, 0))</f>
        <v>#N/A</v>
      </c>
      <c r="D5" s="127">
        <v>0</v>
      </c>
      <c r="E5" s="127">
        <v>1</v>
      </c>
      <c r="F5" s="127">
        <v>2</v>
      </c>
      <c r="G5" s="127">
        <v>3</v>
      </c>
      <c r="H5" s="127">
        <v>4</v>
      </c>
    </row>
    <row r="6" spans="1:8" ht="15.75" customHeight="1" x14ac:dyDescent="0.5">
      <c r="A6" s="129">
        <v>4</v>
      </c>
      <c r="B6" s="128" t="s">
        <v>512</v>
      </c>
      <c r="C6" s="126" t="e">
        <f t="array" ref="C6">INDEX($D6:$H6, 0, MATCH(INDEX(CASE!FC:FC, MATCH($A$15, CASE!O:O, 0)), $D$2:$H$2, 0))</f>
        <v>#N/A</v>
      </c>
      <c r="D6" s="127">
        <v>0</v>
      </c>
      <c r="E6" s="127">
        <v>1</v>
      </c>
      <c r="F6" s="127">
        <v>2</v>
      </c>
      <c r="G6" s="127">
        <v>3</v>
      </c>
      <c r="H6" s="127">
        <v>4</v>
      </c>
    </row>
    <row r="7" spans="1:8" ht="15.75" customHeight="1" x14ac:dyDescent="0.5">
      <c r="A7" s="129">
        <v>5</v>
      </c>
      <c r="B7" s="128" t="s">
        <v>513</v>
      </c>
      <c r="C7" s="126" t="e">
        <f t="array" ref="C7">INDEX($D7:$H7, 0, MATCH(INDEX(CASE!FD:FD, MATCH($A$15, CASE!O:O, 0)), $D$2:$H$2, 0))</f>
        <v>#N/A</v>
      </c>
      <c r="D7" s="127">
        <v>0</v>
      </c>
      <c r="E7" s="127">
        <v>1</v>
      </c>
      <c r="F7" s="127">
        <v>2</v>
      </c>
      <c r="G7" s="127">
        <v>3</v>
      </c>
      <c r="H7" s="127">
        <v>4</v>
      </c>
    </row>
    <row r="8" spans="1:8" ht="15.75" customHeight="1" x14ac:dyDescent="0.45">
      <c r="A8" s="96"/>
      <c r="B8" s="65"/>
      <c r="C8" s="65"/>
      <c r="D8" s="65"/>
      <c r="E8" s="65"/>
      <c r="F8" s="65"/>
      <c r="G8" s="65"/>
      <c r="H8" s="65"/>
    </row>
    <row r="9" spans="1:8" ht="15.75" customHeight="1" x14ac:dyDescent="0.5">
      <c r="A9" s="130" t="s">
        <v>160</v>
      </c>
      <c r="B9" s="65"/>
      <c r="C9" s="171" t="str">
        <f t="array" ref="C9">INDEX(CASE!FE:FE, MATCH($A$15, CASE!O:O, 0))</f>
        <v>請填寫意見</v>
      </c>
      <c r="D9" s="167"/>
      <c r="E9" s="167"/>
      <c r="F9" s="167"/>
      <c r="G9" s="167"/>
      <c r="H9" s="172"/>
    </row>
    <row r="10" spans="1:8" ht="15.75" customHeight="1" x14ac:dyDescent="0.3">
      <c r="A10" s="175"/>
      <c r="B10" s="176"/>
      <c r="C10" s="167"/>
      <c r="D10" s="167"/>
      <c r="E10" s="167"/>
      <c r="F10" s="167"/>
      <c r="G10" s="167"/>
      <c r="H10" s="172"/>
    </row>
    <row r="11" spans="1:8" ht="15.75" customHeight="1" x14ac:dyDescent="0.3">
      <c r="A11" s="177"/>
      <c r="B11" s="174"/>
      <c r="C11" s="173"/>
      <c r="D11" s="173"/>
      <c r="E11" s="173"/>
      <c r="F11" s="173"/>
      <c r="G11" s="173"/>
      <c r="H11" s="174"/>
    </row>
    <row r="14" spans="1:8" ht="15.75" customHeight="1" x14ac:dyDescent="0.3">
      <c r="A14" s="80" t="s">
        <v>14</v>
      </c>
    </row>
    <row r="15" spans="1:8" ht="15.75" customHeight="1" x14ac:dyDescent="0.3">
      <c r="A15" s="80" t="str">
        <f>流程指標!$G$1</f>
        <v>LSF-014</v>
      </c>
    </row>
  </sheetData>
  <mergeCells count="2">
    <mergeCell ref="C9:H11"/>
    <mergeCell ref="A10:B11"/>
  </mergeCells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25"/>
  <sheetViews>
    <sheetView workbookViewId="0"/>
  </sheetViews>
  <sheetFormatPr defaultColWidth="12.61328125" defaultRowHeight="15.75" customHeight="1" x14ac:dyDescent="0.3"/>
  <cols>
    <col min="2" max="2" width="41.61328125" customWidth="1"/>
    <col min="3" max="3" width="23.15234375" customWidth="1"/>
    <col min="4" max="4" width="69.765625" customWidth="1"/>
    <col min="5" max="5" width="73.61328125" customWidth="1"/>
    <col min="6" max="6" width="81" customWidth="1"/>
    <col min="7" max="7" width="78.61328125" customWidth="1"/>
    <col min="8" max="8" width="72.765625" customWidth="1"/>
    <col min="9" max="9" width="65.4609375" customWidth="1"/>
  </cols>
  <sheetData>
    <row r="1" spans="1:9" ht="15.75" customHeight="1" x14ac:dyDescent="0.5">
      <c r="A1" s="166" t="s">
        <v>514</v>
      </c>
      <c r="B1" s="167"/>
      <c r="C1" s="167"/>
      <c r="D1" s="167"/>
      <c r="E1" s="167"/>
      <c r="F1" s="167"/>
      <c r="G1" s="167"/>
      <c r="H1" s="167"/>
      <c r="I1" s="167"/>
    </row>
    <row r="2" spans="1:9" ht="15.75" customHeight="1" x14ac:dyDescent="0.7">
      <c r="A2" s="181" t="s">
        <v>515</v>
      </c>
      <c r="B2" s="179"/>
      <c r="C2" s="179"/>
      <c r="D2" s="179"/>
      <c r="E2" s="179"/>
      <c r="F2" s="179"/>
      <c r="G2" s="179"/>
      <c r="H2" s="179"/>
      <c r="I2" s="180"/>
    </row>
    <row r="3" spans="1:9" ht="15.75" customHeight="1" x14ac:dyDescent="0.55000000000000004">
      <c r="A3" s="131" t="s">
        <v>516</v>
      </c>
      <c r="B3" s="182" t="s">
        <v>517</v>
      </c>
      <c r="C3" s="183"/>
      <c r="D3" s="132">
        <v>0</v>
      </c>
      <c r="E3" s="132">
        <v>1</v>
      </c>
      <c r="F3" s="132">
        <v>2</v>
      </c>
      <c r="G3" s="132">
        <v>3</v>
      </c>
      <c r="H3" s="132">
        <v>4</v>
      </c>
      <c r="I3" s="132">
        <v>5</v>
      </c>
    </row>
    <row r="4" spans="1:9" ht="15.75" customHeight="1" x14ac:dyDescent="0.45">
      <c r="A4" s="133">
        <v>1</v>
      </c>
      <c r="B4" s="134" t="s">
        <v>144</v>
      </c>
      <c r="C4" s="135" t="e">
        <f t="array" ref="C4">INDEX($D$3:$I$3, 0, MATCH(INDEX(CASE!EO:EO, MATCH($A$25, CASE!O:O, 0)), $D4:$I4, 0))</f>
        <v>#N/A</v>
      </c>
      <c r="D4" s="136" t="s">
        <v>170</v>
      </c>
      <c r="E4" s="136" t="s">
        <v>187</v>
      </c>
      <c r="F4" s="136" t="s">
        <v>200</v>
      </c>
      <c r="G4" s="136" t="s">
        <v>211</v>
      </c>
      <c r="H4" s="136" t="s">
        <v>222</v>
      </c>
      <c r="I4" s="136" t="s">
        <v>234</v>
      </c>
    </row>
    <row r="5" spans="1:9" ht="15.75" customHeight="1" x14ac:dyDescent="0.45">
      <c r="A5" s="137">
        <v>2</v>
      </c>
      <c r="B5" s="138" t="s">
        <v>145</v>
      </c>
      <c r="C5" s="139" t="e">
        <f t="array" ref="C5">INDEX($D$3:$I$3, 0, MATCH(INDEX(CASE!EP:EP, MATCH($A$25, CASE!O:O, 0)), $D5:$I5, 0))</f>
        <v>#N/A</v>
      </c>
      <c r="D5" s="140" t="s">
        <v>171</v>
      </c>
      <c r="E5" s="140" t="s">
        <v>188</v>
      </c>
      <c r="F5" s="140" t="s">
        <v>201</v>
      </c>
      <c r="G5" s="140" t="s">
        <v>212</v>
      </c>
      <c r="H5" s="140" t="s">
        <v>223</v>
      </c>
      <c r="I5" s="140" t="s">
        <v>235</v>
      </c>
    </row>
    <row r="6" spans="1:9" ht="15.75" customHeight="1" x14ac:dyDescent="0.45">
      <c r="A6" s="133">
        <v>3</v>
      </c>
      <c r="B6" s="134" t="s">
        <v>146</v>
      </c>
      <c r="C6" s="135" t="e">
        <f t="array" ref="C6">INDEX($D$3:$I$3, 0, MATCH(INDEX(CASE!EQ:EQ, MATCH($A$25, CASE!O:O, 0)), $D6:$I6, 0))</f>
        <v>#N/A</v>
      </c>
      <c r="D6" s="136" t="s">
        <v>172</v>
      </c>
      <c r="E6" s="136" t="s">
        <v>189</v>
      </c>
      <c r="F6" s="136" t="s">
        <v>202</v>
      </c>
      <c r="G6" s="136" t="s">
        <v>213</v>
      </c>
      <c r="H6" s="136" t="s">
        <v>224</v>
      </c>
      <c r="I6" s="136" t="s">
        <v>236</v>
      </c>
    </row>
    <row r="7" spans="1:9" ht="15.75" customHeight="1" x14ac:dyDescent="0.45">
      <c r="A7" s="137">
        <v>4</v>
      </c>
      <c r="B7" s="138" t="s">
        <v>147</v>
      </c>
      <c r="C7" s="139" t="e">
        <f t="array" ref="C7">INDEX($D$3:$I$3, 0, MATCH(INDEX(CASE!ER:ER, MATCH($A$25, CASE!O:O, 0)), $D7:$I7, 0))</f>
        <v>#N/A</v>
      </c>
      <c r="D7" s="140" t="s">
        <v>173</v>
      </c>
      <c r="E7" s="140" t="s">
        <v>190</v>
      </c>
      <c r="F7" s="140" t="s">
        <v>203</v>
      </c>
      <c r="G7" s="140" t="s">
        <v>214</v>
      </c>
      <c r="H7" s="140" t="s">
        <v>225</v>
      </c>
      <c r="I7" s="140" t="s">
        <v>237</v>
      </c>
    </row>
    <row r="8" spans="1:9" ht="15.75" customHeight="1" x14ac:dyDescent="0.45">
      <c r="A8" s="133">
        <v>5</v>
      </c>
      <c r="B8" s="134" t="s">
        <v>148</v>
      </c>
      <c r="C8" s="135" t="e">
        <f t="array" ref="C8">INDEX($D$3:$I$3, 0, MATCH(INDEX(CASE!ES:ES, MATCH($A$25, CASE!O:O, 0)), $D8:$I8, 0))</f>
        <v>#N/A</v>
      </c>
      <c r="D8" s="136" t="s">
        <v>174</v>
      </c>
      <c r="E8" s="136" t="s">
        <v>191</v>
      </c>
      <c r="F8" s="136" t="s">
        <v>204</v>
      </c>
      <c r="G8" s="136" t="s">
        <v>215</v>
      </c>
      <c r="H8" s="136" t="s">
        <v>226</v>
      </c>
      <c r="I8" s="136" t="s">
        <v>238</v>
      </c>
    </row>
    <row r="9" spans="1:9" ht="15.75" customHeight="1" x14ac:dyDescent="0.45">
      <c r="A9" s="137">
        <v>6</v>
      </c>
      <c r="B9" s="138" t="s">
        <v>149</v>
      </c>
      <c r="C9" s="139" t="e">
        <f t="array" ref="C9">INDEX($D$3:$I$3, 0, MATCH(INDEX(CASE!ET:ET, MATCH($A$25, CASE!O:O, 0)), $D9:$I9, 0))</f>
        <v>#N/A</v>
      </c>
      <c r="D9" s="140" t="s">
        <v>175</v>
      </c>
      <c r="E9" s="140" t="s">
        <v>192</v>
      </c>
      <c r="F9" s="140" t="s">
        <v>205</v>
      </c>
      <c r="G9" s="140" t="s">
        <v>216</v>
      </c>
      <c r="H9" s="140" t="s">
        <v>227</v>
      </c>
      <c r="I9" s="140" t="s">
        <v>239</v>
      </c>
    </row>
    <row r="10" spans="1:9" ht="15.75" customHeight="1" x14ac:dyDescent="0.45">
      <c r="A10" s="133">
        <v>7</v>
      </c>
      <c r="B10" s="134" t="s">
        <v>150</v>
      </c>
      <c r="C10" s="135" t="e">
        <f t="array" ref="C10">INDEX($D$3:$I$3, 0, MATCH(INDEX(CASE!EU:EU, MATCH($A$25, CASE!O:O, 0)), $D10:$I10, 0))</f>
        <v>#N/A</v>
      </c>
      <c r="D10" s="136" t="s">
        <v>176</v>
      </c>
      <c r="E10" s="136" t="s">
        <v>193</v>
      </c>
      <c r="F10" s="136" t="s">
        <v>206</v>
      </c>
      <c r="G10" s="136" t="s">
        <v>217</v>
      </c>
      <c r="H10" s="136" t="s">
        <v>228</v>
      </c>
      <c r="I10" s="136" t="s">
        <v>240</v>
      </c>
    </row>
    <row r="11" spans="1:9" ht="15.75" customHeight="1" x14ac:dyDescent="0.45">
      <c r="A11" s="137">
        <v>8</v>
      </c>
      <c r="B11" s="138" t="s">
        <v>151</v>
      </c>
      <c r="C11" s="139" t="e">
        <f t="array" ref="C11">INDEX($D$3:$I$3, 0, MATCH(INDEX(CASE!EV:EV, MATCH($A$25, CASE!O:O, 0)), $D11:$I11, 0))</f>
        <v>#N/A</v>
      </c>
      <c r="D11" s="140" t="s">
        <v>177</v>
      </c>
      <c r="E11" s="140" t="s">
        <v>194</v>
      </c>
      <c r="F11" s="140" t="s">
        <v>207</v>
      </c>
      <c r="G11" s="140" t="s">
        <v>218</v>
      </c>
      <c r="H11" s="140" t="s">
        <v>229</v>
      </c>
      <c r="I11" s="140" t="s">
        <v>241</v>
      </c>
    </row>
    <row r="12" spans="1:9" ht="15.75" customHeight="1" x14ac:dyDescent="0.45">
      <c r="A12" s="133">
        <v>9</v>
      </c>
      <c r="B12" s="134" t="s">
        <v>152</v>
      </c>
      <c r="C12" s="135" t="e">
        <f t="array" ref="C12">INDEX($D$3:$I$3, 0, MATCH(INDEX(CASE!EW:EW, MATCH($A$25, CASE!O:O, 0)), $D12:$I12, 0))</f>
        <v>#N/A</v>
      </c>
      <c r="D12" s="136" t="s">
        <v>178</v>
      </c>
      <c r="E12" s="136" t="s">
        <v>195</v>
      </c>
      <c r="F12" s="136" t="s">
        <v>208</v>
      </c>
      <c r="G12" s="136" t="s">
        <v>219</v>
      </c>
      <c r="H12" s="136" t="s">
        <v>230</v>
      </c>
      <c r="I12" s="136" t="s">
        <v>242</v>
      </c>
    </row>
    <row r="13" spans="1:9" ht="15.75" customHeight="1" x14ac:dyDescent="0.45">
      <c r="A13" s="137">
        <v>10</v>
      </c>
      <c r="B13" s="138" t="s">
        <v>153</v>
      </c>
      <c r="C13" s="139" t="e">
        <f t="array" ref="C13">INDEX($D$3:$I$3, 0, MATCH(INDEX(CASE!EX:EX, MATCH($A$25, CASE!O:O, 0)), $D13:$I13, 0))</f>
        <v>#N/A</v>
      </c>
      <c r="D13" s="140" t="s">
        <v>179</v>
      </c>
      <c r="E13" s="140" t="s">
        <v>196</v>
      </c>
      <c r="F13" s="140" t="s">
        <v>209</v>
      </c>
      <c r="G13" s="140" t="s">
        <v>220</v>
      </c>
      <c r="H13" s="140" t="s">
        <v>231</v>
      </c>
      <c r="I13" s="140" t="s">
        <v>243</v>
      </c>
    </row>
    <row r="14" spans="1:9" ht="15.75" customHeight="1" x14ac:dyDescent="0.45">
      <c r="A14" s="137"/>
      <c r="B14" s="138" t="s">
        <v>518</v>
      </c>
      <c r="C14" s="141" t="e">
        <f>SUM(C4:C13)</f>
        <v>#N/A</v>
      </c>
      <c r="D14" s="178"/>
      <c r="E14" s="179"/>
      <c r="F14" s="180"/>
      <c r="G14" s="140"/>
      <c r="H14" s="140"/>
      <c r="I14" s="140"/>
    </row>
    <row r="15" spans="1:9" ht="15.75" customHeight="1" x14ac:dyDescent="0.45">
      <c r="A15" s="137"/>
      <c r="B15" s="138"/>
      <c r="C15" s="139"/>
      <c r="D15" s="178"/>
      <c r="E15" s="179"/>
      <c r="F15" s="180"/>
      <c r="G15" s="140"/>
      <c r="H15" s="140"/>
      <c r="I15" s="140"/>
    </row>
    <row r="16" spans="1:9" ht="15.75" customHeight="1" x14ac:dyDescent="0.45">
      <c r="A16" s="142" t="s">
        <v>519</v>
      </c>
      <c r="B16" s="138" t="s">
        <v>520</v>
      </c>
      <c r="C16" s="143" t="e">
        <f ca="1">_xludf.IFS(C14&gt;34, B21, C14&gt;24, B20, C14&gt;14, B19, C14&gt;4, B18, C14&gt;=0, B17)</f>
        <v>#NAME?</v>
      </c>
      <c r="D16" s="178"/>
      <c r="E16" s="179"/>
      <c r="F16" s="180"/>
      <c r="G16" s="140"/>
      <c r="H16" s="140"/>
      <c r="I16" s="140"/>
    </row>
    <row r="17" spans="1:9" ht="15.75" customHeight="1" x14ac:dyDescent="0.45">
      <c r="A17" s="133" t="s">
        <v>521</v>
      </c>
      <c r="B17" s="136" t="s">
        <v>522</v>
      </c>
      <c r="C17" s="139"/>
      <c r="D17" s="178"/>
      <c r="E17" s="179"/>
      <c r="F17" s="180"/>
      <c r="G17" s="140"/>
      <c r="H17" s="140"/>
      <c r="I17" s="140"/>
    </row>
    <row r="18" spans="1:9" ht="15.75" customHeight="1" x14ac:dyDescent="0.45">
      <c r="A18" s="144">
        <v>45426</v>
      </c>
      <c r="B18" s="140" t="s">
        <v>523</v>
      </c>
      <c r="C18" s="139"/>
      <c r="D18" s="178"/>
      <c r="E18" s="179"/>
      <c r="F18" s="180"/>
      <c r="G18" s="140"/>
      <c r="H18" s="140"/>
      <c r="I18" s="140"/>
    </row>
    <row r="19" spans="1:9" ht="15.75" customHeight="1" x14ac:dyDescent="0.45">
      <c r="A19" s="133" t="s">
        <v>524</v>
      </c>
      <c r="B19" s="136" t="s">
        <v>525</v>
      </c>
      <c r="C19" s="139"/>
      <c r="D19" s="178"/>
      <c r="E19" s="179"/>
      <c r="F19" s="180"/>
      <c r="G19" s="140"/>
      <c r="H19" s="140"/>
      <c r="I19" s="140"/>
    </row>
    <row r="20" spans="1:9" ht="15.75" customHeight="1" x14ac:dyDescent="0.45">
      <c r="A20" s="137" t="s">
        <v>526</v>
      </c>
      <c r="B20" s="140" t="s">
        <v>527</v>
      </c>
      <c r="C20" s="139"/>
      <c r="D20" s="178"/>
      <c r="E20" s="179"/>
      <c r="F20" s="180"/>
      <c r="G20" s="140"/>
      <c r="H20" s="140"/>
      <c r="I20" s="140"/>
    </row>
    <row r="21" spans="1:9" ht="15.75" customHeight="1" x14ac:dyDescent="0.45">
      <c r="A21" s="133" t="s">
        <v>528</v>
      </c>
      <c r="B21" s="136" t="s">
        <v>529</v>
      </c>
      <c r="C21" s="139"/>
      <c r="D21" s="178"/>
      <c r="E21" s="179"/>
      <c r="F21" s="180"/>
      <c r="G21" s="140"/>
      <c r="H21" s="140"/>
      <c r="I21" s="140"/>
    </row>
    <row r="24" spans="1:9" ht="12.45" x14ac:dyDescent="0.3">
      <c r="A24" s="80" t="s">
        <v>14</v>
      </c>
    </row>
    <row r="25" spans="1:9" ht="12.45" x14ac:dyDescent="0.3">
      <c r="A25" s="80" t="str">
        <f>流程指標!$G$1</f>
        <v>LSF-014</v>
      </c>
    </row>
  </sheetData>
  <mergeCells count="11">
    <mergeCell ref="D18:F18"/>
    <mergeCell ref="D19:F19"/>
    <mergeCell ref="D20:F20"/>
    <mergeCell ref="D21:F21"/>
    <mergeCell ref="A1:I1"/>
    <mergeCell ref="A2:I2"/>
    <mergeCell ref="B3:C3"/>
    <mergeCell ref="D14:F14"/>
    <mergeCell ref="D15:F15"/>
    <mergeCell ref="D16:F16"/>
    <mergeCell ref="D17:F17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CASE</vt:lpstr>
      <vt:lpstr>流程指標</vt:lpstr>
      <vt:lpstr>品質指標</vt:lpstr>
      <vt:lpstr>成本指標</vt:lpstr>
      <vt:lpstr>住院-出院術後併發症</vt:lpstr>
      <vt:lpstr>病人滿意度</vt:lpstr>
      <vt:lpstr>ODI歐氏失能量表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Fu</cp:lastModifiedBy>
  <dcterms:modified xsi:type="dcterms:W3CDTF">2025-05-08T07:28:33Z</dcterms:modified>
</cp:coreProperties>
</file>