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2035" windowHeight="9285" activeTab="1"/>
  </bookViews>
  <sheets>
    <sheet name="Analysis" sheetId="5" r:id="rId1"/>
    <sheet name="Final_Correction" sheetId="6" r:id="rId2"/>
    <sheet name="Badlands" sheetId="7" r:id="rId3"/>
    <sheet name="5760Centers" sheetId="8" r:id="rId4"/>
  </sheets>
  <externalReferences>
    <externalReference r:id="rId5"/>
  </externalReferences>
  <calcPr calcId="125725"/>
</workbook>
</file>

<file path=xl/calcChain.xml><?xml version="1.0" encoding="utf-8"?>
<calcChain xmlns="http://schemas.openxmlformats.org/spreadsheetml/2006/main">
  <c r="G126" i="7"/>
  <c r="H126"/>
  <c r="G127"/>
  <c r="H127"/>
  <c r="G128"/>
  <c r="H128"/>
  <c r="G129"/>
  <c r="H129"/>
  <c r="G130"/>
  <c r="H130"/>
  <c r="G131"/>
  <c r="H131"/>
  <c r="G132"/>
  <c r="H132"/>
  <c r="G133"/>
  <c r="H133"/>
  <c r="G134"/>
  <c r="H134"/>
  <c r="G135"/>
  <c r="H135"/>
  <c r="G136"/>
  <c r="H136"/>
  <c r="G137"/>
  <c r="H137"/>
  <c r="G138"/>
  <c r="H138"/>
  <c r="G139"/>
  <c r="H139"/>
  <c r="G140"/>
  <c r="H140"/>
  <c r="G141"/>
  <c r="H141"/>
  <c r="G142"/>
  <c r="H142"/>
  <c r="G143"/>
  <c r="H143"/>
  <c r="G144"/>
  <c r="H144"/>
  <c r="G145"/>
  <c r="H145"/>
  <c r="G146"/>
  <c r="H146"/>
  <c r="H125"/>
  <c r="G125"/>
  <c r="G107"/>
  <c r="H107"/>
  <c r="G108"/>
  <c r="H108"/>
  <c r="G109"/>
  <c r="H109"/>
  <c r="G110"/>
  <c r="H110"/>
  <c r="G111"/>
  <c r="H111"/>
  <c r="G112"/>
  <c r="H112"/>
  <c r="G113"/>
  <c r="H113"/>
  <c r="G114"/>
  <c r="H114"/>
  <c r="G115"/>
  <c r="H115"/>
  <c r="G116"/>
  <c r="H116"/>
  <c r="G117"/>
  <c r="H117"/>
  <c r="G118"/>
  <c r="H118"/>
  <c r="G119"/>
  <c r="H119"/>
  <c r="G120"/>
  <c r="H120"/>
  <c r="G121"/>
  <c r="H121"/>
  <c r="G122"/>
  <c r="H122"/>
  <c r="H106"/>
  <c r="G106"/>
  <c r="H41"/>
  <c r="H42"/>
  <c r="H43"/>
  <c r="H44"/>
  <c r="H45"/>
  <c r="H46"/>
  <c r="H47"/>
  <c r="H48"/>
  <c r="H49"/>
  <c r="H50"/>
  <c r="H51"/>
  <c r="H52"/>
  <c r="H53"/>
  <c r="H54"/>
  <c r="H55"/>
  <c r="G82"/>
  <c r="H82"/>
  <c r="G83"/>
  <c r="H83"/>
  <c r="G84"/>
  <c r="H84"/>
  <c r="G85"/>
  <c r="H85"/>
  <c r="G86"/>
  <c r="H86"/>
  <c r="G87"/>
  <c r="H87"/>
  <c r="G88"/>
  <c r="H88"/>
  <c r="G89"/>
  <c r="H89"/>
  <c r="G90"/>
  <c r="H90"/>
  <c r="G91"/>
  <c r="H91"/>
  <c r="G92"/>
  <c r="H92"/>
  <c r="G93"/>
  <c r="H93"/>
  <c r="G94"/>
  <c r="H94"/>
  <c r="G95"/>
  <c r="H95"/>
  <c r="G96"/>
  <c r="H96"/>
  <c r="G97"/>
  <c r="H97"/>
  <c r="G98"/>
  <c r="H98"/>
  <c r="G99"/>
  <c r="H99"/>
  <c r="G100"/>
  <c r="H100"/>
  <c r="G101"/>
  <c r="H101"/>
  <c r="G102"/>
  <c r="H102"/>
  <c r="G103"/>
  <c r="H103"/>
  <c r="H81"/>
  <c r="G81"/>
  <c r="H78"/>
  <c r="G78"/>
  <c r="H77"/>
  <c r="G77"/>
  <c r="H76"/>
  <c r="G76"/>
  <c r="H75"/>
  <c r="G75"/>
  <c r="H74"/>
  <c r="G74"/>
  <c r="H73"/>
  <c r="G73"/>
  <c r="H72"/>
  <c r="G72"/>
  <c r="H71"/>
  <c r="G71"/>
  <c r="H70"/>
  <c r="G70"/>
  <c r="H69"/>
  <c r="G69"/>
  <c r="H68"/>
  <c r="G68"/>
  <c r="H67"/>
  <c r="G67"/>
  <c r="H66"/>
  <c r="G66"/>
  <c r="H65"/>
  <c r="G65"/>
  <c r="H64"/>
  <c r="G64"/>
  <c r="H63"/>
  <c r="G63"/>
  <c r="H62"/>
  <c r="G62"/>
  <c r="H61"/>
  <c r="G61"/>
  <c r="H60"/>
  <c r="G60"/>
  <c r="H59"/>
  <c r="G59"/>
  <c r="G55"/>
  <c r="G54"/>
  <c r="G53"/>
  <c r="G52"/>
  <c r="G51"/>
  <c r="G50"/>
  <c r="G49"/>
  <c r="G48"/>
  <c r="G47"/>
  <c r="G46"/>
  <c r="G45"/>
  <c r="G44"/>
  <c r="G43"/>
  <c r="G42"/>
  <c r="G41"/>
  <c r="H40"/>
  <c r="G40"/>
  <c r="H36"/>
  <c r="G36"/>
  <c r="H35"/>
  <c r="G35"/>
  <c r="H34"/>
  <c r="G34"/>
  <c r="H33"/>
  <c r="G33"/>
  <c r="H32"/>
  <c r="G32"/>
  <c r="H31"/>
  <c r="G31"/>
  <c r="H30"/>
  <c r="G30"/>
  <c r="H29"/>
  <c r="G29"/>
  <c r="H28"/>
  <c r="G28"/>
  <c r="H27"/>
  <c r="G27"/>
  <c r="H26"/>
  <c r="G26"/>
  <c r="H25"/>
  <c r="G25"/>
  <c r="H24"/>
  <c r="G24"/>
  <c r="H23"/>
  <c r="G23"/>
  <c r="H22"/>
  <c r="G22"/>
  <c r="H21"/>
  <c r="G21"/>
  <c r="H20"/>
  <c r="G20"/>
  <c r="R23" i="6"/>
  <c r="Q23"/>
  <c r="B24"/>
  <c r="C24"/>
  <c r="C23"/>
  <c r="B23"/>
  <c r="C32"/>
  <c r="B32"/>
  <c r="C30"/>
  <c r="B30"/>
  <c r="C21"/>
  <c r="B21"/>
  <c r="C18"/>
  <c r="B18"/>
  <c r="R77" i="5"/>
  <c r="R76"/>
  <c r="S48"/>
  <c r="S49"/>
  <c r="S30"/>
  <c r="S29"/>
  <c r="S57"/>
  <c r="R57"/>
  <c r="O59"/>
  <c r="N59"/>
  <c r="P48"/>
  <c r="F36"/>
  <c r="F35"/>
  <c r="F33"/>
  <c r="F34"/>
  <c r="G34" s="1"/>
  <c r="H34" s="1"/>
  <c r="F23"/>
  <c r="F24"/>
  <c r="F25"/>
  <c r="G25" s="1"/>
  <c r="H25" s="1"/>
  <c r="F26"/>
  <c r="G26" s="1"/>
  <c r="H26" s="1"/>
  <c r="F27"/>
  <c r="F28"/>
  <c r="F29"/>
  <c r="G29" s="1"/>
  <c r="H29" s="1"/>
  <c r="F30"/>
  <c r="G30" s="1"/>
  <c r="H30" s="1"/>
  <c r="F31"/>
  <c r="G31" s="1"/>
  <c r="F32"/>
  <c r="F22"/>
  <c r="G22" s="1"/>
  <c r="H22" s="1"/>
  <c r="F19"/>
  <c r="F20"/>
  <c r="H20" s="1"/>
  <c r="F21"/>
  <c r="F18"/>
  <c r="H18" s="1"/>
  <c r="F12"/>
  <c r="F13"/>
  <c r="F14"/>
  <c r="F15"/>
  <c r="F16"/>
  <c r="H16" s="1"/>
  <c r="F17"/>
  <c r="F11"/>
  <c r="H36"/>
  <c r="G35"/>
  <c r="H35" s="1"/>
  <c r="H33"/>
  <c r="G32"/>
  <c r="H32" s="1"/>
  <c r="H28"/>
  <c r="H27"/>
  <c r="H24"/>
  <c r="H23"/>
  <c r="H21"/>
  <c r="H19"/>
  <c r="G17"/>
  <c r="H17" s="1"/>
  <c r="H15"/>
  <c r="G14"/>
  <c r="H14" s="1"/>
  <c r="H13"/>
  <c r="H12"/>
  <c r="H11"/>
  <c r="R24" i="6" l="1"/>
  <c r="Q24"/>
  <c r="H31" i="5"/>
</calcChain>
</file>

<file path=xl/sharedStrings.xml><?xml version="1.0" encoding="utf-8"?>
<sst xmlns="http://schemas.openxmlformats.org/spreadsheetml/2006/main" count="61" uniqueCount="39">
  <si>
    <t>min</t>
  </si>
  <si>
    <t>max</t>
  </si>
  <si>
    <t>row</t>
  </si>
  <si>
    <t>center</t>
  </si>
  <si>
    <t>rel cntr 1</t>
  </si>
  <si>
    <t>final cntrs</t>
  </si>
  <si>
    <t xml:space="preserve">max = -0.0594x + 244.86 </t>
  </si>
  <si>
    <t xml:space="preserve">min = 0.0588x + 9.2688 </t>
  </si>
  <si>
    <t>Adjustable EQN</t>
  </si>
  <si>
    <t>slope =</t>
  </si>
  <si>
    <t>center values only</t>
  </si>
  <si>
    <t>Min</t>
  </si>
  <si>
    <t>Eqns from this data</t>
  </si>
  <si>
    <t>PSI Row</t>
  </si>
  <si>
    <t>Max. RGB</t>
  </si>
  <si>
    <t>Min. RGB</t>
  </si>
  <si>
    <t>F</t>
  </si>
  <si>
    <t>so:</t>
  </si>
  <si>
    <t>slope</t>
  </si>
  <si>
    <t>intercept</t>
  </si>
  <si>
    <t>center test</t>
  </si>
  <si>
    <t>F4 @ 665 center on stack 4</t>
  </si>
  <si>
    <t>Mean</t>
  </si>
  <si>
    <t>std dev</t>
  </si>
  <si>
    <t>Slice</t>
  </si>
  <si>
    <t>cntr(665) - cntr</t>
  </si>
  <si>
    <t>mean -mean(665)</t>
  </si>
  <si>
    <t>f6 @930 = F5 on stack 4</t>
  </si>
  <si>
    <t>Bdlands frames 5760-5810 region analysis</t>
  </si>
  <si>
    <t>Badlands 5760 data</t>
  </si>
  <si>
    <t>pma</t>
  </si>
  <si>
    <t>Slice, which is orig. slice #. Cntrs_stack2 number is n-1 of these #s</t>
  </si>
  <si>
    <t>Cntrs_slice2 index</t>
  </si>
  <si>
    <t>F3 @ 930 ON STACK4</t>
  </si>
  <si>
    <t xml:space="preserve">THIS IS @930 BUT WITH DIFFERENT EQN </t>
  </si>
  <si>
    <t>NEW 6 169 655 LIMIT @665</t>
  </si>
  <si>
    <t>f5 STACK2 @ 930 REDUX for rel error</t>
  </si>
  <si>
    <t>USING  min 9 max264 AT  650; see [Final_Corrections]</t>
  </si>
  <si>
    <t>This is optimal data set</t>
  </si>
</sst>
</file>

<file path=xl/styles.xml><?xml version="1.0" encoding="utf-8"?>
<styleSheet xmlns="http://schemas.openxmlformats.org/spreadsheetml/2006/main">
  <fonts count="5">
    <font>
      <sz val="11"/>
      <color theme="1"/>
      <name val="Calibri"/>
      <family val="2"/>
      <scheme val="minor"/>
    </font>
    <font>
      <sz val="10"/>
      <color rgb="FF000000"/>
      <name val="Calibri"/>
      <family val="2"/>
      <scheme val="minor"/>
    </font>
    <font>
      <b/>
      <sz val="11"/>
      <color rgb="FF7030A0"/>
      <name val="Calibri"/>
      <family val="2"/>
      <scheme val="minor"/>
    </font>
    <font>
      <b/>
      <sz val="11"/>
      <color rgb="FF00B050"/>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7">
    <xf numFmtId="0" fontId="0" fillId="0" borderId="0" xfId="0"/>
    <xf numFmtId="0" fontId="1" fillId="0" borderId="0" xfId="0" applyFont="1" applyAlignment="1">
      <alignment horizontal="left" readingOrder="1"/>
    </xf>
    <xf numFmtId="0" fontId="2" fillId="0" borderId="0" xfId="0" applyFont="1"/>
    <xf numFmtId="0" fontId="3" fillId="0" borderId="0" xfId="0" applyFont="1"/>
    <xf numFmtId="0" fontId="0" fillId="0" borderId="0" xfId="0" applyAlignment="1">
      <alignment wrapText="1"/>
    </xf>
    <xf numFmtId="0" fontId="4" fillId="0" borderId="0" xfId="1" applyAlignment="1" applyProtection="1"/>
    <xf numFmtId="0" fontId="0"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6071741032370933E-2"/>
          <c:y val="5.1400554097404488E-2"/>
          <c:w val="0.85271281714785663"/>
          <c:h val="0.8326195683872849"/>
        </c:manualLayout>
      </c:layout>
      <c:scatterChart>
        <c:scatterStyle val="lineMarker"/>
        <c:ser>
          <c:idx val="0"/>
          <c:order val="0"/>
          <c:tx>
            <c:strRef>
              <c:f>Analysis!$K$10</c:f>
              <c:strCache>
                <c:ptCount val="1"/>
                <c:pt idx="0">
                  <c:v>min</c:v>
                </c:pt>
              </c:strCache>
            </c:strRef>
          </c:tx>
          <c:spPr>
            <a:ln w="28575">
              <a:noFill/>
            </a:ln>
          </c:spPr>
          <c:trendline>
            <c:trendlineType val="linear"/>
            <c:dispEq val="1"/>
            <c:trendlineLbl>
              <c:layout>
                <c:manualLayout>
                  <c:x val="-1.0050306211723541E-3"/>
                  <c:y val="-8.2719087197433663E-2"/>
                </c:manualLayout>
              </c:layout>
              <c:numFmt formatCode="General" sourceLinked="0"/>
            </c:trendlineLbl>
          </c:trendline>
          <c:xVal>
            <c:numRef>
              <c:f>Analysis!$J$11:$J$36</c:f>
              <c:numCache>
                <c:formatCode>General</c:formatCode>
                <c:ptCount val="26"/>
                <c:pt idx="0">
                  <c:v>30</c:v>
                </c:pt>
                <c:pt idx="1">
                  <c:v>87</c:v>
                </c:pt>
                <c:pt idx="2">
                  <c:v>118</c:v>
                </c:pt>
                <c:pt idx="3">
                  <c:v>126</c:v>
                </c:pt>
                <c:pt idx="4">
                  <c:v>144</c:v>
                </c:pt>
                <c:pt idx="5">
                  <c:v>153</c:v>
                </c:pt>
                <c:pt idx="6">
                  <c:v>160</c:v>
                </c:pt>
                <c:pt idx="7">
                  <c:v>205</c:v>
                </c:pt>
                <c:pt idx="8">
                  <c:v>221</c:v>
                </c:pt>
                <c:pt idx="9">
                  <c:v>252</c:v>
                </c:pt>
                <c:pt idx="10">
                  <c:v>273</c:v>
                </c:pt>
                <c:pt idx="11">
                  <c:v>329</c:v>
                </c:pt>
                <c:pt idx="12">
                  <c:v>352</c:v>
                </c:pt>
                <c:pt idx="13">
                  <c:v>372</c:v>
                </c:pt>
                <c:pt idx="14">
                  <c:v>378</c:v>
                </c:pt>
                <c:pt idx="15">
                  <c:v>402</c:v>
                </c:pt>
                <c:pt idx="16">
                  <c:v>414</c:v>
                </c:pt>
                <c:pt idx="17">
                  <c:v>441</c:v>
                </c:pt>
                <c:pt idx="18">
                  <c:v>468</c:v>
                </c:pt>
                <c:pt idx="19">
                  <c:v>508</c:v>
                </c:pt>
                <c:pt idx="20">
                  <c:v>554</c:v>
                </c:pt>
                <c:pt idx="21">
                  <c:v>562</c:v>
                </c:pt>
                <c:pt idx="22">
                  <c:v>625</c:v>
                </c:pt>
                <c:pt idx="23">
                  <c:v>627</c:v>
                </c:pt>
                <c:pt idx="24">
                  <c:v>627</c:v>
                </c:pt>
                <c:pt idx="25">
                  <c:v>650</c:v>
                </c:pt>
              </c:numCache>
            </c:numRef>
          </c:xVal>
          <c:yVal>
            <c:numRef>
              <c:f>Analysis!$K$11:$K$36</c:f>
              <c:numCache>
                <c:formatCode>General</c:formatCode>
                <c:ptCount val="26"/>
                <c:pt idx="0">
                  <c:v>13</c:v>
                </c:pt>
                <c:pt idx="1">
                  <c:v>10</c:v>
                </c:pt>
                <c:pt idx="2">
                  <c:v>0</c:v>
                </c:pt>
                <c:pt idx="3">
                  <c:v>27</c:v>
                </c:pt>
                <c:pt idx="4">
                  <c:v>0</c:v>
                </c:pt>
                <c:pt idx="5">
                  <c:v>37</c:v>
                </c:pt>
                <c:pt idx="6">
                  <c:v>27</c:v>
                </c:pt>
                <c:pt idx="7">
                  <c:v>23</c:v>
                </c:pt>
                <c:pt idx="8">
                  <c:v>19</c:v>
                </c:pt>
                <c:pt idx="9">
                  <c:v>19</c:v>
                </c:pt>
                <c:pt idx="10">
                  <c:v>52</c:v>
                </c:pt>
                <c:pt idx="11">
                  <c:v>14</c:v>
                </c:pt>
                <c:pt idx="12">
                  <c:v>28</c:v>
                </c:pt>
                <c:pt idx="13">
                  <c:v>19</c:v>
                </c:pt>
                <c:pt idx="14">
                  <c:v>41</c:v>
                </c:pt>
                <c:pt idx="15">
                  <c:v>25</c:v>
                </c:pt>
                <c:pt idx="16">
                  <c:v>35</c:v>
                </c:pt>
                <c:pt idx="17">
                  <c:v>45</c:v>
                </c:pt>
                <c:pt idx="18">
                  <c:v>32</c:v>
                </c:pt>
                <c:pt idx="19">
                  <c:v>41</c:v>
                </c:pt>
                <c:pt idx="20">
                  <c:v>34</c:v>
                </c:pt>
                <c:pt idx="21">
                  <c:v>34</c:v>
                </c:pt>
                <c:pt idx="22">
                  <c:v>59</c:v>
                </c:pt>
                <c:pt idx="23">
                  <c:v>41</c:v>
                </c:pt>
                <c:pt idx="24">
                  <c:v>57</c:v>
                </c:pt>
                <c:pt idx="25">
                  <c:v>43</c:v>
                </c:pt>
              </c:numCache>
            </c:numRef>
          </c:yVal>
        </c:ser>
        <c:ser>
          <c:idx val="1"/>
          <c:order val="1"/>
          <c:tx>
            <c:strRef>
              <c:f>Analysis!$L$10</c:f>
              <c:strCache>
                <c:ptCount val="1"/>
                <c:pt idx="0">
                  <c:v>max</c:v>
                </c:pt>
              </c:strCache>
            </c:strRef>
          </c:tx>
          <c:spPr>
            <a:ln w="28575">
              <a:noFill/>
            </a:ln>
          </c:spPr>
          <c:trendline>
            <c:trendlineType val="linear"/>
            <c:dispEq val="1"/>
            <c:trendlineLbl>
              <c:layout>
                <c:manualLayout>
                  <c:x val="1.3050524934383226E-2"/>
                  <c:y val="-0.19308180227471536"/>
                </c:manualLayout>
              </c:layout>
              <c:numFmt formatCode="General" sourceLinked="0"/>
            </c:trendlineLbl>
          </c:trendline>
          <c:xVal>
            <c:numRef>
              <c:f>Analysis!$J$11:$J$36</c:f>
              <c:numCache>
                <c:formatCode>General</c:formatCode>
                <c:ptCount val="26"/>
                <c:pt idx="0">
                  <c:v>30</c:v>
                </c:pt>
                <c:pt idx="1">
                  <c:v>87</c:v>
                </c:pt>
                <c:pt idx="2">
                  <c:v>118</c:v>
                </c:pt>
                <c:pt idx="3">
                  <c:v>126</c:v>
                </c:pt>
                <c:pt idx="4">
                  <c:v>144</c:v>
                </c:pt>
                <c:pt idx="5">
                  <c:v>153</c:v>
                </c:pt>
                <c:pt idx="6">
                  <c:v>160</c:v>
                </c:pt>
                <c:pt idx="7">
                  <c:v>205</c:v>
                </c:pt>
                <c:pt idx="8">
                  <c:v>221</c:v>
                </c:pt>
                <c:pt idx="9">
                  <c:v>252</c:v>
                </c:pt>
                <c:pt idx="10">
                  <c:v>273</c:v>
                </c:pt>
                <c:pt idx="11">
                  <c:v>329</c:v>
                </c:pt>
                <c:pt idx="12">
                  <c:v>352</c:v>
                </c:pt>
                <c:pt idx="13">
                  <c:v>372</c:v>
                </c:pt>
                <c:pt idx="14">
                  <c:v>378</c:v>
                </c:pt>
                <c:pt idx="15">
                  <c:v>402</c:v>
                </c:pt>
                <c:pt idx="16">
                  <c:v>414</c:v>
                </c:pt>
                <c:pt idx="17">
                  <c:v>441</c:v>
                </c:pt>
                <c:pt idx="18">
                  <c:v>468</c:v>
                </c:pt>
                <c:pt idx="19">
                  <c:v>508</c:v>
                </c:pt>
                <c:pt idx="20">
                  <c:v>554</c:v>
                </c:pt>
                <c:pt idx="21">
                  <c:v>562</c:v>
                </c:pt>
                <c:pt idx="22">
                  <c:v>625</c:v>
                </c:pt>
                <c:pt idx="23">
                  <c:v>627</c:v>
                </c:pt>
                <c:pt idx="24">
                  <c:v>627</c:v>
                </c:pt>
                <c:pt idx="25">
                  <c:v>650</c:v>
                </c:pt>
              </c:numCache>
            </c:numRef>
          </c:xVal>
          <c:yVal>
            <c:numRef>
              <c:f>Analysis!$L$11:$L$36</c:f>
              <c:numCache>
                <c:formatCode>General</c:formatCode>
                <c:ptCount val="26"/>
                <c:pt idx="0">
                  <c:v>241</c:v>
                </c:pt>
                <c:pt idx="1">
                  <c:v>244</c:v>
                </c:pt>
                <c:pt idx="2">
                  <c:v>255</c:v>
                </c:pt>
                <c:pt idx="3">
                  <c:v>227</c:v>
                </c:pt>
                <c:pt idx="4">
                  <c:v>255</c:v>
                </c:pt>
                <c:pt idx="5">
                  <c:v>217</c:v>
                </c:pt>
                <c:pt idx="6">
                  <c:v>227</c:v>
                </c:pt>
                <c:pt idx="7">
                  <c:v>231</c:v>
                </c:pt>
                <c:pt idx="8">
                  <c:v>235</c:v>
                </c:pt>
                <c:pt idx="9">
                  <c:v>235</c:v>
                </c:pt>
                <c:pt idx="10">
                  <c:v>203</c:v>
                </c:pt>
                <c:pt idx="11">
                  <c:v>240</c:v>
                </c:pt>
                <c:pt idx="12">
                  <c:v>221</c:v>
                </c:pt>
                <c:pt idx="13">
                  <c:v>235</c:v>
                </c:pt>
                <c:pt idx="14">
                  <c:v>213</c:v>
                </c:pt>
                <c:pt idx="15">
                  <c:v>229</c:v>
                </c:pt>
                <c:pt idx="16">
                  <c:v>219</c:v>
                </c:pt>
                <c:pt idx="17">
                  <c:v>209</c:v>
                </c:pt>
                <c:pt idx="18">
                  <c:v>222</c:v>
                </c:pt>
                <c:pt idx="19">
                  <c:v>213</c:v>
                </c:pt>
                <c:pt idx="20">
                  <c:v>220</c:v>
                </c:pt>
                <c:pt idx="21">
                  <c:v>220</c:v>
                </c:pt>
                <c:pt idx="22">
                  <c:v>195</c:v>
                </c:pt>
                <c:pt idx="23">
                  <c:v>213</c:v>
                </c:pt>
                <c:pt idx="24">
                  <c:v>197</c:v>
                </c:pt>
                <c:pt idx="25">
                  <c:v>211</c:v>
                </c:pt>
              </c:numCache>
            </c:numRef>
          </c:yVal>
        </c:ser>
        <c:axId val="214042112"/>
        <c:axId val="214043648"/>
      </c:scatterChart>
      <c:valAx>
        <c:axId val="214042112"/>
        <c:scaling>
          <c:orientation val="minMax"/>
        </c:scaling>
        <c:axPos val="b"/>
        <c:numFmt formatCode="General" sourceLinked="1"/>
        <c:tickLblPos val="nextTo"/>
        <c:crossAx val="214043648"/>
        <c:crosses val="autoZero"/>
        <c:crossBetween val="midCat"/>
      </c:valAx>
      <c:valAx>
        <c:axId val="214043648"/>
        <c:scaling>
          <c:orientation val="minMax"/>
        </c:scaling>
        <c:axPos val="l"/>
        <c:majorGridlines/>
        <c:numFmt formatCode="General" sourceLinked="1"/>
        <c:tickLblPos val="nextTo"/>
        <c:crossAx val="214042112"/>
        <c:crosses val="autoZero"/>
        <c:crossBetween val="midCat"/>
      </c:valAx>
    </c:plotArea>
    <c:legend>
      <c:legendPos val="r"/>
      <c:layout/>
    </c:legend>
    <c:plotVisOnly val="1"/>
  </c:chart>
  <c:printSettings>
    <c:headerFooter/>
    <c:pageMargins b="0.75000000000000122" l="0.70000000000000062" r="0.70000000000000062" t="0.7500000000000012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[1]Sheet1!$D$19</c:f>
              <c:strCache>
                <c:ptCount val="1"/>
                <c:pt idx="0">
                  <c:v>min</c:v>
                </c:pt>
              </c:strCache>
            </c:strRef>
          </c:tx>
          <c:spPr>
            <a:ln w="28575">
              <a:noFill/>
            </a:ln>
          </c:spPr>
          <c:xVal>
            <c:numRef>
              <c:f>[1]Sheet1!$G$20:$G$36</c:f>
              <c:numCache>
                <c:formatCode>General</c:formatCode>
                <c:ptCount val="17"/>
                <c:pt idx="0">
                  <c:v>0</c:v>
                </c:pt>
                <c:pt idx="1">
                  <c:v>-265</c:v>
                </c:pt>
                <c:pt idx="2">
                  <c:v>-503</c:v>
                </c:pt>
                <c:pt idx="3">
                  <c:v>458</c:v>
                </c:pt>
                <c:pt idx="4">
                  <c:v>225</c:v>
                </c:pt>
                <c:pt idx="5">
                  <c:v>-65</c:v>
                </c:pt>
                <c:pt idx="6">
                  <c:v>-345</c:v>
                </c:pt>
                <c:pt idx="7">
                  <c:v>-587</c:v>
                </c:pt>
                <c:pt idx="8">
                  <c:v>384</c:v>
                </c:pt>
                <c:pt idx="9">
                  <c:v>130</c:v>
                </c:pt>
                <c:pt idx="10">
                  <c:v>-140</c:v>
                </c:pt>
                <c:pt idx="11">
                  <c:v>-373</c:v>
                </c:pt>
                <c:pt idx="12">
                  <c:v>578</c:v>
                </c:pt>
                <c:pt idx="13">
                  <c:v>370</c:v>
                </c:pt>
                <c:pt idx="14">
                  <c:v>60</c:v>
                </c:pt>
                <c:pt idx="15">
                  <c:v>-200</c:v>
                </c:pt>
                <c:pt idx="16">
                  <c:v>-443</c:v>
                </c:pt>
              </c:numCache>
            </c:numRef>
          </c:xVal>
          <c:yVal>
            <c:numRef>
              <c:f>[1]Sheet1!$D$20:$D$36</c:f>
              <c:numCache>
                <c:formatCode>General</c:formatCode>
                <c:ptCount val="17"/>
                <c:pt idx="0">
                  <c:v>56</c:v>
                </c:pt>
                <c:pt idx="1">
                  <c:v>65</c:v>
                </c:pt>
                <c:pt idx="2">
                  <c:v>33</c:v>
                </c:pt>
                <c:pt idx="3">
                  <c:v>56</c:v>
                </c:pt>
                <c:pt idx="4">
                  <c:v>48</c:v>
                </c:pt>
                <c:pt idx="5">
                  <c:v>59</c:v>
                </c:pt>
                <c:pt idx="6">
                  <c:v>64</c:v>
                </c:pt>
                <c:pt idx="7">
                  <c:v>59</c:v>
                </c:pt>
                <c:pt idx="8">
                  <c:v>61</c:v>
                </c:pt>
                <c:pt idx="9">
                  <c:v>61</c:v>
                </c:pt>
                <c:pt idx="10">
                  <c:v>59</c:v>
                </c:pt>
                <c:pt idx="11">
                  <c:v>61</c:v>
                </c:pt>
                <c:pt idx="12">
                  <c:v>69</c:v>
                </c:pt>
                <c:pt idx="13">
                  <c:v>55</c:v>
                </c:pt>
                <c:pt idx="14">
                  <c:v>45</c:v>
                </c:pt>
                <c:pt idx="15">
                  <c:v>60</c:v>
                </c:pt>
                <c:pt idx="16">
                  <c:v>74</c:v>
                </c:pt>
              </c:numCache>
            </c:numRef>
          </c:yVal>
        </c:ser>
        <c:ser>
          <c:idx val="1"/>
          <c:order val="1"/>
          <c:tx>
            <c:strRef>
              <c:f>[1]Sheet1!$E$19</c:f>
              <c:strCache>
                <c:ptCount val="1"/>
                <c:pt idx="0">
                  <c:v>max</c:v>
                </c:pt>
              </c:strCache>
            </c:strRef>
          </c:tx>
          <c:spPr>
            <a:ln w="28575">
              <a:noFill/>
            </a:ln>
          </c:spPr>
          <c:xVal>
            <c:numRef>
              <c:f>[1]Sheet1!$G$20:$G$36</c:f>
              <c:numCache>
                <c:formatCode>General</c:formatCode>
                <c:ptCount val="17"/>
                <c:pt idx="0">
                  <c:v>0</c:v>
                </c:pt>
                <c:pt idx="1">
                  <c:v>-265</c:v>
                </c:pt>
                <c:pt idx="2">
                  <c:v>-503</c:v>
                </c:pt>
                <c:pt idx="3">
                  <c:v>458</c:v>
                </c:pt>
                <c:pt idx="4">
                  <c:v>225</c:v>
                </c:pt>
                <c:pt idx="5">
                  <c:v>-65</c:v>
                </c:pt>
                <c:pt idx="6">
                  <c:v>-345</c:v>
                </c:pt>
                <c:pt idx="7">
                  <c:v>-587</c:v>
                </c:pt>
                <c:pt idx="8">
                  <c:v>384</c:v>
                </c:pt>
                <c:pt idx="9">
                  <c:v>130</c:v>
                </c:pt>
                <c:pt idx="10">
                  <c:v>-140</c:v>
                </c:pt>
                <c:pt idx="11">
                  <c:v>-373</c:v>
                </c:pt>
                <c:pt idx="12">
                  <c:v>578</c:v>
                </c:pt>
                <c:pt idx="13">
                  <c:v>370</c:v>
                </c:pt>
                <c:pt idx="14">
                  <c:v>60</c:v>
                </c:pt>
                <c:pt idx="15">
                  <c:v>-200</c:v>
                </c:pt>
                <c:pt idx="16">
                  <c:v>-443</c:v>
                </c:pt>
              </c:numCache>
            </c:numRef>
          </c:xVal>
          <c:yVal>
            <c:numRef>
              <c:f>[1]Sheet1!$E$20:$E$36</c:f>
              <c:numCache>
                <c:formatCode>General</c:formatCode>
                <c:ptCount val="17"/>
                <c:pt idx="0">
                  <c:v>245</c:v>
                </c:pt>
                <c:pt idx="1">
                  <c:v>241</c:v>
                </c:pt>
                <c:pt idx="2">
                  <c:v>251</c:v>
                </c:pt>
                <c:pt idx="3">
                  <c:v>252</c:v>
                </c:pt>
                <c:pt idx="4">
                  <c:v>250</c:v>
                </c:pt>
                <c:pt idx="5">
                  <c:v>244</c:v>
                </c:pt>
                <c:pt idx="6">
                  <c:v>250</c:v>
                </c:pt>
                <c:pt idx="7">
                  <c:v>249</c:v>
                </c:pt>
                <c:pt idx="8">
                  <c:v>250</c:v>
                </c:pt>
                <c:pt idx="9">
                  <c:v>248</c:v>
                </c:pt>
                <c:pt idx="10">
                  <c:v>241</c:v>
                </c:pt>
                <c:pt idx="11">
                  <c:v>254</c:v>
                </c:pt>
                <c:pt idx="12">
                  <c:v>250</c:v>
                </c:pt>
                <c:pt idx="13">
                  <c:v>253</c:v>
                </c:pt>
                <c:pt idx="14">
                  <c:v>242</c:v>
                </c:pt>
                <c:pt idx="15">
                  <c:v>244</c:v>
                </c:pt>
                <c:pt idx="16">
                  <c:v>253</c:v>
                </c:pt>
              </c:numCache>
            </c:numRef>
          </c:yVal>
        </c:ser>
        <c:axId val="213970944"/>
        <c:axId val="213972480"/>
      </c:scatterChart>
      <c:valAx>
        <c:axId val="213970944"/>
        <c:scaling>
          <c:orientation val="minMax"/>
        </c:scaling>
        <c:axPos val="b"/>
        <c:numFmt formatCode="General" sourceLinked="1"/>
        <c:tickLblPos val="nextTo"/>
        <c:crossAx val="213972480"/>
        <c:crosses val="autoZero"/>
        <c:crossBetween val="midCat"/>
      </c:valAx>
      <c:valAx>
        <c:axId val="213972480"/>
        <c:scaling>
          <c:orientation val="minMax"/>
        </c:scaling>
        <c:axPos val="l"/>
        <c:majorGridlines/>
        <c:numFmt formatCode="General" sourceLinked="1"/>
        <c:tickLblPos val="nextTo"/>
        <c:crossAx val="213970944"/>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Badlands!$G$106:$G$127</c:f>
              <c:numCache>
                <c:formatCode>General</c:formatCode>
                <c:ptCount val="22"/>
                <c:pt idx="0">
                  <c:v>0</c:v>
                </c:pt>
                <c:pt idx="1">
                  <c:v>-238</c:v>
                </c:pt>
                <c:pt idx="2">
                  <c:v>723</c:v>
                </c:pt>
                <c:pt idx="3">
                  <c:v>490</c:v>
                </c:pt>
                <c:pt idx="4">
                  <c:v>200</c:v>
                </c:pt>
                <c:pt idx="5">
                  <c:v>-80</c:v>
                </c:pt>
                <c:pt idx="6">
                  <c:v>-322</c:v>
                </c:pt>
                <c:pt idx="7">
                  <c:v>649</c:v>
                </c:pt>
                <c:pt idx="8">
                  <c:v>395</c:v>
                </c:pt>
                <c:pt idx="9">
                  <c:v>125</c:v>
                </c:pt>
                <c:pt idx="10">
                  <c:v>-108</c:v>
                </c:pt>
                <c:pt idx="11">
                  <c:v>843</c:v>
                </c:pt>
                <c:pt idx="12">
                  <c:v>635</c:v>
                </c:pt>
                <c:pt idx="13">
                  <c:v>325</c:v>
                </c:pt>
                <c:pt idx="14">
                  <c:v>65</c:v>
                </c:pt>
                <c:pt idx="15">
                  <c:v>-178</c:v>
                </c:pt>
                <c:pt idx="16">
                  <c:v>786</c:v>
                </c:pt>
                <c:pt idx="19">
                  <c:v>0</c:v>
                </c:pt>
                <c:pt idx="20">
                  <c:v>-265</c:v>
                </c:pt>
                <c:pt idx="21">
                  <c:v>-503</c:v>
                </c:pt>
              </c:numCache>
            </c:numRef>
          </c:xVal>
          <c:yVal>
            <c:numRef>
              <c:f>Badlands!$H$106:$H$127</c:f>
              <c:numCache>
                <c:formatCode>General</c:formatCode>
                <c:ptCount val="22"/>
                <c:pt idx="0">
                  <c:v>0</c:v>
                </c:pt>
                <c:pt idx="1">
                  <c:v>8.3980000000000103</c:v>
                </c:pt>
                <c:pt idx="2">
                  <c:v>8.4290000000000163</c:v>
                </c:pt>
                <c:pt idx="3">
                  <c:v>7.6550000000000153</c:v>
                </c:pt>
                <c:pt idx="4">
                  <c:v>-1.8359999999999985</c:v>
                </c:pt>
                <c:pt idx="5">
                  <c:v>4.7600000000000051</c:v>
                </c:pt>
                <c:pt idx="6">
                  <c:v>14.534000000000006</c:v>
                </c:pt>
                <c:pt idx="7">
                  <c:v>8.1890000000000072</c:v>
                </c:pt>
                <c:pt idx="8">
                  <c:v>3.0849999999999937</c:v>
                </c:pt>
                <c:pt idx="9">
                  <c:v>-6.4789999999999992</c:v>
                </c:pt>
                <c:pt idx="10">
                  <c:v>3.2289999999999992</c:v>
                </c:pt>
                <c:pt idx="11">
                  <c:v>2.6319999999999908</c:v>
                </c:pt>
                <c:pt idx="12">
                  <c:v>5.1689999999999969</c:v>
                </c:pt>
                <c:pt idx="13">
                  <c:v>-2.0079999999999956</c:v>
                </c:pt>
                <c:pt idx="14">
                  <c:v>-5.3319999999999936</c:v>
                </c:pt>
                <c:pt idx="15">
                  <c:v>0.93500000000000227</c:v>
                </c:pt>
                <c:pt idx="16">
                  <c:v>3.902000000000001</c:v>
                </c:pt>
                <c:pt idx="19">
                  <c:v>0</c:v>
                </c:pt>
                <c:pt idx="20">
                  <c:v>-7.9110000000000014</c:v>
                </c:pt>
                <c:pt idx="21">
                  <c:v>-0.92799999999999727</c:v>
                </c:pt>
              </c:numCache>
            </c:numRef>
          </c:yVal>
        </c:ser>
        <c:axId val="48111616"/>
        <c:axId val="47532288"/>
      </c:scatterChart>
      <c:valAx>
        <c:axId val="48111616"/>
        <c:scaling>
          <c:orientation val="minMax"/>
        </c:scaling>
        <c:axPos val="b"/>
        <c:numFmt formatCode="General" sourceLinked="1"/>
        <c:tickLblPos val="nextTo"/>
        <c:crossAx val="47532288"/>
        <c:crosses val="autoZero"/>
        <c:crossBetween val="midCat"/>
      </c:valAx>
      <c:valAx>
        <c:axId val="47532288"/>
        <c:scaling>
          <c:orientation val="minMax"/>
        </c:scaling>
        <c:axPos val="l"/>
        <c:majorGridlines/>
        <c:numFmt formatCode="General" sourceLinked="1"/>
        <c:tickLblPos val="nextTo"/>
        <c:crossAx val="48111616"/>
        <c:crosses val="autoZero"/>
        <c:crossBetween val="midCat"/>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Badlands!$G$125:$G$146</c:f>
              <c:numCache>
                <c:formatCode>General</c:formatCode>
                <c:ptCount val="22"/>
                <c:pt idx="0">
                  <c:v>0</c:v>
                </c:pt>
                <c:pt idx="1">
                  <c:v>-265</c:v>
                </c:pt>
                <c:pt idx="2">
                  <c:v>-503</c:v>
                </c:pt>
                <c:pt idx="3">
                  <c:v>458</c:v>
                </c:pt>
                <c:pt idx="4">
                  <c:v>225</c:v>
                </c:pt>
                <c:pt idx="5">
                  <c:v>-65</c:v>
                </c:pt>
                <c:pt idx="6">
                  <c:v>-345</c:v>
                </c:pt>
                <c:pt idx="7">
                  <c:v>-587</c:v>
                </c:pt>
                <c:pt idx="8">
                  <c:v>384</c:v>
                </c:pt>
                <c:pt idx="9">
                  <c:v>130</c:v>
                </c:pt>
                <c:pt idx="10">
                  <c:v>-140</c:v>
                </c:pt>
                <c:pt idx="11">
                  <c:v>-373</c:v>
                </c:pt>
                <c:pt idx="12">
                  <c:v>578</c:v>
                </c:pt>
                <c:pt idx="13">
                  <c:v>370</c:v>
                </c:pt>
                <c:pt idx="14">
                  <c:v>60</c:v>
                </c:pt>
                <c:pt idx="15">
                  <c:v>-200</c:v>
                </c:pt>
                <c:pt idx="16">
                  <c:v>-443</c:v>
                </c:pt>
                <c:pt idx="17">
                  <c:v>521</c:v>
                </c:pt>
                <c:pt idx="18">
                  <c:v>300</c:v>
                </c:pt>
                <c:pt idx="19">
                  <c:v>0</c:v>
                </c:pt>
                <c:pt idx="20">
                  <c:v>-265</c:v>
                </c:pt>
                <c:pt idx="21">
                  <c:v>-513</c:v>
                </c:pt>
              </c:numCache>
            </c:numRef>
          </c:xVal>
          <c:yVal>
            <c:numRef>
              <c:f>Badlands!$H$125:$H$146</c:f>
              <c:numCache>
                <c:formatCode>General</c:formatCode>
                <c:ptCount val="22"/>
                <c:pt idx="0">
                  <c:v>0</c:v>
                </c:pt>
                <c:pt idx="1">
                  <c:v>-7.9110000000000014</c:v>
                </c:pt>
                <c:pt idx="2">
                  <c:v>-0.92799999999999727</c:v>
                </c:pt>
                <c:pt idx="3">
                  <c:v>7.7590000000000146</c:v>
                </c:pt>
                <c:pt idx="4">
                  <c:v>11.432999999999993</c:v>
                </c:pt>
                <c:pt idx="5">
                  <c:v>2.1500000000000057</c:v>
                </c:pt>
                <c:pt idx="6">
                  <c:v>-10.556999999999988</c:v>
                </c:pt>
                <c:pt idx="7">
                  <c:v>-1.5099999999999909</c:v>
                </c:pt>
                <c:pt idx="8">
                  <c:v>8.3559999999999945</c:v>
                </c:pt>
                <c:pt idx="9">
                  <c:v>6.6350000000000193</c:v>
                </c:pt>
                <c:pt idx="10">
                  <c:v>-9.2469999999999857</c:v>
                </c:pt>
                <c:pt idx="11">
                  <c:v>-19.53</c:v>
                </c:pt>
                <c:pt idx="12">
                  <c:v>-4.4619999999999891</c:v>
                </c:pt>
                <c:pt idx="13">
                  <c:v>2.8400000000000034</c:v>
                </c:pt>
                <c:pt idx="14">
                  <c:v>6.3410000000000082</c:v>
                </c:pt>
                <c:pt idx="15">
                  <c:v>-7.1099999999999852</c:v>
                </c:pt>
                <c:pt idx="16">
                  <c:v>-10.781999999999982</c:v>
                </c:pt>
                <c:pt idx="17">
                  <c:v>7.6779999999999973</c:v>
                </c:pt>
                <c:pt idx="18">
                  <c:v>15.057999999999993</c:v>
                </c:pt>
                <c:pt idx="19">
                  <c:v>-1.5430000000000064</c:v>
                </c:pt>
                <c:pt idx="20">
                  <c:v>-10.786000000000001</c:v>
                </c:pt>
                <c:pt idx="21">
                  <c:v>-4.2519999999999811</c:v>
                </c:pt>
              </c:numCache>
            </c:numRef>
          </c:yVal>
        </c:ser>
        <c:axId val="51601792"/>
        <c:axId val="51964544"/>
      </c:scatterChart>
      <c:valAx>
        <c:axId val="51601792"/>
        <c:scaling>
          <c:orientation val="minMax"/>
        </c:scaling>
        <c:axPos val="b"/>
        <c:numFmt formatCode="General" sourceLinked="1"/>
        <c:tickLblPos val="nextTo"/>
        <c:crossAx val="51964544"/>
        <c:crosses val="autoZero"/>
        <c:crossBetween val="midCat"/>
      </c:valAx>
      <c:valAx>
        <c:axId val="51964544"/>
        <c:scaling>
          <c:orientation val="minMax"/>
        </c:scaling>
        <c:axPos val="l"/>
        <c:majorGridlines/>
        <c:numFmt formatCode="General" sourceLinked="1"/>
        <c:tickLblPos val="nextTo"/>
        <c:crossAx val="51601792"/>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4960629921259986E-2"/>
          <c:y val="0.22732648002333064"/>
          <c:w val="0.85271281714785663"/>
          <c:h val="0.67058253135024759"/>
        </c:manualLayout>
      </c:layout>
      <c:scatterChart>
        <c:scatterStyle val="lineMarker"/>
        <c:ser>
          <c:idx val="0"/>
          <c:order val="0"/>
          <c:tx>
            <c:strRef>
              <c:f>Analysis!$K$10</c:f>
              <c:strCache>
                <c:ptCount val="1"/>
                <c:pt idx="0">
                  <c:v>min</c:v>
                </c:pt>
              </c:strCache>
            </c:strRef>
          </c:tx>
          <c:spPr>
            <a:ln w="28575">
              <a:noFill/>
            </a:ln>
          </c:spPr>
          <c:trendline>
            <c:trendlineType val="linear"/>
            <c:intercept val="0"/>
            <c:dispEq val="1"/>
            <c:trendlineLbl>
              <c:layout>
                <c:manualLayout>
                  <c:x val="-0.14668197725284338"/>
                  <c:y val="-4.3434674832312808E-2"/>
                </c:manualLayout>
              </c:layout>
              <c:numFmt formatCode="General" sourceLinked="0"/>
            </c:trendlineLbl>
          </c:trendline>
          <c:xVal>
            <c:numRef>
              <c:f>Analysis!$J$11:$J$36</c:f>
              <c:numCache>
                <c:formatCode>General</c:formatCode>
                <c:ptCount val="26"/>
                <c:pt idx="0">
                  <c:v>30</c:v>
                </c:pt>
                <c:pt idx="1">
                  <c:v>87</c:v>
                </c:pt>
                <c:pt idx="2">
                  <c:v>118</c:v>
                </c:pt>
                <c:pt idx="3">
                  <c:v>126</c:v>
                </c:pt>
                <c:pt idx="4">
                  <c:v>144</c:v>
                </c:pt>
                <c:pt idx="5">
                  <c:v>153</c:v>
                </c:pt>
                <c:pt idx="6">
                  <c:v>160</c:v>
                </c:pt>
                <c:pt idx="7">
                  <c:v>205</c:v>
                </c:pt>
                <c:pt idx="8">
                  <c:v>221</c:v>
                </c:pt>
                <c:pt idx="9">
                  <c:v>252</c:v>
                </c:pt>
                <c:pt idx="10">
                  <c:v>273</c:v>
                </c:pt>
                <c:pt idx="11">
                  <c:v>329</c:v>
                </c:pt>
                <c:pt idx="12">
                  <c:v>352</c:v>
                </c:pt>
                <c:pt idx="13">
                  <c:v>372</c:v>
                </c:pt>
                <c:pt idx="14">
                  <c:v>378</c:v>
                </c:pt>
                <c:pt idx="15">
                  <c:v>402</c:v>
                </c:pt>
                <c:pt idx="16">
                  <c:v>414</c:v>
                </c:pt>
                <c:pt idx="17">
                  <c:v>441</c:v>
                </c:pt>
                <c:pt idx="18">
                  <c:v>468</c:v>
                </c:pt>
                <c:pt idx="19">
                  <c:v>508</c:v>
                </c:pt>
                <c:pt idx="20">
                  <c:v>554</c:v>
                </c:pt>
                <c:pt idx="21">
                  <c:v>562</c:v>
                </c:pt>
                <c:pt idx="22">
                  <c:v>625</c:v>
                </c:pt>
                <c:pt idx="23">
                  <c:v>627</c:v>
                </c:pt>
                <c:pt idx="24">
                  <c:v>627</c:v>
                </c:pt>
                <c:pt idx="25">
                  <c:v>650</c:v>
                </c:pt>
              </c:numCache>
            </c:numRef>
          </c:xVal>
          <c:yVal>
            <c:numRef>
              <c:f>Analysis!$K$11:$K$36</c:f>
              <c:numCache>
                <c:formatCode>General</c:formatCode>
                <c:ptCount val="26"/>
                <c:pt idx="0">
                  <c:v>13</c:v>
                </c:pt>
                <c:pt idx="1">
                  <c:v>10</c:v>
                </c:pt>
                <c:pt idx="2">
                  <c:v>0</c:v>
                </c:pt>
                <c:pt idx="3">
                  <c:v>27</c:v>
                </c:pt>
                <c:pt idx="4">
                  <c:v>0</c:v>
                </c:pt>
                <c:pt idx="5">
                  <c:v>37</c:v>
                </c:pt>
                <c:pt idx="6">
                  <c:v>27</c:v>
                </c:pt>
                <c:pt idx="7">
                  <c:v>23</c:v>
                </c:pt>
                <c:pt idx="8">
                  <c:v>19</c:v>
                </c:pt>
                <c:pt idx="9">
                  <c:v>19</c:v>
                </c:pt>
                <c:pt idx="10">
                  <c:v>52</c:v>
                </c:pt>
                <c:pt idx="11">
                  <c:v>14</c:v>
                </c:pt>
                <c:pt idx="12">
                  <c:v>28</c:v>
                </c:pt>
                <c:pt idx="13">
                  <c:v>19</c:v>
                </c:pt>
                <c:pt idx="14">
                  <c:v>41</c:v>
                </c:pt>
                <c:pt idx="15">
                  <c:v>25</c:v>
                </c:pt>
                <c:pt idx="16">
                  <c:v>35</c:v>
                </c:pt>
                <c:pt idx="17">
                  <c:v>45</c:v>
                </c:pt>
                <c:pt idx="18">
                  <c:v>32</c:v>
                </c:pt>
                <c:pt idx="19">
                  <c:v>41</c:v>
                </c:pt>
                <c:pt idx="20">
                  <c:v>34</c:v>
                </c:pt>
                <c:pt idx="21">
                  <c:v>34</c:v>
                </c:pt>
                <c:pt idx="22">
                  <c:v>59</c:v>
                </c:pt>
                <c:pt idx="23">
                  <c:v>41</c:v>
                </c:pt>
                <c:pt idx="24">
                  <c:v>57</c:v>
                </c:pt>
                <c:pt idx="25">
                  <c:v>43</c:v>
                </c:pt>
              </c:numCache>
            </c:numRef>
          </c:yVal>
        </c:ser>
        <c:ser>
          <c:idx val="1"/>
          <c:order val="1"/>
          <c:tx>
            <c:strRef>
              <c:f>Analysis!$L$10</c:f>
              <c:strCache>
                <c:ptCount val="1"/>
                <c:pt idx="0">
                  <c:v>max</c:v>
                </c:pt>
              </c:strCache>
            </c:strRef>
          </c:tx>
          <c:spPr>
            <a:ln w="28575">
              <a:noFill/>
            </a:ln>
          </c:spPr>
          <c:trendline>
            <c:trendlineType val="linear"/>
            <c:intercept val="255"/>
            <c:dispEq val="1"/>
            <c:trendlineLbl>
              <c:layout>
                <c:manualLayout>
                  <c:x val="-0.14195975503062144"/>
                  <c:y val="7.2103747448235778E-2"/>
                </c:manualLayout>
              </c:layout>
              <c:numFmt formatCode="General" sourceLinked="0"/>
            </c:trendlineLbl>
          </c:trendline>
          <c:xVal>
            <c:numRef>
              <c:f>Analysis!$J$11:$J$36</c:f>
              <c:numCache>
                <c:formatCode>General</c:formatCode>
                <c:ptCount val="26"/>
                <c:pt idx="0">
                  <c:v>30</c:v>
                </c:pt>
                <c:pt idx="1">
                  <c:v>87</c:v>
                </c:pt>
                <c:pt idx="2">
                  <c:v>118</c:v>
                </c:pt>
                <c:pt idx="3">
                  <c:v>126</c:v>
                </c:pt>
                <c:pt idx="4">
                  <c:v>144</c:v>
                </c:pt>
                <c:pt idx="5">
                  <c:v>153</c:v>
                </c:pt>
                <c:pt idx="6">
                  <c:v>160</c:v>
                </c:pt>
                <c:pt idx="7">
                  <c:v>205</c:v>
                </c:pt>
                <c:pt idx="8">
                  <c:v>221</c:v>
                </c:pt>
                <c:pt idx="9">
                  <c:v>252</c:v>
                </c:pt>
                <c:pt idx="10">
                  <c:v>273</c:v>
                </c:pt>
                <c:pt idx="11">
                  <c:v>329</c:v>
                </c:pt>
                <c:pt idx="12">
                  <c:v>352</c:v>
                </c:pt>
                <c:pt idx="13">
                  <c:v>372</c:v>
                </c:pt>
                <c:pt idx="14">
                  <c:v>378</c:v>
                </c:pt>
                <c:pt idx="15">
                  <c:v>402</c:v>
                </c:pt>
                <c:pt idx="16">
                  <c:v>414</c:v>
                </c:pt>
                <c:pt idx="17">
                  <c:v>441</c:v>
                </c:pt>
                <c:pt idx="18">
                  <c:v>468</c:v>
                </c:pt>
                <c:pt idx="19">
                  <c:v>508</c:v>
                </c:pt>
                <c:pt idx="20">
                  <c:v>554</c:v>
                </c:pt>
                <c:pt idx="21">
                  <c:v>562</c:v>
                </c:pt>
                <c:pt idx="22">
                  <c:v>625</c:v>
                </c:pt>
                <c:pt idx="23">
                  <c:v>627</c:v>
                </c:pt>
                <c:pt idx="24">
                  <c:v>627</c:v>
                </c:pt>
                <c:pt idx="25">
                  <c:v>650</c:v>
                </c:pt>
              </c:numCache>
            </c:numRef>
          </c:xVal>
          <c:yVal>
            <c:numRef>
              <c:f>Analysis!$L$11:$L$36</c:f>
              <c:numCache>
                <c:formatCode>General</c:formatCode>
                <c:ptCount val="26"/>
                <c:pt idx="0">
                  <c:v>241</c:v>
                </c:pt>
                <c:pt idx="1">
                  <c:v>244</c:v>
                </c:pt>
                <c:pt idx="2">
                  <c:v>255</c:v>
                </c:pt>
                <c:pt idx="3">
                  <c:v>227</c:v>
                </c:pt>
                <c:pt idx="4">
                  <c:v>255</c:v>
                </c:pt>
                <c:pt idx="5">
                  <c:v>217</c:v>
                </c:pt>
                <c:pt idx="6">
                  <c:v>227</c:v>
                </c:pt>
                <c:pt idx="7">
                  <c:v>231</c:v>
                </c:pt>
                <c:pt idx="8">
                  <c:v>235</c:v>
                </c:pt>
                <c:pt idx="9">
                  <c:v>235</c:v>
                </c:pt>
                <c:pt idx="10">
                  <c:v>203</c:v>
                </c:pt>
                <c:pt idx="11">
                  <c:v>240</c:v>
                </c:pt>
                <c:pt idx="12">
                  <c:v>221</c:v>
                </c:pt>
                <c:pt idx="13">
                  <c:v>235</c:v>
                </c:pt>
                <c:pt idx="14">
                  <c:v>213</c:v>
                </c:pt>
                <c:pt idx="15">
                  <c:v>229</c:v>
                </c:pt>
                <c:pt idx="16">
                  <c:v>219</c:v>
                </c:pt>
                <c:pt idx="17">
                  <c:v>209</c:v>
                </c:pt>
                <c:pt idx="18">
                  <c:v>222</c:v>
                </c:pt>
                <c:pt idx="19">
                  <c:v>213</c:v>
                </c:pt>
                <c:pt idx="20">
                  <c:v>220</c:v>
                </c:pt>
                <c:pt idx="21">
                  <c:v>220</c:v>
                </c:pt>
                <c:pt idx="22">
                  <c:v>195</c:v>
                </c:pt>
                <c:pt idx="23">
                  <c:v>213</c:v>
                </c:pt>
                <c:pt idx="24">
                  <c:v>197</c:v>
                </c:pt>
                <c:pt idx="25">
                  <c:v>211</c:v>
                </c:pt>
              </c:numCache>
            </c:numRef>
          </c:yVal>
        </c:ser>
        <c:ser>
          <c:idx val="2"/>
          <c:order val="2"/>
          <c:tx>
            <c:v>Adjusted</c:v>
          </c:tx>
          <c:spPr>
            <a:ln w="28575">
              <a:solidFill>
                <a:srgbClr val="00B050"/>
              </a:solidFill>
            </a:ln>
          </c:spPr>
          <c:marker>
            <c:symbol val="none"/>
          </c:marker>
          <c:trendline>
            <c:trendlineType val="linear"/>
          </c:trendline>
          <c:xVal>
            <c:numRef>
              <c:f>Analysis!$N$49:$N$50</c:f>
              <c:numCache>
                <c:formatCode>General</c:formatCode>
                <c:ptCount val="2"/>
                <c:pt idx="0">
                  <c:v>0</c:v>
                </c:pt>
                <c:pt idx="1">
                  <c:v>650</c:v>
                </c:pt>
              </c:numCache>
            </c:numRef>
          </c:xVal>
          <c:yVal>
            <c:numRef>
              <c:f>Analysis!$O$49:$O$50</c:f>
              <c:numCache>
                <c:formatCode>General</c:formatCode>
                <c:ptCount val="2"/>
                <c:pt idx="0">
                  <c:v>0</c:v>
                </c:pt>
                <c:pt idx="1">
                  <c:v>43</c:v>
                </c:pt>
              </c:numCache>
            </c:numRef>
          </c:yVal>
        </c:ser>
        <c:axId val="267163904"/>
        <c:axId val="267186176"/>
      </c:scatterChart>
      <c:valAx>
        <c:axId val="267163904"/>
        <c:scaling>
          <c:orientation val="minMax"/>
        </c:scaling>
        <c:axPos val="b"/>
        <c:numFmt formatCode="General" sourceLinked="1"/>
        <c:tickLblPos val="nextTo"/>
        <c:crossAx val="267186176"/>
        <c:crosses val="autoZero"/>
        <c:crossBetween val="midCat"/>
      </c:valAx>
      <c:valAx>
        <c:axId val="267186176"/>
        <c:scaling>
          <c:orientation val="minMax"/>
        </c:scaling>
        <c:axPos val="l"/>
        <c:majorGridlines/>
        <c:numFmt formatCode="General" sourceLinked="1"/>
        <c:tickLblPos val="nextTo"/>
        <c:crossAx val="267163904"/>
        <c:crosses val="autoZero"/>
        <c:crossBetween val="midCat"/>
      </c:valAx>
    </c:plotArea>
    <c:legend>
      <c:legendPos val="t"/>
      <c:layout/>
    </c:legend>
    <c:plotVisOnly val="1"/>
  </c:chart>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9.1627296587926677E-2"/>
          <c:y val="6.0659813356663754E-2"/>
          <c:w val="0.84382392825896768"/>
          <c:h val="0.8326195683872849"/>
        </c:manualLayout>
      </c:layout>
      <c:scatterChart>
        <c:scatterStyle val="lineMarker"/>
        <c:ser>
          <c:idx val="1"/>
          <c:order val="0"/>
          <c:tx>
            <c:strRef>
              <c:f>Analysis!$R$54</c:f>
              <c:strCache>
                <c:ptCount val="1"/>
                <c:pt idx="0">
                  <c:v>Max. RGB</c:v>
                </c:pt>
              </c:strCache>
            </c:strRef>
          </c:tx>
          <c:trendline>
            <c:trendlineType val="linear"/>
            <c:intercept val="255"/>
            <c:dispEq val="1"/>
            <c:trendlineLbl>
              <c:layout>
                <c:manualLayout>
                  <c:x val="-0.15017804024496939"/>
                  <c:y val="-0.16229549431321091"/>
                </c:manualLayout>
              </c:layout>
              <c:numFmt formatCode="General" sourceLinked="0"/>
            </c:trendlineLbl>
          </c:trendline>
          <c:xVal>
            <c:numRef>
              <c:f>Analysis!$Q$55:$Q$57</c:f>
              <c:numCache>
                <c:formatCode>General</c:formatCode>
                <c:ptCount val="3"/>
                <c:pt idx="0">
                  <c:v>0</c:v>
                </c:pt>
                <c:pt idx="1">
                  <c:v>325</c:v>
                </c:pt>
                <c:pt idx="2">
                  <c:v>650</c:v>
                </c:pt>
              </c:numCache>
            </c:numRef>
          </c:xVal>
          <c:yVal>
            <c:numRef>
              <c:f>Analysis!$R$55:$R$57</c:f>
              <c:numCache>
                <c:formatCode>General</c:formatCode>
                <c:ptCount val="3"/>
                <c:pt idx="0">
                  <c:v>255</c:v>
                </c:pt>
                <c:pt idx="1">
                  <c:v>223</c:v>
                </c:pt>
                <c:pt idx="2">
                  <c:v>214</c:v>
                </c:pt>
              </c:numCache>
            </c:numRef>
          </c:yVal>
        </c:ser>
        <c:ser>
          <c:idx val="2"/>
          <c:order val="1"/>
          <c:tx>
            <c:strRef>
              <c:f>Analysis!$S$54</c:f>
              <c:strCache>
                <c:ptCount val="1"/>
                <c:pt idx="0">
                  <c:v>Min. RGB</c:v>
                </c:pt>
              </c:strCache>
            </c:strRef>
          </c:tx>
          <c:trendline>
            <c:trendlineType val="linear"/>
            <c:intercept val="0"/>
            <c:dispEq val="1"/>
            <c:trendlineLbl>
              <c:layout>
                <c:manualLayout>
                  <c:x val="-0.28565026246719161"/>
                  <c:y val="-6.4668635170603769E-2"/>
                </c:manualLayout>
              </c:layout>
              <c:numFmt formatCode="General" sourceLinked="0"/>
            </c:trendlineLbl>
          </c:trendline>
          <c:xVal>
            <c:numRef>
              <c:f>Analysis!$Q$55:$Q$57</c:f>
              <c:numCache>
                <c:formatCode>General</c:formatCode>
                <c:ptCount val="3"/>
                <c:pt idx="0">
                  <c:v>0</c:v>
                </c:pt>
                <c:pt idx="1">
                  <c:v>325</c:v>
                </c:pt>
                <c:pt idx="2">
                  <c:v>650</c:v>
                </c:pt>
              </c:numCache>
            </c:numRef>
          </c:xVal>
          <c:yVal>
            <c:numRef>
              <c:f>Analysis!$S$55:$S$57</c:f>
              <c:numCache>
                <c:formatCode>General</c:formatCode>
                <c:ptCount val="3"/>
                <c:pt idx="0">
                  <c:v>0</c:v>
                </c:pt>
                <c:pt idx="1">
                  <c:v>23</c:v>
                </c:pt>
                <c:pt idx="2">
                  <c:v>44</c:v>
                </c:pt>
              </c:numCache>
            </c:numRef>
          </c:yVal>
        </c:ser>
        <c:axId val="267233536"/>
        <c:axId val="267235328"/>
      </c:scatterChart>
      <c:valAx>
        <c:axId val="267233536"/>
        <c:scaling>
          <c:orientation val="minMax"/>
        </c:scaling>
        <c:axPos val="b"/>
        <c:numFmt formatCode="General" sourceLinked="1"/>
        <c:tickLblPos val="nextTo"/>
        <c:crossAx val="267235328"/>
        <c:crosses val="autoZero"/>
        <c:crossBetween val="midCat"/>
      </c:valAx>
      <c:valAx>
        <c:axId val="267235328"/>
        <c:scaling>
          <c:orientation val="minMax"/>
        </c:scaling>
        <c:axPos val="l"/>
        <c:majorGridlines/>
        <c:numFmt formatCode="General" sourceLinked="1"/>
        <c:tickLblPos val="nextTo"/>
        <c:crossAx val="267233536"/>
        <c:crosses val="autoZero"/>
        <c:crossBetween val="midCat"/>
      </c:valAx>
      <c:spPr>
        <a:ln>
          <a:solidFill>
            <a:schemeClr val="tx1"/>
          </a:solidFill>
        </a:ln>
      </c:spPr>
    </c:plotArea>
    <c:legend>
      <c:legendPos val="r"/>
      <c:layout>
        <c:manualLayout>
          <c:xMode val="edge"/>
          <c:yMode val="edge"/>
          <c:x val="0.5417777777777778"/>
          <c:y val="0.34182487605716028"/>
          <c:w val="0.28600000000000031"/>
          <c:h val="0.33486876640420021"/>
        </c:manualLayout>
      </c:layout>
    </c:legend>
    <c:plotVisOnly val="1"/>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Final_Correction!$B$21</c:f>
              <c:strCache>
                <c:ptCount val="1"/>
                <c:pt idx="0">
                  <c:v>41.8</c:v>
                </c:pt>
              </c:strCache>
            </c:strRef>
          </c:tx>
          <c:spPr>
            <a:ln w="28575">
              <a:noFill/>
            </a:ln>
          </c:spPr>
          <c:trendline>
            <c:trendlineType val="linear"/>
            <c:dispEq val="1"/>
            <c:trendlineLbl>
              <c:layout>
                <c:manualLayout>
                  <c:x val="9.740551181102361E-2"/>
                  <c:y val="-3.5848643919510086E-2"/>
                </c:manualLayout>
              </c:layout>
              <c:numFmt formatCode="General" sourceLinked="0"/>
            </c:trendlineLbl>
          </c:trendline>
          <c:xVal>
            <c:numRef>
              <c:f>Final_Correction!$A$21:$A$22</c:f>
              <c:numCache>
                <c:formatCode>General</c:formatCode>
                <c:ptCount val="2"/>
                <c:pt idx="0">
                  <c:v>0</c:v>
                </c:pt>
                <c:pt idx="1">
                  <c:v>650</c:v>
                </c:pt>
              </c:numCache>
            </c:numRef>
          </c:xVal>
          <c:yVal>
            <c:numRef>
              <c:f>Final_Correction!$B$21:$B$22</c:f>
              <c:numCache>
                <c:formatCode>General</c:formatCode>
                <c:ptCount val="2"/>
                <c:pt idx="0">
                  <c:v>41.8</c:v>
                </c:pt>
                <c:pt idx="1">
                  <c:v>0</c:v>
                </c:pt>
              </c:numCache>
            </c:numRef>
          </c:yVal>
        </c:ser>
        <c:ser>
          <c:idx val="1"/>
          <c:order val="1"/>
          <c:tx>
            <c:strRef>
              <c:f>Final_Correction!$C$20</c:f>
              <c:strCache>
                <c:ptCount val="1"/>
                <c:pt idx="0">
                  <c:v>max</c:v>
                </c:pt>
              </c:strCache>
            </c:strRef>
          </c:tx>
          <c:spPr>
            <a:ln w="28575">
              <a:noFill/>
            </a:ln>
          </c:spPr>
          <c:trendline>
            <c:trendlineType val="linear"/>
            <c:dispEq val="1"/>
            <c:trendlineLbl>
              <c:layout>
                <c:manualLayout>
                  <c:x val="2.1084864391951005E-4"/>
                  <c:y val="-4.3874307378244388E-2"/>
                </c:manualLayout>
              </c:layout>
              <c:numFmt formatCode="General" sourceLinked="0"/>
            </c:trendlineLbl>
          </c:trendline>
          <c:xVal>
            <c:numRef>
              <c:f>Final_Correction!$A$21:$A$22</c:f>
              <c:numCache>
                <c:formatCode>General</c:formatCode>
                <c:ptCount val="2"/>
                <c:pt idx="0">
                  <c:v>0</c:v>
                </c:pt>
                <c:pt idx="1">
                  <c:v>650</c:v>
                </c:pt>
              </c:numCache>
            </c:numRef>
          </c:xVal>
          <c:yVal>
            <c:numRef>
              <c:f>Final_Correction!$C$21:$C$22</c:f>
              <c:numCache>
                <c:formatCode>General</c:formatCode>
                <c:ptCount val="2"/>
                <c:pt idx="0">
                  <c:v>212.2</c:v>
                </c:pt>
                <c:pt idx="1">
                  <c:v>255</c:v>
                </c:pt>
              </c:numCache>
            </c:numRef>
          </c:yVal>
        </c:ser>
        <c:axId val="267274112"/>
        <c:axId val="267275648"/>
      </c:scatterChart>
      <c:valAx>
        <c:axId val="267274112"/>
        <c:scaling>
          <c:orientation val="minMax"/>
        </c:scaling>
        <c:axPos val="b"/>
        <c:numFmt formatCode="General" sourceLinked="1"/>
        <c:tickLblPos val="nextTo"/>
        <c:crossAx val="267275648"/>
        <c:crosses val="autoZero"/>
        <c:crossBetween val="midCat"/>
      </c:valAx>
      <c:valAx>
        <c:axId val="267275648"/>
        <c:scaling>
          <c:orientation val="minMax"/>
        </c:scaling>
        <c:axPos val="l"/>
        <c:majorGridlines/>
        <c:numFmt formatCode="General" sourceLinked="1"/>
        <c:tickLblPos val="nextTo"/>
        <c:crossAx val="267274112"/>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Final_Correction!$B$29</c:f>
              <c:strCache>
                <c:ptCount val="1"/>
                <c:pt idx="0">
                  <c:v>min</c:v>
                </c:pt>
              </c:strCache>
            </c:strRef>
          </c:tx>
          <c:spPr>
            <a:ln w="28575">
              <a:noFill/>
            </a:ln>
          </c:spPr>
          <c:trendline>
            <c:trendlineType val="linear"/>
            <c:intercept val="0"/>
            <c:dispEq val="1"/>
            <c:trendlineLbl>
              <c:layout>
                <c:manualLayout>
                  <c:x val="-2.2725284339457569E-4"/>
                  <c:y val="-9.3922790901137365E-2"/>
                </c:manualLayout>
              </c:layout>
              <c:numFmt formatCode="General" sourceLinked="0"/>
            </c:trendlineLbl>
          </c:trendline>
          <c:xVal>
            <c:numRef>
              <c:f>Final_Correction!$A$30:$A$31</c:f>
              <c:numCache>
                <c:formatCode>General</c:formatCode>
                <c:ptCount val="2"/>
                <c:pt idx="0">
                  <c:v>650</c:v>
                </c:pt>
                <c:pt idx="1">
                  <c:v>0</c:v>
                </c:pt>
              </c:numCache>
            </c:numRef>
          </c:xVal>
          <c:yVal>
            <c:numRef>
              <c:f>Final_Correction!$B$30:$B$31</c:f>
              <c:numCache>
                <c:formatCode>General</c:formatCode>
                <c:ptCount val="2"/>
                <c:pt idx="0">
                  <c:v>41.8</c:v>
                </c:pt>
                <c:pt idx="1">
                  <c:v>0</c:v>
                </c:pt>
              </c:numCache>
            </c:numRef>
          </c:yVal>
        </c:ser>
        <c:ser>
          <c:idx val="1"/>
          <c:order val="1"/>
          <c:tx>
            <c:strRef>
              <c:f>Final_Correction!$C$29</c:f>
              <c:strCache>
                <c:ptCount val="1"/>
                <c:pt idx="0">
                  <c:v>max</c:v>
                </c:pt>
              </c:strCache>
            </c:strRef>
          </c:tx>
          <c:spPr>
            <a:ln w="28575">
              <a:noFill/>
            </a:ln>
          </c:spPr>
          <c:trendline>
            <c:trendlineType val="linear"/>
            <c:dispEq val="1"/>
            <c:trendlineLbl>
              <c:layout>
                <c:manualLayout>
                  <c:x val="-7.4907917760279968E-2"/>
                  <c:y val="9.1968139399241755E-2"/>
                </c:manualLayout>
              </c:layout>
              <c:numFmt formatCode="General" sourceLinked="0"/>
            </c:trendlineLbl>
          </c:trendline>
          <c:xVal>
            <c:numRef>
              <c:f>Final_Correction!$A$30:$A$31</c:f>
              <c:numCache>
                <c:formatCode>General</c:formatCode>
                <c:ptCount val="2"/>
                <c:pt idx="0">
                  <c:v>650</c:v>
                </c:pt>
                <c:pt idx="1">
                  <c:v>0</c:v>
                </c:pt>
              </c:numCache>
            </c:numRef>
          </c:xVal>
          <c:yVal>
            <c:numRef>
              <c:f>Final_Correction!$C$30:$C$31</c:f>
              <c:numCache>
                <c:formatCode>General</c:formatCode>
                <c:ptCount val="2"/>
                <c:pt idx="0">
                  <c:v>212.2</c:v>
                </c:pt>
                <c:pt idx="1">
                  <c:v>255</c:v>
                </c:pt>
              </c:numCache>
            </c:numRef>
          </c:yVal>
        </c:ser>
        <c:axId val="267367552"/>
        <c:axId val="267369088"/>
      </c:scatterChart>
      <c:valAx>
        <c:axId val="267367552"/>
        <c:scaling>
          <c:orientation val="minMax"/>
        </c:scaling>
        <c:axPos val="b"/>
        <c:numFmt formatCode="General" sourceLinked="1"/>
        <c:tickLblPos val="nextTo"/>
        <c:crossAx val="267369088"/>
        <c:crosses val="autoZero"/>
        <c:crossBetween val="midCat"/>
      </c:valAx>
      <c:valAx>
        <c:axId val="267369088"/>
        <c:scaling>
          <c:orientation val="minMax"/>
        </c:scaling>
        <c:axPos val="l"/>
        <c:majorGridlines/>
        <c:numFmt formatCode="General" sourceLinked="1"/>
        <c:tickLblPos val="nextTo"/>
        <c:crossAx val="267367552"/>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[1]Sheet1!$AM$13:$AM$46</c:f>
              <c:numCache>
                <c:formatCode>General</c:formatCode>
                <c:ptCount val="34"/>
              </c:numCache>
            </c:numRef>
          </c:xVal>
          <c:yVal>
            <c:numRef>
              <c:f>[1]Sheet1!$AN$13:$AN$46</c:f>
              <c:numCache>
                <c:formatCode>General</c:formatCode>
                <c:ptCount val="34"/>
              </c:numCache>
            </c:numRef>
          </c:yVal>
        </c:ser>
        <c:axId val="213790720"/>
        <c:axId val="213792256"/>
      </c:scatterChart>
      <c:valAx>
        <c:axId val="213790720"/>
        <c:scaling>
          <c:orientation val="minMax"/>
        </c:scaling>
        <c:axPos val="b"/>
        <c:numFmt formatCode="General" sourceLinked="1"/>
        <c:tickLblPos val="nextTo"/>
        <c:crossAx val="213792256"/>
        <c:crosses val="autoZero"/>
        <c:crossBetween val="midCat"/>
      </c:valAx>
      <c:valAx>
        <c:axId val="213792256"/>
        <c:scaling>
          <c:orientation val="minMax"/>
        </c:scaling>
        <c:axPos val="l"/>
        <c:majorGridlines/>
        <c:numFmt formatCode="General" sourceLinked="1"/>
        <c:tickLblPos val="nextTo"/>
        <c:crossAx val="213790720"/>
        <c:crosses val="autoZero"/>
        <c:crossBetween val="midCat"/>
      </c:valAx>
    </c:plotArea>
    <c:legend>
      <c:legendPos val="r"/>
    </c:legend>
    <c:plotVisOnly val="1"/>
  </c:chart>
  <c:printSettings>
    <c:headerFooter/>
    <c:pageMargins b="0.75000000000000178" l="0.70000000000000062" r="0.70000000000000062"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[1]Sheet1!$G$20:$G$36</c:f>
              <c:numCache>
                <c:formatCode>General</c:formatCode>
                <c:ptCount val="17"/>
                <c:pt idx="0">
                  <c:v>0</c:v>
                </c:pt>
                <c:pt idx="1">
                  <c:v>-265</c:v>
                </c:pt>
                <c:pt idx="2">
                  <c:v>-503</c:v>
                </c:pt>
                <c:pt idx="3">
                  <c:v>458</c:v>
                </c:pt>
                <c:pt idx="4">
                  <c:v>225</c:v>
                </c:pt>
                <c:pt idx="5">
                  <c:v>-65</c:v>
                </c:pt>
                <c:pt idx="6">
                  <c:v>-345</c:v>
                </c:pt>
                <c:pt idx="7">
                  <c:v>-587</c:v>
                </c:pt>
                <c:pt idx="8">
                  <c:v>384</c:v>
                </c:pt>
                <c:pt idx="9">
                  <c:v>130</c:v>
                </c:pt>
                <c:pt idx="10">
                  <c:v>-140</c:v>
                </c:pt>
                <c:pt idx="11">
                  <c:v>-373</c:v>
                </c:pt>
                <c:pt idx="12">
                  <c:v>578</c:v>
                </c:pt>
                <c:pt idx="13">
                  <c:v>370</c:v>
                </c:pt>
                <c:pt idx="14">
                  <c:v>60</c:v>
                </c:pt>
                <c:pt idx="15">
                  <c:v>-200</c:v>
                </c:pt>
                <c:pt idx="16">
                  <c:v>-443</c:v>
                </c:pt>
              </c:numCache>
            </c:numRef>
          </c:xVal>
          <c:yVal>
            <c:numRef>
              <c:f>[1]Sheet1!$H$20:$H$36</c:f>
              <c:numCache>
                <c:formatCode>General</c:formatCode>
                <c:ptCount val="17"/>
                <c:pt idx="0">
                  <c:v>0</c:v>
                </c:pt>
                <c:pt idx="1">
                  <c:v>3.5120000000000005</c:v>
                </c:pt>
                <c:pt idx="2">
                  <c:v>21.252999999999986</c:v>
                </c:pt>
                <c:pt idx="3">
                  <c:v>28.144999999999982</c:v>
                </c:pt>
                <c:pt idx="4">
                  <c:v>13.472999999999985</c:v>
                </c:pt>
                <c:pt idx="5">
                  <c:v>7.1779999999999973</c:v>
                </c:pt>
                <c:pt idx="6">
                  <c:v>17.579999999999984</c:v>
                </c:pt>
                <c:pt idx="7">
                  <c:v>21.068999999999988</c:v>
                </c:pt>
                <c:pt idx="8">
                  <c:v>18.716999999999985</c:v>
                </c:pt>
                <c:pt idx="9">
                  <c:v>6.8699999999999761</c:v>
                </c:pt>
                <c:pt idx="10">
                  <c:v>0.5519999999999925</c:v>
                </c:pt>
                <c:pt idx="11">
                  <c:v>24.721000000000004</c:v>
                </c:pt>
                <c:pt idx="12">
                  <c:v>19.560999999999979</c:v>
                </c:pt>
                <c:pt idx="13">
                  <c:v>8.0499999999999829</c:v>
                </c:pt>
                <c:pt idx="14">
                  <c:v>-1.6110000000000184</c:v>
                </c:pt>
                <c:pt idx="15">
                  <c:v>0.78600000000000136</c:v>
                </c:pt>
                <c:pt idx="16">
                  <c:v>19.823999999999984</c:v>
                </c:pt>
              </c:numCache>
            </c:numRef>
          </c:yVal>
        </c:ser>
        <c:axId val="213811968"/>
        <c:axId val="213813504"/>
      </c:scatterChart>
      <c:valAx>
        <c:axId val="213811968"/>
        <c:scaling>
          <c:orientation val="minMax"/>
        </c:scaling>
        <c:axPos val="b"/>
        <c:numFmt formatCode="General" sourceLinked="1"/>
        <c:tickLblPos val="nextTo"/>
        <c:crossAx val="213813504"/>
        <c:crosses val="autoZero"/>
        <c:crossBetween val="midCat"/>
      </c:valAx>
      <c:valAx>
        <c:axId val="213813504"/>
        <c:scaling>
          <c:orientation val="minMax"/>
        </c:scaling>
        <c:axPos val="l"/>
        <c:majorGridlines/>
        <c:numFmt formatCode="General" sourceLinked="1"/>
        <c:tickLblPos val="nextTo"/>
        <c:crossAx val="213811968"/>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Badlands!$G$40:$G$55</c:f>
              <c:numCache>
                <c:formatCode>General</c:formatCode>
                <c:ptCount val="16"/>
                <c:pt idx="0">
                  <c:v>0</c:v>
                </c:pt>
                <c:pt idx="1">
                  <c:v>-238</c:v>
                </c:pt>
                <c:pt idx="2">
                  <c:v>723</c:v>
                </c:pt>
                <c:pt idx="3">
                  <c:v>490</c:v>
                </c:pt>
                <c:pt idx="4">
                  <c:v>200</c:v>
                </c:pt>
                <c:pt idx="5">
                  <c:v>-80</c:v>
                </c:pt>
                <c:pt idx="6">
                  <c:v>-322</c:v>
                </c:pt>
                <c:pt idx="7">
                  <c:v>649</c:v>
                </c:pt>
                <c:pt idx="8">
                  <c:v>395</c:v>
                </c:pt>
                <c:pt idx="9">
                  <c:v>125</c:v>
                </c:pt>
                <c:pt idx="10">
                  <c:v>-108</c:v>
                </c:pt>
                <c:pt idx="11">
                  <c:v>843</c:v>
                </c:pt>
                <c:pt idx="12">
                  <c:v>635</c:v>
                </c:pt>
                <c:pt idx="13">
                  <c:v>325</c:v>
                </c:pt>
                <c:pt idx="14">
                  <c:v>65</c:v>
                </c:pt>
                <c:pt idx="15">
                  <c:v>-178</c:v>
                </c:pt>
              </c:numCache>
            </c:numRef>
          </c:xVal>
          <c:yVal>
            <c:numRef>
              <c:f>Badlands!$H$40:$H$55</c:f>
              <c:numCache>
                <c:formatCode>General</c:formatCode>
                <c:ptCount val="16"/>
                <c:pt idx="0">
                  <c:v>0</c:v>
                </c:pt>
                <c:pt idx="1">
                  <c:v>12.353000000000009</c:v>
                </c:pt>
                <c:pt idx="2">
                  <c:v>10.658999999999992</c:v>
                </c:pt>
                <c:pt idx="3">
                  <c:v>12.814999999999998</c:v>
                </c:pt>
                <c:pt idx="4">
                  <c:v>-2.5879999999999939</c:v>
                </c:pt>
                <c:pt idx="5">
                  <c:v>3.3770000000000095</c:v>
                </c:pt>
                <c:pt idx="6">
                  <c:v>16.451999999999998</c:v>
                </c:pt>
                <c:pt idx="7">
                  <c:v>8.7880000000000109</c:v>
                </c:pt>
                <c:pt idx="8">
                  <c:v>3.5500000000000114</c:v>
                </c:pt>
                <c:pt idx="9">
                  <c:v>-9.6430000000000007</c:v>
                </c:pt>
                <c:pt idx="10">
                  <c:v>-0.18500000000000227</c:v>
                </c:pt>
                <c:pt idx="11">
                  <c:v>3.0310000000000059</c:v>
                </c:pt>
                <c:pt idx="12">
                  <c:v>5.7529999999999859</c:v>
                </c:pt>
                <c:pt idx="13">
                  <c:v>-0.91599999999999682</c:v>
                </c:pt>
                <c:pt idx="14">
                  <c:v>-7.2010000000000076</c:v>
                </c:pt>
                <c:pt idx="15">
                  <c:v>1.1690000000000111</c:v>
                </c:pt>
              </c:numCache>
            </c:numRef>
          </c:yVal>
        </c:ser>
        <c:ser>
          <c:idx val="1"/>
          <c:order val="1"/>
          <c:tx>
            <c:v>REDUX</c:v>
          </c:tx>
          <c:spPr>
            <a:ln w="28575">
              <a:noFill/>
            </a:ln>
          </c:spPr>
          <c:xVal>
            <c:numRef>
              <c:f>Badlands!$G$81:$G$103</c:f>
              <c:numCache>
                <c:formatCode>General</c:formatCode>
                <c:ptCount val="23"/>
                <c:pt idx="0">
                  <c:v>0</c:v>
                </c:pt>
                <c:pt idx="1">
                  <c:v>-238</c:v>
                </c:pt>
                <c:pt idx="2">
                  <c:v>723</c:v>
                </c:pt>
                <c:pt idx="3">
                  <c:v>490</c:v>
                </c:pt>
                <c:pt idx="4">
                  <c:v>200</c:v>
                </c:pt>
                <c:pt idx="5">
                  <c:v>-80</c:v>
                </c:pt>
                <c:pt idx="6">
                  <c:v>-322</c:v>
                </c:pt>
                <c:pt idx="7">
                  <c:v>649</c:v>
                </c:pt>
                <c:pt idx="8">
                  <c:v>395</c:v>
                </c:pt>
                <c:pt idx="9">
                  <c:v>125</c:v>
                </c:pt>
                <c:pt idx="10">
                  <c:v>-108</c:v>
                </c:pt>
                <c:pt idx="11">
                  <c:v>843</c:v>
                </c:pt>
                <c:pt idx="12">
                  <c:v>635</c:v>
                </c:pt>
                <c:pt idx="13">
                  <c:v>325</c:v>
                </c:pt>
                <c:pt idx="14">
                  <c:v>65</c:v>
                </c:pt>
                <c:pt idx="15">
                  <c:v>-178</c:v>
                </c:pt>
                <c:pt idx="16">
                  <c:v>786</c:v>
                </c:pt>
                <c:pt idx="17">
                  <c:v>565</c:v>
                </c:pt>
                <c:pt idx="18">
                  <c:v>265</c:v>
                </c:pt>
                <c:pt idx="19">
                  <c:v>0</c:v>
                </c:pt>
                <c:pt idx="20">
                  <c:v>-248</c:v>
                </c:pt>
                <c:pt idx="21">
                  <c:v>719</c:v>
                </c:pt>
                <c:pt idx="22">
                  <c:v>480</c:v>
                </c:pt>
              </c:numCache>
            </c:numRef>
          </c:xVal>
          <c:yVal>
            <c:numRef>
              <c:f>Badlands!$H$81:$H$103</c:f>
              <c:numCache>
                <c:formatCode>General</c:formatCode>
                <c:ptCount val="23"/>
                <c:pt idx="0">
                  <c:v>0</c:v>
                </c:pt>
                <c:pt idx="1">
                  <c:v>11.833999999999975</c:v>
                </c:pt>
                <c:pt idx="2">
                  <c:v>13.273999999999972</c:v>
                </c:pt>
                <c:pt idx="3">
                  <c:v>15.787999999999982</c:v>
                </c:pt>
                <c:pt idx="4">
                  <c:v>1.2869999999999777</c:v>
                </c:pt>
                <c:pt idx="5">
                  <c:v>3.546999999999997</c:v>
                </c:pt>
                <c:pt idx="6">
                  <c:v>18.61099999999999</c:v>
                </c:pt>
                <c:pt idx="7">
                  <c:v>13.713999999999999</c:v>
                </c:pt>
                <c:pt idx="8">
                  <c:v>10.144999999999982</c:v>
                </c:pt>
                <c:pt idx="9">
                  <c:v>-4.6420000000000101</c:v>
                </c:pt>
                <c:pt idx="10">
                  <c:v>4.1289999999999907</c:v>
                </c:pt>
                <c:pt idx="11">
                  <c:v>7.0439999999999827</c:v>
                </c:pt>
                <c:pt idx="12">
                  <c:v>9.1689999999999827</c:v>
                </c:pt>
                <c:pt idx="13">
                  <c:v>2.7029999999999745</c:v>
                </c:pt>
                <c:pt idx="14">
                  <c:v>-4.6550000000000153</c:v>
                </c:pt>
                <c:pt idx="15">
                  <c:v>3.386999999999972</c:v>
                </c:pt>
                <c:pt idx="16">
                  <c:v>7.5979999999999848</c:v>
                </c:pt>
                <c:pt idx="17">
                  <c:v>13.772999999999996</c:v>
                </c:pt>
                <c:pt idx="18">
                  <c:v>5.3549999999999898</c:v>
                </c:pt>
                <c:pt idx="19">
                  <c:v>-2.1230000000000189</c:v>
                </c:pt>
                <c:pt idx="20">
                  <c:v>7.1839999999999975</c:v>
                </c:pt>
                <c:pt idx="21">
                  <c:v>6.2599999999999909</c:v>
                </c:pt>
                <c:pt idx="22">
                  <c:v>6.8889999999999816</c:v>
                </c:pt>
              </c:numCache>
            </c:numRef>
          </c:yVal>
        </c:ser>
        <c:axId val="213825024"/>
        <c:axId val="213826560"/>
      </c:scatterChart>
      <c:valAx>
        <c:axId val="213825024"/>
        <c:scaling>
          <c:orientation val="minMax"/>
        </c:scaling>
        <c:axPos val="b"/>
        <c:numFmt formatCode="General" sourceLinked="1"/>
        <c:tickLblPos val="nextTo"/>
        <c:crossAx val="213826560"/>
        <c:crosses val="autoZero"/>
        <c:crossBetween val="midCat"/>
      </c:valAx>
      <c:valAx>
        <c:axId val="213826560"/>
        <c:scaling>
          <c:orientation val="minMax"/>
        </c:scaling>
        <c:axPos val="l"/>
        <c:majorGridlines/>
        <c:numFmt formatCode="General" sourceLinked="1"/>
        <c:tickLblPos val="nextTo"/>
        <c:crossAx val="213825024"/>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Badlands!$G$59:$G$78</c:f>
              <c:numCache>
                <c:formatCode>General</c:formatCode>
                <c:ptCount val="20"/>
                <c:pt idx="0">
                  <c:v>-1016</c:v>
                </c:pt>
                <c:pt idx="1">
                  <c:v>0</c:v>
                </c:pt>
                <c:pt idx="2">
                  <c:v>-211</c:v>
                </c:pt>
                <c:pt idx="3">
                  <c:v>-511</c:v>
                </c:pt>
                <c:pt idx="4">
                  <c:v>-776</c:v>
                </c:pt>
                <c:pt idx="5">
                  <c:v>-1014</c:v>
                </c:pt>
                <c:pt idx="6">
                  <c:v>-53</c:v>
                </c:pt>
                <c:pt idx="7">
                  <c:v>-286</c:v>
                </c:pt>
                <c:pt idx="8">
                  <c:v>-576</c:v>
                </c:pt>
                <c:pt idx="9">
                  <c:v>-856</c:v>
                </c:pt>
                <c:pt idx="10">
                  <c:v>-1098</c:v>
                </c:pt>
                <c:pt idx="11">
                  <c:v>-127</c:v>
                </c:pt>
                <c:pt idx="12">
                  <c:v>-381</c:v>
                </c:pt>
                <c:pt idx="13">
                  <c:v>-651</c:v>
                </c:pt>
                <c:pt idx="14">
                  <c:v>-884</c:v>
                </c:pt>
                <c:pt idx="15">
                  <c:v>67</c:v>
                </c:pt>
                <c:pt idx="16">
                  <c:v>-141</c:v>
                </c:pt>
                <c:pt idx="17">
                  <c:v>-451</c:v>
                </c:pt>
                <c:pt idx="18">
                  <c:v>-711</c:v>
                </c:pt>
                <c:pt idx="19">
                  <c:v>-954</c:v>
                </c:pt>
              </c:numCache>
            </c:numRef>
          </c:xVal>
          <c:yVal>
            <c:numRef>
              <c:f>Badlands!$H$59:$H$78</c:f>
              <c:numCache>
                <c:formatCode>General</c:formatCode>
                <c:ptCount val="20"/>
                <c:pt idx="0">
                  <c:v>17.424000000000007</c:v>
                </c:pt>
                <c:pt idx="1">
                  <c:v>0</c:v>
                </c:pt>
                <c:pt idx="2">
                  <c:v>-14.973000000000013</c:v>
                </c:pt>
                <c:pt idx="3">
                  <c:v>-6.0459999999999923</c:v>
                </c:pt>
                <c:pt idx="4">
                  <c:v>7.5999999999999943</c:v>
                </c:pt>
                <c:pt idx="5">
                  <c:v>3.6450000000000102</c:v>
                </c:pt>
                <c:pt idx="6">
                  <c:v>-4.4540000000000077</c:v>
                </c:pt>
                <c:pt idx="7">
                  <c:v>-4.5200000000000102</c:v>
                </c:pt>
                <c:pt idx="8">
                  <c:v>6.1049999999999898</c:v>
                </c:pt>
                <c:pt idx="9">
                  <c:v>15.550000000000011</c:v>
                </c:pt>
                <c:pt idx="10">
                  <c:v>-1.7770000000000152</c:v>
                </c:pt>
                <c:pt idx="11">
                  <c:v>-11.838999999999999</c:v>
                </c:pt>
                <c:pt idx="12">
                  <c:v>-2.6800000000000068</c:v>
                </c:pt>
                <c:pt idx="13">
                  <c:v>10.917000000000002</c:v>
                </c:pt>
                <c:pt idx="14">
                  <c:v>11.484000000000009</c:v>
                </c:pt>
                <c:pt idx="15">
                  <c:v>12.652999999999992</c:v>
                </c:pt>
                <c:pt idx="16">
                  <c:v>-12.325999999999993</c:v>
                </c:pt>
                <c:pt idx="17">
                  <c:v>-4.085000000000008</c:v>
                </c:pt>
                <c:pt idx="18">
                  <c:v>10.152999999999992</c:v>
                </c:pt>
                <c:pt idx="19">
                  <c:v>10.349999999999994</c:v>
                </c:pt>
              </c:numCache>
            </c:numRef>
          </c:yVal>
        </c:ser>
        <c:axId val="213915904"/>
        <c:axId val="213942272"/>
      </c:scatterChart>
      <c:valAx>
        <c:axId val="213915904"/>
        <c:scaling>
          <c:orientation val="minMax"/>
        </c:scaling>
        <c:axPos val="b"/>
        <c:numFmt formatCode="General" sourceLinked="1"/>
        <c:tickLblPos val="nextTo"/>
        <c:crossAx val="213942272"/>
        <c:crosses val="autoZero"/>
        <c:crossBetween val="midCat"/>
      </c:valAx>
      <c:valAx>
        <c:axId val="213942272"/>
        <c:scaling>
          <c:orientation val="minMax"/>
        </c:scaling>
        <c:axPos val="l"/>
        <c:majorGridlines/>
        <c:numFmt formatCode="General" sourceLinked="1"/>
        <c:tickLblPos val="nextTo"/>
        <c:crossAx val="213915904"/>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38100</xdr:rowOff>
    </xdr:from>
    <xdr:to>
      <xdr:col>20</xdr:col>
      <xdr:colOff>209550</xdr:colOff>
      <xdr:row>8</xdr:row>
      <xdr:rowOff>133350</xdr:rowOff>
    </xdr:to>
    <xdr:sp macro="" textlink="">
      <xdr:nvSpPr>
        <xdr:cNvPr id="3" name="TextBox 2"/>
        <xdr:cNvSpPr txBox="1"/>
      </xdr:nvSpPr>
      <xdr:spPr>
        <a:xfrm>
          <a:off x="161925" y="38100"/>
          <a:ext cx="1223962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All attempts to find eqns</a:t>
          </a:r>
          <a:r>
            <a:rPr lang="en-US" sz="1100" baseline="0"/>
            <a:t> using histogram data  itself to find the min and max contrast bombed out. The reason  was that the histograms distributions float with the pixel values. Even using a restricted range of values did not work. Instead,  a process which made more sense, but took quite a bit of manual labor and time, was to use ImageJ , note the center position from either the PSI centers csv file or from the image itself, and at various row regions of stack2, which is the normal output file  of PSI removal, manually adjust  the contrast by comparing against original nearby HBath frames showing minimal PSI shadow in the same row region I was analyzing  on  the stack2 image. The main problem was a red shift issue that caused difficulty in cleanly obtaining some of the data; this led to quite a bit of scatter. The min and max curves do seem to follow a straight line trend reasonably. Note that the correlations are in terms of PSI rows, and the data was taken on both sides of the PSI center, but  all the data was converted to a single s0- 650 interval, assuming symmetrical effect. The lines would suggest such an assumption is pretty close to valid within the error limits, for the measurements. The largest change, which results in the shortest  min-max spread is the peak iteself. In the analysis below the half PSI width is assumed to be 1300. This value is around +/- 10 from the actual moving average values, but is good enough, for the analysis needed .THIS DATA IS USELESS WHEN USING LUMCORRECTIO2. THE PEAKS NO LONGER ARE THE ORIGINAL PSI PEAKS, SEE SHEET2 FOR THE FINAL SOLUTION DATA.  THERE MAY BE PROBLEMS WITH THIS DATA BECAUSE OF PSILightFactor  issues early on.</a:t>
          </a:r>
          <a:endParaRPr lang="en-US" sz="1100"/>
        </a:p>
      </xdr:txBody>
    </xdr:sp>
    <xdr:clientData/>
  </xdr:twoCellAnchor>
  <xdr:twoCellAnchor>
    <xdr:from>
      <xdr:col>13</xdr:col>
      <xdr:colOff>95250</xdr:colOff>
      <xdr:row>11</xdr:row>
      <xdr:rowOff>114300</xdr:rowOff>
    </xdr:from>
    <xdr:to>
      <xdr:col>20</xdr:col>
      <xdr:colOff>400050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xdr:colOff>
      <xdr:row>30</xdr:row>
      <xdr:rowOff>152400</xdr:rowOff>
    </xdr:from>
    <xdr:to>
      <xdr:col>20</xdr:col>
      <xdr:colOff>333375</xdr:colOff>
      <xdr:row>45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37</xdr:row>
      <xdr:rowOff>114300</xdr:rowOff>
    </xdr:from>
    <xdr:to>
      <xdr:col>11</xdr:col>
      <xdr:colOff>381000</xdr:colOff>
      <xdr:row>49</xdr:row>
      <xdr:rowOff>47625</xdr:rowOff>
    </xdr:to>
    <xdr:sp macro="" textlink="">
      <xdr:nvSpPr>
        <xdr:cNvPr id="7" name="TextBox 6"/>
        <xdr:cNvSpPr txBox="1"/>
      </xdr:nvSpPr>
      <xdr:spPr>
        <a:xfrm>
          <a:off x="3829050" y="7162800"/>
          <a:ext cx="3257550"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plot at left is basically the same  data</a:t>
          </a:r>
          <a:r>
            <a:rPr lang="en-US" sz="1100" baseline="0"/>
            <a:t> as in the first plot,  but the trendlines were forced through  to 0  at 0 PSI row for the min data and 255 for the maximum. In addition, a somewhat different trendline was procuced  using the four points at the  right for the min value. The reason for this is that I noticed the  corrected areas seemed to be a little darker than  desired, by using just the min value of the data set above. the 0.0661 slope did seem to help a bit. So the final equation was  the one shows for the max contrast value on the plot at right and the slope value for min contrast adjustment.</a:t>
          </a:r>
          <a:endParaRPr lang="en-US" sz="1100"/>
        </a:p>
      </xdr:txBody>
    </xdr:sp>
    <xdr:clientData/>
  </xdr:twoCellAnchor>
  <xdr:twoCellAnchor>
    <xdr:from>
      <xdr:col>5</xdr:col>
      <xdr:colOff>523875</xdr:colOff>
      <xdr:row>51</xdr:row>
      <xdr:rowOff>76201</xdr:rowOff>
    </xdr:from>
    <xdr:to>
      <xdr:col>11</xdr:col>
      <xdr:colOff>228600</xdr:colOff>
      <xdr:row>67</xdr:row>
      <xdr:rowOff>38101</xdr:rowOff>
    </xdr:to>
    <xdr:sp macro="" textlink="">
      <xdr:nvSpPr>
        <xdr:cNvPr id="6" name="TextBox 5"/>
        <xdr:cNvSpPr txBox="1"/>
      </xdr:nvSpPr>
      <xdr:spPr>
        <a:xfrm>
          <a:off x="3571875" y="9791701"/>
          <a:ext cx="3362325"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Final sequence</a:t>
          </a:r>
          <a:r>
            <a:rPr lang="en-US" sz="1100" baseline="0"/>
            <a:t> from black hills video. </a:t>
          </a:r>
          <a:r>
            <a:rPr lang="en-US" sz="1100">
              <a:solidFill>
                <a:schemeClr val="dk1"/>
              </a:solidFill>
              <a:latin typeface="+mn-lt"/>
              <a:ea typeface="+mn-ea"/>
              <a:cs typeface="+mn-cs"/>
            </a:rPr>
            <a:t>frame on the original video was chosen and an ROI established  with a good range of contrast changes in an area minimally affected by a PSI. The frame was duplicated with </a:t>
          </a:r>
          <a:r>
            <a:rPr lang="en-US" sz="1100" i="1">
              <a:solidFill>
                <a:schemeClr val="dk1"/>
              </a:solidFill>
              <a:latin typeface="+mn-lt"/>
              <a:ea typeface="+mn-ea"/>
              <a:cs typeface="+mn-cs"/>
            </a:rPr>
            <a:t>Image|Duplicate..</a:t>
          </a:r>
          <a:r>
            <a:rPr lang="en-US" sz="1100">
              <a:solidFill>
                <a:schemeClr val="dk1"/>
              </a:solidFill>
              <a:latin typeface="+mn-lt"/>
              <a:ea typeface="+mn-ea"/>
              <a:cs typeface="+mn-cs"/>
            </a:rPr>
            <a:t>which generated an image of just the ROI. (choose one slice and make sure </a:t>
          </a:r>
          <a:r>
            <a:rPr lang="en-US" sz="1100" i="1">
              <a:solidFill>
                <a:schemeClr val="dk1"/>
              </a:solidFill>
              <a:latin typeface="+mn-lt"/>
              <a:ea typeface="+mn-ea"/>
              <a:cs typeface="+mn-cs"/>
            </a:rPr>
            <a:t>duplicate stack</a:t>
          </a:r>
          <a:r>
            <a:rPr lang="en-US" sz="1100">
              <a:solidFill>
                <a:schemeClr val="dk1"/>
              </a:solidFill>
              <a:latin typeface="+mn-lt"/>
              <a:ea typeface="+mn-ea"/>
              <a:cs typeface="+mn-cs"/>
            </a:rPr>
            <a:t> is not checked). The ROI plot profile was then generated (</a:t>
          </a:r>
          <a:r>
            <a:rPr lang="en-US" sz="1100" i="1">
              <a:solidFill>
                <a:schemeClr val="dk1"/>
              </a:solidFill>
              <a:latin typeface="+mn-lt"/>
              <a:ea typeface="+mn-ea"/>
              <a:cs typeface="+mn-cs"/>
            </a:rPr>
            <a:t>Analyze|Plot profile</a:t>
          </a:r>
          <a:r>
            <a:rPr lang="en-US" sz="1100">
              <a:solidFill>
                <a:schemeClr val="dk1"/>
              </a:solidFill>
              <a:latin typeface="+mn-lt"/>
              <a:ea typeface="+mn-ea"/>
              <a:cs typeface="+mn-cs"/>
            </a:rPr>
            <a:t>). The same was done for a stack2 frame as close as possible to the original image, but where the ROI fell on the PSI center. In addition, the "</a:t>
          </a:r>
          <a:r>
            <a:rPr lang="en-US" sz="1100" i="1">
              <a:solidFill>
                <a:schemeClr val="dk1"/>
              </a:solidFill>
              <a:latin typeface="+mn-lt"/>
              <a:ea typeface="+mn-ea"/>
              <a:cs typeface="+mn-cs"/>
            </a:rPr>
            <a:t>Live"</a:t>
          </a:r>
          <a:r>
            <a:rPr lang="en-US" sz="1100">
              <a:solidFill>
                <a:schemeClr val="dk1"/>
              </a:solidFill>
              <a:latin typeface="+mn-lt"/>
              <a:ea typeface="+mn-ea"/>
              <a:cs typeface="+mn-cs"/>
            </a:rPr>
            <a:t> button on the plot profile window was activated. Both plot profiles were brought forward and arranged below the stack2 ROI image. The stack2 ROI was clicked and </a:t>
          </a:r>
          <a:r>
            <a:rPr lang="en-US" sz="1100" i="1">
              <a:solidFill>
                <a:schemeClr val="dk1"/>
              </a:solidFill>
              <a:latin typeface="+mn-lt"/>
              <a:ea typeface="+mn-ea"/>
              <a:cs typeface="+mn-cs"/>
            </a:rPr>
            <a:t>Image|Adjust|BrightnessContrast</a:t>
          </a:r>
          <a:r>
            <a:rPr lang="en-US" sz="1100">
              <a:solidFill>
                <a:schemeClr val="dk1"/>
              </a:solidFill>
              <a:latin typeface="+mn-lt"/>
              <a:ea typeface="+mn-ea"/>
              <a:cs typeface="+mn-cs"/>
            </a:rPr>
            <a:t> chosen. The minimum and maximum of the sliders, were adjusted until they were close to the original. </a:t>
          </a:r>
          <a:endParaRPr lang="en-US" sz="1100"/>
        </a:p>
      </xdr:txBody>
    </xdr:sp>
    <xdr:clientData/>
  </xdr:twoCellAnchor>
  <xdr:twoCellAnchor>
    <xdr:from>
      <xdr:col>12</xdr:col>
      <xdr:colOff>266700</xdr:colOff>
      <xdr:row>58</xdr:row>
      <xdr:rowOff>57150</xdr:rowOff>
    </xdr:from>
    <xdr:to>
      <xdr:col>19</xdr:col>
      <xdr:colOff>571500</xdr:colOff>
      <xdr:row>72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457201</xdr:colOff>
      <xdr:row>0</xdr:row>
      <xdr:rowOff>171449</xdr:rowOff>
    </xdr:from>
    <xdr:to>
      <xdr:col>21</xdr:col>
      <xdr:colOff>190500</xdr:colOff>
      <xdr:row>9</xdr:row>
      <xdr:rowOff>161925</xdr:rowOff>
    </xdr:to>
    <xdr:sp macro="" textlink="">
      <xdr:nvSpPr>
        <xdr:cNvPr id="5" name="TextBox 4"/>
        <xdr:cNvSpPr txBox="1"/>
      </xdr:nvSpPr>
      <xdr:spPr>
        <a:xfrm>
          <a:off x="1066801" y="171449"/>
          <a:ext cx="11925299" cy="170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somewhat complicated.  Two frames  using  stack2 using PSY_avi_processor 3.py </a:t>
          </a:r>
          <a:r>
            <a:rPr lang="en-US" sz="1100" baseline="0"/>
            <a:t> </a:t>
          </a:r>
          <a:r>
            <a:rPr lang="en-US" sz="1100"/>
            <a:t>were measured in following manner. Find where</a:t>
          </a:r>
          <a:r>
            <a:rPr lang="en-US" sz="1100" baseline="0"/>
            <a:t> the PSI center was/is. If necessary, s</a:t>
          </a:r>
          <a:r>
            <a:rPr lang="en-US" sz="1100"/>
            <a:t>et ROI</a:t>
          </a:r>
          <a:r>
            <a:rPr lang="en-US" sz="1100" baseline="0"/>
            <a:t> on  right or left grey region; get plot profile to find the minimum. Hold the mouse at the PSI center position, and find the frame nearest that has a minimum in rgb value according to running values on status line.  Use an ROI of 60 rows height and variable width, using Edit|Selection|Specify.. to set the Y position PSIcenter-30 rows. Duplicate ROI on the frame with the minimum rgb value (and of course highest contrast) using Image|duplicate.... </a:t>
          </a:r>
          <a:r>
            <a:rPr lang="en-US" sz="1100" baseline="0">
              <a:solidFill>
                <a:schemeClr val="dk1"/>
              </a:solidFill>
              <a:latin typeface="+mn-lt"/>
              <a:ea typeface="+mn-ea"/>
              <a:cs typeface="+mn-cs"/>
            </a:rPr>
            <a:t>. Click Analyze|Histogram. Go back to frame with the center to be analyzed and duplicate it. Get the histogram and click Live on histogram. Make sure both histograms are showing. Click again on frame of PSI center to be fixed and click Image|Adjust|Brightness/Contrast... Adjust the contrast slider until the two small image contrasts look as close to one another as the eye can discern. Monitor the histograms to see they are reasonable matching in width and to some extent distribution. We know the data appear linear, so it probably is good enough to just measure the center differences as the maximum affect.  IN</a:t>
          </a:r>
          <a:r>
            <a:rPr lang="en-US" sz="1100" baseline="0"/>
            <a:t> IMAGEJ WILL USE THE ADJUSTCONTRAST.PY  TO FIND ALL THIS. The best results are not perfect, but seem to be the closest I can get </a:t>
          </a:r>
          <a:endParaRPr lang="en-US" sz="1100"/>
        </a:p>
      </xdr:txBody>
    </xdr:sp>
    <xdr:clientData/>
  </xdr:twoCellAnchor>
  <xdr:twoCellAnchor>
    <xdr:from>
      <xdr:col>5</xdr:col>
      <xdr:colOff>571500</xdr:colOff>
      <xdr:row>10</xdr:row>
      <xdr:rowOff>152400</xdr:rowOff>
    </xdr:from>
    <xdr:to>
      <xdr:col>13</xdr:col>
      <xdr:colOff>266700</xdr:colOff>
      <xdr:row>25</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26</xdr:row>
      <xdr:rowOff>180975</xdr:rowOff>
    </xdr:from>
    <xdr:to>
      <xdr:col>13</xdr:col>
      <xdr:colOff>104775</xdr:colOff>
      <xdr:row>41</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466725</xdr:colOff>
      <xdr:row>19</xdr:row>
      <xdr:rowOff>152400</xdr:rowOff>
    </xdr:from>
    <xdr:to>
      <xdr:col>21</xdr:col>
      <xdr:colOff>76200</xdr:colOff>
      <xdr:row>33</xdr:row>
      <xdr:rowOff>38100</xdr:rowOff>
    </xdr:to>
    <xdr:sp macro="" textlink="">
      <xdr:nvSpPr>
        <xdr:cNvPr id="6" name="TextBox 5"/>
        <xdr:cNvSpPr txBox="1"/>
      </xdr:nvSpPr>
      <xdr:spPr>
        <a:xfrm>
          <a:off x="11439525" y="3771900"/>
          <a:ext cx="1438275"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a:t>
          </a:r>
          <a:r>
            <a:rPr lang="en-US" sz="1100" baseline="0"/>
            <a:t> seems to be the best data I can get. It is not perfect, but in general it seems to give a reasonable close set of data. Found the set by going to stack4 and altering the values to darken and doing Ctrl-M to record stepwise changes. New change expected should be aroud 10 rgb units.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561975</xdr:colOff>
      <xdr:row>12</xdr:row>
      <xdr:rowOff>38100</xdr:rowOff>
    </xdr:from>
    <xdr:to>
      <xdr:col>14</xdr:col>
      <xdr:colOff>409575</xdr:colOff>
      <xdr:row>17</xdr:row>
      <xdr:rowOff>0</xdr:rowOff>
    </xdr:to>
    <xdr:sp macro="" textlink="">
      <xdr:nvSpPr>
        <xdr:cNvPr id="2" name="TextBox 1"/>
        <xdr:cNvSpPr txBox="1"/>
      </xdr:nvSpPr>
      <xdr:spPr>
        <a:xfrm>
          <a:off x="4219575" y="2324100"/>
          <a:ext cx="472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Measure below holding region constant  with</a:t>
          </a:r>
          <a:r>
            <a:rPr lang="en-US" sz="1100" baseline="0"/>
            <a:t> optimum 0.9 PSILIghtFactor at peak and measuring at standard positions from optimum.</a:t>
          </a:r>
          <a:endParaRPr lang="en-US" sz="1100"/>
        </a:p>
      </xdr:txBody>
    </xdr:sp>
    <xdr:clientData/>
  </xdr:twoCellAnchor>
  <xdr:twoCellAnchor>
    <xdr:from>
      <xdr:col>0</xdr:col>
      <xdr:colOff>323849</xdr:colOff>
      <xdr:row>3</xdr:row>
      <xdr:rowOff>180975</xdr:rowOff>
    </xdr:from>
    <xdr:to>
      <xdr:col>17</xdr:col>
      <xdr:colOff>9524</xdr:colOff>
      <xdr:row>11</xdr:row>
      <xdr:rowOff>171450</xdr:rowOff>
    </xdr:to>
    <xdr:sp macro="" textlink="">
      <xdr:nvSpPr>
        <xdr:cNvPr id="6" name="TextBox 5"/>
        <xdr:cNvSpPr txBox="1"/>
      </xdr:nvSpPr>
      <xdr:spPr>
        <a:xfrm>
          <a:off x="323849" y="752475"/>
          <a:ext cx="10048875"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a:t>
          </a:r>
          <a:r>
            <a:rPr lang="en-US" sz="1100" baseline="0"/>
            <a:t> up so that f3 at 665 face values matched luminosities pretty well.   When ROI placed on center on F3, with a variable width and ht = 60 scrolledthrough nearby frames and recorded info using Ctrl-M or Analysis|Measure .  Data then reduced by using the 665 as center and subtracting each frame from this position to observe variation. In principle this measures variation away from a center of the PSI. There are trends in the data that appear consistent from frame to frame and using a center as the base. The  luminance tends to be positive away from center, suggesting an over-compensation of the PSI. However, the center values however, on successive slides are falling pretty much on each other, suggesting they are okay eak values appear to be close to expected. This suggests the PSI wings are not dropping off fast enough, or that the PSI valley regions need to have the high rgb values reduced. The luminance correction linear equations are too steep. IMPORTANT, THERE ARE CAMERA  SHIFTS WHICH MAY ALTER THESE VALUES BY 5-15 UNITS, SO IT IS NOT EASY TO COMLETELY RELATE . THE FINAL DATA THAT DIRECTED THE LINEAR EQNS IS AT THE BOTTOM HERE.</a:t>
          </a:r>
        </a:p>
      </xdr:txBody>
    </xdr:sp>
    <xdr:clientData/>
  </xdr:twoCellAnchor>
  <xdr:twoCellAnchor>
    <xdr:from>
      <xdr:col>40</xdr:col>
      <xdr:colOff>590550</xdr:colOff>
      <xdr:row>1</xdr:row>
      <xdr:rowOff>0</xdr:rowOff>
    </xdr:from>
    <xdr:to>
      <xdr:col>48</xdr:col>
      <xdr:colOff>285750</xdr:colOff>
      <xdr:row>13</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19</xdr:row>
      <xdr:rowOff>76200</xdr:rowOff>
    </xdr:from>
    <xdr:to>
      <xdr:col>16</xdr:col>
      <xdr:colOff>314325</xdr:colOff>
      <xdr:row>35</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39</xdr:row>
      <xdr:rowOff>66675</xdr:rowOff>
    </xdr:from>
    <xdr:to>
      <xdr:col>16</xdr:col>
      <xdr:colOff>171450</xdr:colOff>
      <xdr:row>53</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561975</xdr:colOff>
      <xdr:row>56</xdr:row>
      <xdr:rowOff>28575</xdr:rowOff>
    </xdr:from>
    <xdr:to>
      <xdr:col>16</xdr:col>
      <xdr:colOff>257175</xdr:colOff>
      <xdr:row>70</xdr:row>
      <xdr:rowOff>104775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381000</xdr:colOff>
      <xdr:row>16</xdr:row>
      <xdr:rowOff>85725</xdr:rowOff>
    </xdr:from>
    <xdr:to>
      <xdr:col>23</xdr:col>
      <xdr:colOff>76200</xdr:colOff>
      <xdr:row>28</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171450</xdr:colOff>
      <xdr:row>105</xdr:row>
      <xdr:rowOff>38100</xdr:rowOff>
    </xdr:from>
    <xdr:to>
      <xdr:col>16</xdr:col>
      <xdr:colOff>476250</xdr:colOff>
      <xdr:row>119</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161925</xdr:colOff>
      <xdr:row>125</xdr:row>
      <xdr:rowOff>85725</xdr:rowOff>
    </xdr:from>
    <xdr:to>
      <xdr:col>15</xdr:col>
      <xdr:colOff>466725</xdr:colOff>
      <xdr:row>139</xdr:row>
      <xdr:rowOff>161925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304800</xdr:colOff>
      <xdr:row>139</xdr:row>
      <xdr:rowOff>171450</xdr:rowOff>
    </xdr:from>
    <xdr:to>
      <xdr:col>15</xdr:col>
      <xdr:colOff>542925</xdr:colOff>
      <xdr:row>145</xdr:row>
      <xdr:rowOff>171450</xdr:rowOff>
    </xdr:to>
    <xdr:sp macro="" textlink="">
      <xdr:nvSpPr>
        <xdr:cNvPr id="14" name="TextBox 13"/>
        <xdr:cNvSpPr txBox="1"/>
      </xdr:nvSpPr>
      <xdr:spPr>
        <a:xfrm>
          <a:off x="5181600" y="26650950"/>
          <a:ext cx="45053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Can</a:t>
          </a:r>
          <a:r>
            <a:rPr lang="en-US" sz="1100" baseline="0"/>
            <a:t> get no better than this with equal numbers up and down . Also some variation is due to smearing of the values due to camer shake.</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non/Badlands%20frame%20to%20frame%20PSI%20center%20vari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5"/>
    </sheetNames>
    <sheetDataSet>
      <sheetData sheetId="0">
        <row r="19">
          <cell r="D19" t="str">
            <v>min</v>
          </cell>
          <cell r="E19" t="str">
            <v>max</v>
          </cell>
          <cell r="G19" t="str">
            <v>cntr(665) - cntr</v>
          </cell>
          <cell r="H19" t="str">
            <v>mean -mean(665)</v>
          </cell>
        </row>
        <row r="20">
          <cell r="D20">
            <v>56</v>
          </cell>
          <cell r="E20">
            <v>245</v>
          </cell>
          <cell r="G20">
            <v>0</v>
          </cell>
          <cell r="H20">
            <v>0</v>
          </cell>
        </row>
        <row r="21">
          <cell r="D21">
            <v>65</v>
          </cell>
          <cell r="E21">
            <v>241</v>
          </cell>
          <cell r="G21">
            <v>-265</v>
          </cell>
          <cell r="H21">
            <v>3.5120000000000005</v>
          </cell>
        </row>
        <row r="22">
          <cell r="D22">
            <v>33</v>
          </cell>
          <cell r="E22">
            <v>251</v>
          </cell>
          <cell r="G22">
            <v>-503</v>
          </cell>
          <cell r="H22">
            <v>21.252999999999986</v>
          </cell>
        </row>
        <row r="23">
          <cell r="D23">
            <v>56</v>
          </cell>
          <cell r="E23">
            <v>252</v>
          </cell>
          <cell r="G23">
            <v>458</v>
          </cell>
          <cell r="H23">
            <v>28.144999999999982</v>
          </cell>
        </row>
        <row r="24">
          <cell r="D24">
            <v>48</v>
          </cell>
          <cell r="E24">
            <v>250</v>
          </cell>
          <cell r="G24">
            <v>225</v>
          </cell>
          <cell r="H24">
            <v>13.472999999999985</v>
          </cell>
        </row>
        <row r="25">
          <cell r="D25">
            <v>59</v>
          </cell>
          <cell r="E25">
            <v>244</v>
          </cell>
          <cell r="G25">
            <v>-65</v>
          </cell>
          <cell r="H25">
            <v>7.1779999999999973</v>
          </cell>
        </row>
        <row r="26">
          <cell r="D26">
            <v>64</v>
          </cell>
          <cell r="E26">
            <v>250</v>
          </cell>
          <cell r="G26">
            <v>-345</v>
          </cell>
          <cell r="H26">
            <v>17.579999999999984</v>
          </cell>
        </row>
        <row r="27">
          <cell r="D27">
            <v>59</v>
          </cell>
          <cell r="E27">
            <v>249</v>
          </cell>
          <cell r="G27">
            <v>-587</v>
          </cell>
          <cell r="H27">
            <v>21.068999999999988</v>
          </cell>
        </row>
        <row r="28">
          <cell r="D28">
            <v>61</v>
          </cell>
          <cell r="E28">
            <v>250</v>
          </cell>
          <cell r="G28">
            <v>384</v>
          </cell>
          <cell r="H28">
            <v>18.716999999999985</v>
          </cell>
        </row>
        <row r="29">
          <cell r="D29">
            <v>61</v>
          </cell>
          <cell r="E29">
            <v>248</v>
          </cell>
          <cell r="G29">
            <v>130</v>
          </cell>
          <cell r="H29">
            <v>6.8699999999999761</v>
          </cell>
        </row>
        <row r="30">
          <cell r="D30">
            <v>59</v>
          </cell>
          <cell r="E30">
            <v>241</v>
          </cell>
          <cell r="G30">
            <v>-140</v>
          </cell>
          <cell r="H30">
            <v>0.5519999999999925</v>
          </cell>
        </row>
        <row r="31">
          <cell r="D31">
            <v>61</v>
          </cell>
          <cell r="E31">
            <v>254</v>
          </cell>
          <cell r="G31">
            <v>-373</v>
          </cell>
          <cell r="H31">
            <v>24.721000000000004</v>
          </cell>
        </row>
        <row r="32">
          <cell r="D32">
            <v>69</v>
          </cell>
          <cell r="E32">
            <v>250</v>
          </cell>
          <cell r="G32">
            <v>578</v>
          </cell>
          <cell r="H32">
            <v>19.560999999999979</v>
          </cell>
        </row>
        <row r="33">
          <cell r="D33">
            <v>55</v>
          </cell>
          <cell r="E33">
            <v>253</v>
          </cell>
          <cell r="G33">
            <v>370</v>
          </cell>
          <cell r="H33">
            <v>8.0499999999999829</v>
          </cell>
        </row>
        <row r="34">
          <cell r="D34">
            <v>45</v>
          </cell>
          <cell r="E34">
            <v>242</v>
          </cell>
          <cell r="G34">
            <v>60</v>
          </cell>
          <cell r="H34">
            <v>-1.6110000000000184</v>
          </cell>
        </row>
        <row r="35">
          <cell r="D35">
            <v>60</v>
          </cell>
          <cell r="E35">
            <v>244</v>
          </cell>
          <cell r="G35">
            <v>-200</v>
          </cell>
          <cell r="H35">
            <v>0.78600000000000136</v>
          </cell>
        </row>
        <row r="36">
          <cell r="D36">
            <v>74</v>
          </cell>
          <cell r="E36">
            <v>253</v>
          </cell>
          <cell r="G36">
            <v>-443</v>
          </cell>
          <cell r="H36">
            <v>19.823999999999984</v>
          </cell>
        </row>
        <row r="40">
          <cell r="G40">
            <v>0</v>
          </cell>
          <cell r="H40">
            <v>0</v>
          </cell>
        </row>
        <row r="41">
          <cell r="G41">
            <v>-238</v>
          </cell>
          <cell r="H41">
            <v>12.353000000000009</v>
          </cell>
        </row>
        <row r="42">
          <cell r="G42">
            <v>723</v>
          </cell>
          <cell r="H42">
            <v>10.658999999999992</v>
          </cell>
        </row>
        <row r="43">
          <cell r="G43">
            <v>490</v>
          </cell>
          <cell r="H43">
            <v>12.814999999999998</v>
          </cell>
        </row>
        <row r="44">
          <cell r="G44">
            <v>200</v>
          </cell>
          <cell r="H44">
            <v>-2.5879999999999939</v>
          </cell>
        </row>
        <row r="45">
          <cell r="G45">
            <v>-80</v>
          </cell>
          <cell r="H45">
            <v>3.3770000000000095</v>
          </cell>
        </row>
        <row r="46">
          <cell r="G46">
            <v>-322</v>
          </cell>
          <cell r="H46">
            <v>16.451999999999998</v>
          </cell>
        </row>
        <row r="47">
          <cell r="G47">
            <v>649</v>
          </cell>
          <cell r="H47">
            <v>8.7880000000000109</v>
          </cell>
        </row>
        <row r="48">
          <cell r="G48">
            <v>395</v>
          </cell>
          <cell r="H48">
            <v>3.5500000000000114</v>
          </cell>
        </row>
        <row r="49">
          <cell r="G49">
            <v>125</v>
          </cell>
          <cell r="H49">
            <v>-9.6430000000000007</v>
          </cell>
        </row>
        <row r="50">
          <cell r="G50">
            <v>-108</v>
          </cell>
          <cell r="H50">
            <v>-0.18500000000000227</v>
          </cell>
        </row>
        <row r="51">
          <cell r="G51">
            <v>843</v>
          </cell>
          <cell r="H51">
            <v>3.0310000000000059</v>
          </cell>
        </row>
        <row r="52">
          <cell r="G52">
            <v>635</v>
          </cell>
          <cell r="H52">
            <v>5.7529999999999859</v>
          </cell>
        </row>
        <row r="53">
          <cell r="G53">
            <v>325</v>
          </cell>
          <cell r="H53">
            <v>-0.91599999999999682</v>
          </cell>
        </row>
        <row r="54">
          <cell r="G54">
            <v>65</v>
          </cell>
          <cell r="H54">
            <v>-7.2010000000000076</v>
          </cell>
        </row>
        <row r="55">
          <cell r="G55">
            <v>-178</v>
          </cell>
          <cell r="H55">
            <v>1.1690000000000111</v>
          </cell>
        </row>
        <row r="59">
          <cell r="G59">
            <v>-1016</v>
          </cell>
          <cell r="H59">
            <v>17.424000000000007</v>
          </cell>
        </row>
        <row r="60">
          <cell r="G60">
            <v>0</v>
          </cell>
          <cell r="H60">
            <v>0</v>
          </cell>
        </row>
        <row r="61">
          <cell r="G61">
            <v>-211</v>
          </cell>
          <cell r="H61">
            <v>-14.973000000000013</v>
          </cell>
        </row>
        <row r="62">
          <cell r="G62">
            <v>-511</v>
          </cell>
          <cell r="H62">
            <v>-6.0459999999999923</v>
          </cell>
        </row>
        <row r="63">
          <cell r="G63">
            <v>-776</v>
          </cell>
          <cell r="H63">
            <v>7.5999999999999943</v>
          </cell>
        </row>
        <row r="64">
          <cell r="G64">
            <v>-1014</v>
          </cell>
          <cell r="H64">
            <v>3.6450000000000102</v>
          </cell>
        </row>
        <row r="65">
          <cell r="G65">
            <v>-53</v>
          </cell>
          <cell r="H65">
            <v>-4.4540000000000077</v>
          </cell>
        </row>
        <row r="66">
          <cell r="G66">
            <v>-286</v>
          </cell>
          <cell r="H66">
            <v>-4.5200000000000102</v>
          </cell>
        </row>
        <row r="67">
          <cell r="G67">
            <v>-576</v>
          </cell>
          <cell r="H67">
            <v>6.1049999999999898</v>
          </cell>
        </row>
        <row r="68">
          <cell r="G68">
            <v>-856</v>
          </cell>
          <cell r="H68">
            <v>15.550000000000011</v>
          </cell>
        </row>
        <row r="69">
          <cell r="G69">
            <v>-1098</v>
          </cell>
          <cell r="H69">
            <v>-1.7770000000000152</v>
          </cell>
        </row>
        <row r="70">
          <cell r="G70">
            <v>-127</v>
          </cell>
          <cell r="H70">
            <v>-11.838999999999999</v>
          </cell>
        </row>
        <row r="71">
          <cell r="G71">
            <v>-381</v>
          </cell>
          <cell r="H71">
            <v>-2.6800000000000068</v>
          </cell>
        </row>
        <row r="72">
          <cell r="G72">
            <v>-651</v>
          </cell>
          <cell r="H72">
            <v>10.917000000000002</v>
          </cell>
        </row>
        <row r="73">
          <cell r="G73">
            <v>-884</v>
          </cell>
          <cell r="H73">
            <v>11.484000000000009</v>
          </cell>
        </row>
        <row r="74">
          <cell r="G74">
            <v>67</v>
          </cell>
          <cell r="H74">
            <v>12.652999999999992</v>
          </cell>
        </row>
        <row r="75">
          <cell r="G75">
            <v>-141</v>
          </cell>
          <cell r="H75">
            <v>-12.325999999999993</v>
          </cell>
        </row>
        <row r="76">
          <cell r="G76">
            <v>-451</v>
          </cell>
          <cell r="H76">
            <v>-4.085000000000008</v>
          </cell>
        </row>
        <row r="77">
          <cell r="G77">
            <v>-711</v>
          </cell>
          <cell r="H77">
            <v>10.152999999999992</v>
          </cell>
        </row>
        <row r="78">
          <cell r="G78">
            <v>-954</v>
          </cell>
          <cell r="H78">
            <v>10.349999999999994</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0:S77"/>
  <sheetViews>
    <sheetView topLeftCell="A16" workbookViewId="0">
      <selection activeCell="B40" sqref="B40"/>
    </sheetView>
  </sheetViews>
  <sheetFormatPr defaultRowHeight="15"/>
  <sheetData>
    <row r="10" spans="1:12">
      <c r="A10" t="s">
        <v>3</v>
      </c>
      <c r="C10" t="s">
        <v>2</v>
      </c>
      <c r="D10" t="s">
        <v>0</v>
      </c>
      <c r="E10" t="s">
        <v>1</v>
      </c>
      <c r="F10" t="s">
        <v>4</v>
      </c>
      <c r="H10" t="s">
        <v>5</v>
      </c>
      <c r="J10" t="s">
        <v>5</v>
      </c>
      <c r="K10" t="s">
        <v>0</v>
      </c>
      <c r="L10" t="s">
        <v>1</v>
      </c>
    </row>
    <row r="11" spans="1:12">
      <c r="A11">
        <v>620</v>
      </c>
      <c r="C11">
        <v>620</v>
      </c>
      <c r="D11">
        <v>43</v>
      </c>
      <c r="E11">
        <v>211</v>
      </c>
      <c r="F11">
        <f>650-($A$11-C11)</f>
        <v>650</v>
      </c>
      <c r="H11">
        <f>IF(G11 = "",F11,G11)</f>
        <v>650</v>
      </c>
      <c r="J11">
        <v>30</v>
      </c>
      <c r="K11">
        <v>13</v>
      </c>
      <c r="L11">
        <v>241</v>
      </c>
    </row>
    <row r="12" spans="1:12">
      <c r="C12">
        <v>524</v>
      </c>
      <c r="D12">
        <v>34</v>
      </c>
      <c r="E12">
        <v>220</v>
      </c>
      <c r="F12">
        <f t="shared" ref="F12:F31" si="0">650-($A$11-C12)</f>
        <v>554</v>
      </c>
      <c r="H12">
        <f t="shared" ref="H12:H36" si="1">IF(G12 = "",F12,G12)</f>
        <v>554</v>
      </c>
      <c r="J12">
        <v>87</v>
      </c>
      <c r="K12">
        <v>10</v>
      </c>
      <c r="L12">
        <v>244</v>
      </c>
    </row>
    <row r="13" spans="1:12">
      <c r="C13">
        <v>342</v>
      </c>
      <c r="D13">
        <v>19</v>
      </c>
      <c r="E13">
        <v>235</v>
      </c>
      <c r="F13">
        <f t="shared" si="0"/>
        <v>372</v>
      </c>
      <c r="H13">
        <f t="shared" si="1"/>
        <v>372</v>
      </c>
      <c r="J13">
        <v>118</v>
      </c>
      <c r="K13">
        <v>0</v>
      </c>
      <c r="L13">
        <v>255</v>
      </c>
    </row>
    <row r="14" spans="1:12">
      <c r="C14">
        <v>746</v>
      </c>
      <c r="D14">
        <v>27</v>
      </c>
      <c r="E14">
        <v>227</v>
      </c>
      <c r="F14">
        <f t="shared" si="0"/>
        <v>776</v>
      </c>
      <c r="G14">
        <f>F14-650</f>
        <v>126</v>
      </c>
      <c r="H14">
        <f t="shared" si="1"/>
        <v>126</v>
      </c>
      <c r="J14">
        <v>126</v>
      </c>
      <c r="K14">
        <v>27</v>
      </c>
      <c r="L14">
        <v>227</v>
      </c>
    </row>
    <row r="15" spans="1:12">
      <c r="C15">
        <v>438</v>
      </c>
      <c r="D15">
        <v>32</v>
      </c>
      <c r="E15">
        <v>222</v>
      </c>
      <c r="F15">
        <f t="shared" si="0"/>
        <v>468</v>
      </c>
      <c r="H15">
        <f t="shared" si="1"/>
        <v>468</v>
      </c>
      <c r="J15">
        <v>144</v>
      </c>
      <c r="K15">
        <v>0</v>
      </c>
      <c r="L15">
        <v>255</v>
      </c>
    </row>
    <row r="16" spans="1:12">
      <c r="C16">
        <v>384</v>
      </c>
      <c r="D16">
        <v>35</v>
      </c>
      <c r="E16">
        <v>219</v>
      </c>
      <c r="F16">
        <f t="shared" si="0"/>
        <v>414</v>
      </c>
      <c r="H16">
        <f t="shared" si="1"/>
        <v>414</v>
      </c>
      <c r="J16">
        <v>153</v>
      </c>
      <c r="K16">
        <v>37</v>
      </c>
      <c r="L16">
        <v>217</v>
      </c>
    </row>
    <row r="17" spans="1:19">
      <c r="C17">
        <v>949</v>
      </c>
      <c r="D17">
        <v>14</v>
      </c>
      <c r="E17">
        <v>240</v>
      </c>
      <c r="F17">
        <f t="shared" si="0"/>
        <v>979</v>
      </c>
      <c r="G17">
        <f>F17-650</f>
        <v>329</v>
      </c>
      <c r="H17">
        <f t="shared" si="1"/>
        <v>329</v>
      </c>
      <c r="J17">
        <v>160</v>
      </c>
      <c r="K17">
        <v>27</v>
      </c>
      <c r="L17">
        <v>227</v>
      </c>
    </row>
    <row r="18" spans="1:19">
      <c r="A18">
        <v>970</v>
      </c>
      <c r="C18">
        <v>945</v>
      </c>
      <c r="D18">
        <v>59</v>
      </c>
      <c r="E18">
        <v>195</v>
      </c>
      <c r="F18">
        <f>650-($A$18-C18)</f>
        <v>625</v>
      </c>
      <c r="H18">
        <f t="shared" si="1"/>
        <v>625</v>
      </c>
      <c r="J18">
        <v>205</v>
      </c>
      <c r="K18">
        <v>23</v>
      </c>
      <c r="L18">
        <v>231</v>
      </c>
    </row>
    <row r="19" spans="1:19">
      <c r="C19">
        <v>828</v>
      </c>
      <c r="D19">
        <v>41</v>
      </c>
      <c r="E19">
        <v>213</v>
      </c>
      <c r="F19">
        <f t="shared" ref="F19:F21" si="2">650-($A$18-C19)</f>
        <v>508</v>
      </c>
      <c r="H19">
        <f t="shared" si="1"/>
        <v>508</v>
      </c>
      <c r="J19">
        <v>221</v>
      </c>
      <c r="K19">
        <v>19</v>
      </c>
      <c r="L19">
        <v>235</v>
      </c>
    </row>
    <row r="20" spans="1:19">
      <c r="C20">
        <v>761</v>
      </c>
      <c r="D20">
        <v>45</v>
      </c>
      <c r="E20">
        <v>209</v>
      </c>
      <c r="F20">
        <f t="shared" si="2"/>
        <v>441</v>
      </c>
      <c r="H20">
        <f t="shared" si="1"/>
        <v>441</v>
      </c>
      <c r="J20">
        <v>252</v>
      </c>
      <c r="K20">
        <v>19</v>
      </c>
      <c r="L20">
        <v>235</v>
      </c>
    </row>
    <row r="21" spans="1:19">
      <c r="C21">
        <v>464</v>
      </c>
      <c r="D21">
        <v>0</v>
      </c>
      <c r="E21">
        <v>255</v>
      </c>
      <c r="F21">
        <f t="shared" si="2"/>
        <v>144</v>
      </c>
      <c r="H21">
        <f t="shared" si="1"/>
        <v>144</v>
      </c>
      <c r="J21">
        <v>273</v>
      </c>
      <c r="K21">
        <v>52</v>
      </c>
      <c r="L21">
        <v>203</v>
      </c>
    </row>
    <row r="22" spans="1:19">
      <c r="A22">
        <v>220</v>
      </c>
      <c r="C22">
        <v>380</v>
      </c>
      <c r="D22">
        <v>27</v>
      </c>
      <c r="E22">
        <v>227</v>
      </c>
      <c r="F22">
        <f>650-($A$22-C22)</f>
        <v>810</v>
      </c>
      <c r="G22">
        <f>F22-650</f>
        <v>160</v>
      </c>
      <c r="H22">
        <f t="shared" si="1"/>
        <v>160</v>
      </c>
      <c r="J22">
        <v>329</v>
      </c>
      <c r="K22">
        <v>14</v>
      </c>
      <c r="L22">
        <v>240</v>
      </c>
    </row>
    <row r="23" spans="1:19">
      <c r="C23">
        <v>197</v>
      </c>
      <c r="D23">
        <v>41</v>
      </c>
      <c r="E23">
        <v>213</v>
      </c>
      <c r="F23">
        <f t="shared" ref="F23:F28" si="3">650-($A$22-C23)</f>
        <v>627</v>
      </c>
      <c r="H23">
        <f t="shared" si="1"/>
        <v>627</v>
      </c>
      <c r="J23">
        <v>352</v>
      </c>
      <c r="K23">
        <v>28</v>
      </c>
      <c r="L23">
        <v>221</v>
      </c>
    </row>
    <row r="24" spans="1:19">
      <c r="C24">
        <v>957</v>
      </c>
      <c r="D24">
        <v>10</v>
      </c>
      <c r="E24">
        <v>244</v>
      </c>
      <c r="F24">
        <f t="shared" si="3"/>
        <v>1387</v>
      </c>
      <c r="G24">
        <v>87</v>
      </c>
      <c r="H24">
        <f t="shared" si="1"/>
        <v>87</v>
      </c>
      <c r="J24">
        <v>372</v>
      </c>
      <c r="K24">
        <v>19</v>
      </c>
      <c r="L24">
        <v>235</v>
      </c>
    </row>
    <row r="25" spans="1:19">
      <c r="C25">
        <v>572</v>
      </c>
      <c r="D25">
        <v>28</v>
      </c>
      <c r="E25">
        <v>221</v>
      </c>
      <c r="F25">
        <f t="shared" si="3"/>
        <v>1002</v>
      </c>
      <c r="G25">
        <f>F25-650</f>
        <v>352</v>
      </c>
      <c r="H25">
        <f t="shared" si="1"/>
        <v>352</v>
      </c>
      <c r="J25">
        <v>378</v>
      </c>
      <c r="K25">
        <v>41</v>
      </c>
      <c r="L25">
        <v>213</v>
      </c>
    </row>
    <row r="26" spans="1:19">
      <c r="C26">
        <v>425</v>
      </c>
      <c r="D26">
        <v>23</v>
      </c>
      <c r="E26">
        <v>231</v>
      </c>
      <c r="F26">
        <f t="shared" si="3"/>
        <v>855</v>
      </c>
      <c r="G26">
        <f>F26-650</f>
        <v>205</v>
      </c>
      <c r="H26">
        <f t="shared" si="1"/>
        <v>205</v>
      </c>
      <c r="J26">
        <v>402</v>
      </c>
      <c r="K26">
        <v>25</v>
      </c>
      <c r="L26">
        <v>229</v>
      </c>
    </row>
    <row r="27" spans="1:19">
      <c r="C27">
        <v>197</v>
      </c>
      <c r="D27">
        <v>57</v>
      </c>
      <c r="E27">
        <v>197</v>
      </c>
      <c r="F27">
        <f t="shared" si="3"/>
        <v>627</v>
      </c>
      <c r="H27">
        <f t="shared" si="1"/>
        <v>627</v>
      </c>
      <c r="J27">
        <v>414</v>
      </c>
      <c r="K27">
        <v>35</v>
      </c>
      <c r="L27">
        <v>219</v>
      </c>
    </row>
    <row r="28" spans="1:19">
      <c r="C28">
        <v>988</v>
      </c>
      <c r="D28">
        <v>0</v>
      </c>
      <c r="E28">
        <v>255</v>
      </c>
      <c r="F28">
        <f t="shared" si="3"/>
        <v>1418</v>
      </c>
      <c r="G28">
        <v>118</v>
      </c>
      <c r="H28">
        <f t="shared" si="1"/>
        <v>118</v>
      </c>
      <c r="J28">
        <v>441</v>
      </c>
      <c r="K28">
        <v>45</v>
      </c>
      <c r="L28">
        <v>209</v>
      </c>
    </row>
    <row r="29" spans="1:19">
      <c r="A29">
        <v>1130</v>
      </c>
      <c r="C29">
        <v>998</v>
      </c>
      <c r="D29">
        <v>41</v>
      </c>
      <c r="E29">
        <v>213</v>
      </c>
      <c r="F29">
        <f t="shared" si="0"/>
        <v>1028</v>
      </c>
      <c r="G29">
        <f>F29-650</f>
        <v>378</v>
      </c>
      <c r="H29">
        <f t="shared" si="1"/>
        <v>378</v>
      </c>
      <c r="J29">
        <v>468</v>
      </c>
      <c r="K29">
        <v>32</v>
      </c>
      <c r="L29">
        <v>222</v>
      </c>
      <c r="N29" s="1" t="s">
        <v>6</v>
      </c>
      <c r="R29">
        <v>650</v>
      </c>
      <c r="S29">
        <f>-0.0594*R29+244.86</f>
        <v>206.25</v>
      </c>
    </row>
    <row r="30" spans="1:19">
      <c r="C30">
        <v>893</v>
      </c>
      <c r="D30">
        <v>52</v>
      </c>
      <c r="E30">
        <v>203</v>
      </c>
      <c r="F30">
        <f t="shared" si="0"/>
        <v>923</v>
      </c>
      <c r="G30">
        <f>F30-650</f>
        <v>273</v>
      </c>
      <c r="H30">
        <f t="shared" si="1"/>
        <v>273</v>
      </c>
      <c r="J30">
        <v>508</v>
      </c>
      <c r="K30">
        <v>41</v>
      </c>
      <c r="L30">
        <v>213</v>
      </c>
      <c r="N30" s="1" t="s">
        <v>7</v>
      </c>
      <c r="S30">
        <f>0.0588*R29+9.2688</f>
        <v>47.488799999999998</v>
      </c>
    </row>
    <row r="31" spans="1:19">
      <c r="C31">
        <v>650</v>
      </c>
      <c r="D31">
        <v>13</v>
      </c>
      <c r="E31">
        <v>241</v>
      </c>
      <c r="F31">
        <f t="shared" si="0"/>
        <v>680</v>
      </c>
      <c r="G31">
        <f>F31-650</f>
        <v>30</v>
      </c>
      <c r="H31">
        <f t="shared" si="1"/>
        <v>30</v>
      </c>
      <c r="J31">
        <v>554</v>
      </c>
      <c r="K31">
        <v>34</v>
      </c>
      <c r="L31">
        <v>220</v>
      </c>
    </row>
    <row r="32" spans="1:19">
      <c r="A32">
        <v>500</v>
      </c>
      <c r="C32">
        <v>653</v>
      </c>
      <c r="D32">
        <v>37</v>
      </c>
      <c r="E32">
        <v>217</v>
      </c>
      <c r="F32">
        <f>650-($A$32-C32)</f>
        <v>803</v>
      </c>
      <c r="G32">
        <f>F32-650</f>
        <v>153</v>
      </c>
      <c r="H32">
        <f t="shared" si="1"/>
        <v>153</v>
      </c>
      <c r="J32">
        <v>562</v>
      </c>
      <c r="K32">
        <v>34</v>
      </c>
      <c r="L32">
        <v>220</v>
      </c>
    </row>
    <row r="33" spans="1:19">
      <c r="C33">
        <v>412</v>
      </c>
      <c r="D33">
        <v>34</v>
      </c>
      <c r="E33">
        <v>220</v>
      </c>
      <c r="F33">
        <f t="shared" ref="F33:F34" si="4">650-($A$32-C33)</f>
        <v>562</v>
      </c>
      <c r="H33">
        <f t="shared" si="1"/>
        <v>562</v>
      </c>
      <c r="J33">
        <v>625</v>
      </c>
      <c r="K33">
        <v>59</v>
      </c>
      <c r="L33">
        <v>195</v>
      </c>
    </row>
    <row r="34" spans="1:19">
      <c r="C34">
        <v>721</v>
      </c>
      <c r="D34">
        <v>19</v>
      </c>
      <c r="E34">
        <v>235</v>
      </c>
      <c r="F34">
        <f t="shared" si="4"/>
        <v>871</v>
      </c>
      <c r="G34">
        <f>F34-650</f>
        <v>221</v>
      </c>
      <c r="H34">
        <f t="shared" si="1"/>
        <v>221</v>
      </c>
      <c r="J34">
        <v>627</v>
      </c>
      <c r="K34">
        <v>41</v>
      </c>
      <c r="L34">
        <v>213</v>
      </c>
    </row>
    <row r="35" spans="1:19">
      <c r="A35">
        <v>430</v>
      </c>
      <c r="C35">
        <v>682</v>
      </c>
      <c r="D35">
        <v>19</v>
      </c>
      <c r="E35">
        <v>235</v>
      </c>
      <c r="F35">
        <f>650-($A$35-C35)</f>
        <v>902</v>
      </c>
      <c r="G35">
        <f>F35-650</f>
        <v>252</v>
      </c>
      <c r="H35">
        <f t="shared" si="1"/>
        <v>252</v>
      </c>
      <c r="J35">
        <v>627</v>
      </c>
      <c r="K35">
        <v>57</v>
      </c>
      <c r="L35">
        <v>197</v>
      </c>
    </row>
    <row r="36" spans="1:19">
      <c r="C36">
        <v>182</v>
      </c>
      <c r="D36">
        <v>25</v>
      </c>
      <c r="E36">
        <v>229</v>
      </c>
      <c r="F36">
        <f>650-($A$35-C36)</f>
        <v>402</v>
      </c>
      <c r="H36">
        <f t="shared" si="1"/>
        <v>402</v>
      </c>
      <c r="J36">
        <v>650</v>
      </c>
      <c r="K36">
        <v>43</v>
      </c>
      <c r="L36">
        <v>211</v>
      </c>
    </row>
    <row r="47" spans="1:19">
      <c r="N47" t="s">
        <v>8</v>
      </c>
      <c r="P47" t="s">
        <v>9</v>
      </c>
    </row>
    <row r="48" spans="1:19">
      <c r="P48">
        <f>SLOPE(O49:O50,N49:N50)</f>
        <v>6.615384615384616E-2</v>
      </c>
      <c r="R48">
        <v>650</v>
      </c>
      <c r="S48">
        <f>-R48*(0.082)+255</f>
        <v>201.7</v>
      </c>
    </row>
    <row r="49" spans="14:19">
      <c r="N49">
        <v>0</v>
      </c>
      <c r="O49">
        <v>0</v>
      </c>
      <c r="S49">
        <f>P48*R48</f>
        <v>43.000000000000007</v>
      </c>
    </row>
    <row r="50" spans="14:19">
      <c r="N50">
        <v>650</v>
      </c>
      <c r="O50">
        <v>43</v>
      </c>
    </row>
    <row r="53" spans="14:19">
      <c r="N53" t="s">
        <v>10</v>
      </c>
      <c r="Q53" t="s">
        <v>12</v>
      </c>
    </row>
    <row r="54" spans="14:19">
      <c r="N54" t="s">
        <v>11</v>
      </c>
      <c r="O54" t="s">
        <v>1</v>
      </c>
      <c r="Q54" t="s">
        <v>13</v>
      </c>
      <c r="R54" t="s">
        <v>14</v>
      </c>
      <c r="S54" t="s">
        <v>15</v>
      </c>
    </row>
    <row r="55" spans="14:19">
      <c r="N55">
        <v>43</v>
      </c>
      <c r="O55">
        <v>212</v>
      </c>
      <c r="Q55">
        <v>0</v>
      </c>
      <c r="R55">
        <v>255</v>
      </c>
      <c r="S55">
        <v>0</v>
      </c>
    </row>
    <row r="56" spans="14:19">
      <c r="N56">
        <v>51</v>
      </c>
      <c r="O56">
        <v>213</v>
      </c>
      <c r="Q56">
        <v>325</v>
      </c>
      <c r="R56">
        <v>223</v>
      </c>
      <c r="S56">
        <v>23</v>
      </c>
    </row>
    <row r="57" spans="14:19">
      <c r="N57">
        <v>40</v>
      </c>
      <c r="O57">
        <v>216</v>
      </c>
      <c r="Q57">
        <v>650</v>
      </c>
      <c r="R57">
        <f>O59</f>
        <v>214</v>
      </c>
      <c r="S57">
        <f>N59</f>
        <v>44</v>
      </c>
    </row>
    <row r="58" spans="14:19">
      <c r="N58">
        <v>42</v>
      </c>
      <c r="O58">
        <v>215</v>
      </c>
    </row>
    <row r="59" spans="14:19">
      <c r="N59" s="2">
        <f>AVERAGE(N55:N58)</f>
        <v>44</v>
      </c>
      <c r="O59" s="2">
        <f>AVERAGE(O55:O58)</f>
        <v>214</v>
      </c>
    </row>
    <row r="76" spans="17:18">
      <c r="Q76">
        <v>650</v>
      </c>
      <c r="R76">
        <f>-Q76*(0.0702)+255</f>
        <v>209.37</v>
      </c>
    </row>
    <row r="77" spans="17:18">
      <c r="R77">
        <f>0.0683*Q76</f>
        <v>44.395000000000003</v>
      </c>
    </row>
  </sheetData>
  <sortState ref="I39:I64">
    <sortCondition ref="I38"/>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R32"/>
  <sheetViews>
    <sheetView tabSelected="1" topLeftCell="A7" workbookViewId="0">
      <selection activeCell="P26" sqref="P26"/>
    </sheetView>
  </sheetViews>
  <sheetFormatPr defaultRowHeight="15"/>
  <sheetData>
    <row r="1" spans="1:3">
      <c r="A1" t="s">
        <v>29</v>
      </c>
    </row>
    <row r="12" spans="1:3">
      <c r="A12" t="s">
        <v>16</v>
      </c>
      <c r="B12" t="s">
        <v>0</v>
      </c>
      <c r="C12" t="s">
        <v>1</v>
      </c>
    </row>
    <row r="13" spans="1:3">
      <c r="A13">
        <v>5</v>
      </c>
      <c r="B13">
        <v>39</v>
      </c>
      <c r="C13">
        <v>215</v>
      </c>
    </row>
    <row r="14" spans="1:3">
      <c r="A14">
        <v>18</v>
      </c>
      <c r="B14">
        <v>56</v>
      </c>
      <c r="C14">
        <v>198</v>
      </c>
    </row>
    <row r="15" spans="1:3">
      <c r="A15">
        <v>46</v>
      </c>
      <c r="B15">
        <v>25</v>
      </c>
      <c r="C15">
        <v>229</v>
      </c>
    </row>
    <row r="16" spans="1:3">
      <c r="A16">
        <v>8</v>
      </c>
      <c r="B16">
        <v>44</v>
      </c>
      <c r="C16">
        <v>210</v>
      </c>
    </row>
    <row r="17" spans="1:18">
      <c r="B17">
        <v>45</v>
      </c>
      <c r="C17">
        <v>209</v>
      </c>
    </row>
    <row r="18" spans="1:18">
      <c r="B18">
        <f>AVERAGE(B13:B17)</f>
        <v>41.8</v>
      </c>
      <c r="C18">
        <f>AVERAGE(C13:C17)</f>
        <v>212.2</v>
      </c>
      <c r="O18" s="3"/>
      <c r="P18" s="3" t="s">
        <v>38</v>
      </c>
      <c r="Q18" s="3"/>
      <c r="R18" s="3"/>
    </row>
    <row r="19" spans="1:18">
      <c r="A19" s="6" t="s">
        <v>17</v>
      </c>
      <c r="B19" s="6"/>
      <c r="C19" s="6"/>
      <c r="D19" s="6"/>
      <c r="O19" s="3"/>
      <c r="P19" s="3" t="s">
        <v>20</v>
      </c>
      <c r="Q19" s="3"/>
      <c r="R19" s="3"/>
    </row>
    <row r="20" spans="1:18">
      <c r="A20" s="6" t="s">
        <v>3</v>
      </c>
      <c r="B20" s="6" t="s">
        <v>0</v>
      </c>
      <c r="C20" s="6" t="s">
        <v>1</v>
      </c>
      <c r="D20" s="6"/>
      <c r="O20" s="3"/>
      <c r="P20" s="3" t="s">
        <v>3</v>
      </c>
      <c r="Q20" s="3" t="s">
        <v>0</v>
      </c>
      <c r="R20" s="3" t="s">
        <v>1</v>
      </c>
    </row>
    <row r="21" spans="1:18">
      <c r="A21" s="6">
        <v>0</v>
      </c>
      <c r="B21" s="6">
        <f>B18</f>
        <v>41.8</v>
      </c>
      <c r="C21" s="6">
        <f>C18</f>
        <v>212.2</v>
      </c>
      <c r="D21" s="6"/>
      <c r="O21" s="3"/>
      <c r="P21" s="3">
        <v>0</v>
      </c>
      <c r="Q21" s="3">
        <v>41.8</v>
      </c>
      <c r="R21" s="3">
        <v>212.2</v>
      </c>
    </row>
    <row r="22" spans="1:18">
      <c r="A22" s="6">
        <v>650</v>
      </c>
      <c r="B22" s="6">
        <v>0</v>
      </c>
      <c r="C22" s="6">
        <v>255</v>
      </c>
      <c r="D22" s="6"/>
      <c r="O22" s="3"/>
      <c r="P22" s="3">
        <v>650</v>
      </c>
      <c r="Q22" s="3">
        <v>9</v>
      </c>
      <c r="R22" s="3">
        <v>264</v>
      </c>
    </row>
    <row r="23" spans="1:18">
      <c r="A23" s="6" t="s">
        <v>18</v>
      </c>
      <c r="B23" s="6">
        <f>SLOPE(B21:B22,$A$21:$A$22)</f>
        <v>-6.4307692307692302E-2</v>
      </c>
      <c r="C23" s="6">
        <f>SLOPE(C21:C22,$A$21:$A$22)</f>
        <v>6.584615384615386E-2</v>
      </c>
      <c r="D23" s="6"/>
      <c r="O23" s="3"/>
      <c r="P23" s="3" t="s">
        <v>18</v>
      </c>
      <c r="Q23" s="3">
        <f>SLOPE(Q21:Q22,$P$21:$P$22)</f>
        <v>-5.0461538461538454E-2</v>
      </c>
      <c r="R23" s="3">
        <f>SLOPE(R21:R22,$P$21:$P$22)</f>
        <v>7.9692307692307715E-2</v>
      </c>
    </row>
    <row r="24" spans="1:18">
      <c r="A24" s="6" t="s">
        <v>19</v>
      </c>
      <c r="B24" s="6">
        <f>INTERCEPT(B21:B22,$A$21:$A$22)</f>
        <v>41.8</v>
      </c>
      <c r="C24" s="6">
        <f>INTERCEPT(C21:C22,$A$21:$A$22)</f>
        <v>212.2</v>
      </c>
      <c r="D24" s="6"/>
      <c r="O24" s="3"/>
      <c r="P24" s="3" t="s">
        <v>19</v>
      </c>
      <c r="Q24" s="3">
        <f>INTERCEPT(Q21:Q22,$A$21:$A$22)</f>
        <v>41.8</v>
      </c>
      <c r="R24" s="3">
        <f>INTERCEPT(R21:R22,$A$21:$A$22)</f>
        <v>212.2</v>
      </c>
    </row>
    <row r="25" spans="1:18">
      <c r="O25" s="3"/>
      <c r="P25" s="3"/>
      <c r="Q25" s="3"/>
      <c r="R25" s="3"/>
    </row>
    <row r="26" spans="1:18">
      <c r="O26" s="5"/>
    </row>
    <row r="29" spans="1:18">
      <c r="A29" t="s">
        <v>3</v>
      </c>
      <c r="B29" t="s">
        <v>0</v>
      </c>
      <c r="C29" t="s">
        <v>1</v>
      </c>
    </row>
    <row r="30" spans="1:18">
      <c r="A30">
        <v>650</v>
      </c>
      <c r="B30">
        <f>B21</f>
        <v>41.8</v>
      </c>
      <c r="C30">
        <f>C21</f>
        <v>212.2</v>
      </c>
    </row>
    <row r="31" spans="1:18">
      <c r="A31">
        <v>0</v>
      </c>
      <c r="B31">
        <v>0</v>
      </c>
      <c r="C31">
        <v>255</v>
      </c>
    </row>
    <row r="32" spans="1:18">
      <c r="A32" t="s">
        <v>18</v>
      </c>
      <c r="B32">
        <f>SLOPE(B30:B31,$A$30:$A$31)</f>
        <v>6.4307692307692302E-2</v>
      </c>
      <c r="C32">
        <f>SLOPE(C30:C31,$A$30:$A$31)</f>
        <v>-6.584615384615386E-2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W146"/>
  <sheetViews>
    <sheetView topLeftCell="A103" workbookViewId="0">
      <selection activeCell="E106" sqref="E106"/>
    </sheetView>
  </sheetViews>
  <sheetFormatPr defaultRowHeight="15"/>
  <sheetData>
    <row r="2" spans="1:23">
      <c r="A2" t="s">
        <v>28</v>
      </c>
    </row>
    <row r="3" spans="1:23">
      <c r="B3" s="4"/>
      <c r="C3" s="4"/>
      <c r="H3" s="4"/>
      <c r="I3" s="4"/>
    </row>
    <row r="12" spans="1:23">
      <c r="G12" s="4"/>
      <c r="H12" s="4"/>
      <c r="O12" s="4"/>
      <c r="P12" s="4"/>
      <c r="U12" s="4"/>
      <c r="V12" s="4"/>
      <c r="W12" s="4"/>
    </row>
    <row r="18" spans="1:8">
      <c r="A18" t="s">
        <v>21</v>
      </c>
    </row>
    <row r="19" spans="1:8" s="4" customFormat="1">
      <c r="A19" s="4" t="s">
        <v>3</v>
      </c>
      <c r="B19" s="4" t="s">
        <v>22</v>
      </c>
      <c r="C19" s="4" t="s">
        <v>23</v>
      </c>
      <c r="D19" s="4" t="s">
        <v>0</v>
      </c>
      <c r="E19" s="4" t="s">
        <v>1</v>
      </c>
      <c r="F19" s="4" t="s">
        <v>24</v>
      </c>
      <c r="G19" s="4" t="s">
        <v>25</v>
      </c>
      <c r="H19" s="4" t="s">
        <v>26</v>
      </c>
    </row>
    <row r="20" spans="1:8">
      <c r="A20">
        <v>665</v>
      </c>
      <c r="B20">
        <v>130.88900000000001</v>
      </c>
      <c r="C20">
        <v>35.064</v>
      </c>
      <c r="D20">
        <v>56</v>
      </c>
      <c r="E20">
        <v>245</v>
      </c>
      <c r="F20">
        <v>4</v>
      </c>
      <c r="G20">
        <f>$A$20-A20</f>
        <v>0</v>
      </c>
      <c r="H20">
        <f>B20-$B$20</f>
        <v>0</v>
      </c>
    </row>
    <row r="21" spans="1:8">
      <c r="A21">
        <v>930</v>
      </c>
      <c r="B21">
        <v>134.40100000000001</v>
      </c>
      <c r="C21">
        <v>33.978000000000002</v>
      </c>
      <c r="D21">
        <v>65</v>
      </c>
      <c r="E21">
        <v>241</v>
      </c>
      <c r="F21">
        <v>5</v>
      </c>
      <c r="G21">
        <f t="shared" ref="G21:G36" si="0">$A$20-A21</f>
        <v>-265</v>
      </c>
      <c r="H21">
        <f t="shared" ref="H21:H36" si="1">B21-$B$20</f>
        <v>3.5120000000000005</v>
      </c>
    </row>
    <row r="22" spans="1:8">
      <c r="A22">
        <v>1168</v>
      </c>
      <c r="B22">
        <v>152.142</v>
      </c>
      <c r="C22">
        <v>41.927999999999997</v>
      </c>
      <c r="D22">
        <v>33</v>
      </c>
      <c r="E22">
        <v>251</v>
      </c>
      <c r="F22">
        <v>6</v>
      </c>
      <c r="G22">
        <f t="shared" si="0"/>
        <v>-503</v>
      </c>
      <c r="H22">
        <f t="shared" si="1"/>
        <v>21.252999999999986</v>
      </c>
    </row>
    <row r="23" spans="1:8">
      <c r="A23">
        <v>207</v>
      </c>
      <c r="B23">
        <v>159.03399999999999</v>
      </c>
      <c r="C23">
        <v>43.438000000000002</v>
      </c>
      <c r="D23">
        <v>56</v>
      </c>
      <c r="E23">
        <v>252</v>
      </c>
      <c r="F23">
        <v>7</v>
      </c>
      <c r="G23">
        <f t="shared" si="0"/>
        <v>458</v>
      </c>
      <c r="H23">
        <f t="shared" si="1"/>
        <v>28.144999999999982</v>
      </c>
    </row>
    <row r="24" spans="1:8">
      <c r="A24">
        <v>440</v>
      </c>
      <c r="B24">
        <v>144.36199999999999</v>
      </c>
      <c r="C24">
        <v>39.142000000000003</v>
      </c>
      <c r="D24">
        <v>48</v>
      </c>
      <c r="E24">
        <v>250</v>
      </c>
      <c r="F24">
        <v>8</v>
      </c>
      <c r="G24">
        <f t="shared" si="0"/>
        <v>225</v>
      </c>
      <c r="H24">
        <f t="shared" si="1"/>
        <v>13.472999999999985</v>
      </c>
    </row>
    <row r="25" spans="1:8">
      <c r="A25">
        <v>730</v>
      </c>
      <c r="B25">
        <v>138.06700000000001</v>
      </c>
      <c r="C25">
        <v>33.999000000000002</v>
      </c>
      <c r="D25">
        <v>59</v>
      </c>
      <c r="E25">
        <v>244</v>
      </c>
      <c r="F25">
        <v>9</v>
      </c>
      <c r="G25">
        <f t="shared" si="0"/>
        <v>-65</v>
      </c>
      <c r="H25">
        <f t="shared" si="1"/>
        <v>7.1779999999999973</v>
      </c>
    </row>
    <row r="26" spans="1:8">
      <c r="A26">
        <v>1010</v>
      </c>
      <c r="B26">
        <v>148.46899999999999</v>
      </c>
      <c r="C26">
        <v>36.328000000000003</v>
      </c>
      <c r="D26">
        <v>64</v>
      </c>
      <c r="E26">
        <v>250</v>
      </c>
      <c r="F26">
        <v>10</v>
      </c>
      <c r="G26">
        <f t="shared" si="0"/>
        <v>-345</v>
      </c>
      <c r="H26">
        <f t="shared" si="1"/>
        <v>17.579999999999984</v>
      </c>
    </row>
    <row r="27" spans="1:8">
      <c r="A27">
        <v>1252</v>
      </c>
      <c r="B27">
        <v>151.958</v>
      </c>
      <c r="C27">
        <v>40.337000000000003</v>
      </c>
      <c r="D27">
        <v>59</v>
      </c>
      <c r="E27">
        <v>249</v>
      </c>
      <c r="F27">
        <v>11</v>
      </c>
      <c r="G27">
        <f t="shared" si="0"/>
        <v>-587</v>
      </c>
      <c r="H27">
        <f t="shared" si="1"/>
        <v>21.068999999999988</v>
      </c>
    </row>
    <row r="28" spans="1:8">
      <c r="A28">
        <v>281</v>
      </c>
      <c r="B28">
        <v>149.60599999999999</v>
      </c>
      <c r="C28">
        <v>41.863</v>
      </c>
      <c r="D28">
        <v>61</v>
      </c>
      <c r="E28">
        <v>250</v>
      </c>
      <c r="F28">
        <v>12</v>
      </c>
      <c r="G28">
        <f t="shared" si="0"/>
        <v>384</v>
      </c>
      <c r="H28">
        <f t="shared" si="1"/>
        <v>18.716999999999985</v>
      </c>
    </row>
    <row r="29" spans="1:8">
      <c r="A29">
        <v>535</v>
      </c>
      <c r="B29">
        <v>137.75899999999999</v>
      </c>
      <c r="C29">
        <v>36.082999999999998</v>
      </c>
      <c r="D29">
        <v>61</v>
      </c>
      <c r="E29">
        <v>248</v>
      </c>
      <c r="F29">
        <v>13</v>
      </c>
      <c r="G29">
        <f t="shared" si="0"/>
        <v>130</v>
      </c>
      <c r="H29">
        <f t="shared" si="1"/>
        <v>6.8699999999999761</v>
      </c>
    </row>
    <row r="30" spans="1:8">
      <c r="A30">
        <v>805</v>
      </c>
      <c r="B30">
        <v>131.441</v>
      </c>
      <c r="C30">
        <v>32.171999999999997</v>
      </c>
      <c r="D30">
        <v>59</v>
      </c>
      <c r="E30">
        <v>241</v>
      </c>
      <c r="F30">
        <v>14</v>
      </c>
      <c r="G30">
        <f t="shared" si="0"/>
        <v>-140</v>
      </c>
      <c r="H30">
        <f t="shared" si="1"/>
        <v>0.5519999999999925</v>
      </c>
    </row>
    <row r="31" spans="1:8">
      <c r="A31">
        <v>1038</v>
      </c>
      <c r="B31">
        <v>155.61000000000001</v>
      </c>
      <c r="C31">
        <v>38.845999999999997</v>
      </c>
      <c r="D31">
        <v>61</v>
      </c>
      <c r="E31">
        <v>254</v>
      </c>
      <c r="F31">
        <v>15</v>
      </c>
      <c r="G31">
        <f t="shared" si="0"/>
        <v>-373</v>
      </c>
      <c r="H31">
        <f t="shared" si="1"/>
        <v>24.721000000000004</v>
      </c>
    </row>
    <row r="32" spans="1:8">
      <c r="A32">
        <v>87</v>
      </c>
      <c r="B32">
        <v>150.44999999999999</v>
      </c>
      <c r="C32">
        <v>41.279000000000003</v>
      </c>
      <c r="D32">
        <v>69</v>
      </c>
      <c r="E32">
        <v>250</v>
      </c>
      <c r="F32">
        <v>16</v>
      </c>
      <c r="G32">
        <f t="shared" si="0"/>
        <v>578</v>
      </c>
      <c r="H32">
        <f t="shared" si="1"/>
        <v>19.560999999999979</v>
      </c>
    </row>
    <row r="33" spans="1:8">
      <c r="A33">
        <v>295</v>
      </c>
      <c r="B33">
        <v>138.93899999999999</v>
      </c>
      <c r="C33">
        <v>40.832999999999998</v>
      </c>
      <c r="D33">
        <v>55</v>
      </c>
      <c r="E33">
        <v>253</v>
      </c>
      <c r="F33">
        <v>17</v>
      </c>
      <c r="G33">
        <f t="shared" si="0"/>
        <v>370</v>
      </c>
      <c r="H33">
        <f t="shared" si="1"/>
        <v>8.0499999999999829</v>
      </c>
    </row>
    <row r="34" spans="1:8">
      <c r="A34">
        <v>605</v>
      </c>
      <c r="B34">
        <v>129.27799999999999</v>
      </c>
      <c r="C34">
        <v>34.6</v>
      </c>
      <c r="D34">
        <v>45</v>
      </c>
      <c r="E34">
        <v>242</v>
      </c>
      <c r="F34">
        <v>18</v>
      </c>
      <c r="G34">
        <f t="shared" si="0"/>
        <v>60</v>
      </c>
      <c r="H34">
        <f t="shared" si="1"/>
        <v>-1.6110000000000184</v>
      </c>
    </row>
    <row r="35" spans="1:8">
      <c r="A35">
        <v>865</v>
      </c>
      <c r="B35">
        <v>131.67500000000001</v>
      </c>
      <c r="C35">
        <v>33.194000000000003</v>
      </c>
      <c r="D35">
        <v>60</v>
      </c>
      <c r="E35">
        <v>244</v>
      </c>
      <c r="F35">
        <v>19</v>
      </c>
      <c r="G35">
        <f t="shared" si="0"/>
        <v>-200</v>
      </c>
      <c r="H35">
        <f t="shared" si="1"/>
        <v>0.78600000000000136</v>
      </c>
    </row>
    <row r="36" spans="1:8">
      <c r="A36">
        <v>1108</v>
      </c>
      <c r="B36">
        <v>150.71299999999999</v>
      </c>
      <c r="C36">
        <v>38.697000000000003</v>
      </c>
      <c r="D36">
        <v>74</v>
      </c>
      <c r="E36">
        <v>253</v>
      </c>
      <c r="F36">
        <v>20</v>
      </c>
      <c r="G36">
        <f t="shared" si="0"/>
        <v>-443</v>
      </c>
      <c r="H36">
        <f t="shared" si="1"/>
        <v>19.823999999999984</v>
      </c>
    </row>
    <row r="39" spans="1:8">
      <c r="A39" t="s">
        <v>27</v>
      </c>
    </row>
    <row r="40" spans="1:8">
      <c r="A40">
        <v>930</v>
      </c>
      <c r="B40">
        <v>131.655</v>
      </c>
      <c r="C40">
        <v>33.972999999999999</v>
      </c>
      <c r="D40">
        <v>51</v>
      </c>
      <c r="E40">
        <v>249</v>
      </c>
      <c r="F40">
        <v>5</v>
      </c>
      <c r="G40">
        <f>$A$40-A40</f>
        <v>0</v>
      </c>
      <c r="H40">
        <f>B40-$B$40</f>
        <v>0</v>
      </c>
    </row>
    <row r="41" spans="1:8">
      <c r="A41">
        <v>1168</v>
      </c>
      <c r="B41">
        <v>144.00800000000001</v>
      </c>
      <c r="C41">
        <v>37.511000000000003</v>
      </c>
      <c r="D41">
        <v>62</v>
      </c>
      <c r="E41">
        <v>251</v>
      </c>
      <c r="F41">
        <v>6</v>
      </c>
      <c r="G41">
        <f t="shared" ref="G41:G55" si="2">$A$40-A41</f>
        <v>-238</v>
      </c>
      <c r="H41">
        <f t="shared" ref="H41:H55" si="3">B41-$B$40</f>
        <v>12.353000000000009</v>
      </c>
    </row>
    <row r="42" spans="1:8">
      <c r="A42">
        <v>207</v>
      </c>
      <c r="B42">
        <v>142.31399999999999</v>
      </c>
      <c r="C42">
        <v>38.685000000000002</v>
      </c>
      <c r="D42">
        <v>56</v>
      </c>
      <c r="E42">
        <v>250</v>
      </c>
      <c r="F42">
        <v>7</v>
      </c>
      <c r="G42">
        <f t="shared" si="2"/>
        <v>723</v>
      </c>
      <c r="H42">
        <f t="shared" si="3"/>
        <v>10.658999999999992</v>
      </c>
    </row>
    <row r="43" spans="1:8">
      <c r="A43">
        <v>440</v>
      </c>
      <c r="B43">
        <v>144.47</v>
      </c>
      <c r="C43">
        <v>41.603999999999999</v>
      </c>
      <c r="D43">
        <v>49</v>
      </c>
      <c r="E43">
        <v>251</v>
      </c>
      <c r="F43">
        <v>8</v>
      </c>
      <c r="G43">
        <f t="shared" si="2"/>
        <v>490</v>
      </c>
      <c r="H43">
        <f t="shared" si="3"/>
        <v>12.814999999999998</v>
      </c>
    </row>
    <row r="44" spans="1:8">
      <c r="A44">
        <v>730</v>
      </c>
      <c r="B44">
        <v>129.06700000000001</v>
      </c>
      <c r="C44">
        <v>37.502000000000002</v>
      </c>
      <c r="D44">
        <v>37</v>
      </c>
      <c r="E44">
        <v>246</v>
      </c>
      <c r="F44">
        <v>9</v>
      </c>
      <c r="G44">
        <f t="shared" si="2"/>
        <v>200</v>
      </c>
      <c r="H44">
        <f t="shared" si="3"/>
        <v>-2.5879999999999939</v>
      </c>
    </row>
    <row r="45" spans="1:8">
      <c r="A45">
        <v>1010</v>
      </c>
      <c r="B45">
        <v>135.03200000000001</v>
      </c>
      <c r="C45">
        <v>30.454999999999998</v>
      </c>
      <c r="D45">
        <v>56</v>
      </c>
      <c r="E45">
        <v>241</v>
      </c>
      <c r="F45">
        <v>10</v>
      </c>
      <c r="G45">
        <f t="shared" si="2"/>
        <v>-80</v>
      </c>
      <c r="H45">
        <f t="shared" si="3"/>
        <v>3.3770000000000095</v>
      </c>
    </row>
    <row r="46" spans="1:8">
      <c r="A46">
        <v>1252</v>
      </c>
      <c r="B46">
        <v>148.107</v>
      </c>
      <c r="C46">
        <v>38.606000000000002</v>
      </c>
      <c r="D46">
        <v>70</v>
      </c>
      <c r="E46">
        <v>252</v>
      </c>
      <c r="F46">
        <v>11</v>
      </c>
      <c r="G46">
        <f t="shared" si="2"/>
        <v>-322</v>
      </c>
      <c r="H46">
        <f t="shared" si="3"/>
        <v>16.451999999999998</v>
      </c>
    </row>
    <row r="47" spans="1:8">
      <c r="A47">
        <v>281</v>
      </c>
      <c r="B47">
        <v>140.44300000000001</v>
      </c>
      <c r="C47">
        <v>38.642000000000003</v>
      </c>
      <c r="D47">
        <v>51</v>
      </c>
      <c r="E47">
        <v>251</v>
      </c>
      <c r="F47">
        <v>12</v>
      </c>
      <c r="G47">
        <f t="shared" si="2"/>
        <v>649</v>
      </c>
      <c r="H47">
        <f t="shared" si="3"/>
        <v>8.7880000000000109</v>
      </c>
    </row>
    <row r="48" spans="1:8">
      <c r="A48">
        <v>535</v>
      </c>
      <c r="B48">
        <v>135.20500000000001</v>
      </c>
      <c r="C48">
        <v>38.51</v>
      </c>
      <c r="D48">
        <v>48</v>
      </c>
      <c r="E48">
        <v>251</v>
      </c>
      <c r="F48">
        <v>13</v>
      </c>
      <c r="G48">
        <f t="shared" si="2"/>
        <v>395</v>
      </c>
      <c r="H48">
        <f t="shared" si="3"/>
        <v>3.5500000000000114</v>
      </c>
    </row>
    <row r="49" spans="1:8">
      <c r="A49">
        <v>805</v>
      </c>
      <c r="B49">
        <v>122.012</v>
      </c>
      <c r="C49">
        <v>32.622999999999998</v>
      </c>
      <c r="D49">
        <v>48</v>
      </c>
      <c r="E49">
        <v>230</v>
      </c>
      <c r="F49">
        <v>14</v>
      </c>
      <c r="G49">
        <f t="shared" si="2"/>
        <v>125</v>
      </c>
      <c r="H49">
        <f t="shared" si="3"/>
        <v>-9.6430000000000007</v>
      </c>
    </row>
    <row r="50" spans="1:8">
      <c r="A50">
        <v>1038</v>
      </c>
      <c r="B50">
        <v>131.47</v>
      </c>
      <c r="C50">
        <v>30.824999999999999</v>
      </c>
      <c r="D50">
        <v>65</v>
      </c>
      <c r="E50">
        <v>236</v>
      </c>
      <c r="F50">
        <v>15</v>
      </c>
      <c r="G50">
        <f t="shared" si="2"/>
        <v>-108</v>
      </c>
      <c r="H50">
        <f t="shared" si="3"/>
        <v>-0.18500000000000227</v>
      </c>
    </row>
    <row r="51" spans="1:8">
      <c r="A51">
        <v>87</v>
      </c>
      <c r="B51">
        <v>134.68600000000001</v>
      </c>
      <c r="C51">
        <v>30.507000000000001</v>
      </c>
      <c r="D51">
        <v>66</v>
      </c>
      <c r="E51">
        <v>246</v>
      </c>
      <c r="F51">
        <v>16</v>
      </c>
      <c r="G51">
        <f t="shared" si="2"/>
        <v>843</v>
      </c>
      <c r="H51">
        <f t="shared" si="3"/>
        <v>3.0310000000000059</v>
      </c>
    </row>
    <row r="52" spans="1:8">
      <c r="A52">
        <v>295</v>
      </c>
      <c r="B52">
        <v>137.40799999999999</v>
      </c>
      <c r="C52">
        <v>38.668999999999997</v>
      </c>
      <c r="D52">
        <v>50</v>
      </c>
      <c r="E52">
        <v>250</v>
      </c>
      <c r="F52">
        <v>17</v>
      </c>
      <c r="G52">
        <f t="shared" si="2"/>
        <v>635</v>
      </c>
      <c r="H52">
        <f t="shared" si="3"/>
        <v>5.7529999999999859</v>
      </c>
    </row>
    <row r="53" spans="1:8">
      <c r="A53">
        <v>605</v>
      </c>
      <c r="B53">
        <v>130.739</v>
      </c>
      <c r="C53">
        <v>38.302</v>
      </c>
      <c r="D53">
        <v>45</v>
      </c>
      <c r="E53">
        <v>249</v>
      </c>
      <c r="F53">
        <v>18</v>
      </c>
      <c r="G53">
        <f t="shared" si="2"/>
        <v>325</v>
      </c>
      <c r="H53">
        <f t="shared" si="3"/>
        <v>-0.91599999999999682</v>
      </c>
    </row>
    <row r="54" spans="1:8">
      <c r="A54">
        <v>865</v>
      </c>
      <c r="B54">
        <v>124.45399999999999</v>
      </c>
      <c r="C54">
        <v>33.084000000000003</v>
      </c>
      <c r="D54">
        <v>47</v>
      </c>
      <c r="E54">
        <v>242</v>
      </c>
      <c r="F54">
        <v>19</v>
      </c>
      <c r="G54">
        <f t="shared" si="2"/>
        <v>65</v>
      </c>
      <c r="H54">
        <f t="shared" si="3"/>
        <v>-7.2010000000000076</v>
      </c>
    </row>
    <row r="55" spans="1:8">
      <c r="A55">
        <v>1108</v>
      </c>
      <c r="B55">
        <v>132.82400000000001</v>
      </c>
      <c r="C55">
        <v>32.302999999999997</v>
      </c>
      <c r="D55">
        <v>67</v>
      </c>
      <c r="E55">
        <v>247</v>
      </c>
      <c r="F55">
        <v>20</v>
      </c>
      <c r="G55">
        <f t="shared" si="2"/>
        <v>-178</v>
      </c>
      <c r="H55">
        <f t="shared" si="3"/>
        <v>1.1690000000000111</v>
      </c>
    </row>
    <row r="58" spans="1:8">
      <c r="A58" t="s">
        <v>33</v>
      </c>
    </row>
    <row r="59" spans="1:8">
      <c r="A59">
        <v>1170</v>
      </c>
      <c r="B59">
        <v>199.49600000000001</v>
      </c>
      <c r="C59">
        <v>45.140999999999998</v>
      </c>
      <c r="D59">
        <v>86</v>
      </c>
      <c r="E59">
        <v>255</v>
      </c>
      <c r="F59">
        <v>1</v>
      </c>
      <c r="G59">
        <f>$A$60-A59</f>
        <v>-1016</v>
      </c>
      <c r="H59">
        <f>B59-$B$60</f>
        <v>17.424000000000007</v>
      </c>
    </row>
    <row r="60" spans="1:8">
      <c r="A60">
        <v>154</v>
      </c>
      <c r="B60">
        <v>182.072</v>
      </c>
      <c r="C60">
        <v>40.073999999999998</v>
      </c>
      <c r="D60">
        <v>95</v>
      </c>
      <c r="E60">
        <v>255</v>
      </c>
      <c r="F60">
        <v>2</v>
      </c>
      <c r="G60">
        <f>$A$60-A60</f>
        <v>0</v>
      </c>
      <c r="H60">
        <f>B60-$B$60</f>
        <v>0</v>
      </c>
    </row>
    <row r="61" spans="1:8">
      <c r="A61">
        <v>365</v>
      </c>
      <c r="B61">
        <v>167.09899999999999</v>
      </c>
      <c r="C61">
        <v>36.784999999999997</v>
      </c>
      <c r="D61">
        <v>87</v>
      </c>
      <c r="E61">
        <v>250</v>
      </c>
      <c r="F61">
        <v>3</v>
      </c>
      <c r="G61">
        <f t="shared" ref="G61:G78" si="4">$A$60-A61</f>
        <v>-211</v>
      </c>
      <c r="H61">
        <f t="shared" ref="H61:H78" si="5">B61-$B$60</f>
        <v>-14.973000000000013</v>
      </c>
    </row>
    <row r="62" spans="1:8">
      <c r="A62">
        <v>665</v>
      </c>
      <c r="B62">
        <v>176.02600000000001</v>
      </c>
      <c r="C62">
        <v>42.884999999999998</v>
      </c>
      <c r="D62">
        <v>86</v>
      </c>
      <c r="E62">
        <v>253</v>
      </c>
      <c r="F62">
        <v>4</v>
      </c>
      <c r="G62">
        <f t="shared" si="4"/>
        <v>-511</v>
      </c>
      <c r="H62">
        <f t="shared" si="5"/>
        <v>-6.0459999999999923</v>
      </c>
    </row>
    <row r="63" spans="1:8">
      <c r="A63">
        <v>930</v>
      </c>
      <c r="B63">
        <v>189.672</v>
      </c>
      <c r="C63">
        <v>40.884999999999998</v>
      </c>
      <c r="D63">
        <v>101</v>
      </c>
      <c r="E63">
        <v>249</v>
      </c>
      <c r="F63">
        <v>5</v>
      </c>
      <c r="G63">
        <f t="shared" si="4"/>
        <v>-776</v>
      </c>
      <c r="H63">
        <f t="shared" si="5"/>
        <v>7.5999999999999943</v>
      </c>
    </row>
    <row r="64" spans="1:8">
      <c r="A64">
        <v>1168</v>
      </c>
      <c r="B64">
        <v>185.71700000000001</v>
      </c>
      <c r="C64">
        <v>44.811999999999998</v>
      </c>
      <c r="D64">
        <v>81</v>
      </c>
      <c r="E64">
        <v>255</v>
      </c>
      <c r="F64">
        <v>6</v>
      </c>
      <c r="G64">
        <f t="shared" si="4"/>
        <v>-1014</v>
      </c>
      <c r="H64">
        <f t="shared" si="5"/>
        <v>3.6450000000000102</v>
      </c>
    </row>
    <row r="65" spans="1:8">
      <c r="A65">
        <v>207</v>
      </c>
      <c r="B65">
        <v>177.61799999999999</v>
      </c>
      <c r="C65">
        <v>38.281999999999996</v>
      </c>
      <c r="D65">
        <v>94</v>
      </c>
      <c r="E65">
        <v>253</v>
      </c>
      <c r="F65">
        <v>7</v>
      </c>
      <c r="G65">
        <f t="shared" si="4"/>
        <v>-53</v>
      </c>
      <c r="H65">
        <f t="shared" si="5"/>
        <v>-4.4540000000000077</v>
      </c>
    </row>
    <row r="66" spans="1:8">
      <c r="A66">
        <v>440</v>
      </c>
      <c r="B66">
        <v>177.55199999999999</v>
      </c>
      <c r="C66">
        <v>38.508000000000003</v>
      </c>
      <c r="D66">
        <v>94</v>
      </c>
      <c r="E66">
        <v>253</v>
      </c>
      <c r="F66">
        <v>8</v>
      </c>
      <c r="G66">
        <f t="shared" si="4"/>
        <v>-286</v>
      </c>
      <c r="H66">
        <f t="shared" si="5"/>
        <v>-4.5200000000000102</v>
      </c>
    </row>
    <row r="67" spans="1:8">
      <c r="A67">
        <v>730</v>
      </c>
      <c r="B67">
        <v>188.17699999999999</v>
      </c>
      <c r="C67">
        <v>42.128</v>
      </c>
      <c r="D67">
        <v>93</v>
      </c>
      <c r="E67">
        <v>251</v>
      </c>
      <c r="F67">
        <v>9</v>
      </c>
      <c r="G67">
        <f t="shared" si="4"/>
        <v>-576</v>
      </c>
      <c r="H67">
        <f t="shared" si="5"/>
        <v>6.1049999999999898</v>
      </c>
    </row>
    <row r="68" spans="1:8">
      <c r="A68">
        <v>1010</v>
      </c>
      <c r="B68">
        <v>197.62200000000001</v>
      </c>
      <c r="C68">
        <v>38.661999999999999</v>
      </c>
      <c r="D68">
        <v>106</v>
      </c>
      <c r="E68">
        <v>251</v>
      </c>
      <c r="F68">
        <v>10</v>
      </c>
      <c r="G68">
        <f t="shared" si="4"/>
        <v>-856</v>
      </c>
      <c r="H68">
        <f t="shared" si="5"/>
        <v>15.550000000000011</v>
      </c>
    </row>
    <row r="69" spans="1:8">
      <c r="A69">
        <v>1252</v>
      </c>
      <c r="B69">
        <v>180.29499999999999</v>
      </c>
      <c r="C69">
        <v>41.526000000000003</v>
      </c>
      <c r="D69">
        <v>80</v>
      </c>
      <c r="E69">
        <v>255</v>
      </c>
      <c r="F69">
        <v>11</v>
      </c>
      <c r="G69">
        <f t="shared" si="4"/>
        <v>-1098</v>
      </c>
      <c r="H69">
        <f t="shared" si="5"/>
        <v>-1.7770000000000152</v>
      </c>
    </row>
    <row r="70" spans="1:8">
      <c r="A70">
        <v>281</v>
      </c>
      <c r="B70">
        <v>170.233</v>
      </c>
      <c r="C70">
        <v>33.281999999999996</v>
      </c>
      <c r="D70">
        <v>88</v>
      </c>
      <c r="E70">
        <v>247</v>
      </c>
      <c r="F70">
        <v>12</v>
      </c>
      <c r="G70">
        <f t="shared" si="4"/>
        <v>-127</v>
      </c>
      <c r="H70">
        <f t="shared" si="5"/>
        <v>-11.838999999999999</v>
      </c>
    </row>
    <row r="71" spans="1:8">
      <c r="A71">
        <v>535</v>
      </c>
      <c r="B71">
        <v>179.392</v>
      </c>
      <c r="C71">
        <v>38.872</v>
      </c>
      <c r="D71">
        <v>95</v>
      </c>
      <c r="E71">
        <v>254</v>
      </c>
      <c r="F71">
        <v>13</v>
      </c>
      <c r="G71">
        <f t="shared" si="4"/>
        <v>-381</v>
      </c>
      <c r="H71">
        <f t="shared" si="5"/>
        <v>-2.6800000000000068</v>
      </c>
    </row>
    <row r="72" spans="1:8">
      <c r="A72">
        <v>805</v>
      </c>
      <c r="B72">
        <v>192.989</v>
      </c>
      <c r="C72">
        <v>40.058999999999997</v>
      </c>
      <c r="D72">
        <v>96</v>
      </c>
      <c r="E72">
        <v>249</v>
      </c>
      <c r="F72">
        <v>14</v>
      </c>
      <c r="G72">
        <f t="shared" si="4"/>
        <v>-651</v>
      </c>
      <c r="H72">
        <f t="shared" si="5"/>
        <v>10.917000000000002</v>
      </c>
    </row>
    <row r="73" spans="1:8">
      <c r="A73">
        <v>1038</v>
      </c>
      <c r="B73">
        <v>193.55600000000001</v>
      </c>
      <c r="C73">
        <v>36.076999999999998</v>
      </c>
      <c r="D73">
        <v>105</v>
      </c>
      <c r="E73">
        <v>251</v>
      </c>
      <c r="F73">
        <v>15</v>
      </c>
      <c r="G73">
        <f t="shared" si="4"/>
        <v>-884</v>
      </c>
      <c r="H73">
        <f t="shared" si="5"/>
        <v>11.484000000000009</v>
      </c>
    </row>
    <row r="74" spans="1:8">
      <c r="A74">
        <v>87</v>
      </c>
      <c r="B74">
        <v>194.72499999999999</v>
      </c>
      <c r="C74">
        <v>39.433999999999997</v>
      </c>
      <c r="D74">
        <v>98</v>
      </c>
      <c r="E74">
        <v>255</v>
      </c>
      <c r="F74">
        <v>16</v>
      </c>
      <c r="G74">
        <f t="shared" si="4"/>
        <v>67</v>
      </c>
      <c r="H74">
        <f t="shared" si="5"/>
        <v>12.652999999999992</v>
      </c>
    </row>
    <row r="75" spans="1:8">
      <c r="A75">
        <v>295</v>
      </c>
      <c r="B75">
        <v>169.74600000000001</v>
      </c>
      <c r="C75">
        <v>34.963999999999999</v>
      </c>
      <c r="D75">
        <v>87</v>
      </c>
      <c r="E75">
        <v>250</v>
      </c>
      <c r="F75">
        <v>17</v>
      </c>
      <c r="G75">
        <f t="shared" si="4"/>
        <v>-141</v>
      </c>
      <c r="H75">
        <f t="shared" si="5"/>
        <v>-12.325999999999993</v>
      </c>
    </row>
    <row r="76" spans="1:8">
      <c r="A76">
        <v>605</v>
      </c>
      <c r="B76">
        <v>177.98699999999999</v>
      </c>
      <c r="C76">
        <v>40.768999999999998</v>
      </c>
      <c r="D76">
        <v>75</v>
      </c>
      <c r="E76">
        <v>254</v>
      </c>
      <c r="F76">
        <v>18</v>
      </c>
      <c r="G76">
        <f t="shared" si="4"/>
        <v>-451</v>
      </c>
      <c r="H76">
        <f t="shared" si="5"/>
        <v>-4.085000000000008</v>
      </c>
    </row>
    <row r="77" spans="1:8">
      <c r="A77">
        <v>865</v>
      </c>
      <c r="B77">
        <v>192.22499999999999</v>
      </c>
      <c r="C77">
        <v>40.734999999999999</v>
      </c>
      <c r="D77">
        <v>95</v>
      </c>
      <c r="E77">
        <v>252</v>
      </c>
      <c r="F77">
        <v>19</v>
      </c>
      <c r="G77">
        <f t="shared" si="4"/>
        <v>-711</v>
      </c>
      <c r="H77">
        <f t="shared" si="5"/>
        <v>10.152999999999992</v>
      </c>
    </row>
    <row r="78" spans="1:8">
      <c r="A78">
        <v>1108</v>
      </c>
      <c r="B78">
        <v>192.422</v>
      </c>
      <c r="C78">
        <v>44.320999999999998</v>
      </c>
      <c r="D78">
        <v>78</v>
      </c>
      <c r="E78">
        <v>255</v>
      </c>
      <c r="F78">
        <v>20</v>
      </c>
      <c r="G78">
        <f t="shared" si="4"/>
        <v>-954</v>
      </c>
      <c r="H78">
        <f t="shared" si="5"/>
        <v>10.349999999999994</v>
      </c>
    </row>
    <row r="80" spans="1:8">
      <c r="A80" t="s">
        <v>36</v>
      </c>
    </row>
    <row r="81" spans="1:8">
      <c r="A81">
        <v>930</v>
      </c>
      <c r="B81">
        <v>128.11600000000001</v>
      </c>
      <c r="C81">
        <v>37.656999999999996</v>
      </c>
      <c r="D81">
        <v>47</v>
      </c>
      <c r="E81">
        <v>249</v>
      </c>
      <c r="F81">
        <v>5</v>
      </c>
      <c r="G81">
        <f>$A$81-A81</f>
        <v>0</v>
      </c>
      <c r="H81">
        <f>B81-$B$81</f>
        <v>0</v>
      </c>
    </row>
    <row r="82" spans="1:8">
      <c r="A82">
        <v>1168</v>
      </c>
      <c r="B82">
        <v>139.94999999999999</v>
      </c>
      <c r="C82">
        <v>39.082000000000001</v>
      </c>
      <c r="D82">
        <v>54</v>
      </c>
      <c r="E82">
        <v>251</v>
      </c>
      <c r="F82">
        <v>6</v>
      </c>
      <c r="G82">
        <f t="shared" ref="G82:G103" si="6">$A$81-A82</f>
        <v>-238</v>
      </c>
      <c r="H82">
        <f t="shared" ref="H82:H103" si="7">B82-$B$81</f>
        <v>11.833999999999975</v>
      </c>
    </row>
    <row r="83" spans="1:8">
      <c r="A83">
        <v>207</v>
      </c>
      <c r="B83">
        <v>141.38999999999999</v>
      </c>
      <c r="C83">
        <v>39.881999999999998</v>
      </c>
      <c r="D83">
        <v>50</v>
      </c>
      <c r="E83">
        <v>250</v>
      </c>
      <c r="F83">
        <v>7</v>
      </c>
      <c r="G83">
        <f t="shared" si="6"/>
        <v>723</v>
      </c>
      <c r="H83">
        <f t="shared" si="7"/>
        <v>13.273999999999972</v>
      </c>
    </row>
    <row r="84" spans="1:8">
      <c r="A84">
        <v>440</v>
      </c>
      <c r="B84">
        <v>143.904</v>
      </c>
      <c r="C84">
        <v>44.252000000000002</v>
      </c>
      <c r="D84">
        <v>31</v>
      </c>
      <c r="E84">
        <v>251</v>
      </c>
      <c r="F84">
        <v>8</v>
      </c>
      <c r="G84">
        <f t="shared" si="6"/>
        <v>490</v>
      </c>
      <c r="H84">
        <f t="shared" si="7"/>
        <v>15.787999999999982</v>
      </c>
    </row>
    <row r="85" spans="1:8">
      <c r="A85">
        <v>730</v>
      </c>
      <c r="B85">
        <v>129.40299999999999</v>
      </c>
      <c r="C85">
        <v>41.093000000000004</v>
      </c>
      <c r="D85">
        <v>28</v>
      </c>
      <c r="E85">
        <v>252</v>
      </c>
      <c r="F85">
        <v>9</v>
      </c>
      <c r="G85">
        <f t="shared" si="6"/>
        <v>200</v>
      </c>
      <c r="H85">
        <f t="shared" si="7"/>
        <v>1.2869999999999777</v>
      </c>
    </row>
    <row r="86" spans="1:8">
      <c r="A86">
        <v>1010</v>
      </c>
      <c r="B86">
        <v>131.66300000000001</v>
      </c>
      <c r="C86">
        <v>33.892000000000003</v>
      </c>
      <c r="D86">
        <v>57</v>
      </c>
      <c r="E86">
        <v>248</v>
      </c>
      <c r="F86">
        <v>10</v>
      </c>
      <c r="G86">
        <f t="shared" si="6"/>
        <v>-80</v>
      </c>
      <c r="H86">
        <f t="shared" si="7"/>
        <v>3.546999999999997</v>
      </c>
    </row>
    <row r="87" spans="1:8">
      <c r="A87">
        <v>1252</v>
      </c>
      <c r="B87">
        <v>146.727</v>
      </c>
      <c r="C87">
        <v>40.241999999999997</v>
      </c>
      <c r="D87">
        <v>57</v>
      </c>
      <c r="E87">
        <v>254</v>
      </c>
      <c r="F87">
        <v>11</v>
      </c>
      <c r="G87">
        <f t="shared" si="6"/>
        <v>-322</v>
      </c>
      <c r="H87">
        <f t="shared" si="7"/>
        <v>18.61099999999999</v>
      </c>
    </row>
    <row r="88" spans="1:8">
      <c r="A88">
        <v>281</v>
      </c>
      <c r="B88">
        <v>141.83000000000001</v>
      </c>
      <c r="C88">
        <v>42.332999999999998</v>
      </c>
      <c r="D88">
        <v>45</v>
      </c>
      <c r="E88">
        <v>251</v>
      </c>
      <c r="F88">
        <v>12</v>
      </c>
      <c r="G88">
        <f t="shared" si="6"/>
        <v>649</v>
      </c>
      <c r="H88">
        <f t="shared" si="7"/>
        <v>13.713999999999999</v>
      </c>
    </row>
    <row r="89" spans="1:8">
      <c r="A89">
        <v>535</v>
      </c>
      <c r="B89">
        <v>138.261</v>
      </c>
      <c r="C89">
        <v>43.512</v>
      </c>
      <c r="D89">
        <v>37</v>
      </c>
      <c r="E89">
        <v>253</v>
      </c>
      <c r="F89">
        <v>13</v>
      </c>
      <c r="G89">
        <f t="shared" si="6"/>
        <v>395</v>
      </c>
      <c r="H89">
        <f t="shared" si="7"/>
        <v>10.144999999999982</v>
      </c>
    </row>
    <row r="90" spans="1:8">
      <c r="A90">
        <v>805</v>
      </c>
      <c r="B90">
        <v>123.474</v>
      </c>
      <c r="C90">
        <v>38.453000000000003</v>
      </c>
      <c r="D90">
        <v>36</v>
      </c>
      <c r="E90">
        <v>250</v>
      </c>
      <c r="F90">
        <v>14</v>
      </c>
      <c r="G90">
        <f t="shared" si="6"/>
        <v>125</v>
      </c>
      <c r="H90">
        <f t="shared" si="7"/>
        <v>-4.6420000000000101</v>
      </c>
    </row>
    <row r="91" spans="1:8">
      <c r="A91">
        <v>1038</v>
      </c>
      <c r="B91">
        <v>132.245</v>
      </c>
      <c r="C91">
        <v>35.820999999999998</v>
      </c>
      <c r="D91">
        <v>49</v>
      </c>
      <c r="E91">
        <v>249</v>
      </c>
      <c r="F91">
        <v>15</v>
      </c>
      <c r="G91">
        <f t="shared" si="6"/>
        <v>-108</v>
      </c>
      <c r="H91">
        <f t="shared" si="7"/>
        <v>4.1289999999999907</v>
      </c>
    </row>
    <row r="92" spans="1:8">
      <c r="A92">
        <v>87</v>
      </c>
      <c r="B92">
        <v>135.16</v>
      </c>
      <c r="C92">
        <v>34.932000000000002</v>
      </c>
      <c r="D92">
        <v>48</v>
      </c>
      <c r="E92">
        <v>250</v>
      </c>
      <c r="F92">
        <v>16</v>
      </c>
      <c r="G92">
        <f t="shared" si="6"/>
        <v>843</v>
      </c>
      <c r="H92">
        <f t="shared" si="7"/>
        <v>7.0439999999999827</v>
      </c>
    </row>
    <row r="93" spans="1:8">
      <c r="A93">
        <v>295</v>
      </c>
      <c r="B93">
        <v>137.285</v>
      </c>
      <c r="C93">
        <v>43.154000000000003</v>
      </c>
      <c r="D93">
        <v>38</v>
      </c>
      <c r="E93">
        <v>251</v>
      </c>
      <c r="F93">
        <v>17</v>
      </c>
      <c r="G93">
        <f t="shared" si="6"/>
        <v>635</v>
      </c>
      <c r="H93">
        <f t="shared" si="7"/>
        <v>9.1689999999999827</v>
      </c>
    </row>
    <row r="94" spans="1:8">
      <c r="A94">
        <v>605</v>
      </c>
      <c r="B94">
        <v>130.81899999999999</v>
      </c>
      <c r="C94">
        <v>43.493000000000002</v>
      </c>
      <c r="D94">
        <v>29</v>
      </c>
      <c r="E94">
        <v>255</v>
      </c>
      <c r="F94">
        <v>18</v>
      </c>
      <c r="G94">
        <f t="shared" si="6"/>
        <v>325</v>
      </c>
      <c r="H94">
        <f t="shared" si="7"/>
        <v>2.7029999999999745</v>
      </c>
    </row>
    <row r="95" spans="1:8">
      <c r="A95">
        <v>865</v>
      </c>
      <c r="B95">
        <v>123.461</v>
      </c>
      <c r="C95">
        <v>37.006</v>
      </c>
      <c r="D95">
        <v>39</v>
      </c>
      <c r="E95">
        <v>247</v>
      </c>
      <c r="F95">
        <v>19</v>
      </c>
      <c r="G95">
        <f t="shared" si="6"/>
        <v>65</v>
      </c>
      <c r="H95">
        <f t="shared" si="7"/>
        <v>-4.6550000000000153</v>
      </c>
    </row>
    <row r="96" spans="1:8">
      <c r="A96">
        <v>1108</v>
      </c>
      <c r="B96">
        <v>131.50299999999999</v>
      </c>
      <c r="C96">
        <v>35.113</v>
      </c>
      <c r="D96">
        <v>55</v>
      </c>
      <c r="E96">
        <v>249</v>
      </c>
      <c r="F96">
        <v>20</v>
      </c>
      <c r="G96">
        <f t="shared" si="6"/>
        <v>-178</v>
      </c>
      <c r="H96">
        <f t="shared" si="7"/>
        <v>3.386999999999972</v>
      </c>
    </row>
    <row r="97" spans="1:8">
      <c r="A97">
        <v>144</v>
      </c>
      <c r="B97">
        <v>135.714</v>
      </c>
      <c r="C97">
        <v>37.073</v>
      </c>
      <c r="D97">
        <v>53</v>
      </c>
      <c r="E97">
        <v>250</v>
      </c>
      <c r="F97">
        <v>21</v>
      </c>
      <c r="G97">
        <f t="shared" si="6"/>
        <v>786</v>
      </c>
      <c r="H97">
        <f t="shared" si="7"/>
        <v>7.5979999999999848</v>
      </c>
    </row>
    <row r="98" spans="1:8">
      <c r="A98">
        <v>365</v>
      </c>
      <c r="B98">
        <v>141.88900000000001</v>
      </c>
      <c r="C98">
        <v>42.564999999999998</v>
      </c>
      <c r="D98">
        <v>46</v>
      </c>
      <c r="E98">
        <v>252</v>
      </c>
      <c r="F98">
        <v>22</v>
      </c>
      <c r="G98">
        <f t="shared" si="6"/>
        <v>565</v>
      </c>
      <c r="H98">
        <f t="shared" si="7"/>
        <v>13.772999999999996</v>
      </c>
    </row>
    <row r="99" spans="1:8">
      <c r="A99">
        <v>665</v>
      </c>
      <c r="B99">
        <v>133.471</v>
      </c>
      <c r="C99">
        <v>42.066000000000003</v>
      </c>
      <c r="D99">
        <v>30</v>
      </c>
      <c r="E99">
        <v>253</v>
      </c>
      <c r="F99">
        <v>23</v>
      </c>
      <c r="G99">
        <f t="shared" si="6"/>
        <v>265</v>
      </c>
      <c r="H99">
        <f t="shared" si="7"/>
        <v>5.3549999999999898</v>
      </c>
    </row>
    <row r="100" spans="1:8">
      <c r="A100">
        <v>930</v>
      </c>
      <c r="B100">
        <v>125.99299999999999</v>
      </c>
      <c r="C100">
        <v>36.149000000000001</v>
      </c>
      <c r="D100">
        <v>45</v>
      </c>
      <c r="E100">
        <v>251</v>
      </c>
      <c r="F100">
        <v>24</v>
      </c>
      <c r="G100">
        <f t="shared" si="6"/>
        <v>0</v>
      </c>
      <c r="H100">
        <f t="shared" si="7"/>
        <v>-2.1230000000000189</v>
      </c>
    </row>
    <row r="101" spans="1:8">
      <c r="A101">
        <v>1178</v>
      </c>
      <c r="B101">
        <v>135.30000000000001</v>
      </c>
      <c r="C101">
        <v>35.223999999999997</v>
      </c>
      <c r="D101">
        <v>56</v>
      </c>
      <c r="E101">
        <v>251</v>
      </c>
      <c r="F101">
        <v>25</v>
      </c>
      <c r="G101">
        <f t="shared" si="6"/>
        <v>-248</v>
      </c>
      <c r="H101">
        <f t="shared" si="7"/>
        <v>7.1839999999999975</v>
      </c>
    </row>
    <row r="102" spans="1:8">
      <c r="A102">
        <v>211</v>
      </c>
      <c r="B102">
        <v>134.376</v>
      </c>
      <c r="C102">
        <v>37.667000000000002</v>
      </c>
      <c r="D102">
        <v>47</v>
      </c>
      <c r="E102">
        <v>251</v>
      </c>
      <c r="F102">
        <v>26</v>
      </c>
      <c r="G102">
        <f t="shared" si="6"/>
        <v>719</v>
      </c>
      <c r="H102">
        <f t="shared" si="7"/>
        <v>6.2599999999999909</v>
      </c>
    </row>
    <row r="103" spans="1:8">
      <c r="A103">
        <v>450</v>
      </c>
      <c r="B103">
        <v>135.005</v>
      </c>
      <c r="C103">
        <v>43.588999999999999</v>
      </c>
      <c r="D103">
        <v>39</v>
      </c>
      <c r="E103">
        <v>254</v>
      </c>
      <c r="F103">
        <v>27</v>
      </c>
      <c r="G103">
        <f t="shared" si="6"/>
        <v>480</v>
      </c>
      <c r="H103">
        <f t="shared" si="7"/>
        <v>6.8889999999999816</v>
      </c>
    </row>
    <row r="105" spans="1:8">
      <c r="A105" t="s">
        <v>34</v>
      </c>
      <c r="E105" t="s">
        <v>37</v>
      </c>
    </row>
    <row r="106" spans="1:8">
      <c r="A106">
        <v>930</v>
      </c>
      <c r="B106">
        <v>126.651</v>
      </c>
      <c r="C106">
        <v>35.720999999999997</v>
      </c>
      <c r="D106">
        <v>44</v>
      </c>
      <c r="E106">
        <v>253</v>
      </c>
      <c r="F106">
        <v>5</v>
      </c>
      <c r="G106">
        <f>$A$106-A106</f>
        <v>0</v>
      </c>
      <c r="H106">
        <f>B106-$B$106</f>
        <v>0</v>
      </c>
    </row>
    <row r="107" spans="1:8">
      <c r="A107">
        <v>1168</v>
      </c>
      <c r="B107">
        <v>135.04900000000001</v>
      </c>
      <c r="C107">
        <v>37.103999999999999</v>
      </c>
      <c r="D107">
        <v>50</v>
      </c>
      <c r="E107">
        <v>253</v>
      </c>
      <c r="F107">
        <v>6</v>
      </c>
      <c r="G107">
        <f t="shared" ref="G107:G127" si="8">$A$106-A107</f>
        <v>-238</v>
      </c>
      <c r="H107">
        <f>B107-$B$106</f>
        <v>8.3980000000000103</v>
      </c>
    </row>
    <row r="108" spans="1:8">
      <c r="A108">
        <v>207</v>
      </c>
      <c r="B108">
        <v>135.08000000000001</v>
      </c>
      <c r="C108">
        <v>39.335999999999999</v>
      </c>
      <c r="D108">
        <v>43</v>
      </c>
      <c r="E108">
        <v>250</v>
      </c>
      <c r="F108">
        <v>7</v>
      </c>
      <c r="G108">
        <f t="shared" si="8"/>
        <v>723</v>
      </c>
      <c r="H108">
        <f>B108-$B$106</f>
        <v>8.4290000000000163</v>
      </c>
    </row>
    <row r="109" spans="1:8">
      <c r="A109">
        <v>440</v>
      </c>
      <c r="B109">
        <v>134.30600000000001</v>
      </c>
      <c r="C109">
        <v>42.588000000000001</v>
      </c>
      <c r="D109">
        <v>28</v>
      </c>
      <c r="E109">
        <v>250</v>
      </c>
      <c r="F109">
        <v>8</v>
      </c>
      <c r="G109">
        <f t="shared" si="8"/>
        <v>490</v>
      </c>
      <c r="H109">
        <f>B109-$B$106</f>
        <v>7.6550000000000153</v>
      </c>
    </row>
    <row r="110" spans="1:8">
      <c r="A110">
        <v>730</v>
      </c>
      <c r="B110">
        <v>124.815</v>
      </c>
      <c r="C110">
        <v>39.290999999999997</v>
      </c>
      <c r="D110">
        <v>24</v>
      </c>
      <c r="E110">
        <v>251</v>
      </c>
      <c r="F110">
        <v>9</v>
      </c>
      <c r="G110">
        <f t="shared" si="8"/>
        <v>200</v>
      </c>
      <c r="H110">
        <f>B110-$B$106</f>
        <v>-1.8359999999999985</v>
      </c>
    </row>
    <row r="111" spans="1:8">
      <c r="A111">
        <v>1010</v>
      </c>
      <c r="B111">
        <v>131.411</v>
      </c>
      <c r="C111">
        <v>32.040999999999997</v>
      </c>
      <c r="D111">
        <v>55</v>
      </c>
      <c r="E111">
        <v>250</v>
      </c>
      <c r="F111">
        <v>10</v>
      </c>
      <c r="G111">
        <f t="shared" si="8"/>
        <v>-80</v>
      </c>
      <c r="H111">
        <f>B111-$B$106</f>
        <v>4.7600000000000051</v>
      </c>
    </row>
    <row r="112" spans="1:8">
      <c r="A112">
        <v>1252</v>
      </c>
      <c r="B112">
        <v>141.185</v>
      </c>
      <c r="C112">
        <v>38.799999999999997</v>
      </c>
      <c r="D112">
        <v>51</v>
      </c>
      <c r="E112">
        <v>255</v>
      </c>
      <c r="F112">
        <v>11</v>
      </c>
      <c r="G112">
        <f t="shared" si="8"/>
        <v>-322</v>
      </c>
      <c r="H112">
        <f>B112-$B$106</f>
        <v>14.534000000000006</v>
      </c>
    </row>
    <row r="113" spans="1:8">
      <c r="A113">
        <v>281</v>
      </c>
      <c r="B113">
        <v>134.84</v>
      </c>
      <c r="C113">
        <v>41.973999999999997</v>
      </c>
      <c r="D113">
        <v>39</v>
      </c>
      <c r="E113">
        <v>251</v>
      </c>
      <c r="F113">
        <v>12</v>
      </c>
      <c r="G113">
        <f t="shared" si="8"/>
        <v>649</v>
      </c>
      <c r="H113">
        <f>B113-$B$106</f>
        <v>8.1890000000000072</v>
      </c>
    </row>
    <row r="114" spans="1:8">
      <c r="A114">
        <v>535</v>
      </c>
      <c r="B114">
        <v>129.73599999999999</v>
      </c>
      <c r="C114">
        <v>42.223999999999997</v>
      </c>
      <c r="D114">
        <v>31</v>
      </c>
      <c r="E114">
        <v>254</v>
      </c>
      <c r="F114">
        <v>13</v>
      </c>
      <c r="G114">
        <f t="shared" si="8"/>
        <v>395</v>
      </c>
      <c r="H114">
        <f>B114-$B$106</f>
        <v>3.0849999999999937</v>
      </c>
    </row>
    <row r="115" spans="1:8">
      <c r="A115">
        <v>805</v>
      </c>
      <c r="B115">
        <v>120.172</v>
      </c>
      <c r="C115">
        <v>36.523000000000003</v>
      </c>
      <c r="D115">
        <v>34</v>
      </c>
      <c r="E115">
        <v>253</v>
      </c>
      <c r="F115">
        <v>14</v>
      </c>
      <c r="G115">
        <f t="shared" si="8"/>
        <v>125</v>
      </c>
      <c r="H115">
        <f>B115-$B$106</f>
        <v>-6.4789999999999992</v>
      </c>
    </row>
    <row r="116" spans="1:8">
      <c r="A116">
        <v>1038</v>
      </c>
      <c r="B116">
        <v>129.88</v>
      </c>
      <c r="C116">
        <v>34.012999999999998</v>
      </c>
      <c r="D116">
        <v>46</v>
      </c>
      <c r="E116">
        <v>250</v>
      </c>
      <c r="F116">
        <v>15</v>
      </c>
      <c r="G116">
        <f t="shared" si="8"/>
        <v>-108</v>
      </c>
      <c r="H116">
        <f>B116-$B$106</f>
        <v>3.2289999999999992</v>
      </c>
    </row>
    <row r="117" spans="1:8">
      <c r="A117">
        <v>87</v>
      </c>
      <c r="B117">
        <v>129.28299999999999</v>
      </c>
      <c r="C117">
        <v>34.313000000000002</v>
      </c>
      <c r="D117">
        <v>48</v>
      </c>
      <c r="E117">
        <v>245</v>
      </c>
      <c r="F117">
        <v>16</v>
      </c>
      <c r="G117">
        <f t="shared" si="8"/>
        <v>843</v>
      </c>
      <c r="H117">
        <f>B117-$B$106</f>
        <v>2.6319999999999908</v>
      </c>
    </row>
    <row r="118" spans="1:8">
      <c r="A118">
        <v>295</v>
      </c>
      <c r="B118">
        <v>131.82</v>
      </c>
      <c r="C118">
        <v>42.712000000000003</v>
      </c>
      <c r="D118">
        <v>31</v>
      </c>
      <c r="E118">
        <v>250</v>
      </c>
      <c r="F118">
        <v>17</v>
      </c>
      <c r="G118">
        <f t="shared" si="8"/>
        <v>635</v>
      </c>
      <c r="H118">
        <f>B118-$B$106</f>
        <v>5.1689999999999969</v>
      </c>
    </row>
    <row r="119" spans="1:8">
      <c r="A119">
        <v>605</v>
      </c>
      <c r="B119">
        <v>124.643</v>
      </c>
      <c r="C119">
        <v>42.07</v>
      </c>
      <c r="D119">
        <v>23</v>
      </c>
      <c r="E119">
        <v>253</v>
      </c>
      <c r="F119">
        <v>18</v>
      </c>
      <c r="G119">
        <f t="shared" si="8"/>
        <v>325</v>
      </c>
      <c r="H119">
        <f>B119-$B$106</f>
        <v>-2.0079999999999956</v>
      </c>
    </row>
    <row r="120" spans="1:8">
      <c r="A120">
        <v>865</v>
      </c>
      <c r="B120">
        <v>121.319</v>
      </c>
      <c r="C120">
        <v>34.777999999999999</v>
      </c>
      <c r="D120">
        <v>39</v>
      </c>
      <c r="E120">
        <v>253</v>
      </c>
      <c r="F120">
        <v>19</v>
      </c>
      <c r="G120">
        <f t="shared" si="8"/>
        <v>65</v>
      </c>
      <c r="H120">
        <f>B120-$B$106</f>
        <v>-5.3319999999999936</v>
      </c>
    </row>
    <row r="121" spans="1:8">
      <c r="A121">
        <v>1108</v>
      </c>
      <c r="B121">
        <v>127.586</v>
      </c>
      <c r="C121">
        <v>33.137</v>
      </c>
      <c r="D121">
        <v>55</v>
      </c>
      <c r="E121">
        <v>241</v>
      </c>
      <c r="F121">
        <v>20</v>
      </c>
      <c r="G121">
        <f t="shared" si="8"/>
        <v>-178</v>
      </c>
      <c r="H121">
        <f>B121-$B$106</f>
        <v>0.93500000000000227</v>
      </c>
    </row>
    <row r="122" spans="1:8">
      <c r="A122">
        <v>144</v>
      </c>
      <c r="B122">
        <v>130.553</v>
      </c>
      <c r="C122">
        <v>36.723999999999997</v>
      </c>
      <c r="D122">
        <v>48</v>
      </c>
      <c r="E122">
        <v>247</v>
      </c>
      <c r="F122">
        <v>21</v>
      </c>
      <c r="G122">
        <f t="shared" si="8"/>
        <v>786</v>
      </c>
      <c r="H122">
        <f>B122-$B$106</f>
        <v>3.902000000000001</v>
      </c>
    </row>
    <row r="124" spans="1:8">
      <c r="A124" t="s">
        <v>35</v>
      </c>
    </row>
    <row r="125" spans="1:8">
      <c r="A125">
        <v>665</v>
      </c>
      <c r="B125">
        <v>155.57</v>
      </c>
      <c r="C125">
        <v>41.073</v>
      </c>
      <c r="D125">
        <v>52</v>
      </c>
      <c r="E125">
        <v>255</v>
      </c>
      <c r="F125">
        <v>17</v>
      </c>
      <c r="G125">
        <f>$A$125-A125</f>
        <v>0</v>
      </c>
      <c r="H125">
        <f>B125-$B$125</f>
        <v>0</v>
      </c>
    </row>
    <row r="126" spans="1:8">
      <c r="A126">
        <v>930</v>
      </c>
      <c r="B126">
        <v>147.65899999999999</v>
      </c>
      <c r="C126">
        <v>35.423000000000002</v>
      </c>
      <c r="D126">
        <v>57</v>
      </c>
      <c r="E126">
        <v>248</v>
      </c>
      <c r="F126">
        <v>18</v>
      </c>
      <c r="G126">
        <f t="shared" ref="G126:G146" si="9">$A$125-A126</f>
        <v>-265</v>
      </c>
      <c r="H126">
        <f t="shared" ref="H126:H146" si="10">B126-$B$125</f>
        <v>-7.9110000000000014</v>
      </c>
    </row>
    <row r="127" spans="1:8">
      <c r="A127">
        <v>1168</v>
      </c>
      <c r="B127">
        <v>154.642</v>
      </c>
      <c r="C127">
        <v>38.396999999999998</v>
      </c>
      <c r="D127">
        <v>60</v>
      </c>
      <c r="E127">
        <v>255</v>
      </c>
      <c r="F127">
        <v>19</v>
      </c>
      <c r="G127">
        <f t="shared" si="9"/>
        <v>-503</v>
      </c>
      <c r="H127">
        <f t="shared" si="10"/>
        <v>-0.92799999999999727</v>
      </c>
    </row>
    <row r="128" spans="1:8">
      <c r="A128">
        <v>207</v>
      </c>
      <c r="B128">
        <v>163.32900000000001</v>
      </c>
      <c r="C128">
        <v>42.508000000000003</v>
      </c>
      <c r="D128">
        <v>58</v>
      </c>
      <c r="E128">
        <v>253</v>
      </c>
      <c r="F128">
        <v>20</v>
      </c>
      <c r="G128">
        <f t="shared" si="9"/>
        <v>458</v>
      </c>
      <c r="H128">
        <f t="shared" si="10"/>
        <v>7.7590000000000146</v>
      </c>
    </row>
    <row r="129" spans="1:8">
      <c r="A129">
        <v>440</v>
      </c>
      <c r="B129">
        <v>167.00299999999999</v>
      </c>
      <c r="C129">
        <v>45.314999999999998</v>
      </c>
      <c r="D129">
        <v>58</v>
      </c>
      <c r="E129">
        <v>254</v>
      </c>
      <c r="F129">
        <v>21</v>
      </c>
      <c r="G129">
        <f t="shared" si="9"/>
        <v>225</v>
      </c>
      <c r="H129">
        <f t="shared" si="10"/>
        <v>11.432999999999993</v>
      </c>
    </row>
    <row r="130" spans="1:8">
      <c r="A130">
        <v>730</v>
      </c>
      <c r="B130">
        <v>157.72</v>
      </c>
      <c r="C130">
        <v>39.481000000000002</v>
      </c>
      <c r="D130">
        <v>62</v>
      </c>
      <c r="E130">
        <v>251</v>
      </c>
      <c r="F130">
        <v>22</v>
      </c>
      <c r="G130">
        <f t="shared" si="9"/>
        <v>-65</v>
      </c>
      <c r="H130">
        <f t="shared" si="10"/>
        <v>2.1500000000000057</v>
      </c>
    </row>
    <row r="131" spans="1:8">
      <c r="A131">
        <v>1010</v>
      </c>
      <c r="B131">
        <v>145.01300000000001</v>
      </c>
      <c r="C131">
        <v>33.277000000000001</v>
      </c>
      <c r="D131">
        <v>69</v>
      </c>
      <c r="E131">
        <v>229</v>
      </c>
      <c r="F131">
        <v>23</v>
      </c>
      <c r="G131">
        <f t="shared" si="9"/>
        <v>-345</v>
      </c>
      <c r="H131">
        <f t="shared" si="10"/>
        <v>-10.556999999999988</v>
      </c>
    </row>
    <row r="132" spans="1:8">
      <c r="A132">
        <v>1252</v>
      </c>
      <c r="B132">
        <v>154.06</v>
      </c>
      <c r="C132">
        <v>37.570999999999998</v>
      </c>
      <c r="D132">
        <v>60</v>
      </c>
      <c r="E132">
        <v>244</v>
      </c>
      <c r="F132">
        <v>24</v>
      </c>
      <c r="G132">
        <f t="shared" si="9"/>
        <v>-587</v>
      </c>
      <c r="H132">
        <f t="shared" si="10"/>
        <v>-1.5099999999999909</v>
      </c>
    </row>
    <row r="133" spans="1:8">
      <c r="A133">
        <v>281</v>
      </c>
      <c r="B133">
        <v>163.92599999999999</v>
      </c>
      <c r="C133">
        <v>42.417000000000002</v>
      </c>
      <c r="D133">
        <v>60</v>
      </c>
      <c r="E133">
        <v>249</v>
      </c>
      <c r="F133">
        <v>25</v>
      </c>
      <c r="G133">
        <f t="shared" si="9"/>
        <v>384</v>
      </c>
      <c r="H133">
        <f t="shared" si="10"/>
        <v>8.3559999999999945</v>
      </c>
    </row>
    <row r="134" spans="1:8">
      <c r="A134">
        <v>535</v>
      </c>
      <c r="B134">
        <v>162.20500000000001</v>
      </c>
      <c r="C134">
        <v>45.456000000000003</v>
      </c>
      <c r="D134">
        <v>53</v>
      </c>
      <c r="E134">
        <v>255</v>
      </c>
      <c r="F134">
        <v>26</v>
      </c>
      <c r="G134">
        <f t="shared" si="9"/>
        <v>130</v>
      </c>
      <c r="H134">
        <f t="shared" si="10"/>
        <v>6.6350000000000193</v>
      </c>
    </row>
    <row r="135" spans="1:8">
      <c r="A135">
        <v>805</v>
      </c>
      <c r="B135">
        <v>146.32300000000001</v>
      </c>
      <c r="C135">
        <v>39.796999999999997</v>
      </c>
      <c r="D135">
        <v>51</v>
      </c>
      <c r="E135">
        <v>254</v>
      </c>
      <c r="F135">
        <v>27</v>
      </c>
      <c r="G135">
        <f t="shared" si="9"/>
        <v>-140</v>
      </c>
      <c r="H135">
        <f t="shared" si="10"/>
        <v>-9.2469999999999857</v>
      </c>
    </row>
    <row r="136" spans="1:8">
      <c r="A136">
        <v>1038</v>
      </c>
      <c r="B136">
        <v>136.04</v>
      </c>
      <c r="C136">
        <v>35.173000000000002</v>
      </c>
      <c r="D136">
        <v>57</v>
      </c>
      <c r="E136">
        <v>237</v>
      </c>
      <c r="F136">
        <v>28</v>
      </c>
      <c r="G136">
        <f t="shared" si="9"/>
        <v>-373</v>
      </c>
      <c r="H136">
        <f t="shared" si="10"/>
        <v>-19.53</v>
      </c>
    </row>
    <row r="137" spans="1:8">
      <c r="A137">
        <v>87</v>
      </c>
      <c r="B137">
        <v>151.108</v>
      </c>
      <c r="C137">
        <v>43.417000000000002</v>
      </c>
      <c r="D137">
        <v>51</v>
      </c>
      <c r="E137">
        <v>254</v>
      </c>
      <c r="F137">
        <v>29</v>
      </c>
      <c r="G137">
        <f t="shared" si="9"/>
        <v>578</v>
      </c>
      <c r="H137">
        <f t="shared" si="10"/>
        <v>-4.4619999999999891</v>
      </c>
    </row>
    <row r="138" spans="1:8">
      <c r="A138">
        <v>295</v>
      </c>
      <c r="B138">
        <v>158.41</v>
      </c>
      <c r="C138">
        <v>47.668999999999997</v>
      </c>
      <c r="D138">
        <v>49</v>
      </c>
      <c r="E138">
        <v>252</v>
      </c>
      <c r="F138">
        <v>30</v>
      </c>
      <c r="G138">
        <f t="shared" si="9"/>
        <v>370</v>
      </c>
      <c r="H138">
        <f t="shared" si="10"/>
        <v>2.8400000000000034</v>
      </c>
    </row>
    <row r="139" spans="1:8">
      <c r="A139">
        <v>605</v>
      </c>
      <c r="B139">
        <v>161.911</v>
      </c>
      <c r="C139">
        <v>46.158000000000001</v>
      </c>
      <c r="D139">
        <v>60</v>
      </c>
      <c r="E139">
        <v>255</v>
      </c>
      <c r="F139">
        <v>31</v>
      </c>
      <c r="G139">
        <f t="shared" si="9"/>
        <v>60</v>
      </c>
      <c r="H139">
        <f t="shared" si="10"/>
        <v>6.3410000000000082</v>
      </c>
    </row>
    <row r="140" spans="1:8">
      <c r="A140">
        <v>865</v>
      </c>
      <c r="B140">
        <v>148.46</v>
      </c>
      <c r="C140">
        <v>36.841999999999999</v>
      </c>
      <c r="D140">
        <v>65</v>
      </c>
      <c r="E140">
        <v>255</v>
      </c>
      <c r="F140">
        <v>32</v>
      </c>
      <c r="G140">
        <f t="shared" si="9"/>
        <v>-200</v>
      </c>
      <c r="H140">
        <f t="shared" si="10"/>
        <v>-7.1099999999999852</v>
      </c>
    </row>
    <row r="141" spans="1:8">
      <c r="A141">
        <v>1108</v>
      </c>
      <c r="B141">
        <v>144.78800000000001</v>
      </c>
      <c r="C141">
        <v>37.204000000000001</v>
      </c>
      <c r="D141">
        <v>58</v>
      </c>
      <c r="E141">
        <v>243</v>
      </c>
      <c r="F141">
        <v>33</v>
      </c>
      <c r="G141">
        <f t="shared" si="9"/>
        <v>-443</v>
      </c>
      <c r="H141">
        <f t="shared" si="10"/>
        <v>-10.781999999999982</v>
      </c>
    </row>
    <row r="142" spans="1:8">
      <c r="A142">
        <v>144</v>
      </c>
      <c r="B142">
        <v>163.24799999999999</v>
      </c>
      <c r="C142">
        <v>46.856999999999999</v>
      </c>
      <c r="D142">
        <v>56</v>
      </c>
      <c r="E142">
        <v>255</v>
      </c>
      <c r="F142">
        <v>34</v>
      </c>
      <c r="G142">
        <f t="shared" si="9"/>
        <v>521</v>
      </c>
      <c r="H142">
        <f t="shared" si="10"/>
        <v>7.6779999999999973</v>
      </c>
    </row>
    <row r="143" spans="1:8">
      <c r="A143">
        <v>365</v>
      </c>
      <c r="B143">
        <v>170.62799999999999</v>
      </c>
      <c r="C143">
        <v>49.537999999999997</v>
      </c>
      <c r="D143">
        <v>56</v>
      </c>
      <c r="E143">
        <v>255</v>
      </c>
      <c r="F143">
        <v>35</v>
      </c>
      <c r="G143">
        <f t="shared" si="9"/>
        <v>300</v>
      </c>
      <c r="H143">
        <f t="shared" si="10"/>
        <v>15.057999999999993</v>
      </c>
    </row>
    <row r="144" spans="1:8">
      <c r="A144">
        <v>665</v>
      </c>
      <c r="B144">
        <v>154.02699999999999</v>
      </c>
      <c r="C144">
        <v>44.674999999999997</v>
      </c>
      <c r="D144">
        <v>40</v>
      </c>
      <c r="E144">
        <v>255</v>
      </c>
      <c r="F144">
        <v>36</v>
      </c>
      <c r="G144">
        <f t="shared" si="9"/>
        <v>0</v>
      </c>
      <c r="H144">
        <f t="shared" si="10"/>
        <v>-1.5430000000000064</v>
      </c>
    </row>
    <row r="145" spans="1:8">
      <c r="A145">
        <v>930</v>
      </c>
      <c r="B145">
        <v>144.78399999999999</v>
      </c>
      <c r="C145">
        <v>35.725000000000001</v>
      </c>
      <c r="D145">
        <v>61</v>
      </c>
      <c r="E145">
        <v>246</v>
      </c>
      <c r="F145">
        <v>37</v>
      </c>
      <c r="G145">
        <f t="shared" si="9"/>
        <v>-265</v>
      </c>
      <c r="H145">
        <f t="shared" si="10"/>
        <v>-10.786000000000001</v>
      </c>
    </row>
    <row r="146" spans="1:8">
      <c r="A146">
        <v>1178</v>
      </c>
      <c r="B146">
        <v>151.31800000000001</v>
      </c>
      <c r="C146">
        <v>40.744999999999997</v>
      </c>
      <c r="D146">
        <v>52</v>
      </c>
      <c r="E146">
        <v>255</v>
      </c>
      <c r="F146">
        <v>38</v>
      </c>
      <c r="G146">
        <f t="shared" si="9"/>
        <v>-513</v>
      </c>
      <c r="H146">
        <f t="shared" si="10"/>
        <v>-4.2519999999999811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9:D56"/>
  <sheetViews>
    <sheetView topLeftCell="A3" workbookViewId="0">
      <selection activeCell="B13" sqref="B13:B51"/>
    </sheetView>
  </sheetViews>
  <sheetFormatPr defaultRowHeight="15"/>
  <cols>
    <col min="1" max="1" width="16.140625" customWidth="1"/>
    <col min="4" max="4" width="11.28515625" customWidth="1"/>
  </cols>
  <sheetData>
    <row r="9" spans="1:4" s="4" customFormat="1" ht="75">
      <c r="A9" s="4" t="s">
        <v>31</v>
      </c>
      <c r="B9" s="4" t="s">
        <v>3</v>
      </c>
      <c r="C9" s="4" t="s">
        <v>30</v>
      </c>
      <c r="D9" s="4" t="s">
        <v>32</v>
      </c>
    </row>
    <row r="10" spans="1:4">
      <c r="A10">
        <v>2</v>
      </c>
      <c r="B10">
        <v>1170</v>
      </c>
      <c r="C10">
        <v>1183</v>
      </c>
      <c r="D10">
        <v>1</v>
      </c>
    </row>
    <row r="11" spans="1:4">
      <c r="A11">
        <v>3</v>
      </c>
      <c r="B11">
        <v>154</v>
      </c>
      <c r="C11">
        <v>1253</v>
      </c>
      <c r="D11">
        <v>2</v>
      </c>
    </row>
    <row r="12" spans="1:4">
      <c r="A12">
        <v>4</v>
      </c>
      <c r="B12">
        <v>365</v>
      </c>
      <c r="C12">
        <v>1253</v>
      </c>
      <c r="D12">
        <v>3</v>
      </c>
    </row>
    <row r="13" spans="1:4">
      <c r="A13">
        <v>5</v>
      </c>
      <c r="B13">
        <v>665</v>
      </c>
      <c r="C13">
        <v>1251</v>
      </c>
      <c r="D13">
        <v>4</v>
      </c>
    </row>
    <row r="14" spans="1:4">
      <c r="A14">
        <v>6</v>
      </c>
      <c r="B14">
        <v>930</v>
      </c>
      <c r="C14">
        <v>1251</v>
      </c>
      <c r="D14">
        <v>5</v>
      </c>
    </row>
    <row r="15" spans="1:4">
      <c r="A15">
        <v>7</v>
      </c>
      <c r="B15">
        <v>1168</v>
      </c>
      <c r="C15">
        <v>1251</v>
      </c>
      <c r="D15">
        <v>6</v>
      </c>
    </row>
    <row r="16" spans="1:4">
      <c r="A16">
        <v>8</v>
      </c>
      <c r="B16">
        <v>207</v>
      </c>
      <c r="C16">
        <v>1253</v>
      </c>
      <c r="D16">
        <v>7</v>
      </c>
    </row>
    <row r="17" spans="1:4">
      <c r="A17">
        <v>9</v>
      </c>
      <c r="B17">
        <v>440</v>
      </c>
      <c r="C17">
        <v>1253</v>
      </c>
      <c r="D17">
        <v>8</v>
      </c>
    </row>
    <row r="18" spans="1:4">
      <c r="A18">
        <v>10</v>
      </c>
      <c r="B18">
        <v>730</v>
      </c>
      <c r="C18">
        <v>1251</v>
      </c>
      <c r="D18">
        <v>9</v>
      </c>
    </row>
    <row r="19" spans="1:4">
      <c r="A19">
        <v>11</v>
      </c>
      <c r="B19">
        <v>1010</v>
      </c>
      <c r="C19">
        <v>1251</v>
      </c>
      <c r="D19">
        <v>10</v>
      </c>
    </row>
    <row r="20" spans="1:4">
      <c r="A20">
        <v>12</v>
      </c>
      <c r="B20">
        <v>1252</v>
      </c>
      <c r="C20">
        <v>1251</v>
      </c>
      <c r="D20">
        <v>11</v>
      </c>
    </row>
    <row r="21" spans="1:4">
      <c r="A21">
        <v>13</v>
      </c>
      <c r="B21">
        <v>281</v>
      </c>
      <c r="C21">
        <v>1253</v>
      </c>
      <c r="D21">
        <v>12</v>
      </c>
    </row>
    <row r="22" spans="1:4">
      <c r="A22">
        <v>14</v>
      </c>
      <c r="B22">
        <v>535</v>
      </c>
      <c r="C22">
        <v>1253</v>
      </c>
      <c r="D22">
        <v>13</v>
      </c>
    </row>
    <row r="23" spans="1:4">
      <c r="A23">
        <v>15</v>
      </c>
      <c r="B23">
        <v>805</v>
      </c>
      <c r="C23">
        <v>1251</v>
      </c>
      <c r="D23">
        <v>14</v>
      </c>
    </row>
    <row r="24" spans="1:4">
      <c r="A24">
        <v>16</v>
      </c>
      <c r="B24">
        <v>1038</v>
      </c>
      <c r="C24">
        <v>1251</v>
      </c>
      <c r="D24">
        <v>15</v>
      </c>
    </row>
    <row r="25" spans="1:4">
      <c r="A25">
        <v>17</v>
      </c>
      <c r="B25">
        <v>87</v>
      </c>
      <c r="C25">
        <v>1253</v>
      </c>
      <c r="D25">
        <v>16</v>
      </c>
    </row>
    <row r="26" spans="1:4">
      <c r="A26">
        <v>18</v>
      </c>
      <c r="B26">
        <v>295</v>
      </c>
      <c r="C26">
        <v>1253</v>
      </c>
      <c r="D26">
        <v>17</v>
      </c>
    </row>
    <row r="27" spans="1:4">
      <c r="A27">
        <v>19</v>
      </c>
      <c r="B27">
        <v>605</v>
      </c>
      <c r="C27">
        <v>1252</v>
      </c>
      <c r="D27">
        <v>18</v>
      </c>
    </row>
    <row r="28" spans="1:4">
      <c r="A28">
        <v>20</v>
      </c>
      <c r="B28">
        <v>865</v>
      </c>
      <c r="C28">
        <v>1251</v>
      </c>
      <c r="D28">
        <v>19</v>
      </c>
    </row>
    <row r="29" spans="1:4">
      <c r="A29">
        <v>21</v>
      </c>
      <c r="B29">
        <v>1108</v>
      </c>
      <c r="C29">
        <v>1252</v>
      </c>
      <c r="D29">
        <v>20</v>
      </c>
    </row>
    <row r="30" spans="1:4">
      <c r="A30">
        <v>22</v>
      </c>
      <c r="B30">
        <v>144</v>
      </c>
      <c r="C30">
        <v>1254</v>
      </c>
      <c r="D30">
        <v>21</v>
      </c>
    </row>
    <row r="31" spans="1:4">
      <c r="A31">
        <v>23</v>
      </c>
      <c r="B31">
        <v>365</v>
      </c>
      <c r="C31">
        <v>1254</v>
      </c>
      <c r="D31">
        <v>22</v>
      </c>
    </row>
    <row r="32" spans="1:4">
      <c r="A32">
        <v>24</v>
      </c>
      <c r="B32">
        <v>665</v>
      </c>
      <c r="C32">
        <v>1252</v>
      </c>
      <c r="D32">
        <v>23</v>
      </c>
    </row>
    <row r="33" spans="1:4">
      <c r="A33">
        <v>25</v>
      </c>
      <c r="B33">
        <v>930</v>
      </c>
      <c r="C33">
        <v>1252</v>
      </c>
      <c r="D33">
        <v>24</v>
      </c>
    </row>
    <row r="34" spans="1:4">
      <c r="A34">
        <v>26</v>
      </c>
      <c r="B34">
        <v>1178</v>
      </c>
      <c r="C34">
        <v>1252</v>
      </c>
      <c r="D34">
        <v>25</v>
      </c>
    </row>
    <row r="35" spans="1:4">
      <c r="A35">
        <v>27</v>
      </c>
      <c r="B35">
        <v>211</v>
      </c>
      <c r="C35">
        <v>1254</v>
      </c>
      <c r="D35">
        <v>26</v>
      </c>
    </row>
    <row r="36" spans="1:4">
      <c r="A36">
        <v>28</v>
      </c>
      <c r="B36">
        <v>450</v>
      </c>
      <c r="C36">
        <v>1254</v>
      </c>
      <c r="D36">
        <v>27</v>
      </c>
    </row>
    <row r="37" spans="1:4">
      <c r="A37">
        <v>29</v>
      </c>
      <c r="B37">
        <v>735</v>
      </c>
      <c r="C37">
        <v>1252</v>
      </c>
      <c r="D37">
        <v>28</v>
      </c>
    </row>
    <row r="38" spans="1:4">
      <c r="A38">
        <v>30</v>
      </c>
      <c r="B38">
        <v>1015</v>
      </c>
      <c r="C38">
        <v>1251</v>
      </c>
      <c r="D38">
        <v>29</v>
      </c>
    </row>
    <row r="39" spans="1:4">
      <c r="A39">
        <v>31</v>
      </c>
      <c r="B39">
        <v>1252</v>
      </c>
      <c r="C39">
        <v>1252</v>
      </c>
      <c r="D39">
        <v>30</v>
      </c>
    </row>
    <row r="40" spans="1:4">
      <c r="A40">
        <v>32</v>
      </c>
      <c r="B40">
        <v>277</v>
      </c>
      <c r="C40">
        <v>1251</v>
      </c>
      <c r="D40">
        <v>31</v>
      </c>
    </row>
    <row r="41" spans="1:4">
      <c r="A41">
        <v>33</v>
      </c>
      <c r="B41">
        <v>535</v>
      </c>
      <c r="C41">
        <v>1251</v>
      </c>
      <c r="D41">
        <v>32</v>
      </c>
    </row>
    <row r="42" spans="1:4">
      <c r="A42">
        <v>34</v>
      </c>
      <c r="B42">
        <v>800</v>
      </c>
      <c r="C42">
        <v>1251</v>
      </c>
      <c r="D42">
        <v>33</v>
      </c>
    </row>
    <row r="43" spans="1:4">
      <c r="A43">
        <v>35</v>
      </c>
      <c r="B43">
        <v>1045</v>
      </c>
      <c r="C43">
        <v>1251</v>
      </c>
      <c r="D43">
        <v>34</v>
      </c>
    </row>
    <row r="44" spans="1:4">
      <c r="A44">
        <v>36</v>
      </c>
      <c r="B44">
        <v>91</v>
      </c>
      <c r="C44">
        <v>1251</v>
      </c>
      <c r="D44">
        <v>35</v>
      </c>
    </row>
    <row r="45" spans="1:4">
      <c r="A45">
        <v>37</v>
      </c>
      <c r="B45">
        <v>310</v>
      </c>
      <c r="C45">
        <v>1251</v>
      </c>
      <c r="D45">
        <v>36</v>
      </c>
    </row>
    <row r="46" spans="1:4">
      <c r="A46">
        <v>38</v>
      </c>
      <c r="B46">
        <v>620</v>
      </c>
      <c r="C46">
        <v>1251</v>
      </c>
      <c r="D46">
        <v>37</v>
      </c>
    </row>
    <row r="47" spans="1:4">
      <c r="A47">
        <v>39</v>
      </c>
      <c r="B47">
        <v>885</v>
      </c>
      <c r="C47">
        <v>1251</v>
      </c>
      <c r="D47">
        <v>38</v>
      </c>
    </row>
    <row r="48" spans="1:4">
      <c r="A48">
        <v>40</v>
      </c>
      <c r="B48">
        <v>1128</v>
      </c>
      <c r="C48">
        <v>1251</v>
      </c>
      <c r="D48">
        <v>39</v>
      </c>
    </row>
    <row r="49" spans="1:4">
      <c r="A49">
        <v>41</v>
      </c>
      <c r="B49">
        <v>167</v>
      </c>
      <c r="C49">
        <v>1251</v>
      </c>
      <c r="D49">
        <v>40</v>
      </c>
    </row>
    <row r="50" spans="1:4">
      <c r="A50">
        <v>42</v>
      </c>
      <c r="B50">
        <v>395</v>
      </c>
      <c r="C50">
        <v>1251</v>
      </c>
      <c r="D50">
        <v>41</v>
      </c>
    </row>
    <row r="51" spans="1:4">
      <c r="A51">
        <v>43</v>
      </c>
      <c r="B51">
        <v>685</v>
      </c>
      <c r="C51">
        <v>1251</v>
      </c>
      <c r="D51">
        <v>42</v>
      </c>
    </row>
    <row r="52" spans="1:4">
      <c r="A52">
        <v>44</v>
      </c>
      <c r="B52">
        <v>970</v>
      </c>
      <c r="C52">
        <v>1251</v>
      </c>
      <c r="D52">
        <v>43</v>
      </c>
    </row>
    <row r="53" spans="1:4">
      <c r="A53">
        <v>45</v>
      </c>
      <c r="B53">
        <v>1195</v>
      </c>
      <c r="C53">
        <v>1251</v>
      </c>
      <c r="D53">
        <v>44</v>
      </c>
    </row>
    <row r="54" spans="1:4">
      <c r="A54">
        <v>46</v>
      </c>
      <c r="B54">
        <v>241</v>
      </c>
      <c r="C54">
        <v>1251</v>
      </c>
      <c r="D54">
        <v>45</v>
      </c>
    </row>
    <row r="55" spans="1:4">
      <c r="A55">
        <v>47</v>
      </c>
      <c r="B55">
        <v>470</v>
      </c>
      <c r="C55">
        <v>1251</v>
      </c>
      <c r="D55">
        <v>46</v>
      </c>
    </row>
    <row r="56" spans="1:4">
      <c r="A56">
        <v>48</v>
      </c>
      <c r="B56">
        <v>750</v>
      </c>
      <c r="C56">
        <v>1251</v>
      </c>
      <c r="D56">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Final_Correction</vt:lpstr>
      <vt:lpstr>Badlands</vt:lpstr>
      <vt:lpstr>5760Centers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Dyrkacz</dc:creator>
  <cp:lastModifiedBy>Gary Dyrkacz</cp:lastModifiedBy>
  <dcterms:created xsi:type="dcterms:W3CDTF">2014-07-16T14:00:38Z</dcterms:created>
  <dcterms:modified xsi:type="dcterms:W3CDTF">2014-08-24T20:48:36Z</dcterms:modified>
</cp:coreProperties>
</file>