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J-COMPLIANCE\Downloads\Documents\HOJEON!\"/>
    </mc:Choice>
  </mc:AlternateContent>
  <xr:revisionPtr revIDLastSave="0" documentId="13_ncr:1_{47E2BB50-83FE-4A09-9233-7F3EB6A222A9}" xr6:coauthVersionLast="47" xr6:coauthVersionMax="47" xr10:uidLastSave="{00000000-0000-0000-0000-000000000000}"/>
  <bookViews>
    <workbookView xWindow="-25710" yWindow="-2070" windowWidth="25820" windowHeight="15770" tabRatio="889" firstSheet="7" activeTab="7" xr2:uid="{6424A4B1-F10D-4B2E-837E-E0AB1C0585FD}"/>
  </bookViews>
  <sheets>
    <sheet name="Cover" sheetId="62" r:id="rId1"/>
    <sheet name="1. General Facility Information" sheetId="39" r:id="rId2"/>
    <sheet name="2-1. Quantitative data_Location" sheetId="40" r:id="rId3"/>
    <sheet name="2-2. Quantitative data_Market" sheetId="58" r:id="rId4"/>
    <sheet name="(참고} 시각데이터" sheetId="43" state="hidden" r:id="rId5"/>
    <sheet name="3-1. (Raw data) Scope 1" sheetId="42" r:id="rId6"/>
    <sheet name="3-2. (Raw data) Scope2_Location" sheetId="16" r:id="rId7"/>
    <sheet name="3-3. (Raw data) Scope 2_Market" sheetId="57" r:id="rId8"/>
    <sheet name="3-4. (Raw data) Scope 2_RE" sheetId="44" r:id="rId9"/>
    <sheet name="4-1. Data log history" sheetId="47" r:id="rId10"/>
    <sheet name="4-2. Emission reduction status" sheetId="45" r:id="rId11"/>
    <sheet name="5-1. Fuel Density" sheetId="32" r:id="rId12"/>
    <sheet name="5-2. Emission Facility" sheetId="15" r:id="rId13"/>
    <sheet name="5-3. Unit Conversion" sheetId="19" r:id="rId14"/>
    <sheet name="5-4. Calorific&amp;Emission factor" sheetId="12"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 localSheetId="0" hidden="1">{#N/A,#N/A,FALSE,"단축1";#N/A,#N/A,FALSE,"단축2";#N/A,#N/A,FALSE,"단축3";#N/A,#N/A,FALSE,"장축";#N/A,#N/A,FALSE,"4WD"}</definedName>
    <definedName name="\\" hidden="1">{#N/A,#N/A,FALSE,"단축1";#N/A,#N/A,FALSE,"단축2";#N/A,#N/A,FALSE,"단축3";#N/A,#N/A,FALSE,"장축";#N/A,#N/A,FALSE,"4WD"}</definedName>
    <definedName name="_______DAT10" localSheetId="0">#REF!</definedName>
    <definedName name="_______DAT10">#REF!</definedName>
    <definedName name="_______DAT11" localSheetId="0">#REF!</definedName>
    <definedName name="_______DAT11">#REF!</definedName>
    <definedName name="_______DAT12" localSheetId="0">#REF!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22">#REF!</definedName>
    <definedName name="_______DAT23">#REF!</definedName>
    <definedName name="_______DAT24">#REF!</definedName>
    <definedName name="_______DAT26">#REF!</definedName>
    <definedName name="_______DAT27">#REF!</definedName>
    <definedName name="_______DAT28">#REF!</definedName>
    <definedName name="_______DAT29">#REF!</definedName>
    <definedName name="_______DAT3">#REF!</definedName>
    <definedName name="_______DAT30">#REF!</definedName>
    <definedName name="_______DAT31">#REF!</definedName>
    <definedName name="_______DAT32">#REF!</definedName>
    <definedName name="_______DAT33">#REF!</definedName>
    <definedName name="_______DAT34">#REF!</definedName>
    <definedName name="_______DAT35">#REF!</definedName>
    <definedName name="_______DAT36">#REF!</definedName>
    <definedName name="_______DAT37">#REF!</definedName>
    <definedName name="_______DAT38">#REF!</definedName>
    <definedName name="_______DAT39">#REF!</definedName>
    <definedName name="_______DAT4">#REF!</definedName>
    <definedName name="_______DAT40">#REF!</definedName>
    <definedName name="_______DAT41">#REF!</definedName>
    <definedName name="_______DAT42">#REF!</definedName>
    <definedName name="_______DAT43">#REF!</definedName>
    <definedName name="_______DAT44">#REF!</definedName>
    <definedName name="_______DAT45">#REF!</definedName>
    <definedName name="_______DAT46">#REF!</definedName>
    <definedName name="_______DAT47">#REF!</definedName>
    <definedName name="_______DAT48">#REF!</definedName>
    <definedName name="_______DAT5">#REF!</definedName>
    <definedName name="_______DAT6">#REF!</definedName>
    <definedName name="_______DAT7">#REF!</definedName>
    <definedName name="_______DAT8">#REF!</definedName>
    <definedName name="_______DAT9">#REF!</definedName>
    <definedName name="_______SUM1" localSheetId="0" hidden="1">{#N/A,#N/A,FALSE,"단축1";#N/A,#N/A,FALSE,"단축2";#N/A,#N/A,FALSE,"단축3";#N/A,#N/A,FALSE,"장축";#N/A,#N/A,FALSE,"4WD"}</definedName>
    <definedName name="_______SUM1" hidden="1">{#N/A,#N/A,FALSE,"단축1";#N/A,#N/A,FALSE,"단축2";#N/A,#N/A,FALSE,"단축3";#N/A,#N/A,FALSE,"장축";#N/A,#N/A,FALSE,"4WD"}</definedName>
    <definedName name="_______T2" localSheetId="0" hidden="1">{#N/A,#N/A,FALSE,"단축1";#N/A,#N/A,FALSE,"단축2";#N/A,#N/A,FALSE,"단축3";#N/A,#N/A,FALSE,"장축";#N/A,#N/A,FALSE,"4WD"}</definedName>
    <definedName name="_______T2" hidden="1">{#N/A,#N/A,FALSE,"단축1";#N/A,#N/A,FALSE,"단축2";#N/A,#N/A,FALSE,"단축3";#N/A,#N/A,FALSE,"장축";#N/A,#N/A,FALSE,"4WD"}</definedName>
    <definedName name="_______W2" localSheetId="0" hidden="1">{#N/A,#N/A,FALSE,"품의서";#N/A,#N/A,FALSE,"전제";#N/A,#N/A,FALSE,"총손";#N/A,#N/A,FALSE,"손익"}</definedName>
    <definedName name="_______W2" hidden="1">{#N/A,#N/A,FALSE,"품의서";#N/A,#N/A,FALSE,"전제";#N/A,#N/A,FALSE,"총손";#N/A,#N/A,FALSE,"손익"}</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33">#REF!</definedName>
    <definedName name="______DAT34">#REF!</definedName>
    <definedName name="______DAT35">#REF!</definedName>
    <definedName name="______DAT36">#REF!</definedName>
    <definedName name="______DAT37">#REF!</definedName>
    <definedName name="______DAT38">#REF!</definedName>
    <definedName name="______DAT39">#REF!</definedName>
    <definedName name="______DAT4">#REF!</definedName>
    <definedName name="______DAT40">#REF!</definedName>
    <definedName name="______DAT41">#REF!</definedName>
    <definedName name="______DAT42">#REF!</definedName>
    <definedName name="______DAT43">#REF!</definedName>
    <definedName name="______DAT44">#REF!</definedName>
    <definedName name="______DAT45">#REF!</definedName>
    <definedName name="______DAT46">#REF!</definedName>
    <definedName name="______DAT47">#REF!</definedName>
    <definedName name="______DAT48">#REF!</definedName>
    <definedName name="______DAT5">#REF!</definedName>
    <definedName name="______DAT6">#REF!</definedName>
    <definedName name="______DAT7">#REF!</definedName>
    <definedName name="______DAT8">#REF!</definedName>
    <definedName name="______DAT9">#REF!</definedName>
    <definedName name="______SUM1" localSheetId="0" hidden="1">{#N/A,#N/A,FALSE,"단축1";#N/A,#N/A,FALSE,"단축2";#N/A,#N/A,FALSE,"단축3";#N/A,#N/A,FALSE,"장축";#N/A,#N/A,FALSE,"4WD"}</definedName>
    <definedName name="______SUM1" hidden="1">{#N/A,#N/A,FALSE,"단축1";#N/A,#N/A,FALSE,"단축2";#N/A,#N/A,FALSE,"단축3";#N/A,#N/A,FALSE,"장축";#N/A,#N/A,FALSE,"4WD"}</definedName>
    <definedName name="______T2" localSheetId="0" hidden="1">{#N/A,#N/A,FALSE,"단축1";#N/A,#N/A,FALSE,"단축2";#N/A,#N/A,FALSE,"단축3";#N/A,#N/A,FALSE,"장축";#N/A,#N/A,FALSE,"4WD"}</definedName>
    <definedName name="______T2" hidden="1">{#N/A,#N/A,FALSE,"단축1";#N/A,#N/A,FALSE,"단축2";#N/A,#N/A,FALSE,"단축3";#N/A,#N/A,FALSE,"장축";#N/A,#N/A,FALSE,"4WD"}</definedName>
    <definedName name="______W2" localSheetId="0" hidden="1">{#N/A,#N/A,FALSE,"품의서";#N/A,#N/A,FALSE,"전제";#N/A,#N/A,FALSE,"총손";#N/A,#N/A,FALSE,"손익"}</definedName>
    <definedName name="______W2" hidden="1">{#N/A,#N/A,FALSE,"품의서";#N/A,#N/A,FALSE,"전제";#N/A,#N/A,FALSE,"총손";#N/A,#N/A,FALSE,"손익"}</definedName>
    <definedName name="_____DAT1">#REF!</definedName>
    <definedName name="_____SUM1" localSheetId="0" hidden="1">{#N/A,#N/A,FALSE,"단축1";#N/A,#N/A,FALSE,"단축2";#N/A,#N/A,FALSE,"단축3";#N/A,#N/A,FALSE,"장축";#N/A,#N/A,FALSE,"4WD"}</definedName>
    <definedName name="_____SUM1" hidden="1">{#N/A,#N/A,FALSE,"단축1";#N/A,#N/A,FALSE,"단축2";#N/A,#N/A,FALSE,"단축3";#N/A,#N/A,FALSE,"장축";#N/A,#N/A,FALSE,"4WD"}</definedName>
    <definedName name="_____T2" localSheetId="0" hidden="1">{#N/A,#N/A,FALSE,"단축1";#N/A,#N/A,FALSE,"단축2";#N/A,#N/A,FALSE,"단축3";#N/A,#N/A,FALSE,"장축";#N/A,#N/A,FALSE,"4WD"}</definedName>
    <definedName name="_____T2" hidden="1">{#N/A,#N/A,FALSE,"단축1";#N/A,#N/A,FALSE,"단축2";#N/A,#N/A,FALSE,"단축3";#N/A,#N/A,FALSE,"장축";#N/A,#N/A,FALSE,"4WD"}</definedName>
    <definedName name="_____W2" localSheetId="0" hidden="1">{#N/A,#N/A,FALSE,"품의서";#N/A,#N/A,FALSE,"전제";#N/A,#N/A,FALSE,"총손";#N/A,#N/A,FALSE,"손익"}</definedName>
    <definedName name="_____W2" hidden="1">{#N/A,#N/A,FALSE,"품의서";#N/A,#N/A,FALSE,"전제";#N/A,#N/A,FALSE,"총손";#N/A,#N/A,FALSE,"손익"}</definedName>
    <definedName name="____ERT1" localSheetId="0" hidden="1">{#N/A,#N/A,FALSE,"단축1";#N/A,#N/A,FALSE,"단축2";#N/A,#N/A,FALSE,"단축3";#N/A,#N/A,FALSE,"장축";#N/A,#N/A,FALSE,"4WD"}</definedName>
    <definedName name="____ERT1" hidden="1">{#N/A,#N/A,FALSE,"단축1";#N/A,#N/A,FALSE,"단축2";#N/A,#N/A,FALSE,"단축3";#N/A,#N/A,FALSE,"장축";#N/A,#N/A,FALSE,"4WD"}</definedName>
    <definedName name="____SDW1" hidden="1">#REF!</definedName>
    <definedName name="____SUM1" localSheetId="0" hidden="1">{#N/A,#N/A,FALSE,"단축1";#N/A,#N/A,FALSE,"단축2";#N/A,#N/A,FALSE,"단축3";#N/A,#N/A,FALSE,"장축";#N/A,#N/A,FALSE,"4WD"}</definedName>
    <definedName name="____SUM1" hidden="1">{#N/A,#N/A,FALSE,"단축1";#N/A,#N/A,FALSE,"단축2";#N/A,#N/A,FALSE,"단축3";#N/A,#N/A,FALSE,"장축";#N/A,#N/A,FALSE,"4WD"}</definedName>
    <definedName name="____T2" localSheetId="0" hidden="1">{#N/A,#N/A,FALSE,"단축1";#N/A,#N/A,FALSE,"단축2";#N/A,#N/A,FALSE,"단축3";#N/A,#N/A,FALSE,"장축";#N/A,#N/A,FALSE,"4WD"}</definedName>
    <definedName name="____T2" hidden="1">{#N/A,#N/A,FALSE,"단축1";#N/A,#N/A,FALSE,"단축2";#N/A,#N/A,FALSE,"단축3";#N/A,#N/A,FALSE,"장축";#N/A,#N/A,FALSE,"4WD"}</definedName>
    <definedName name="____W2" localSheetId="0" hidden="1">{#N/A,#N/A,FALSE,"품의서";#N/A,#N/A,FALSE,"전제";#N/A,#N/A,FALSE,"총손";#N/A,#N/A,FALSE,"손익"}</definedName>
    <definedName name="____W2" hidden="1">{#N/A,#N/A,FALSE,"품의서";#N/A,#N/A,FALSE,"전제";#N/A,#N/A,FALSE,"총손";#N/A,#N/A,FALSE,"손익"}</definedName>
    <definedName name="___A4" localSheetId="0" hidden="1">{#N/A,#N/A,FALSE,"KMC최종회의(7월) 자료"}</definedName>
    <definedName name="___A4" hidden="1">{#N/A,#N/A,FALSE,"KMC최종회의(7월) 자료"}</definedName>
    <definedName name="___ERT1" localSheetId="0" hidden="1">{#N/A,#N/A,FALSE,"단축1";#N/A,#N/A,FALSE,"단축2";#N/A,#N/A,FALSE,"단축3";#N/A,#N/A,FALSE,"장축";#N/A,#N/A,FALSE,"4WD"}</definedName>
    <definedName name="___ERT1" hidden="1">{#N/A,#N/A,FALSE,"단축1";#N/A,#N/A,FALSE,"단축2";#N/A,#N/A,FALSE,"단축3";#N/A,#N/A,FALSE,"장축";#N/A,#N/A,FALSE,"4WD"}</definedName>
    <definedName name="___SDW1" hidden="1">#REF!</definedName>
    <definedName name="___SUM1" localSheetId="0" hidden="1">{#N/A,#N/A,FALSE,"단축1";#N/A,#N/A,FALSE,"단축2";#N/A,#N/A,FALSE,"단축3";#N/A,#N/A,FALSE,"장축";#N/A,#N/A,FALSE,"4WD"}</definedName>
    <definedName name="___SUM1" hidden="1">{#N/A,#N/A,FALSE,"단축1";#N/A,#N/A,FALSE,"단축2";#N/A,#N/A,FALSE,"단축3";#N/A,#N/A,FALSE,"장축";#N/A,#N/A,FALSE,"4WD"}</definedName>
    <definedName name="___T2" localSheetId="0" hidden="1">{#N/A,#N/A,FALSE,"단축1";#N/A,#N/A,FALSE,"단축2";#N/A,#N/A,FALSE,"단축3";#N/A,#N/A,FALSE,"장축";#N/A,#N/A,FALSE,"4WD"}</definedName>
    <definedName name="___T2" hidden="1">{#N/A,#N/A,FALSE,"단축1";#N/A,#N/A,FALSE,"단축2";#N/A,#N/A,FALSE,"단축3";#N/A,#N/A,FALSE,"장축";#N/A,#N/A,FALSE,"4WD"}</definedName>
    <definedName name="___TRT11" localSheetId="0" hidden="1">{#N/A,#N/A,FALSE,"표지";#N/A,#N/A,FALSE,"전제";#N/A,#N/A,FALSE,"손익-자 (2)";#N/A,#N/A,FALSE,"손익-자";#N/A,#N/A,FALSE,"손익-마 (2)";#N/A,#N/A,FALSE,"손익-마";#N/A,#N/A,FALSE,"총손최종"}</definedName>
    <definedName name="___TRT11" hidden="1">{#N/A,#N/A,FALSE,"표지";#N/A,#N/A,FALSE,"전제";#N/A,#N/A,FALSE,"손익-자 (2)";#N/A,#N/A,FALSE,"손익-자";#N/A,#N/A,FALSE,"손익-마 (2)";#N/A,#N/A,FALSE,"손익-마";#N/A,#N/A,FALSE,"총손최종"}</definedName>
    <definedName name="___W2" localSheetId="0" hidden="1">{#N/A,#N/A,FALSE,"품의서";#N/A,#N/A,FALSE,"전제";#N/A,#N/A,FALSE,"총손";#N/A,#N/A,FALSE,"손익"}</definedName>
    <definedName name="___W2" hidden="1">{#N/A,#N/A,FALSE,"품의서";#N/A,#N/A,FALSE,"전제";#N/A,#N/A,FALSE,"총손";#N/A,#N/A,FALSE,"손익"}</definedName>
    <definedName name="__123Graph_A" hidden="1">'[1]TABLO-3'!$B$4:$B$4</definedName>
    <definedName name="__123Graph_B" hidden="1">'[1]TABLO-3'!$B$5:$B$5</definedName>
    <definedName name="__123Graph_C" hidden="1">'[1]TABLO-3'!$B$6:$B$6</definedName>
    <definedName name="__123Graph_D" hidden="1">'[1]TABLO-3'!$B$7:$B$7</definedName>
    <definedName name="__123Graph_E" hidden="1">'[1]TABLO-3'!$B$8:$B$8</definedName>
    <definedName name="__123Graph_X" hidden="1">'[1]TABLO-3'!$A$4:$A$8</definedName>
    <definedName name="__A1" localSheetId="0" hidden="1">{#N/A,#N/A,FALSE,"KMC최종회의(7월) 자료"}</definedName>
    <definedName name="__A1" hidden="1">{#N/A,#N/A,FALSE,"KMC최종회의(7월) 자료"}</definedName>
    <definedName name="__A2" localSheetId="0" hidden="1">{#N/A,#N/A,FALSE,"KMC최종회의(7월) 자료"}</definedName>
    <definedName name="__A2" hidden="1">{#N/A,#N/A,FALSE,"KMC최종회의(7월) 자료"}</definedName>
    <definedName name="__A3" localSheetId="0" hidden="1">{#N/A,#N/A,FALSE,"단축1";#N/A,#N/A,FALSE,"단축2";#N/A,#N/A,FALSE,"단축3";#N/A,#N/A,FALSE,"장축";#N/A,#N/A,FALSE,"4WD"}</definedName>
    <definedName name="__A3" hidden="1">{#N/A,#N/A,FALSE,"단축1";#N/A,#N/A,FALSE,"단축2";#N/A,#N/A,FALSE,"단축3";#N/A,#N/A,FALSE,"장축";#N/A,#N/A,FALSE,"4WD"}</definedName>
    <definedName name="__A5" localSheetId="0" hidden="1">{#N/A,#N/A,FALSE,"KMC최종회의(7월) 자료"}</definedName>
    <definedName name="__A5" hidden="1">{#N/A,#N/A,FALSE,"KMC최종회의(7월) 자료"}</definedName>
    <definedName name="__A6" localSheetId="0" hidden="1">{#N/A,#N/A,FALSE,"KMC최종회의(7월) 자료"}</definedName>
    <definedName name="__A6" hidden="1">{#N/A,#N/A,FALSE,"KMC최종회의(7월) 자료"}</definedName>
    <definedName name="__A7" localSheetId="0" hidden="1">{#N/A,#N/A,FALSE,"KMC최종회의(7월) 자료"}</definedName>
    <definedName name="__A7" hidden="1">{#N/A,#N/A,FALSE,"KMC최종회의(7월) 자료"}</definedName>
    <definedName name="__A8" localSheetId="0" hidden="1">{#N/A,#N/A,FALSE,"KMC최종회의(7월) 자료"}</definedName>
    <definedName name="__A8" hidden="1">{#N/A,#N/A,FALSE,"KMC최종회의(7월) 자료"}</definedName>
    <definedName name="__A9" localSheetId="0" hidden="1">{#N/A,#N/A,FALSE,"KMC최종회의(7월) 자료"}</definedName>
    <definedName name="__A9" hidden="1">{#N/A,#N/A,FALSE,"KMC최종회의(7월) 자료"}</definedName>
    <definedName name="__AA4" localSheetId="0" hidden="1">{#N/A,#N/A,FALSE,"신규dep";#N/A,#N/A,FALSE,"신규dep-금형상각후";#N/A,#N/A,FALSE,"신규dep-연구비상각후";#N/A,#N/A,FALSE,"신규dep-기계,공구상각후"}</definedName>
    <definedName name="__AA4" hidden="1">{#N/A,#N/A,FALSE,"신규dep";#N/A,#N/A,FALSE,"신규dep-금형상각후";#N/A,#N/A,FALSE,"신규dep-연구비상각후";#N/A,#N/A,FALSE,"신규dep-기계,공구상각후"}</definedName>
    <definedName name="__D20" localSheetId="0" hidden="1">{#N/A,#N/A,FALSE,"단축1";#N/A,#N/A,FALSE,"단축2";#N/A,#N/A,FALSE,"단축3";#N/A,#N/A,FALSE,"장축";#N/A,#N/A,FALSE,"4WD"}</definedName>
    <definedName name="__D20" hidden="1">{#N/A,#N/A,FALSE,"단축1";#N/A,#N/A,FALSE,"단축2";#N/A,#N/A,FALSE,"단축3";#N/A,#N/A,FALSE,"장축";#N/A,#N/A,FALSE,"4WD"}</definedName>
    <definedName name="__DR1" localSheetId="0" hidden="1">{#N/A,#N/A,FALSE,"업체선정";#N/A,#N/A,FALSE,"업체선정sheet";#N/A,#N/A,FALSE,"업체실태";#N/A,#N/A,FALSE,"업체실태(1)";#N/A,#N/A,FALSE,"종업원현황(2)";#N/A,#N/A,FALSE,"생산품목(3)";#N/A,#N/A,FALSE,"장비보유현황";#N/A,#N/A,FALSE,"차량및약도";#N/A,#N/A,FALSE,"금형LIST"}</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localSheetId="0" hidden="1">{#N/A,#N/A,FALSE,"KMC최종회의(7월) 자료"}</definedName>
    <definedName name="__E1" hidden="1">{#N/A,#N/A,FALSE,"KMC최종회의(7월) 자료"}</definedName>
    <definedName name="__E2" localSheetId="0" hidden="1">{#N/A,#N/A,FALSE,"KMC최종회의(7월) 자료"}</definedName>
    <definedName name="__E2" hidden="1">{#N/A,#N/A,FALSE,"KMC최종회의(7월) 자료"}</definedName>
    <definedName name="__e3" localSheetId="0" hidden="1">{#N/A,#N/A,FALSE,"단축1";#N/A,#N/A,FALSE,"단축2";#N/A,#N/A,FALSE,"단축3";#N/A,#N/A,FALSE,"장축";#N/A,#N/A,FALSE,"4WD"}</definedName>
    <definedName name="__e3" hidden="1">{#N/A,#N/A,FALSE,"단축1";#N/A,#N/A,FALSE,"단축2";#N/A,#N/A,FALSE,"단축3";#N/A,#N/A,FALSE,"장축";#N/A,#N/A,FALSE,"4WD"}</definedName>
    <definedName name="__e4" localSheetId="0" hidden="1">{#N/A,#N/A,FALSE,"단축1";#N/A,#N/A,FALSE,"단축2";#N/A,#N/A,FALSE,"단축3";#N/A,#N/A,FALSE,"장축";#N/A,#N/A,FALSE,"4WD"}</definedName>
    <definedName name="__e4" hidden="1">{#N/A,#N/A,FALSE,"단축1";#N/A,#N/A,FALSE,"단축2";#N/A,#N/A,FALSE,"단축3";#N/A,#N/A,FALSE,"장축";#N/A,#N/A,FALSE,"4WD"}</definedName>
    <definedName name="__e5" localSheetId="0" hidden="1">{#N/A,#N/A,FALSE,"단축1";#N/A,#N/A,FALSE,"단축2";#N/A,#N/A,FALSE,"단축3";#N/A,#N/A,FALSE,"장축";#N/A,#N/A,FALSE,"4WD"}</definedName>
    <definedName name="__e5" hidden="1">{#N/A,#N/A,FALSE,"단축1";#N/A,#N/A,FALSE,"단축2";#N/A,#N/A,FALSE,"단축3";#N/A,#N/A,FALSE,"장축";#N/A,#N/A,FALSE,"4WD"}</definedName>
    <definedName name="__e6" localSheetId="0" hidden="1">{#N/A,#N/A,FALSE,"단축1";#N/A,#N/A,FALSE,"단축2";#N/A,#N/A,FALSE,"단축3";#N/A,#N/A,FALSE,"장축";#N/A,#N/A,FALSE,"4WD"}</definedName>
    <definedName name="__e6" hidden="1">{#N/A,#N/A,FALSE,"단축1";#N/A,#N/A,FALSE,"단축2";#N/A,#N/A,FALSE,"단축3";#N/A,#N/A,FALSE,"장축";#N/A,#N/A,FALSE,"4WD"}</definedName>
    <definedName name="__e7" localSheetId="0" hidden="1">{#N/A,#N/A,FALSE,"신규dep";#N/A,#N/A,FALSE,"신규dep-금형상각후";#N/A,#N/A,FALSE,"신규dep-연구비상각후";#N/A,#N/A,FALSE,"신규dep-기계,공구상각후"}</definedName>
    <definedName name="__e7" hidden="1">{#N/A,#N/A,FALSE,"신규dep";#N/A,#N/A,FALSE,"신규dep-금형상각후";#N/A,#N/A,FALSE,"신규dep-연구비상각후";#N/A,#N/A,FALSE,"신규dep-기계,공구상각후"}</definedName>
    <definedName name="__e8" localSheetId="0"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localSheetId="0" hidden="1">{#N/A,#N/A,FALSE,"단축1";#N/A,#N/A,FALSE,"단축2";#N/A,#N/A,FALSE,"단축3";#N/A,#N/A,FALSE,"장축";#N/A,#N/A,FALSE,"4WD"}</definedName>
    <definedName name="__e9" hidden="1">{#N/A,#N/A,FALSE,"단축1";#N/A,#N/A,FALSE,"단축2";#N/A,#N/A,FALSE,"단축3";#N/A,#N/A,FALSE,"장축";#N/A,#N/A,FALSE,"4WD"}</definedName>
    <definedName name="__ERT1" localSheetId="0" hidden="1">{#N/A,#N/A,FALSE,"단축1";#N/A,#N/A,FALSE,"단축2";#N/A,#N/A,FALSE,"단축3";#N/A,#N/A,FALSE,"장축";#N/A,#N/A,FALSE,"4WD"}</definedName>
    <definedName name="__ERT1" hidden="1">{#N/A,#N/A,FALSE,"단축1";#N/A,#N/A,FALSE,"단축2";#N/A,#N/A,FALSE,"단축3";#N/A,#N/A,FALSE,"장축";#N/A,#N/A,FALSE,"4WD"}</definedName>
    <definedName name="__IntlFixup" hidden="1">TRUE</definedName>
    <definedName name="__k10" localSheetId="0" hidden="1">{#N/A,#N/A,FALSE,"표지";#N/A,#N/A,FALSE,"전제";#N/A,#N/A,FALSE,"손익-자 (2)";#N/A,#N/A,FALSE,"손익-자";#N/A,#N/A,FALSE,"손익-마 (2)";#N/A,#N/A,FALSE,"손익-마";#N/A,#N/A,FALSE,"총손최종"}</definedName>
    <definedName name="__k10" hidden="1">{#N/A,#N/A,FALSE,"표지";#N/A,#N/A,FALSE,"전제";#N/A,#N/A,FALSE,"손익-자 (2)";#N/A,#N/A,FALSE,"손익-자";#N/A,#N/A,FALSE,"손익-마 (2)";#N/A,#N/A,FALSE,"손익-마";#N/A,#N/A,FALSE,"총손최종"}</definedName>
    <definedName name="__k11" localSheetId="0" hidden="1">{#N/A,#N/A,FALSE,"표지";#N/A,#N/A,FALSE,"을지1";#N/A,#N/A,FALSE,"일정1";#N/A,#N/A,FALSE,"일정2";#N/A,#N/A,FALSE,"11T-C";#N/A,#N/A,FALSE,"15T-D";#N/A,#N/A,FALSE,"판매현황";#N/A,#N/A,FALSE,"업무 FLOW"}</definedName>
    <definedName name="__k11" hidden="1">{#N/A,#N/A,FALSE,"표지";#N/A,#N/A,FALSE,"을지1";#N/A,#N/A,FALSE,"일정1";#N/A,#N/A,FALSE,"일정2";#N/A,#N/A,FALSE,"11T-C";#N/A,#N/A,FALSE,"15T-D";#N/A,#N/A,FALSE,"판매현황";#N/A,#N/A,FALSE,"업무 FLOW"}</definedName>
    <definedName name="__k12" localSheetId="0" hidden="1">{#N/A,#N/A,FALSE,"표지";#N/A,#N/A,FALSE,"을지1";#N/A,#N/A,FALSE,"일정1";#N/A,#N/A,FALSE,"일정2";#N/A,#N/A,FALSE,"11T-C";#N/A,#N/A,FALSE,"15T-D";#N/A,#N/A,FALSE,"판매현황";#N/A,#N/A,FALSE,"업무 FLOW"}</definedName>
    <definedName name="__k12" hidden="1">{#N/A,#N/A,FALSE,"표지";#N/A,#N/A,FALSE,"을지1";#N/A,#N/A,FALSE,"일정1";#N/A,#N/A,FALSE,"일정2";#N/A,#N/A,FALSE,"11T-C";#N/A,#N/A,FALSE,"15T-D";#N/A,#N/A,FALSE,"판매현황";#N/A,#N/A,FALSE,"업무 FLOW"}</definedName>
    <definedName name="__k13" localSheetId="0" hidden="1">{#N/A,#N/A,FALSE,"표지";#N/A,#N/A,FALSE,"전제";#N/A,#N/A,FALSE,"손익-자 (2)";#N/A,#N/A,FALSE,"손익-자";#N/A,#N/A,FALSE,"손익-마 (2)";#N/A,#N/A,FALSE,"손익-마";#N/A,#N/A,FALSE,"총손최종"}</definedName>
    <definedName name="__k13" hidden="1">{#N/A,#N/A,FALSE,"표지";#N/A,#N/A,FALSE,"전제";#N/A,#N/A,FALSE,"손익-자 (2)";#N/A,#N/A,FALSE,"손익-자";#N/A,#N/A,FALSE,"손익-마 (2)";#N/A,#N/A,FALSE,"손익-마";#N/A,#N/A,FALSE,"총손최종"}</definedName>
    <definedName name="__k14" localSheetId="0" hidden="1">{#N/A,#N/A,FALSE,"표지";#N/A,#N/A,FALSE,"전제";#N/A,#N/A,FALSE,"손익-자 (2)";#N/A,#N/A,FALSE,"손익-자";#N/A,#N/A,FALSE,"손익-마 (2)";#N/A,#N/A,FALSE,"손익-마";#N/A,#N/A,FALSE,"총손최종"}</definedName>
    <definedName name="__k14" hidden="1">{#N/A,#N/A,FALSE,"표지";#N/A,#N/A,FALSE,"전제";#N/A,#N/A,FALSE,"손익-자 (2)";#N/A,#N/A,FALSE,"손익-자";#N/A,#N/A,FALSE,"손익-마 (2)";#N/A,#N/A,FALSE,"손익-마";#N/A,#N/A,FALSE,"총손최종"}</definedName>
    <definedName name="__k15" localSheetId="0" hidden="1">{#N/A,#N/A,FALSE,"표지";#N/A,#N/A,FALSE,"을지1";#N/A,#N/A,FALSE,"일정1";#N/A,#N/A,FALSE,"일정2";#N/A,#N/A,FALSE,"11T-C";#N/A,#N/A,FALSE,"15T-D";#N/A,#N/A,FALSE,"판매현황";#N/A,#N/A,FALSE,"업무 FLOW"}</definedName>
    <definedName name="__k15" hidden="1">{#N/A,#N/A,FALSE,"표지";#N/A,#N/A,FALSE,"을지1";#N/A,#N/A,FALSE,"일정1";#N/A,#N/A,FALSE,"일정2";#N/A,#N/A,FALSE,"11T-C";#N/A,#N/A,FALSE,"15T-D";#N/A,#N/A,FALSE,"판매현황";#N/A,#N/A,FALSE,"업무 FLOW"}</definedName>
    <definedName name="__k16" localSheetId="0" hidden="1">{#N/A,#N/A,FALSE,"표지";#N/A,#N/A,FALSE,"을지1";#N/A,#N/A,FALSE,"일정1";#N/A,#N/A,FALSE,"일정2";#N/A,#N/A,FALSE,"11T-C";#N/A,#N/A,FALSE,"15T-D";#N/A,#N/A,FALSE,"판매현황";#N/A,#N/A,FALSE,"업무 FLOW"}</definedName>
    <definedName name="__k16" hidden="1">{#N/A,#N/A,FALSE,"표지";#N/A,#N/A,FALSE,"을지1";#N/A,#N/A,FALSE,"일정1";#N/A,#N/A,FALSE,"일정2";#N/A,#N/A,FALSE,"11T-C";#N/A,#N/A,FALSE,"15T-D";#N/A,#N/A,FALSE,"판매현황";#N/A,#N/A,FALSE,"업무 FLOW"}</definedName>
    <definedName name="__k17" localSheetId="0" hidden="1">{#N/A,#N/A,FALSE,"표지";#N/A,#N/A,FALSE,"전제";#N/A,#N/A,FALSE,"손익-자 (2)";#N/A,#N/A,FALSE,"손익-자";#N/A,#N/A,FALSE,"손익-마 (2)";#N/A,#N/A,FALSE,"손익-마";#N/A,#N/A,FALSE,"총손최종"}</definedName>
    <definedName name="__k17" hidden="1">{#N/A,#N/A,FALSE,"표지";#N/A,#N/A,FALSE,"전제";#N/A,#N/A,FALSE,"손익-자 (2)";#N/A,#N/A,FALSE,"손익-자";#N/A,#N/A,FALSE,"손익-마 (2)";#N/A,#N/A,FALSE,"손익-마";#N/A,#N/A,FALSE,"총손최종"}</definedName>
    <definedName name="__k18" localSheetId="0" hidden="1">{#N/A,#N/A,FALSE,"표지";#N/A,#N/A,FALSE,"전제";#N/A,#N/A,FALSE,"손익-자 (2)";#N/A,#N/A,FALSE,"손익-자";#N/A,#N/A,FALSE,"손익-마 (2)";#N/A,#N/A,FALSE,"손익-마";#N/A,#N/A,FALSE,"총손최종"}</definedName>
    <definedName name="__k18" hidden="1">{#N/A,#N/A,FALSE,"표지";#N/A,#N/A,FALSE,"전제";#N/A,#N/A,FALSE,"손익-자 (2)";#N/A,#N/A,FALSE,"손익-자";#N/A,#N/A,FALSE,"손익-마 (2)";#N/A,#N/A,FALSE,"손익-마";#N/A,#N/A,FALSE,"총손최종"}</definedName>
    <definedName name="__k19" localSheetId="0" hidden="1">{#N/A,#N/A,FALSE,"신규dep";#N/A,#N/A,FALSE,"신규dep-금형상각후";#N/A,#N/A,FALSE,"신규dep-연구비상각후";#N/A,#N/A,FALSE,"신규dep-기계,공구상각후"}</definedName>
    <definedName name="__k19" hidden="1">{#N/A,#N/A,FALSE,"신규dep";#N/A,#N/A,FALSE,"신규dep-금형상각후";#N/A,#N/A,FALSE,"신규dep-연구비상각후";#N/A,#N/A,FALSE,"신규dep-기계,공구상각후"}</definedName>
    <definedName name="__k2" localSheetId="0" hidden="1">{#N/A,#N/A,FALSE,"표지";#N/A,#N/A,FALSE,"을지1";#N/A,#N/A,FALSE,"일정1";#N/A,#N/A,FALSE,"일정2";#N/A,#N/A,FALSE,"11T-C";#N/A,#N/A,FALSE,"15T-D";#N/A,#N/A,FALSE,"판매현황";#N/A,#N/A,FALSE,"업무 FLOW"}</definedName>
    <definedName name="__k2" hidden="1">{#N/A,#N/A,FALSE,"표지";#N/A,#N/A,FALSE,"을지1";#N/A,#N/A,FALSE,"일정1";#N/A,#N/A,FALSE,"일정2";#N/A,#N/A,FALSE,"11T-C";#N/A,#N/A,FALSE,"15T-D";#N/A,#N/A,FALSE,"판매현황";#N/A,#N/A,FALSE,"업무 FLOW"}</definedName>
    <definedName name="__k20" localSheetId="0" hidden="1">{#N/A,#N/A,FALSE,"표지";#N/A,#N/A,FALSE,"전제";#N/A,#N/A,FALSE,"손익-자 (2)";#N/A,#N/A,FALSE,"손익-자";#N/A,#N/A,FALSE,"손익-마 (2)";#N/A,#N/A,FALSE,"손익-마";#N/A,#N/A,FALSE,"총손최종"}</definedName>
    <definedName name="__k20" hidden="1">{#N/A,#N/A,FALSE,"표지";#N/A,#N/A,FALSE,"전제";#N/A,#N/A,FALSE,"손익-자 (2)";#N/A,#N/A,FALSE,"손익-자";#N/A,#N/A,FALSE,"손익-마 (2)";#N/A,#N/A,FALSE,"손익-마";#N/A,#N/A,FALSE,"총손최종"}</definedName>
    <definedName name="__k21" localSheetId="0" hidden="1">{#N/A,#N/A,FALSE,"표지";#N/A,#N/A,FALSE,"전제";#N/A,#N/A,FALSE,"손익-자 (2)";#N/A,#N/A,FALSE,"손익-자";#N/A,#N/A,FALSE,"손익-마 (2)";#N/A,#N/A,FALSE,"손익-마";#N/A,#N/A,FALSE,"총손최종"}</definedName>
    <definedName name="__k21" hidden="1">{#N/A,#N/A,FALSE,"표지";#N/A,#N/A,FALSE,"전제";#N/A,#N/A,FALSE,"손익-자 (2)";#N/A,#N/A,FALSE,"손익-자";#N/A,#N/A,FALSE,"손익-마 (2)";#N/A,#N/A,FALSE,"손익-마";#N/A,#N/A,FALSE,"총손최종"}</definedName>
    <definedName name="__k22" localSheetId="0" hidden="1">{#N/A,#N/A,FALSE,"표지";#N/A,#N/A,FALSE,"을지1";#N/A,#N/A,FALSE,"일정1";#N/A,#N/A,FALSE,"일정2";#N/A,#N/A,FALSE,"11T-C";#N/A,#N/A,FALSE,"15T-D";#N/A,#N/A,FALSE,"판매현황";#N/A,#N/A,FALSE,"업무 FLOW"}</definedName>
    <definedName name="__k22" hidden="1">{#N/A,#N/A,FALSE,"표지";#N/A,#N/A,FALSE,"을지1";#N/A,#N/A,FALSE,"일정1";#N/A,#N/A,FALSE,"일정2";#N/A,#N/A,FALSE,"11T-C";#N/A,#N/A,FALSE,"15T-D";#N/A,#N/A,FALSE,"판매현황";#N/A,#N/A,FALSE,"업무 FLOW"}</definedName>
    <definedName name="__k23" localSheetId="0" hidden="1">{#N/A,#N/A,FALSE,"표지";#N/A,#N/A,FALSE,"전제";#N/A,#N/A,FALSE,"손익-자 (2)";#N/A,#N/A,FALSE,"손익-자";#N/A,#N/A,FALSE,"손익-마 (2)";#N/A,#N/A,FALSE,"손익-마";#N/A,#N/A,FALSE,"총손최종"}</definedName>
    <definedName name="__k23" hidden="1">{#N/A,#N/A,FALSE,"표지";#N/A,#N/A,FALSE,"전제";#N/A,#N/A,FALSE,"손익-자 (2)";#N/A,#N/A,FALSE,"손익-자";#N/A,#N/A,FALSE,"손익-마 (2)";#N/A,#N/A,FALSE,"손익-마";#N/A,#N/A,FALSE,"총손최종"}</definedName>
    <definedName name="__k24" localSheetId="0" hidden="1">{#N/A,#N/A,FALSE,"표지";#N/A,#N/A,FALSE,"전제";#N/A,#N/A,FALSE,"손익-자 (2)";#N/A,#N/A,FALSE,"손익-자";#N/A,#N/A,FALSE,"손익-마 (2)";#N/A,#N/A,FALSE,"손익-마";#N/A,#N/A,FALSE,"총손최종"}</definedName>
    <definedName name="__k24" hidden="1">{#N/A,#N/A,FALSE,"표지";#N/A,#N/A,FALSE,"전제";#N/A,#N/A,FALSE,"손익-자 (2)";#N/A,#N/A,FALSE,"손익-자";#N/A,#N/A,FALSE,"손익-마 (2)";#N/A,#N/A,FALSE,"손익-마";#N/A,#N/A,FALSE,"총손최종"}</definedName>
    <definedName name="__k25" localSheetId="0" hidden="1">{#N/A,#N/A,FALSE,"표지";#N/A,#N/A,FALSE,"전제";#N/A,#N/A,FALSE,"손익-자 (2)";#N/A,#N/A,FALSE,"손익-자";#N/A,#N/A,FALSE,"손익-마 (2)";#N/A,#N/A,FALSE,"손익-마";#N/A,#N/A,FALSE,"총손최종"}</definedName>
    <definedName name="__k25" hidden="1">{#N/A,#N/A,FALSE,"표지";#N/A,#N/A,FALSE,"전제";#N/A,#N/A,FALSE,"손익-자 (2)";#N/A,#N/A,FALSE,"손익-자";#N/A,#N/A,FALSE,"손익-마 (2)";#N/A,#N/A,FALSE,"손익-마";#N/A,#N/A,FALSE,"총손최종"}</definedName>
    <definedName name="__k26" localSheetId="0" hidden="1">{#N/A,#N/A,FALSE,"표지";#N/A,#N/A,FALSE,"전제";#N/A,#N/A,FALSE,"손익-자 (2)";#N/A,#N/A,FALSE,"손익-자";#N/A,#N/A,FALSE,"손익-마 (2)";#N/A,#N/A,FALSE,"손익-마";#N/A,#N/A,FALSE,"총손최종"}</definedName>
    <definedName name="__k26" hidden="1">{#N/A,#N/A,FALSE,"표지";#N/A,#N/A,FALSE,"전제";#N/A,#N/A,FALSE,"손익-자 (2)";#N/A,#N/A,FALSE,"손익-자";#N/A,#N/A,FALSE,"손익-마 (2)";#N/A,#N/A,FALSE,"손익-마";#N/A,#N/A,FALSE,"총손최종"}</definedName>
    <definedName name="__k28" localSheetId="0" hidden="1">{#N/A,#N/A,FALSE,"신규dep";#N/A,#N/A,FALSE,"신규dep-금형상각후";#N/A,#N/A,FALSE,"신규dep-연구비상각후";#N/A,#N/A,FALSE,"신규dep-기계,공구상각후"}</definedName>
    <definedName name="__k28" hidden="1">{#N/A,#N/A,FALSE,"신규dep";#N/A,#N/A,FALSE,"신규dep-금형상각후";#N/A,#N/A,FALSE,"신규dep-연구비상각후";#N/A,#N/A,FALSE,"신규dep-기계,공구상각후"}</definedName>
    <definedName name="__k29" localSheetId="0" hidden="1">{#N/A,#N/A,FALSE,"표지";#N/A,#N/A,FALSE,"을지1";#N/A,#N/A,FALSE,"일정1";#N/A,#N/A,FALSE,"일정2";#N/A,#N/A,FALSE,"11T-C";#N/A,#N/A,FALSE,"15T-D";#N/A,#N/A,FALSE,"판매현황";#N/A,#N/A,FALSE,"업무 FLOW"}</definedName>
    <definedName name="__k29" hidden="1">{#N/A,#N/A,FALSE,"표지";#N/A,#N/A,FALSE,"을지1";#N/A,#N/A,FALSE,"일정1";#N/A,#N/A,FALSE,"일정2";#N/A,#N/A,FALSE,"11T-C";#N/A,#N/A,FALSE,"15T-D";#N/A,#N/A,FALSE,"판매현황";#N/A,#N/A,FALSE,"업무 FLOW"}</definedName>
    <definedName name="__k30" localSheetId="0" hidden="1">{#N/A,#N/A,FALSE,"표지";#N/A,#N/A,FALSE,"전제";#N/A,#N/A,FALSE,"손익-자 (2)";#N/A,#N/A,FALSE,"손익-자";#N/A,#N/A,FALSE,"손익-마 (2)";#N/A,#N/A,FALSE,"손익-마";#N/A,#N/A,FALSE,"총손최종"}</definedName>
    <definedName name="__k30" hidden="1">{#N/A,#N/A,FALSE,"표지";#N/A,#N/A,FALSE,"전제";#N/A,#N/A,FALSE,"손익-자 (2)";#N/A,#N/A,FALSE,"손익-자";#N/A,#N/A,FALSE,"손익-마 (2)";#N/A,#N/A,FALSE,"손익-마";#N/A,#N/A,FALSE,"총손최종"}</definedName>
    <definedName name="__k7" localSheetId="0" hidden="1">{#N/A,#N/A,FALSE,"단축1";#N/A,#N/A,FALSE,"단축2";#N/A,#N/A,FALSE,"단축3";#N/A,#N/A,FALSE,"장축";#N/A,#N/A,FALSE,"4WD"}</definedName>
    <definedName name="__k7" hidden="1">{#N/A,#N/A,FALSE,"단축1";#N/A,#N/A,FALSE,"단축2";#N/A,#N/A,FALSE,"단축3";#N/A,#N/A,FALSE,"장축";#N/A,#N/A,FALSE,"4WD"}</definedName>
    <definedName name="__k8" localSheetId="0" hidden="1">{#N/A,#N/A,FALSE,"단축1";#N/A,#N/A,FALSE,"단축2";#N/A,#N/A,FALSE,"단축3";#N/A,#N/A,FALSE,"장축";#N/A,#N/A,FALSE,"4WD"}</definedName>
    <definedName name="__k8" hidden="1">{#N/A,#N/A,FALSE,"단축1";#N/A,#N/A,FALSE,"단축2";#N/A,#N/A,FALSE,"단축3";#N/A,#N/A,FALSE,"장축";#N/A,#N/A,FALSE,"4WD"}</definedName>
    <definedName name="__k9" localSheetId="0" hidden="1">{#N/A,#N/A,FALSE,"단축1";#N/A,#N/A,FALSE,"단축2";#N/A,#N/A,FALSE,"단축3";#N/A,#N/A,FALSE,"장축";#N/A,#N/A,FALSE,"4WD"}</definedName>
    <definedName name="__k9" hidden="1">{#N/A,#N/A,FALSE,"단축1";#N/A,#N/A,FALSE,"단축2";#N/A,#N/A,FALSE,"단축3";#N/A,#N/A,FALSE,"장축";#N/A,#N/A,FALSE,"4WD"}</definedName>
    <definedName name="__kk1" localSheetId="0" hidden="1">{#N/A,#N/A,FALSE,"표지";#N/A,#N/A,FALSE,"전제";#N/A,#N/A,FALSE,"손익-자 (2)";#N/A,#N/A,FALSE,"손익-자";#N/A,#N/A,FALSE,"손익-마 (2)";#N/A,#N/A,FALSE,"손익-마";#N/A,#N/A,FALSE,"총손최종"}</definedName>
    <definedName name="__kk1" hidden="1">{#N/A,#N/A,FALSE,"표지";#N/A,#N/A,FALSE,"전제";#N/A,#N/A,FALSE,"손익-자 (2)";#N/A,#N/A,FALSE,"손익-자";#N/A,#N/A,FALSE,"손익-마 (2)";#N/A,#N/A,FALSE,"손익-마";#N/A,#N/A,FALSE,"총손최종"}</definedName>
    <definedName name="__O11" localSheetId="0" hidden="1">{#N/A,#N/A,FALSE,"단축1";#N/A,#N/A,FALSE,"단축2";#N/A,#N/A,FALSE,"단축3";#N/A,#N/A,FALSE,"장축";#N/A,#N/A,FALSE,"4WD"}</definedName>
    <definedName name="__O11" hidden="1">{#N/A,#N/A,FALSE,"단축1";#N/A,#N/A,FALSE,"단축2";#N/A,#N/A,FALSE,"단축3";#N/A,#N/A,FALSE,"장축";#N/A,#N/A,FALSE,"4WD"}</definedName>
    <definedName name="__P2" localSheetId="0" hidden="1">{#N/A,#N/A,FALSE,"단축1";#N/A,#N/A,FALSE,"단축2";#N/A,#N/A,FALSE,"단축3";#N/A,#N/A,FALSE,"장축";#N/A,#N/A,FALSE,"4WD"}</definedName>
    <definedName name="__P2" hidden="1">{#N/A,#N/A,FALSE,"단축1";#N/A,#N/A,FALSE,"단축2";#N/A,#N/A,FALSE,"단축3";#N/A,#N/A,FALSE,"장축";#N/A,#N/A,FALSE,"4WD"}</definedName>
    <definedName name="__P3" localSheetId="0" hidden="1">{#N/A,#N/A,FALSE,"단축1";#N/A,#N/A,FALSE,"단축2";#N/A,#N/A,FALSE,"단축3";#N/A,#N/A,FALSE,"장축";#N/A,#N/A,FALSE,"4WD"}</definedName>
    <definedName name="__P3" hidden="1">{#N/A,#N/A,FALSE,"단축1";#N/A,#N/A,FALSE,"단축2";#N/A,#N/A,FALSE,"단축3";#N/A,#N/A,FALSE,"장축";#N/A,#N/A,FALSE,"4WD"}</definedName>
    <definedName name="__Q1" localSheetId="0" hidden="1">{#N/A,#N/A,FALSE,"KMC최종회의(7월) 자료"}</definedName>
    <definedName name="__Q1" hidden="1">{#N/A,#N/A,FALSE,"KMC최종회의(7월) 자료"}</definedName>
    <definedName name="__Q2" localSheetId="0" hidden="1">{#N/A,#N/A,FALSE,"KMC최종회의(7월) 자료"}</definedName>
    <definedName name="__Q2" hidden="1">{#N/A,#N/A,FALSE,"KMC최종회의(7월) 자료"}</definedName>
    <definedName name="__Q3" localSheetId="0" hidden="1">{#N/A,#N/A,FALSE,"KMC최종회의(7월) 자료"}</definedName>
    <definedName name="__Q3" hidden="1">{#N/A,#N/A,FALSE,"KMC최종회의(7월) 자료"}</definedName>
    <definedName name="__Q5" localSheetId="0" hidden="1">{#N/A,#N/A,FALSE,"KMC최종회의(7월) 자료"}</definedName>
    <definedName name="__Q5" hidden="1">{#N/A,#N/A,FALSE,"KMC최종회의(7월) 자료"}</definedName>
    <definedName name="__q6" localSheetId="0" hidden="1">{#N/A,#N/A,FALSE,"신규dep";#N/A,#N/A,FALSE,"신규dep-금형상각후";#N/A,#N/A,FALSE,"신규dep-연구비상각후";#N/A,#N/A,FALSE,"신규dep-기계,공구상각후"}</definedName>
    <definedName name="__q6" hidden="1">{#N/A,#N/A,FALSE,"신규dep";#N/A,#N/A,FALSE,"신규dep-금형상각후";#N/A,#N/A,FALSE,"신규dep-연구비상각후";#N/A,#N/A,FALSE,"신규dep-기계,공구상각후"}</definedName>
    <definedName name="__Q7" localSheetId="0" hidden="1">{#N/A,#N/A,FALSE,"KMC최종회의(7월) 자료"}</definedName>
    <definedName name="__Q7" hidden="1">{#N/A,#N/A,FALSE,"KMC최종회의(7월) 자료"}</definedName>
    <definedName name="__Q8" localSheetId="0" hidden="1">{#N/A,#N/A,FALSE,"KMC최종회의(7월) 자료"}</definedName>
    <definedName name="__Q8" hidden="1">{#N/A,#N/A,FALSE,"KMC최종회의(7월) 자료"}</definedName>
    <definedName name="__Q9" localSheetId="0" hidden="1">{#N/A,#N/A,FALSE,"KMC최종회의(7월) 자료"}</definedName>
    <definedName name="__Q9" hidden="1">{#N/A,#N/A,FALSE,"KMC최종회의(7월) 자료"}</definedName>
    <definedName name="__S1" localSheetId="0" hidden="1">{#N/A,#N/A,FALSE,"KMC최종회의(7월) 자료"}</definedName>
    <definedName name="__S1" hidden="1">{#N/A,#N/A,FALSE,"KMC최종회의(7월) 자료"}</definedName>
    <definedName name="__S2" localSheetId="0" hidden="1">{#N/A,#N/A,FALSE,"KMC최종회의(7월) 자료"}</definedName>
    <definedName name="__S2" hidden="1">{#N/A,#N/A,FALSE,"KMC최종회의(7월) 자료"}</definedName>
    <definedName name="__S3" localSheetId="0" hidden="1">{#N/A,#N/A,FALSE,"KMC최종회의(7월) 자료"}</definedName>
    <definedName name="__S3" hidden="1">{#N/A,#N/A,FALSE,"KMC최종회의(7월) 자료"}</definedName>
    <definedName name="__S4" localSheetId="0" hidden="1">{#N/A,#N/A,FALSE,"KMC최종회의(7월) 자료"}</definedName>
    <definedName name="__S4" hidden="1">{#N/A,#N/A,FALSE,"KMC최종회의(7월) 자료"}</definedName>
    <definedName name="__S5" localSheetId="0" hidden="1">{#N/A,#N/A,FALSE,"KMC최종회의(7월) 자료"}</definedName>
    <definedName name="__S5" hidden="1">{#N/A,#N/A,FALSE,"KMC최종회의(7월) 자료"}</definedName>
    <definedName name="__S6" localSheetId="0" hidden="1">{#N/A,#N/A,FALSE,"KMC최종회의(7월) 자료"}</definedName>
    <definedName name="__S6" hidden="1">{#N/A,#N/A,FALSE,"KMC최종회의(7월) 자료"}</definedName>
    <definedName name="__S7" localSheetId="0" hidden="1">{#N/A,#N/A,FALSE,"KMC최종회의(7월) 자료"}</definedName>
    <definedName name="__S7" hidden="1">{#N/A,#N/A,FALSE,"KMC최종회의(7월) 자료"}</definedName>
    <definedName name="__S8" localSheetId="0" hidden="1">{#N/A,#N/A,FALSE,"KMC최종회의(7월) 자료"}</definedName>
    <definedName name="__S8" hidden="1">{#N/A,#N/A,FALSE,"KMC최종회의(7월) 자료"}</definedName>
    <definedName name="__SUM1" localSheetId="0" hidden="1">{#N/A,#N/A,FALSE,"단축1";#N/A,#N/A,FALSE,"단축2";#N/A,#N/A,FALSE,"단축3";#N/A,#N/A,FALSE,"장축";#N/A,#N/A,FALSE,"4WD"}</definedName>
    <definedName name="__SUM1" hidden="1">{#N/A,#N/A,FALSE,"단축1";#N/A,#N/A,FALSE,"단축2";#N/A,#N/A,FALSE,"단축3";#N/A,#N/A,FALSE,"장축";#N/A,#N/A,FALSE,"4WD"}</definedName>
    <definedName name="__T2" localSheetId="14" hidden="1">{#N/A,#N/A,FALSE,"단축1";#N/A,#N/A,FALSE,"단축2";#N/A,#N/A,FALSE,"단축3";#N/A,#N/A,FALSE,"장축";#N/A,#N/A,FALSE,"4WD"}</definedName>
    <definedName name="__T2" localSheetId="0" hidden="1">{#N/A,#N/A,FALSE,"단축1";#N/A,#N/A,FALSE,"단축2";#N/A,#N/A,FALSE,"단축3";#N/A,#N/A,FALSE,"장축";#N/A,#N/A,FALSE,"4WD"}</definedName>
    <definedName name="__T2" hidden="1">{#N/A,#N/A,FALSE,"단축1";#N/A,#N/A,FALSE,"단축2";#N/A,#N/A,FALSE,"단축3";#N/A,#N/A,FALSE,"장축";#N/A,#N/A,FALSE,"4WD"}</definedName>
    <definedName name="__T3" localSheetId="0" hidden="1">{#N/A,#N/A,FALSE,"단축1";#N/A,#N/A,FALSE,"단축2";#N/A,#N/A,FALSE,"단축3";#N/A,#N/A,FALSE,"장축";#N/A,#N/A,FALSE,"4WD"}</definedName>
    <definedName name="__T3" hidden="1">{#N/A,#N/A,FALSE,"단축1";#N/A,#N/A,FALSE,"단축2";#N/A,#N/A,FALSE,"단축3";#N/A,#N/A,FALSE,"장축";#N/A,#N/A,FALSE,"4WD"}</definedName>
    <definedName name="__T5" localSheetId="0" hidden="1">{#N/A,#N/A,FALSE,"단축1";#N/A,#N/A,FALSE,"단축2";#N/A,#N/A,FALSE,"단축3";#N/A,#N/A,FALSE,"장축";#N/A,#N/A,FALSE,"4WD"}</definedName>
    <definedName name="__T5" hidden="1">{#N/A,#N/A,FALSE,"단축1";#N/A,#N/A,FALSE,"단축2";#N/A,#N/A,FALSE,"단축3";#N/A,#N/A,FALSE,"장축";#N/A,#N/A,FALSE,"4WD"}</definedName>
    <definedName name="__TRT11" localSheetId="0" hidden="1">{#N/A,#N/A,FALSE,"표지";#N/A,#N/A,FALSE,"전제";#N/A,#N/A,FALSE,"손익-자 (2)";#N/A,#N/A,FALSE,"손익-자";#N/A,#N/A,FALSE,"손익-마 (2)";#N/A,#N/A,FALSE,"손익-마";#N/A,#N/A,FALSE,"총손최종"}</definedName>
    <definedName name="__TRT11" hidden="1">{#N/A,#N/A,FALSE,"표지";#N/A,#N/A,FALSE,"전제";#N/A,#N/A,FALSE,"손익-자 (2)";#N/A,#N/A,FALSE,"손익-자";#N/A,#N/A,FALSE,"손익-마 (2)";#N/A,#N/A,FALSE,"손익-마";#N/A,#N/A,FALSE,"총손최종"}</definedName>
    <definedName name="__U1" localSheetId="0" hidden="1">{#N/A,#N/A,FALSE,"단축1";#N/A,#N/A,FALSE,"단축2";#N/A,#N/A,FALSE,"단축3";#N/A,#N/A,FALSE,"장축";#N/A,#N/A,FALSE,"4WD"}</definedName>
    <definedName name="__U1" hidden="1">{#N/A,#N/A,FALSE,"단축1";#N/A,#N/A,FALSE,"단축2";#N/A,#N/A,FALSE,"단축3";#N/A,#N/A,FALSE,"장축";#N/A,#N/A,FALSE,"4WD"}</definedName>
    <definedName name="__W1" localSheetId="0" hidden="1">{#N/A,#N/A,FALSE,"KMC최종회의(7월) 자료"}</definedName>
    <definedName name="__W1" hidden="1">{#N/A,#N/A,FALSE,"KMC최종회의(7월) 자료"}</definedName>
    <definedName name="__W2" localSheetId="0" hidden="1">{#N/A,#N/A,FALSE,"품의서";#N/A,#N/A,FALSE,"전제";#N/A,#N/A,FALSE,"총손";#N/A,#N/A,FALSE,"손익"}</definedName>
    <definedName name="__W2" hidden="1">{#N/A,#N/A,FALSE,"품의서";#N/A,#N/A,FALSE,"전제";#N/A,#N/A,FALSE,"총손";#N/A,#N/A,FALSE,"손익"}</definedName>
    <definedName name="__W3" localSheetId="0" hidden="1">{#N/A,#N/A,FALSE,"KMC최종회의(7월) 자료"}</definedName>
    <definedName name="__W3" hidden="1">{#N/A,#N/A,FALSE,"KMC최종회의(7월) 자료"}</definedName>
    <definedName name="__W4" localSheetId="0" hidden="1">{#N/A,#N/A,FALSE,"KMC최종회의(7월) 자료"}</definedName>
    <definedName name="__W4" hidden="1">{#N/A,#N/A,FALSE,"KMC최종회의(7월) 자료"}</definedName>
    <definedName name="__W5" localSheetId="0" hidden="1">{#N/A,#N/A,FALSE,"KMC최종회의(7월) 자료"}</definedName>
    <definedName name="__W5" hidden="1">{#N/A,#N/A,FALSE,"KMC최종회의(7월) 자료"}</definedName>
    <definedName name="__W6" localSheetId="0" hidden="1">{#N/A,#N/A,FALSE,"KMC최종회의(7월) 자료"}</definedName>
    <definedName name="__W6" hidden="1">{#N/A,#N/A,FALSE,"KMC최종회의(7월) 자료"}</definedName>
    <definedName name="__W7" localSheetId="0" hidden="1">{#N/A,#N/A,FALSE,"KMC최종회의(7월) 자료"}</definedName>
    <definedName name="__W7" hidden="1">{#N/A,#N/A,FALSE,"KMC최종회의(7월) 자료"}</definedName>
    <definedName name="__W8" localSheetId="0" hidden="1">{#N/A,#N/A,FALSE,"KMC최종회의(7월) 자료"}</definedName>
    <definedName name="__W8" hidden="1">{#N/A,#N/A,FALSE,"KMC최종회의(7월) 자료"}</definedName>
    <definedName name="__W9" localSheetId="0" hidden="1">{#N/A,#N/A,FALSE,"KMC최종회의(7월) 자료"}</definedName>
    <definedName name="__W9" hidden="1">{#N/A,#N/A,FALSE,"KMC최종회의(7월) 자료"}</definedName>
    <definedName name="__X1" localSheetId="0" hidden="1">{#N/A,#N/A,FALSE,"KMC최종회의(7월) 자료"}</definedName>
    <definedName name="__X1" hidden="1">{#N/A,#N/A,FALSE,"KMC최종회의(7월) 자료"}</definedName>
    <definedName name="__X2" localSheetId="0" hidden="1">{#N/A,#N/A,FALSE,"KMC최종회의(7월) 자료"}</definedName>
    <definedName name="__X2" hidden="1">{#N/A,#N/A,FALSE,"KMC최종회의(7월) 자료"}</definedName>
    <definedName name="__X3" localSheetId="0" hidden="1">{#N/A,#N/A,FALSE,"KMC최종회의(7월) 자료"}</definedName>
    <definedName name="__X3" hidden="1">{#N/A,#N/A,FALSE,"KMC최종회의(7월) 자료"}</definedName>
    <definedName name="__X4" localSheetId="0" hidden="1">{#N/A,#N/A,FALSE,"KMC최종회의(7월) 자료"}</definedName>
    <definedName name="__X4" hidden="1">{#N/A,#N/A,FALSE,"KMC최종회의(7월) 자료"}</definedName>
    <definedName name="__X5" localSheetId="0" hidden="1">{#N/A,#N/A,FALSE,"KMC최종회의(7월) 자료"}</definedName>
    <definedName name="__X5" hidden="1">{#N/A,#N/A,FALSE,"KMC최종회의(7월) 자료"}</definedName>
    <definedName name="__X6" localSheetId="0" hidden="1">{#N/A,#N/A,FALSE,"KMC최종회의(7월) 자료"}</definedName>
    <definedName name="__X6" hidden="1">{#N/A,#N/A,FALSE,"KMC최종회의(7월) 자료"}</definedName>
    <definedName name="__X7" localSheetId="0" hidden="1">{#N/A,#N/A,FALSE,"KMC최종회의(7월) 자료"}</definedName>
    <definedName name="__X7" hidden="1">{#N/A,#N/A,FALSE,"KMC최종회의(7월) 자료"}</definedName>
    <definedName name="__X8" localSheetId="0" hidden="1">{#N/A,#N/A,FALSE,"KMC최종회의(7월) 자료"}</definedName>
    <definedName name="__X8" hidden="1">{#N/A,#N/A,FALSE,"KMC최종회의(7월) 자료"}</definedName>
    <definedName name="__Z1" localSheetId="0" hidden="1">{#N/A,#N/A,FALSE,"KMC최종회의(7월) 자료"}</definedName>
    <definedName name="__Z1" hidden="1">{#N/A,#N/A,FALSE,"KMC최종회의(7월) 자료"}</definedName>
    <definedName name="__Z2" localSheetId="0" hidden="1">{#N/A,#N/A,FALSE,"KMC최종회의(7월) 자료"}</definedName>
    <definedName name="__Z2" hidden="1">{#N/A,#N/A,FALSE,"KMC최종회의(7월) 자료"}</definedName>
    <definedName name="__Z3" localSheetId="0" hidden="1">{#N/A,#N/A,FALSE,"KMC최종회의(7월) 자료"}</definedName>
    <definedName name="__Z3" hidden="1">{#N/A,#N/A,FALSE,"KMC최종회의(7월) 자료"}</definedName>
    <definedName name="__Z4" localSheetId="0" hidden="1">{#N/A,#N/A,FALSE,"KMC최종회의(7월) 자료"}</definedName>
    <definedName name="__Z4" hidden="1">{#N/A,#N/A,FALSE,"KMC최종회의(7월) 자료"}</definedName>
    <definedName name="__Z5" localSheetId="0" hidden="1">{#N/A,#N/A,FALSE,"KMC최종회의(7월) 자료"}</definedName>
    <definedName name="__Z5" hidden="1">{#N/A,#N/A,FALSE,"KMC최종회의(7월) 자료"}</definedName>
    <definedName name="__Z6" localSheetId="0" hidden="1">{#N/A,#N/A,FALSE,"KMC최종회의(7월) 자료"}</definedName>
    <definedName name="__Z6" hidden="1">{#N/A,#N/A,FALSE,"KMC최종회의(7월) 자료"}</definedName>
    <definedName name="__Z7" localSheetId="0" hidden="1">{#N/A,#N/A,FALSE,"KMC최종회의(7월) 자료"}</definedName>
    <definedName name="__Z7" hidden="1">{#N/A,#N/A,FALSE,"KMC최종회의(7월) 자료"}</definedName>
    <definedName name="__Z8" localSheetId="0" hidden="1">{#N/A,#N/A,FALSE,"KMC최종회의(7월) 자료"}</definedName>
    <definedName name="__Z8" hidden="1">{#N/A,#N/A,FALSE,"KMC최종회의(7월) 자료"}</definedName>
    <definedName name="__Z9" localSheetId="0" hidden="1">{#N/A,#N/A,FALSE,"KMC최종회의(7월) 자료"}</definedName>
    <definedName name="__Z9" hidden="1">{#N/A,#N/A,FALSE,"KMC최종회의(7월) 자료"}</definedName>
    <definedName name="_1T2_" localSheetId="0" hidden="1">{#N/A,#N/A,FALSE,"단축1";#N/A,#N/A,FALSE,"단축2";#N/A,#N/A,FALSE,"단축3";#N/A,#N/A,FALSE,"장축";#N/A,#N/A,FALSE,"4WD"}</definedName>
    <definedName name="_1T2_" hidden="1">{#N/A,#N/A,FALSE,"단축1";#N/A,#N/A,FALSE,"단축2";#N/A,#N/A,FALSE,"단축3";#N/A,#N/A,FALSE,"장축";#N/A,#N/A,FALSE,"4WD"}</definedName>
    <definedName name="_248DR1_" localSheetId="0" hidden="1">{#N/A,#N/A,FALSE,"업체선정";#N/A,#N/A,FALSE,"업체선정sheet";#N/A,#N/A,FALSE,"업체실태";#N/A,#N/A,FALSE,"업체실태(1)";#N/A,#N/A,FALSE,"종업원현황(2)";#N/A,#N/A,FALSE,"생산품목(3)";#N/A,#N/A,FALSE,"장비보유현황";#N/A,#N/A,FALSE,"차량및약도";#N/A,#N/A,FALSE,"금형LIST"}</definedName>
    <definedName name="_248DR1_" hidden="1">{#N/A,#N/A,FALSE,"업체선정";#N/A,#N/A,FALSE,"업체선정sheet";#N/A,#N/A,FALSE,"업체실태";#N/A,#N/A,FALSE,"업체실태(1)";#N/A,#N/A,FALSE,"종업원현황(2)";#N/A,#N/A,FALSE,"생산품목(3)";#N/A,#N/A,FALSE,"장비보유현황";#N/A,#N/A,FALSE,"차량및약도";#N/A,#N/A,FALSE,"금형LIST"}</definedName>
    <definedName name="_283DR1_" localSheetId="0" hidden="1">{#N/A,#N/A,FALSE,"업체선정";#N/A,#N/A,FALSE,"업체선정sheet";#N/A,#N/A,FALSE,"업체실태";#N/A,#N/A,FALSE,"업체실태(1)";#N/A,#N/A,FALSE,"종업원현황(2)";#N/A,#N/A,FALSE,"생산품목(3)";#N/A,#N/A,FALSE,"장비보유현황";#N/A,#N/A,FALSE,"차량및약도";#N/A,#N/A,FALSE,"금형LIST"}</definedName>
    <definedName name="_283DR1_" hidden="1">{#N/A,#N/A,FALSE,"업체선정";#N/A,#N/A,FALSE,"업체선정sheet";#N/A,#N/A,FALSE,"업체실태";#N/A,#N/A,FALSE,"업체실태(1)";#N/A,#N/A,FALSE,"종업원현황(2)";#N/A,#N/A,FALSE,"생산품목(3)";#N/A,#N/A,FALSE,"장비보유현황";#N/A,#N/A,FALSE,"차량및약도";#N/A,#N/A,FALSE,"금형LIST"}</definedName>
    <definedName name="_3____S" hidden="1">#REF!</definedName>
    <definedName name="_307DR1_" localSheetId="0" hidden="1">{#N/A,#N/A,FALSE,"업체선정";#N/A,#N/A,FALSE,"업체선정sheet";#N/A,#N/A,FALSE,"업체실태";#N/A,#N/A,FALSE,"업체실태(1)";#N/A,#N/A,FALSE,"종업원현황(2)";#N/A,#N/A,FALSE,"생산품목(3)";#N/A,#N/A,FALSE,"장비보유현황";#N/A,#N/A,FALSE,"차량및약도";#N/A,#N/A,FALSE,"금형LIST"}</definedName>
    <definedName name="_307DR1_" hidden="1">{#N/A,#N/A,FALSE,"업체선정";#N/A,#N/A,FALSE,"업체선정sheet";#N/A,#N/A,FALSE,"업체실태";#N/A,#N/A,FALSE,"업체실태(1)";#N/A,#N/A,FALSE,"종업원현황(2)";#N/A,#N/A,FALSE,"생산품목(3)";#N/A,#N/A,FALSE,"장비보유현황";#N/A,#N/A,FALSE,"차량및약도";#N/A,#N/A,FALSE,"금형LIST"}</definedName>
    <definedName name="_364DR1_" localSheetId="0" hidden="1">{#N/A,#N/A,FALSE,"업체선정";#N/A,#N/A,FALSE,"업체선정sheet";#N/A,#N/A,FALSE,"업체실태";#N/A,#N/A,FALSE,"업체실태(1)";#N/A,#N/A,FALSE,"종업원현황(2)";#N/A,#N/A,FALSE,"생산품목(3)";#N/A,#N/A,FALSE,"장비보유현황";#N/A,#N/A,FALSE,"차량및약도";#N/A,#N/A,FALSE,"금형LIST"}</definedName>
    <definedName name="_364DR1_" hidden="1">{#N/A,#N/A,FALSE,"업체선정";#N/A,#N/A,FALSE,"업체선정sheet";#N/A,#N/A,FALSE,"업체실태";#N/A,#N/A,FALSE,"업체실태(1)";#N/A,#N/A,FALSE,"종업원현황(2)";#N/A,#N/A,FALSE,"생산품목(3)";#N/A,#N/A,FALSE,"장비보유현황";#N/A,#N/A,FALSE,"차량및약도";#N/A,#N/A,FALSE,"금형LIST"}</definedName>
    <definedName name="_3T2_" localSheetId="0" hidden="1">{#N/A,#N/A,FALSE,"단축1";#N/A,#N/A,FALSE,"단축2";#N/A,#N/A,FALSE,"단축3";#N/A,#N/A,FALSE,"장축";#N/A,#N/A,FALSE,"4WD"}</definedName>
    <definedName name="_3T2_" hidden="1">{#N/A,#N/A,FALSE,"단축1";#N/A,#N/A,FALSE,"단축2";#N/A,#N/A,FALSE,"단축3";#N/A,#N/A,FALSE,"장축";#N/A,#N/A,FALSE,"4WD"}</definedName>
    <definedName name="_4W2_" localSheetId="0" hidden="1">{#N/A,#N/A,FALSE,"품의서";#N/A,#N/A,FALSE,"전제";#N/A,#N/A,FALSE,"총손";#N/A,#N/A,FALSE,"손익"}</definedName>
    <definedName name="_4W2_" hidden="1">{#N/A,#N/A,FALSE,"품의서";#N/A,#N/A,FALSE,"전제";#N/A,#N/A,FALSE,"총손";#N/A,#N/A,FALSE,"손익"}</definedName>
    <definedName name="_5__0_S" hidden="1">#REF!</definedName>
    <definedName name="_79DR1_" localSheetId="0" hidden="1">{#N/A,#N/A,FALSE,"업체선정";#N/A,#N/A,FALSE,"업체선정sheet";#N/A,#N/A,FALSE,"업체실태";#N/A,#N/A,FALSE,"업체실태(1)";#N/A,#N/A,FALSE,"종업원현황(2)";#N/A,#N/A,FALSE,"생산품목(3)";#N/A,#N/A,FALSE,"장비보유현황";#N/A,#N/A,FALSE,"차량및약도";#N/A,#N/A,FALSE,"금형LIST"}</definedName>
    <definedName name="_79DR1_" hidden="1">{#N/A,#N/A,FALSE,"업체선정";#N/A,#N/A,FALSE,"업체선정sheet";#N/A,#N/A,FALSE,"업체실태";#N/A,#N/A,FALSE,"업체실태(1)";#N/A,#N/A,FALSE,"종업원현황(2)";#N/A,#N/A,FALSE,"생산품목(3)";#N/A,#N/A,FALSE,"장비보유현황";#N/A,#N/A,FALSE,"차량및약도";#N/A,#N/A,FALSE,"금형LIST"}</definedName>
    <definedName name="_9k1_" hidden="1">#REF!</definedName>
    <definedName name="_A1" localSheetId="0" hidden="1">{#N/A,#N/A,FALSE,"신규dep";#N/A,#N/A,FALSE,"신규dep-금형상각후";#N/A,#N/A,FALSE,"신규dep-연구비상각후";#N/A,#N/A,FALSE,"신규dep-기계,공구상각후"}</definedName>
    <definedName name="_A1" hidden="1">{#N/A,#N/A,FALSE,"신규dep";#N/A,#N/A,FALSE,"신규dep-금형상각후";#N/A,#N/A,FALSE,"신규dep-연구비상각후";#N/A,#N/A,FALSE,"신규dep-기계,공구상각후"}</definedName>
    <definedName name="_A2" localSheetId="0" hidden="1">{#N/A,#N/A,FALSE,"신규dep";#N/A,#N/A,FALSE,"신규dep-금형상각후";#N/A,#N/A,FALSE,"신규dep-연구비상각후";#N/A,#N/A,FALSE,"신규dep-기계,공구상각후"}</definedName>
    <definedName name="_A2" hidden="1">{#N/A,#N/A,FALSE,"신규dep";#N/A,#N/A,FALSE,"신규dep-금형상각후";#N/A,#N/A,FALSE,"신규dep-연구비상각후";#N/A,#N/A,FALSE,"신규dep-기계,공구상각후"}</definedName>
    <definedName name="_A3" localSheetId="0" hidden="1">{#N/A,#N/A,FALSE,"단축1";#N/A,#N/A,FALSE,"단축2";#N/A,#N/A,FALSE,"단축3";#N/A,#N/A,FALSE,"장축";#N/A,#N/A,FALSE,"4WD"}</definedName>
    <definedName name="_A3" hidden="1">{#N/A,#N/A,FALSE,"단축1";#N/A,#N/A,FALSE,"단축2";#N/A,#N/A,FALSE,"단축3";#N/A,#N/A,FALSE,"장축";#N/A,#N/A,FALSE,"4WD"}</definedName>
    <definedName name="_AA4" localSheetId="0" hidden="1">{#N/A,#N/A,FALSE,"신규dep";#N/A,#N/A,FALSE,"신규dep-금형상각후";#N/A,#N/A,FALSE,"신규dep-연구비상각후";#N/A,#N/A,FALSE,"신규dep-기계,공구상각후"}</definedName>
    <definedName name="_AA4" hidden="1">{#N/A,#N/A,FALSE,"신규dep";#N/A,#N/A,FALSE,"신규dep-금형상각후";#N/A,#N/A,FALSE,"신규dep-연구비상각후";#N/A,#N/A,FALSE,"신규dep-기계,공구상각후"}</definedName>
    <definedName name="_BQ4.1" hidden="1">#REF!</definedName>
    <definedName name="_BQ4.2" hidden="1">#REF!</definedName>
    <definedName name="_BQ4.3" hidden="1">#REF!</definedName>
    <definedName name="_d1" localSheetId="0" hidden="1">{#N/A,#N/A,FALSE,"신규dep";#N/A,#N/A,FALSE,"신규dep-금형상각후";#N/A,#N/A,FALSE,"신규dep-연구비상각후";#N/A,#N/A,FALSE,"신규dep-기계,공구상각후"}</definedName>
    <definedName name="_d1" hidden="1">{#N/A,#N/A,FALSE,"신규dep";#N/A,#N/A,FALSE,"신규dep-금형상각후";#N/A,#N/A,FALSE,"신규dep-연구비상각후";#N/A,#N/A,FALSE,"신규dep-기계,공구상각후"}</definedName>
    <definedName name="_d2" localSheetId="0" hidden="1">{#N/A,#N/A,FALSE,"신규dep";#N/A,#N/A,FALSE,"신규dep-금형상각후";#N/A,#N/A,FALSE,"신규dep-연구비상각후";#N/A,#N/A,FALSE,"신규dep-기계,공구상각후"}</definedName>
    <definedName name="_d2" hidden="1">{#N/A,#N/A,FALSE,"신규dep";#N/A,#N/A,FALSE,"신규dep-금형상각후";#N/A,#N/A,FALSE,"신규dep-연구비상각후";#N/A,#N/A,FALSE,"신규dep-기계,공구상각후"}</definedName>
    <definedName name="_D20" localSheetId="0" hidden="1">{#N/A,#N/A,FALSE,"단축1";#N/A,#N/A,FALSE,"단축2";#N/A,#N/A,FALSE,"단축3";#N/A,#N/A,FALSE,"장축";#N/A,#N/A,FALSE,"4WD"}</definedName>
    <definedName name="_D20" hidden="1">{#N/A,#N/A,FALSE,"단축1";#N/A,#N/A,FALSE,"단축2";#N/A,#N/A,FALSE,"단축3";#N/A,#N/A,FALSE,"장축";#N/A,#N/A,FALSE,"4WD"}</definedName>
    <definedName name="_d3" localSheetId="0" hidden="1">{#N/A,#N/A,FALSE,"신규dep";#N/A,#N/A,FALSE,"신규dep-금형상각후";#N/A,#N/A,FALSE,"신규dep-연구비상각후";#N/A,#N/A,FALSE,"신규dep-기계,공구상각후"}</definedName>
    <definedName name="_d3" hidden="1">{#N/A,#N/A,FALSE,"신규dep";#N/A,#N/A,FALSE,"신규dep-금형상각후";#N/A,#N/A,FALSE,"신규dep-연구비상각후";#N/A,#N/A,FALSE,"신규dep-기계,공구상각후"}</definedName>
    <definedName name="_DR1" localSheetId="0" hidden="1">{#N/A,#N/A,FALSE,"업체선정";#N/A,#N/A,FALSE,"업체선정sheet";#N/A,#N/A,FALSE,"업체실태";#N/A,#N/A,FALSE,"업체실태(1)";#N/A,#N/A,FALSE,"종업원현황(2)";#N/A,#N/A,FALSE,"생산품목(3)";#N/A,#N/A,FALSE,"장비보유현황";#N/A,#N/A,FALSE,"차량및약도";#N/A,#N/A,FALSE,"금형LIST"}</definedName>
    <definedName name="_DR1" hidden="1">{#N/A,#N/A,FALSE,"업체선정";#N/A,#N/A,FALSE,"업체선정sheet";#N/A,#N/A,FALSE,"업체실태";#N/A,#N/A,FALSE,"업체실태(1)";#N/A,#N/A,FALSE,"종업원현황(2)";#N/A,#N/A,FALSE,"생산품목(3)";#N/A,#N/A,FALSE,"장비보유현황";#N/A,#N/A,FALSE,"차량및약도";#N/A,#N/A,FALSE,"금형LIST"}</definedName>
    <definedName name="_e1" localSheetId="0" hidden="1">{#N/A,#N/A,FALSE,"단축1";#N/A,#N/A,FALSE,"단축2";#N/A,#N/A,FALSE,"단축3";#N/A,#N/A,FALSE,"장축";#N/A,#N/A,FALSE,"4WD"}</definedName>
    <definedName name="_e1" hidden="1">{#N/A,#N/A,FALSE,"단축1";#N/A,#N/A,FALSE,"단축2";#N/A,#N/A,FALSE,"단축3";#N/A,#N/A,FALSE,"장축";#N/A,#N/A,FALSE,"4WD"}</definedName>
    <definedName name="_e2" localSheetId="0" hidden="1">{#N/A,#N/A,FALSE,"단축1";#N/A,#N/A,FALSE,"단축2";#N/A,#N/A,FALSE,"단축3";#N/A,#N/A,FALSE,"장축";#N/A,#N/A,FALSE,"4WD"}</definedName>
    <definedName name="_e2" hidden="1">{#N/A,#N/A,FALSE,"단축1";#N/A,#N/A,FALSE,"단축2";#N/A,#N/A,FALSE,"단축3";#N/A,#N/A,FALSE,"장축";#N/A,#N/A,FALSE,"4WD"}</definedName>
    <definedName name="_e3" localSheetId="0" hidden="1">{#N/A,#N/A,FALSE,"단축1";#N/A,#N/A,FALSE,"단축2";#N/A,#N/A,FALSE,"단축3";#N/A,#N/A,FALSE,"장축";#N/A,#N/A,FALSE,"4WD"}</definedName>
    <definedName name="_e3" hidden="1">{#N/A,#N/A,FALSE,"단축1";#N/A,#N/A,FALSE,"단축2";#N/A,#N/A,FALSE,"단축3";#N/A,#N/A,FALSE,"장축";#N/A,#N/A,FALSE,"4WD"}</definedName>
    <definedName name="_e4" localSheetId="0" hidden="1">{#N/A,#N/A,FALSE,"단축1";#N/A,#N/A,FALSE,"단축2";#N/A,#N/A,FALSE,"단축3";#N/A,#N/A,FALSE,"장축";#N/A,#N/A,FALSE,"4WD"}</definedName>
    <definedName name="_e4" hidden="1">{#N/A,#N/A,FALSE,"단축1";#N/A,#N/A,FALSE,"단축2";#N/A,#N/A,FALSE,"단축3";#N/A,#N/A,FALSE,"장축";#N/A,#N/A,FALSE,"4WD"}</definedName>
    <definedName name="_e5" localSheetId="0" hidden="1">{#N/A,#N/A,FALSE,"단축1";#N/A,#N/A,FALSE,"단축2";#N/A,#N/A,FALSE,"단축3";#N/A,#N/A,FALSE,"장축";#N/A,#N/A,FALSE,"4WD"}</definedName>
    <definedName name="_e5" hidden="1">{#N/A,#N/A,FALSE,"단축1";#N/A,#N/A,FALSE,"단축2";#N/A,#N/A,FALSE,"단축3";#N/A,#N/A,FALSE,"장축";#N/A,#N/A,FALSE,"4WD"}</definedName>
    <definedName name="_e6" localSheetId="0" hidden="1">{#N/A,#N/A,FALSE,"단축1";#N/A,#N/A,FALSE,"단축2";#N/A,#N/A,FALSE,"단축3";#N/A,#N/A,FALSE,"장축";#N/A,#N/A,FALSE,"4WD"}</definedName>
    <definedName name="_e6" hidden="1">{#N/A,#N/A,FALSE,"단축1";#N/A,#N/A,FALSE,"단축2";#N/A,#N/A,FALSE,"단축3";#N/A,#N/A,FALSE,"장축";#N/A,#N/A,FALSE,"4WD"}</definedName>
    <definedName name="_e7" localSheetId="0" hidden="1">{#N/A,#N/A,FALSE,"신규dep";#N/A,#N/A,FALSE,"신규dep-금형상각후";#N/A,#N/A,FALSE,"신규dep-연구비상각후";#N/A,#N/A,FALSE,"신규dep-기계,공구상각후"}</definedName>
    <definedName name="_e7" hidden="1">{#N/A,#N/A,FALSE,"신규dep";#N/A,#N/A,FALSE,"신규dep-금형상각후";#N/A,#N/A,FALSE,"신규dep-연구비상각후";#N/A,#N/A,FALSE,"신규dep-기계,공구상각후"}</definedName>
    <definedName name="_e8" localSheetId="0"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localSheetId="0" hidden="1">{#N/A,#N/A,FALSE,"단축1";#N/A,#N/A,FALSE,"단축2";#N/A,#N/A,FALSE,"단축3";#N/A,#N/A,FALSE,"장축";#N/A,#N/A,FALSE,"4WD"}</definedName>
    <definedName name="_e9" hidden="1">{#N/A,#N/A,FALSE,"단축1";#N/A,#N/A,FALSE,"단축2";#N/A,#N/A,FALSE,"단축3";#N/A,#N/A,FALSE,"장축";#N/A,#N/A,FALSE,"4WD"}</definedName>
    <definedName name="_ERT1" localSheetId="0" hidden="1">{#N/A,#N/A,FALSE,"단축1";#N/A,#N/A,FALSE,"단축2";#N/A,#N/A,FALSE,"단축3";#N/A,#N/A,FALSE,"장축";#N/A,#N/A,FALSE,"4WD"}</definedName>
    <definedName name="_ERT1" hidden="1">{#N/A,#N/A,FALSE,"단축1";#N/A,#N/A,FALSE,"단축2";#N/A,#N/A,FALSE,"단축3";#N/A,#N/A,FALSE,"장축";#N/A,#N/A,FALSE,"4WD"}</definedName>
    <definedName name="_Fill" localSheetId="14" hidden="1">#REF!</definedName>
    <definedName name="_Fill" localSheetId="0" hidden="1">#REF!</definedName>
    <definedName name="_Fill" hidden="1">#REF!</definedName>
    <definedName name="_xlnm._FilterDatabase" localSheetId="5" hidden="1">'3-1. (Raw data) Scope 1'!$B$5:$AX$79</definedName>
    <definedName name="_xlnm._FilterDatabase" localSheetId="6" hidden="1">'3-2. (Raw data) Scope2_Location'!$B$5:$BA$33</definedName>
    <definedName name="_xlnm._FilterDatabase" localSheetId="7" hidden="1">'3-3. (Raw data) Scope 2_Market'!$B$5:$BA$33</definedName>
    <definedName name="_xlnm._FilterDatabase" localSheetId="9" hidden="1">'4-1. Data log history'!$B$4:$S$26</definedName>
    <definedName name="_xlnm._FilterDatabase" localSheetId="11" hidden="1">'5-1. Fuel Density'!$B$5:$D$19</definedName>
    <definedName name="_xlnm._FilterDatabase" localSheetId="14" hidden="1">'5-4. Calorific&amp;Emission factor'!$A$21:$AP$21</definedName>
    <definedName name="_xlnm._FilterDatabase" localSheetId="0" hidden="1">#REF!</definedName>
    <definedName name="_xlnm._FilterDatabase" hidden="1">#REF!</definedName>
    <definedName name="_k1" localSheetId="0" hidden="1">#REF!</definedName>
    <definedName name="_k1" hidden="1">#REF!</definedName>
    <definedName name="_Key1" localSheetId="0" hidden="1">#REF!</definedName>
    <definedName name="_Key1" hidden="1">#REF!</definedName>
    <definedName name="_Key2" localSheetId="0" hidden="1">#REF!</definedName>
    <definedName name="_Key2" hidden="1">#REF!</definedName>
    <definedName name="_kv6" localSheetId="0" hidden="1">{#N/A,#N/A,FALSE,"단축1";#N/A,#N/A,FALSE,"단축2";#N/A,#N/A,FALSE,"단축3";#N/A,#N/A,FALSE,"장축";#N/A,#N/A,FALSE,"4WD"}</definedName>
    <definedName name="_kv6" hidden="1">{#N/A,#N/A,FALSE,"단축1";#N/A,#N/A,FALSE,"단축2";#N/A,#N/A,FALSE,"단축3";#N/A,#N/A,FALSE,"장축";#N/A,#N/A,FALSE,"4WD"}</definedName>
    <definedName name="_Order1" hidden="1">255</definedName>
    <definedName name="_Order2" hidden="1">255</definedName>
    <definedName name="_Parse_Out" hidden="1">#REF!</definedName>
    <definedName name="_q1" localSheetId="0" hidden="1">{#N/A,#N/A,FALSE,"단축1";#N/A,#N/A,FALSE,"단축2";#N/A,#N/A,FALSE,"단축3";#N/A,#N/A,FALSE,"장축";#N/A,#N/A,FALSE,"4WD"}</definedName>
    <definedName name="_q1" hidden="1">{#N/A,#N/A,FALSE,"단축1";#N/A,#N/A,FALSE,"단축2";#N/A,#N/A,FALSE,"단축3";#N/A,#N/A,FALSE,"장축";#N/A,#N/A,FALSE,"4WD"}</definedName>
    <definedName name="_q3" localSheetId="0" hidden="1">{#N/A,#N/A,FALSE,"단축1";#N/A,#N/A,FALSE,"단축2";#N/A,#N/A,FALSE,"단축3";#N/A,#N/A,FALSE,"장축";#N/A,#N/A,FALSE,"4WD"}</definedName>
    <definedName name="_q3" hidden="1">{#N/A,#N/A,FALSE,"단축1";#N/A,#N/A,FALSE,"단축2";#N/A,#N/A,FALSE,"단축3";#N/A,#N/A,FALSE,"장축";#N/A,#N/A,FALSE,"4WD"}</definedName>
    <definedName name="_q5" localSheetId="0" hidden="1">{#N/A,#N/A,FALSE,"신규dep";#N/A,#N/A,FALSE,"신규dep-금형상각후";#N/A,#N/A,FALSE,"신규dep-연구비상각후";#N/A,#N/A,FALSE,"신규dep-기계,공구상각후"}</definedName>
    <definedName name="_q5" hidden="1">{#N/A,#N/A,FALSE,"신규dep";#N/A,#N/A,FALSE,"신규dep-금형상각후";#N/A,#N/A,FALSE,"신규dep-연구비상각후";#N/A,#N/A,FALSE,"신규dep-기계,공구상각후"}</definedName>
    <definedName name="_q6" localSheetId="0"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localSheetId="0"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9" localSheetId="0" hidden="1">{#N/A,#N/A,FALSE,"신규dep";#N/A,#N/A,FALSE,"신규dep-금형상각후";#N/A,#N/A,FALSE,"신규dep-연구비상각후";#N/A,#N/A,FALSE,"신규dep-기계,공구상각후"}</definedName>
    <definedName name="_q9" hidden="1">{#N/A,#N/A,FALSE,"신규dep";#N/A,#N/A,FALSE,"신규dep-금형상각후";#N/A,#N/A,FALSE,"신규dep-연구비상각후";#N/A,#N/A,FALSE,"신규dep-기계,공구상각후"}</definedName>
    <definedName name="_s1" localSheetId="0" hidden="1">{#N/A,#N/A,FALSE,"신규dep";#N/A,#N/A,FALSE,"신규dep-금형상각후";#N/A,#N/A,FALSE,"신규dep-연구비상각후";#N/A,#N/A,FALSE,"신규dep-기계,공구상각후"}</definedName>
    <definedName name="_s1" hidden="1">{#N/A,#N/A,FALSE,"신규dep";#N/A,#N/A,FALSE,"신규dep-금형상각후";#N/A,#N/A,FALSE,"신규dep-연구비상각후";#N/A,#N/A,FALSE,"신규dep-기계,공구상각후"}</definedName>
    <definedName name="_s2" localSheetId="0" hidden="1">{#N/A,#N/A,FALSE,"신규dep";#N/A,#N/A,FALSE,"신규dep-금형상각후";#N/A,#N/A,FALSE,"신규dep-연구비상각후";#N/A,#N/A,FALSE,"신규dep-기계,공구상각후"}</definedName>
    <definedName name="_s2" hidden="1">{#N/A,#N/A,FALSE,"신규dep";#N/A,#N/A,FALSE,"신규dep-금형상각후";#N/A,#N/A,FALSE,"신규dep-연구비상각후";#N/A,#N/A,FALSE,"신규dep-기계,공구상각후"}</definedName>
    <definedName name="_s3" localSheetId="0" hidden="1">{#N/A,#N/A,FALSE,"단축1";#N/A,#N/A,FALSE,"단축2";#N/A,#N/A,FALSE,"단축3";#N/A,#N/A,FALSE,"장축";#N/A,#N/A,FALSE,"4WD"}</definedName>
    <definedName name="_s3" hidden="1">{#N/A,#N/A,FALSE,"단축1";#N/A,#N/A,FALSE,"단축2";#N/A,#N/A,FALSE,"단축3";#N/A,#N/A,FALSE,"장축";#N/A,#N/A,FALSE,"4WD"}</definedName>
    <definedName name="_s4" localSheetId="0" hidden="1">{#N/A,#N/A,FALSE,"단축1";#N/A,#N/A,FALSE,"단축2";#N/A,#N/A,FALSE,"단축3";#N/A,#N/A,FALSE,"장축";#N/A,#N/A,FALSE,"4WD"}</definedName>
    <definedName name="_s4" hidden="1">{#N/A,#N/A,FALSE,"단축1";#N/A,#N/A,FALSE,"단축2";#N/A,#N/A,FALSE,"단축3";#N/A,#N/A,FALSE,"장축";#N/A,#N/A,FALSE,"4WD"}</definedName>
    <definedName name="_s5" localSheetId="0" hidden="1">{#N/A,#N/A,FALSE,"신규dep";#N/A,#N/A,FALSE,"신규dep-금형상각후";#N/A,#N/A,FALSE,"신규dep-연구비상각후";#N/A,#N/A,FALSE,"신규dep-기계,공구상각후"}</definedName>
    <definedName name="_s5" hidden="1">{#N/A,#N/A,FALSE,"신규dep";#N/A,#N/A,FALSE,"신규dep-금형상각후";#N/A,#N/A,FALSE,"신규dep-연구비상각후";#N/A,#N/A,FALSE,"신규dep-기계,공구상각후"}</definedName>
    <definedName name="_s6" localSheetId="0"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localSheetId="0"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localSheetId="0"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hidden="1">#REF!</definedName>
    <definedName name="_SHT1" localSheetId="0"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ort" localSheetId="14" hidden="1">#REF!</definedName>
    <definedName name="_Sort" localSheetId="0" hidden="1">#REF!</definedName>
    <definedName name="_Sort" hidden="1">#REF!</definedName>
    <definedName name="_Sort2" localSheetId="0" hidden="1">#REF!</definedName>
    <definedName name="_Sort2" hidden="1">#REF!</definedName>
    <definedName name="_SUM1" localSheetId="0" hidden="1">{#N/A,#N/A,FALSE,"단축1";#N/A,#N/A,FALSE,"단축2";#N/A,#N/A,FALSE,"단축3";#N/A,#N/A,FALSE,"장축";#N/A,#N/A,FALSE,"4WD"}</definedName>
    <definedName name="_SUM1" hidden="1">{#N/A,#N/A,FALSE,"단축1";#N/A,#N/A,FALSE,"단축2";#N/A,#N/A,FALSE,"단축3";#N/A,#N/A,FALSE,"장축";#N/A,#N/A,FALSE,"4WD"}</definedName>
    <definedName name="_T2" localSheetId="0" hidden="1">{#N/A,#N/A,FALSE,"단축1";#N/A,#N/A,FALSE,"단축2";#N/A,#N/A,FALSE,"단축3";#N/A,#N/A,FALSE,"장축";#N/A,#N/A,FALSE,"4WD"}</definedName>
    <definedName name="_T2" hidden="1">{#N/A,#N/A,FALSE,"단축1";#N/A,#N/A,FALSE,"단축2";#N/A,#N/A,FALSE,"단축3";#N/A,#N/A,FALSE,"장축";#N/A,#N/A,FALSE,"4WD"}</definedName>
    <definedName name="_TRT11" localSheetId="0"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w1" localSheetId="0" hidden="1">{#N/A,#N/A,FALSE,"신규dep";#N/A,#N/A,FALSE,"신규dep-금형상각후";#N/A,#N/A,FALSE,"신규dep-연구비상각후";#N/A,#N/A,FALSE,"신규dep-기계,공구상각후"}</definedName>
    <definedName name="_w1" hidden="1">{#N/A,#N/A,FALSE,"신규dep";#N/A,#N/A,FALSE,"신규dep-금형상각후";#N/A,#N/A,FALSE,"신규dep-연구비상각후";#N/A,#N/A,FALSE,"신규dep-기계,공구상각후"}</definedName>
    <definedName name="_W2" localSheetId="0" hidden="1">{#N/A,#N/A,FALSE,"품의서";#N/A,#N/A,FALSE,"전제";#N/A,#N/A,FALSE,"총손";#N/A,#N/A,FALSE,"손익"}</definedName>
    <definedName name="_W2" hidden="1">{#N/A,#N/A,FALSE,"품의서";#N/A,#N/A,FALSE,"전제";#N/A,#N/A,FALSE,"총손";#N/A,#N/A,FALSE,"손익"}</definedName>
    <definedName name="_w3" localSheetId="0" hidden="1">{#N/A,#N/A,FALSE,"신규dep";#N/A,#N/A,FALSE,"신규dep-금형상각후";#N/A,#N/A,FALSE,"신규dep-연구비상각후";#N/A,#N/A,FALSE,"신규dep-기계,공구상각후"}</definedName>
    <definedName name="_w3" hidden="1">{#N/A,#N/A,FALSE,"신규dep";#N/A,#N/A,FALSE,"신규dep-금형상각후";#N/A,#N/A,FALSE,"신규dep-연구비상각후";#N/A,#N/A,FALSE,"신규dep-기계,공구상각후"}</definedName>
    <definedName name="_w4" localSheetId="0" hidden="1">{#N/A,#N/A,FALSE,"단축1";#N/A,#N/A,FALSE,"단축2";#N/A,#N/A,FALSE,"단축3";#N/A,#N/A,FALSE,"장축";#N/A,#N/A,FALSE,"4WD"}</definedName>
    <definedName name="_w4" hidden="1">{#N/A,#N/A,FALSE,"단축1";#N/A,#N/A,FALSE,"단축2";#N/A,#N/A,FALSE,"단축3";#N/A,#N/A,FALSE,"장축";#N/A,#N/A,FALSE,"4WD"}</definedName>
    <definedName name="_w5" localSheetId="0" hidden="1">{#N/A,#N/A,FALSE,"신규dep";#N/A,#N/A,FALSE,"신규dep-금형상각후";#N/A,#N/A,FALSE,"신규dep-연구비상각후";#N/A,#N/A,FALSE,"신규dep-기계,공구상각후"}</definedName>
    <definedName name="_w5" hidden="1">{#N/A,#N/A,FALSE,"신규dep";#N/A,#N/A,FALSE,"신규dep-금형상각후";#N/A,#N/A,FALSE,"신규dep-연구비상각후";#N/A,#N/A,FALSE,"신규dep-기계,공구상각후"}</definedName>
    <definedName name="_z1" localSheetId="0" hidden="1">{#N/A,#N/A,FALSE,"단축1";#N/A,#N/A,FALSE,"단축2";#N/A,#N/A,FALSE,"단축3";#N/A,#N/A,FALSE,"장축";#N/A,#N/A,FALSE,"4WD"}</definedName>
    <definedName name="_z1" hidden="1">{#N/A,#N/A,FALSE,"단축1";#N/A,#N/A,FALSE,"단축2";#N/A,#N/A,FALSE,"단축3";#N/A,#N/A,FALSE,"장축";#N/A,#N/A,FALSE,"4WD"}</definedName>
    <definedName name="_z2" localSheetId="0" hidden="1">{#N/A,#N/A,FALSE,"단축1";#N/A,#N/A,FALSE,"단축2";#N/A,#N/A,FALSE,"단축3";#N/A,#N/A,FALSE,"장축";#N/A,#N/A,FALSE,"4WD"}</definedName>
    <definedName name="_z2" hidden="1">{#N/A,#N/A,FALSE,"단축1";#N/A,#N/A,FALSE,"단축2";#N/A,#N/A,FALSE,"단축3";#N/A,#N/A,FALSE,"장축";#N/A,#N/A,FALSE,"4WD"}</definedName>
    <definedName name="_z4" localSheetId="0" hidden="1">{#N/A,#N/A,FALSE,"단축1";#N/A,#N/A,FALSE,"단축2";#N/A,#N/A,FALSE,"단축3";#N/A,#N/A,FALSE,"장축";#N/A,#N/A,FALSE,"4WD"}</definedName>
    <definedName name="_z4" hidden="1">{#N/A,#N/A,FALSE,"단축1";#N/A,#N/A,FALSE,"단축2";#N/A,#N/A,FALSE,"단축3";#N/A,#N/A,FALSE,"장축";#N/A,#N/A,FALSE,"4WD"}</definedName>
    <definedName name="a" hidden="1">#REF!</definedName>
    <definedName name="A1_00근거" localSheetId="14" hidden="1">{#N/A,#N/A,FALSE,"단축1";#N/A,#N/A,FALSE,"단축2";#N/A,#N/A,FALSE,"단축3";#N/A,#N/A,FALSE,"장축";#N/A,#N/A,FALSE,"4WD"}</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5d" localSheetId="0" hidden="1">{#N/A,#N/A,FALSE,"단축1";#N/A,#N/A,FALSE,"단축2";#N/A,#N/A,FALSE,"단축3";#N/A,#N/A,FALSE,"장축";#N/A,#N/A,FALSE,"4WD"}</definedName>
    <definedName name="a5d" hidden="1">{#N/A,#N/A,FALSE,"단축1";#N/A,#N/A,FALSE,"단축2";#N/A,#N/A,FALSE,"단축3";#N/A,#N/A,FALSE,"장축";#N/A,#N/A,FALSE,"4WD"}</definedName>
    <definedName name="aa" localSheetId="0" hidden="1">{#N/A,#N/A,FALSE,"단축1";#N/A,#N/A,FALSE,"단축2";#N/A,#N/A,FALSE,"단축3";#N/A,#N/A,FALSE,"장축";#N/A,#N/A,FALSE,"4WD"}</definedName>
    <definedName name="aa" hidden="1">{#N/A,#N/A,FALSE,"단축1";#N/A,#N/A,FALSE,"단축2";#N/A,#N/A,FALSE,"단축3";#N/A,#N/A,FALSE,"장축";#N/A,#N/A,FALSE,"4WD"}</definedName>
    <definedName name="aaaa" localSheetId="0" hidden="1">{#N/A,#N/A,FALSE,"단축1";#N/A,#N/A,FALSE,"단축2";#N/A,#N/A,FALSE,"단축3";#N/A,#N/A,FALSE,"장축";#N/A,#N/A,FALSE,"4WD"}</definedName>
    <definedName name="aaaa" hidden="1">{#N/A,#N/A,FALSE,"단축1";#N/A,#N/A,FALSE,"단축2";#N/A,#N/A,FALSE,"단축3";#N/A,#N/A,FALSE,"장축";#N/A,#N/A,FALSE,"4WD"}</definedName>
    <definedName name="aaaaa" localSheetId="14" hidden="1">{#N/A,#N/A,FALSE,"표지";#N/A,#N/A,FALSE,"전제";#N/A,#N/A,FALSE,"손익-자 (2)";#N/A,#N/A,FALSE,"손익-자";#N/A,#N/A,FALSE,"손익-마 (2)";#N/A,#N/A,FALSE,"손익-마";#N/A,#N/A,FALSE,"총손최종"}</definedName>
    <definedName name="AAAAA" localSheetId="0" hidden="1">{#N/A,#N/A,FALSE,"단축1";#N/A,#N/A,FALSE,"단축2";#N/A,#N/A,FALSE,"단축3";#N/A,#N/A,FALSE,"장축";#N/A,#N/A,FALSE,"4WD"}</definedName>
    <definedName name="AAAAA" hidden="1">{#N/A,#N/A,FALSE,"단축1";#N/A,#N/A,FALSE,"단축2";#N/A,#N/A,FALSE,"단축3";#N/A,#N/A,FALSE,"장축";#N/A,#N/A,FALSE,"4WD"}</definedName>
    <definedName name="aaif" localSheetId="0" hidden="1">{#N/A,#N/A,FALSE,"단축1";#N/A,#N/A,FALSE,"단축2";#N/A,#N/A,FALSE,"단축3";#N/A,#N/A,FALSE,"장축";#N/A,#N/A,FALSE,"4WD"}</definedName>
    <definedName name="aaif" hidden="1">{#N/A,#N/A,FALSE,"단축1";#N/A,#N/A,FALSE,"단축2";#N/A,#N/A,FALSE,"단축3";#N/A,#N/A,FALSE,"장축";#N/A,#N/A,FALSE,"4WD"}</definedName>
    <definedName name="aaqs" localSheetId="0" hidden="1">{#N/A,#N/A,FALSE,"단축1";#N/A,#N/A,FALSE,"단축2";#N/A,#N/A,FALSE,"단축3";#N/A,#N/A,FALSE,"장축";#N/A,#N/A,FALSE,"4WD"}</definedName>
    <definedName name="aaqs" hidden="1">{#N/A,#N/A,FALSE,"단축1";#N/A,#N/A,FALSE,"단축2";#N/A,#N/A,FALSE,"단축3";#N/A,#N/A,FALSE,"장축";#N/A,#N/A,FALSE,"4WD"}</definedName>
    <definedName name="AAZ" localSheetId="0" hidden="1">{#N/A,#N/A,FALSE,"해외크레임";#N/A,#N/A,FALSE,"ACCENT현황";#N/A,#N/A,FALSE,"AVANTE";#N/A,#N/A,FALSE,"SONATA(3)";#N/A,#N/A,FALSE,"국내크레임"}</definedName>
    <definedName name="AAZ" hidden="1">{#N/A,#N/A,FALSE,"해외크레임";#N/A,#N/A,FALSE,"ACCENT현황";#N/A,#N/A,FALSE,"AVANTE";#N/A,#N/A,FALSE,"SONATA(3)";#N/A,#N/A,FALSE,"국내크레임"}</definedName>
    <definedName name="AB" localSheetId="0" hidden="1">{#N/A,#N/A,FALSE,"표지";#N/A,#N/A,FALSE,"전제";#N/A,#N/A,FALSE,"손익-자 (2)";#N/A,#N/A,FALSE,"손익-자";#N/A,#N/A,FALSE,"손익-마 (2)";#N/A,#N/A,FALSE,"손익-마";#N/A,#N/A,FALSE,"총손최종"}</definedName>
    <definedName name="AB" hidden="1">{#N/A,#N/A,FALSE,"표지";#N/A,#N/A,FALSE,"전제";#N/A,#N/A,FALSE,"손익-자 (2)";#N/A,#N/A,FALSE,"손익-자";#N/A,#N/A,FALSE,"손익-마 (2)";#N/A,#N/A,FALSE,"손익-마";#N/A,#N/A,FALSE,"총손최종"}</definedName>
    <definedName name="ABCD" localSheetId="0" hidden="1">{#N/A,#N/A,FALSE,"표지";#N/A,#N/A,FALSE,"을지1";#N/A,#N/A,FALSE,"일정1";#N/A,#N/A,FALSE,"일정2";#N/A,#N/A,FALSE,"11T-C";#N/A,#N/A,FALSE,"15T-D";#N/A,#N/A,FALSE,"판매현황";#N/A,#N/A,FALSE,"업무 FLOW"}</definedName>
    <definedName name="ABCD" hidden="1">{#N/A,#N/A,FALSE,"표지";#N/A,#N/A,FALSE,"을지1";#N/A,#N/A,FALSE,"일정1";#N/A,#N/A,FALSE,"일정2";#N/A,#N/A,FALSE,"11T-C";#N/A,#N/A,FALSE,"15T-D";#N/A,#N/A,FALSE,"판매현황";#N/A,#N/A,FALSE,"업무 FLOW"}</definedName>
    <definedName name="abd" localSheetId="0" hidden="1">{#N/A,#N/A,FALSE,"견적대비-2"}</definedName>
    <definedName name="abd" hidden="1">{#N/A,#N/A,FALSE,"견적대비-2"}</definedName>
    <definedName name="ABS이월오더" localSheetId="0" hidden="1">{#N/A,#N/A,FALSE,"단축1";#N/A,#N/A,FALSE,"단축2";#N/A,#N/A,FALSE,"단축3";#N/A,#N/A,FALSE,"장축";#N/A,#N/A,FALSE,"4WD"}</definedName>
    <definedName name="ABS이월오더" hidden="1">{#N/A,#N/A,FALSE,"단축1";#N/A,#N/A,FALSE,"단축2";#N/A,#N/A,FALSE,"단축3";#N/A,#N/A,FALSE,"장축";#N/A,#N/A,FALSE,"4WD"}</definedName>
    <definedName name="ABS이태리" localSheetId="0" hidden="1">{#N/A,#N/A,FALSE,"단축1";#N/A,#N/A,FALSE,"단축2";#N/A,#N/A,FALSE,"단축3";#N/A,#N/A,FALSE,"장축";#N/A,#N/A,FALSE,"4WD"}</definedName>
    <definedName name="ABS이태리" hidden="1">{#N/A,#N/A,FALSE,"단축1";#N/A,#N/A,FALSE,"단축2";#N/A,#N/A,FALSE,"단축3";#N/A,#N/A,FALSE,"장축";#N/A,#N/A,FALSE,"4WD"}</definedName>
    <definedName name="ABS중합">[2]Reporting!$A$33:$A$36</definedName>
    <definedName name="ACB" localSheetId="0"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localSheetId="14" hidden="1">"C:\생산판매\long98\9802장판원본.mdb"</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 localSheetId="0" hidden="1">{#N/A,#N/A,FALSE,"을지 (4)";#N/A,#N/A,FALSE,"을지 (5)";#N/A,#N/A,FALSE,"을지 (6)"}</definedName>
    <definedName name="AD" hidden="1">{#N/A,#N/A,FALSE,"을지 (4)";#N/A,#N/A,FALSE,"을지 (5)";#N/A,#N/A,FALSE,"을지 (6)"}</definedName>
    <definedName name="adf" localSheetId="0" hidden="1">{#N/A,#N/A,FALSE,"단축1";#N/A,#N/A,FALSE,"단축2";#N/A,#N/A,FALSE,"단축3";#N/A,#N/A,FALSE,"장축";#N/A,#N/A,FALSE,"4WD"}</definedName>
    <definedName name="adf" hidden="1">{#N/A,#N/A,FALSE,"단축1";#N/A,#N/A,FALSE,"단축2";#N/A,#N/A,FALSE,"단축3";#N/A,#N/A,FALSE,"장축";#N/A,#N/A,FALSE,"4WD"}</definedName>
    <definedName name="ads" localSheetId="0"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0" hidden="1">{#N/A,#N/A,TRUE,"Y생산";#N/A,#N/A,TRUE,"Y판매";#N/A,#N/A,TRUE,"Y총물량";#N/A,#N/A,TRUE,"Y능력";#N/A,#N/A,TRUE,"YKD"}</definedName>
    <definedName name="ADSDF" hidden="1">{#N/A,#N/A,TRUE,"Y생산";#N/A,#N/A,TRUE,"Y판매";#N/A,#N/A,TRUE,"Y총물량";#N/A,#N/A,TRUE,"Y능력";#N/A,#N/A,TRUE,"YKD"}</definedName>
    <definedName name="afdsf" localSheetId="0" hidden="1">{#N/A,#N/A,FALSE,"단축1";#N/A,#N/A,FALSE,"단축2";#N/A,#N/A,FALSE,"단축3";#N/A,#N/A,FALSE,"장축";#N/A,#N/A,FALSE,"4WD"}</definedName>
    <definedName name="afdsf" hidden="1">{#N/A,#N/A,FALSE,"단축1";#N/A,#N/A,FALSE,"단축2";#N/A,#N/A,FALSE,"단축3";#N/A,#N/A,FALSE,"장축";#N/A,#N/A,FALSE,"4WD"}</definedName>
    <definedName name="aff" localSheetId="0" hidden="1">{#N/A,#N/A,FALSE,"단축1";#N/A,#N/A,FALSE,"단축2";#N/A,#N/A,FALSE,"단축3";#N/A,#N/A,FALSE,"장축";#N/A,#N/A,FALSE,"4WD"}</definedName>
    <definedName name="aff" hidden="1">{#N/A,#N/A,FALSE,"단축1";#N/A,#N/A,FALSE,"단축2";#N/A,#N/A,FALSE,"단축3";#N/A,#N/A,FALSE,"장축";#N/A,#N/A,FALSE,"4WD"}</definedName>
    <definedName name="afs" localSheetId="14" hidden="1">{#N/A,#N/A,FALSE,"단축1";#N/A,#N/A,FALSE,"단축2";#N/A,#N/A,FALSE,"단축3";#N/A,#N/A,FALSE,"장축";#N/A,#N/A,FALSE,"4WD"}</definedName>
    <definedName name="afs">#REF!</definedName>
    <definedName name="AQP" localSheetId="0" hidden="1">{#N/A,#N/A,FALSE,"96 3월물량표";#N/A,#N/A,FALSE,"96 4월물량표";#N/A,#N/A,FALSE,"96 5월물량표"}</definedName>
    <definedName name="AQP" hidden="1">{#N/A,#N/A,FALSE,"96 3월물량표";#N/A,#N/A,FALSE,"96 4월물량표";#N/A,#N/A,FALSE,"96 5월물량표"}</definedName>
    <definedName name="AS2DocOpenMode" hidden="1">"AS2DocumentEdit"</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d" localSheetId="14" hidden="1">{#N/A,#N/A,FALSE,"표지";#N/A,#N/A,FALSE,"전제";#N/A,#N/A,FALSE,"손익-자 (2)";#N/A,#N/A,FALSE,"손익-자";#N/A,#N/A,FALSE,"손익-마 (2)";#N/A,#N/A,FALSE,"손익-마";#N/A,#N/A,FALSE,"총손최종"}</definedName>
    <definedName name="asd" localSheetId="0">#REF!</definedName>
    <definedName name="asd">#REF!</definedName>
    <definedName name="asdf" localSheetId="14" hidden="1">{#N/A,#N/A,FALSE,"단축1";#N/A,#N/A,FALSE,"단축2";#N/A,#N/A,FALSE,"단축3";#N/A,#N/A,FALSE,"장축";#N/A,#N/A,FALSE,"4WD"}</definedName>
    <definedName name="asdf" localSheetId="0" hidden="1">{#N/A,#N/A,FALSE,"단축1";#N/A,#N/A,FALSE,"단축2";#N/A,#N/A,FALSE,"단축3";#N/A,#N/A,FALSE,"장축";#N/A,#N/A,FALSE,"4WD"}</definedName>
    <definedName name="asdf" hidden="1">{#N/A,#N/A,FALSE,"단축1";#N/A,#N/A,FALSE,"단축2";#N/A,#N/A,FALSE,"단축3";#N/A,#N/A,FALSE,"장축";#N/A,#N/A,FALSE,"4WD"}</definedName>
    <definedName name="asdfa" localSheetId="0" hidden="1">{#N/A,#N/A,FALSE,"단축1";#N/A,#N/A,FALSE,"단축2";#N/A,#N/A,FALSE,"단축3";#N/A,#N/A,FALSE,"장축";#N/A,#N/A,FALSE,"4WD"}</definedName>
    <definedName name="asdfa" hidden="1">{#N/A,#N/A,FALSE,"단축1";#N/A,#N/A,FALSE,"단축2";#N/A,#N/A,FALSE,"단축3";#N/A,#N/A,FALSE,"장축";#N/A,#N/A,FALSE,"4WD"}</definedName>
    <definedName name="ASDFAD" localSheetId="0" hidden="1">{#N/A,#N/A,FALSE,"단축1";#N/A,#N/A,FALSE,"단축2";#N/A,#N/A,FALSE,"단축3";#N/A,#N/A,FALSE,"장축";#N/A,#N/A,FALSE,"4WD"}</definedName>
    <definedName name="ASDFAD" hidden="1">{#N/A,#N/A,FALSE,"단축1";#N/A,#N/A,FALSE,"단축2";#N/A,#N/A,FALSE,"단축3";#N/A,#N/A,FALSE,"장축";#N/A,#N/A,FALSE,"4WD"}</definedName>
    <definedName name="asdfasd" localSheetId="0" hidden="1">{#N/A,#N/A,FALSE,"단축1";#N/A,#N/A,FALSE,"단축2";#N/A,#N/A,FALSE,"단축3";#N/A,#N/A,FALSE,"장축";#N/A,#N/A,FALSE,"4WD"}</definedName>
    <definedName name="asdfasd" hidden="1">{#N/A,#N/A,FALSE,"단축1";#N/A,#N/A,FALSE,"단축2";#N/A,#N/A,FALSE,"단축3";#N/A,#N/A,FALSE,"장축";#N/A,#N/A,FALSE,"4WD"}</definedName>
    <definedName name="asdfasdf" localSheetId="0" hidden="1">{#N/A,#N/A,FALSE,"초도품";#N/A,#N/A,FALSE,"초도품 (2)";#N/A,#N/A,FALSE,"초도품 (3)";#N/A,#N/A,FALSE,"초도품 (4)";#N/A,#N/A,FALSE,"초도품 (5)";#N/A,#N/A,FALSE,"초도품 (6)"}</definedName>
    <definedName name="asdfasdf" hidden="1">{#N/A,#N/A,FALSE,"초도품";#N/A,#N/A,FALSE,"초도품 (2)";#N/A,#N/A,FALSE,"초도품 (3)";#N/A,#N/A,FALSE,"초도품 (4)";#N/A,#N/A,FALSE,"초도품 (5)";#N/A,#N/A,FALSE,"초도품 (6)"}</definedName>
    <definedName name="ASDFASF" localSheetId="0" hidden="1">{#N/A,#N/A,FALSE,"단축1";#N/A,#N/A,FALSE,"단축2";#N/A,#N/A,FALSE,"단축3";#N/A,#N/A,FALSE,"장축";#N/A,#N/A,FALSE,"4WD"}</definedName>
    <definedName name="ASDFASF" hidden="1">{#N/A,#N/A,FALSE,"단축1";#N/A,#N/A,FALSE,"단축2";#N/A,#N/A,FALSE,"단축3";#N/A,#N/A,FALSE,"장축";#N/A,#N/A,FALSE,"4WD"}</definedName>
    <definedName name="asdfasgfagag" localSheetId="0" hidden="1">{#N/A,#N/A,FALSE,"단축1";#N/A,#N/A,FALSE,"단축2";#N/A,#N/A,FALSE,"단축3";#N/A,#N/A,FALSE,"장축";#N/A,#N/A,FALSE,"4WD"}</definedName>
    <definedName name="asdfasgfagag" hidden="1">{#N/A,#N/A,FALSE,"단축1";#N/A,#N/A,FALSE,"단축2";#N/A,#N/A,FALSE,"단축3";#N/A,#N/A,FALSE,"장축";#N/A,#N/A,FALSE,"4WD"}</definedName>
    <definedName name="ASDFF" localSheetId="0"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dffdas" localSheetId="0" hidden="1">{#N/A,#N/A,FALSE,"단축1";#N/A,#N/A,FALSE,"단축2";#N/A,#N/A,FALSE,"단축3";#N/A,#N/A,FALSE,"장축";#N/A,#N/A,FALSE,"4WD"}</definedName>
    <definedName name="asdffdas" hidden="1">{#N/A,#N/A,FALSE,"단축1";#N/A,#N/A,FALSE,"단축2";#N/A,#N/A,FALSE,"단축3";#N/A,#N/A,FALSE,"장축";#N/A,#N/A,FALSE,"4WD"}</definedName>
    <definedName name="asdfsdfasdfgasdfasdf" localSheetId="0" hidden="1">{#N/A,#N/A,FALSE,"을지 (4)";#N/A,#N/A,FALSE,"을지 (5)";#N/A,#N/A,FALSE,"을지 (6)"}</definedName>
    <definedName name="asdfsdfasdfgasdfasdf" hidden="1">{#N/A,#N/A,FALSE,"을지 (4)";#N/A,#N/A,FALSE,"을지 (5)";#N/A,#N/A,FALSE,"을지 (6)"}</definedName>
    <definedName name="asf" localSheetId="0" hidden="1">{#N/A,#N/A,FALSE,"단축1";#N/A,#N/A,FALSE,"단축2";#N/A,#N/A,FALSE,"단축3";#N/A,#N/A,FALSE,"장축";#N/A,#N/A,FALSE,"4WD"}</definedName>
    <definedName name="asf" hidden="1">{#N/A,#N/A,FALSE,"단축1";#N/A,#N/A,FALSE,"단축2";#N/A,#N/A,FALSE,"단축3";#N/A,#N/A,FALSE,"장축";#N/A,#N/A,FALSE,"4WD"}</definedName>
    <definedName name="ASFD" localSheetId="0" hidden="1">{#N/A,#N/A,FALSE,"단축1";#N/A,#N/A,FALSE,"단축2";#N/A,#N/A,FALSE,"단축3";#N/A,#N/A,FALSE,"장축";#N/A,#N/A,FALSE,"4WD"}</definedName>
    <definedName name="ASFD" hidden="1">{#N/A,#N/A,FALSE,"단축1";#N/A,#N/A,FALSE,"단축2";#N/A,#N/A,FALSE,"단축3";#N/A,#N/A,FALSE,"장축";#N/A,#N/A,FALSE,"4WD"}</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SSY" localSheetId="14" hidden="1">{#N/A,#N/A,FALSE,"단축1";#N/A,#N/A,FALSE,"단축2";#N/A,#N/A,FALSE,"단축3";#N/A,#N/A,FALSE,"장축";#N/A,#N/A,FALSE,"4WD"}</definedName>
    <definedName name="ASSY" localSheetId="0" hidden="1">{#N/A,#N/A,FALSE,"단축1";#N/A,#N/A,FALSE,"단축2";#N/A,#N/A,FALSE,"단축3";#N/A,#N/A,FALSE,"장축";#N/A,#N/A,FALSE,"4WD"}</definedName>
    <definedName name="ASSY" hidden="1">{#N/A,#N/A,FALSE,"단축1";#N/A,#N/A,FALSE,"단축2";#N/A,#N/A,FALSE,"단축3";#N/A,#N/A,FALSE,"장축";#N/A,#N/A,FALSE,"4WD"}</definedName>
    <definedName name="BBBBB"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B" localSheetId="0" hidden="1">{#N/A,#N/A,FALSE,"표지";#N/A,#N/A,FALSE,"전제";#N/A,#N/A,FALSE,"손익-자 (2)";#N/A,#N/A,FALSE,"손익-자";#N/A,#N/A,FALSE,"손익-마 (2)";#N/A,#N/A,FALSE,"손익-마";#N/A,#N/A,FALSE,"총손최종"}</definedName>
    <definedName name="BBBBBB" hidden="1">{#N/A,#N/A,FALSE,"표지";#N/A,#N/A,FALSE,"전제";#N/A,#N/A,FALSE,"손익-자 (2)";#N/A,#N/A,FALSE,"손익-자";#N/A,#N/A,FALSE,"손익-마 (2)";#N/A,#N/A,FALSE,"손익-마";#N/A,#N/A,FALSE,"총손최종"}</definedName>
    <definedName name="BEx01P53UI1H2JGW6DPFGFZGRI7M" hidden="1">#REF!</definedName>
    <definedName name="BEx02TAXU97150MC8FBTTYQ06ZF9" hidden="1">#REF!</definedName>
    <definedName name="BEx036SHU2O860GB5OCHFVD8TFL5" hidden="1">#REF!</definedName>
    <definedName name="BEx1FF6L84LCOTW2IMJ9NW1UKPO9" hidden="1">#REF!</definedName>
    <definedName name="BEx1FM2QOIPYIBY5GM3TWY4BITIT" hidden="1">#REF!</definedName>
    <definedName name="BEx1G83QIJFWSFFM1H70UIU994OK" hidden="1">#REF!</definedName>
    <definedName name="BEx1GJSH1K4IC1BOZHRRMW33VVHF" hidden="1">#REF!</definedName>
    <definedName name="BEx1GW2VEV8DTVMZCRZUYC2NUWVV" hidden="1">#REF!</definedName>
    <definedName name="BEx1HBTDYCIM2K97TQ1R7XTJARGA" hidden="1">#REF!</definedName>
    <definedName name="BEx1HD0L1ZME6KYD9F0LCUCGU0Y2" hidden="1">#REF!</definedName>
    <definedName name="BEx1HHYJR9IIRQFJZZANK8BF48SX" hidden="1">#REF!</definedName>
    <definedName name="BEx1HXOVZW14IWJ4IIGIKXJ9L7YX" hidden="1">#REF!</definedName>
    <definedName name="BEx1I333RU6O2XZ3P5LV1G4MY7LA" hidden="1">#REF!</definedName>
    <definedName name="BEx1ID4MXFVDJKXHFDDURX4L4SWL" hidden="1">#REF!</definedName>
    <definedName name="BEx1IEMLRHQPWCR5FRZ44FJPTQK4" hidden="1">#REF!</definedName>
    <definedName name="BEx1IKRQ4K7GCE5IK1FUBBOAKXJ7" hidden="1">#REF!</definedName>
    <definedName name="BEx1IKX5PG9OGDDEHKG237S135LQ" hidden="1">#REF!</definedName>
    <definedName name="BEx1IL2I2NJCV0YSHTVO72E6ZNNZ" hidden="1">#REF!</definedName>
    <definedName name="BEx1ILDA3B0E89RASGZ30NXMQ3WG" hidden="1">#REF!</definedName>
    <definedName name="BEx1ITM2BFI3IVT0NGVV2RHIKIDZ" hidden="1">#REF!</definedName>
    <definedName name="BEx1J3I4EDH119NGSNECLPR8QHOW" hidden="1">#REF!</definedName>
    <definedName name="BEx1J490FNFMNQSI5BSMYYAR5LRP" hidden="1">#REF!</definedName>
    <definedName name="BEx1JOHFIKE4RPHX2QPE3R0R7UCZ" hidden="1">#REF!</definedName>
    <definedName name="BEx1K0BIHCJPCEV2202KIUY5XAIC" hidden="1">#REF!</definedName>
    <definedName name="BEx1KCR7LLU3BJLAF1J9Q58DW5IE" hidden="1">#REF!</definedName>
    <definedName name="BEx1KMY2GQ6D3S5IUK4BORR9IRH4" hidden="1">#REF!</definedName>
    <definedName name="BEx1LS07AWSTEA36CDECQYZYC1FU" hidden="1">#REF!</definedName>
    <definedName name="BEx1LYW8IP8BQC56WZ6CMTR66HIK" hidden="1">#REF!</definedName>
    <definedName name="BEx1M3E9740XQCWLXNCH4JFJWNZY" hidden="1">#REF!</definedName>
    <definedName name="BEx1M4LEWM0CE5HVOJW0DHJZ4X8Z" hidden="1">#REF!</definedName>
    <definedName name="BEx1MDA4XPFQPLSL2C6BRV7Q0O44" hidden="1">#REF!</definedName>
    <definedName name="BEx1MFDOBEV5TY8GP81VI6HNKR07" hidden="1">#REF!</definedName>
    <definedName name="BEx1MQMCPG2M832VBDD2J3HCNCUL" hidden="1">#REF!</definedName>
    <definedName name="BEx1MS9M7OASXZSD1107T2UTTQKU" hidden="1">#REF!</definedName>
    <definedName name="BEx1NC1R77WSJ7AI5AB137ADO7FD" hidden="1">#REF!</definedName>
    <definedName name="BEx1OFWQUGUX7FCTR32D89MBU3KE" hidden="1">#REF!</definedName>
    <definedName name="BEx1OKPEOY8WP04ZAZRJ75PR44QT" hidden="1">#REF!</definedName>
    <definedName name="BEx1OQZZ8VY8NQ07PE89RAMLAAFZ" hidden="1">#REF!</definedName>
    <definedName name="BEx1PQNRP2UO2AF0WG20H8AXZ8TL" hidden="1">#REF!</definedName>
    <definedName name="BEx1PYR3LN4EFUKPLPOGSQ1DEU0H" hidden="1">#REF!</definedName>
    <definedName name="BEx1QSFAVT7YR0LP9VO63DORE5X5" hidden="1">#REF!</definedName>
    <definedName name="BEx1R0TE1I2X7JKPY6ZF7MCK52NH" hidden="1">#REF!</definedName>
    <definedName name="BEx1RBGDOZGABY64A1XOKLB3KQ3G" hidden="1">#REF!</definedName>
    <definedName name="BEx1RHQWUCOO8MXQO0W0R9F8CPIC" hidden="1">#REF!</definedName>
    <definedName name="BEx1RMJLS3GDR3S2GIYZQ3VVUUD9" hidden="1">#REF!</definedName>
    <definedName name="BEx1RQL65HATLD7YWY569MWI26P1" hidden="1">#REF!</definedName>
    <definedName name="BEx1RU1B1GZ11SFDH050KS7EW97Q" hidden="1">#REF!</definedName>
    <definedName name="BEx1T057JBB4DWYW6AHO2C97519A" hidden="1">#REF!</definedName>
    <definedName name="BEx1U7QZ74QZT1EW1R5H6PIYIAMK" hidden="1">#REF!</definedName>
    <definedName name="BEx1U8I16193098L9JHRBHKZWTLJ" hidden="1">#REF!</definedName>
    <definedName name="BEx1UUDP622HTHNRJ5E5J4XB8CIT" hidden="1">#REF!</definedName>
    <definedName name="BEx1V32F9AA1HUBSDHPXTDSRL3N8" hidden="1">#REF!</definedName>
    <definedName name="BEx1V927QV2O5DZK1V2C1B3ZO2C2" hidden="1">#REF!</definedName>
    <definedName name="BEx1VGJYI09Q4FKWZQRSNTL59LYP" hidden="1">#REF!</definedName>
    <definedName name="BEx1VVOWHU0OB2OEURV0PN22VZQM" hidden="1">#REF!</definedName>
    <definedName name="BEx1W24UFGGCB3XT3VGHBMYM369V" hidden="1">#REF!</definedName>
    <definedName name="BEx1W430LVKRO5ZTULF71SZ3YOOJ" hidden="1">#REF!</definedName>
    <definedName name="BEx1W96ABHRD4UZATT65VDFDLZNK" hidden="1">#REF!</definedName>
    <definedName name="BEx1WE9OTC95R3NXCB0UAANLS069" hidden="1">#REF!</definedName>
    <definedName name="BEx1WI0N6WEC6ZX5Y44MC5020LWM" hidden="1">#REF!</definedName>
    <definedName name="BEx1XASH9I5ETBYLJTNKBH3T01KR" hidden="1">#REF!</definedName>
    <definedName name="BEx1XCVYVU8YTCHATS2ASYMMCKFP" hidden="1">#REF!</definedName>
    <definedName name="BEx1XF4TY7KY23SIB9TTCMXBQ2W1" hidden="1">#REF!</definedName>
    <definedName name="BEx1XGS9HOYXLU6K6VOF4FFQWGC0" hidden="1">#REF!</definedName>
    <definedName name="BEx1XNZ82MYJ8UV05YSISHQUEMSJ" hidden="1">#REF!</definedName>
    <definedName name="BEx3AWHEZGJVYNVLJJBRNU1S8LTV" hidden="1">#REF!</definedName>
    <definedName name="BEx3C8A9P599PKQSD9F59BQC9N0D" hidden="1">#REF!</definedName>
    <definedName name="BEx3D5UP643G8LZWSX4S5X23BYTM" hidden="1">#REF!</definedName>
    <definedName name="BEx3EC9CXICFGCC7YTGG1WR3LV9K" hidden="1">#REF!</definedName>
    <definedName name="BEx3ERZQFSNS9RXXNY269TKK7SMT" hidden="1">#REF!</definedName>
    <definedName name="BEx3ET72W5JIY9ZFXNDLIMBN7W19" hidden="1">#REF!</definedName>
    <definedName name="BEx3EUE1KRM32PTMBJIEXCEJ4BVU" hidden="1">#REF!</definedName>
    <definedName name="BEx3FBH2CA5NWOI7RK612N6JEFER" hidden="1">#REF!</definedName>
    <definedName name="BEx3FKM2NSFO4YKQWCLIXTAKQMIY" hidden="1">#REF!</definedName>
    <definedName name="BEx3FSPEEDN90OCX0DBWJ5NSOPUH" hidden="1">#REF!</definedName>
    <definedName name="BEx3FSUUT52YA1DPTOBLI9XILQMO" hidden="1">#REF!</definedName>
    <definedName name="BEx3FXYAJL08O8AZFGQ02XBTCUWY" hidden="1">#REF!</definedName>
    <definedName name="BEx3GGOJEJNKKPBNWA69G03SVKD2" hidden="1">#REF!</definedName>
    <definedName name="BEx3GJDP0I5VHPY68PZETCV8L82N" hidden="1">#REF!</definedName>
    <definedName name="BEx3GRMI5HKLXARJJGGEN4NIB5U7" hidden="1">#REF!</definedName>
    <definedName name="BEx3H3B9BJVH3OC6A1B8UN7GZUES" hidden="1">#REF!</definedName>
    <definedName name="BEx3H9GE93P9QUGAX5LAI59IWG7I" hidden="1">#REF!</definedName>
    <definedName name="BEx3IREH5Y7XS7F78RD7BHQUKLO1" hidden="1">#REF!</definedName>
    <definedName name="BEx3IVQU6TFHYS7HHOZTQW8TH1S8" hidden="1">#REF!</definedName>
    <definedName name="BEx3JKGXAQ7JZVZB4RDLEDTK6D7W" hidden="1">#REF!</definedName>
    <definedName name="BEx3JQWYQPJSTPC6SC0L6J7Z15G9" hidden="1">#REF!</definedName>
    <definedName name="BEx3KBLHX8KUDCLVVU8LSVWA0DYA" hidden="1">#REF!</definedName>
    <definedName name="BEx3KO6GZ7SJRZPY9HRUBQIQDOQF" hidden="1">#REF!</definedName>
    <definedName name="BEx3LBPK3KLMXI0AZWM77EEY5NLS" hidden="1">#REF!</definedName>
    <definedName name="BEx3LCLWFZFIX1RX241C4A2N53L9" hidden="1">#REF!</definedName>
    <definedName name="BEx3LH3QG3J32EFL9F26CNLYYQH8" hidden="1">#REF!</definedName>
    <definedName name="BEx3M70Z9XMKB9TEJDVXQUGRLMH0" hidden="1">#REF!</definedName>
    <definedName name="BEx3MBTN3ZOSIG87AT2TIH4135M0" hidden="1">#REF!</definedName>
    <definedName name="BEx3ML9F47BBZA0CTLS6QXXOQZ95" hidden="1">#REF!</definedName>
    <definedName name="BEx3MWCNUCWCFB1A95MCSSECGHH1" hidden="1">#REF!</definedName>
    <definedName name="BEx3N4W2D6UR3OB48FR5XAY80FYO" hidden="1">#REF!</definedName>
    <definedName name="BEx3N9U64IHWMO6YI32V3AIA3XUR" hidden="1">#REF!</definedName>
    <definedName name="BEx3NDFNYEHYB6X5XE1FVFMN833Q" hidden="1">#REF!</definedName>
    <definedName name="BEx3NGKUAS07IHBDY3ZHFUNR7YBB" hidden="1">#REF!</definedName>
    <definedName name="BEx3NZLWWWSQSKYUB8G5GE06PS0T" hidden="1">#REF!</definedName>
    <definedName name="BEx3O85IKWARA6NCJOLRBRJFMEWW" hidden="1">[3]Table!#REF!</definedName>
    <definedName name="BEx3OIHV3STZUJJE8O12Z1H3D7VU" localSheetId="0" hidden="1">#REF!</definedName>
    <definedName name="BEx3OIHV3STZUJJE8O12Z1H3D7VU" hidden="1">#REF!</definedName>
    <definedName name="BEx3OIN5EBLM0HN542PWA0ATP2XC" localSheetId="0" hidden="1">#REF!</definedName>
    <definedName name="BEx3OIN5EBLM0HN542PWA0ATP2XC" hidden="1">#REF!</definedName>
    <definedName name="BEx3ORXLECJY0EN6IK6750YORX6M" localSheetId="0" hidden="1">#REF!</definedName>
    <definedName name="BEx3ORXLECJY0EN6IK6750YORX6M" hidden="1">#REF!</definedName>
    <definedName name="BEx3OS2XJV9J3TD0PX3DZQ9GHZ7W" hidden="1">#REF!</definedName>
    <definedName name="BEx3P3GXS42BSUYCZ404PKTLXBC4" hidden="1">#REF!</definedName>
    <definedName name="BEx3P47ZVA76QDG4B4FQYGRUY6RV" hidden="1">#REF!</definedName>
    <definedName name="BEx3P6RNLCKTKZLBVBCI1KG3PSMN" hidden="1">#REF!</definedName>
    <definedName name="BEx3PJCSRKHNWOFM5PV5EW94CYCY" hidden="1">#REF!</definedName>
    <definedName name="BEx3PSHXYXPPJ4U6KDH1EP64ZXLB" hidden="1">#REF!</definedName>
    <definedName name="BEx3QETP4FJ3YMAV28HQSKCJZA4F" hidden="1">#REF!</definedName>
    <definedName name="BEx3QVR8CUVI59XDIDUUYG05VEHT" hidden="1">#REF!</definedName>
    <definedName name="BEx3R1ARO4UU84AO2JIWVC0CMEVP" hidden="1">#REF!</definedName>
    <definedName name="BEx3RQBT1F2K7XL15OMO8KBOGB3Q" hidden="1">#REF!</definedName>
    <definedName name="BEx3RZM8YO5144GSMIAS0PUMN0M5" hidden="1">#REF!</definedName>
    <definedName name="BEx3S1488ARACFR1ADRLC8L34FVF" hidden="1">#REF!</definedName>
    <definedName name="BEx3SRN1RZ6DYCTA992OLT67XA1A" hidden="1">#REF!</definedName>
    <definedName name="BEx3T6H77QGSY4HDM3Q6MDCH1U7Y" hidden="1">#REF!</definedName>
    <definedName name="BEx3TPT06CKKD0K4E6X9OWB2KN6S" hidden="1">#REF!</definedName>
    <definedName name="BEx589YRDUQVFQ89BD37E7HFNIKK" hidden="1">#REF!</definedName>
    <definedName name="BEx59PD4VCS8OL5FE8GKEKX5Z2HT" hidden="1">#REF!</definedName>
    <definedName name="BEx59U0GCFAHD01OFWA99606NBNI" hidden="1">#REF!</definedName>
    <definedName name="BEx5A2JUUTVFONS68R61F4XBZ1AI" hidden="1">#REF!</definedName>
    <definedName name="BEx5AGSAGRZPORONIJ6VAUEOKGF7" hidden="1">#REF!</definedName>
    <definedName name="BEx5AMS2PLT8UU08ZX86NLRT7L9G" hidden="1">#REF!</definedName>
    <definedName name="BEx5AR9XO2LWE29BZGBBWCQ2FXF8" hidden="1">#REF!</definedName>
    <definedName name="BEx5B8NQ383MB9CJ94UEITE2ZRLN" hidden="1">#REF!</definedName>
    <definedName name="BEx5BC96GESWQACJUNTVNOU28TDG" hidden="1">#REF!</definedName>
    <definedName name="BEx5BENJ8WTPGCWF5JHH9YRDQWLW" hidden="1">#REF!</definedName>
    <definedName name="BEx5BLJOAD9YO9K94VAZ8RUJMOI0" hidden="1">#REF!</definedName>
    <definedName name="BEx5C0OG8AU1OF42GW2H6DN9H9PM" hidden="1">#REF!</definedName>
    <definedName name="BEx5C3Z655XLG1E4XH3G7AM16W3F" hidden="1">#REF!</definedName>
    <definedName name="BEx5CLNRK6CSRYFLJ9J0ZQDK818W" hidden="1">#REF!</definedName>
    <definedName name="BEx5D78MHCOQJN78LUQ0V2W8YJS4" hidden="1">#REF!</definedName>
    <definedName name="BEx5DQKHOEOF38NC3799YZHZZP0U" hidden="1">#REF!</definedName>
    <definedName name="BEx5DSO0UUY54I2VD2SQZ33HRBNP" hidden="1">#REF!</definedName>
    <definedName name="BEx5EBJQMI9LV2FGK59EV126L9DM" hidden="1">#REF!</definedName>
    <definedName name="BEx5EU4PK6EEU86IUJR77BSEYV58" hidden="1">#REF!</definedName>
    <definedName name="BEx5F9V2DI0O16UACYSKOAB92CHR" hidden="1">#REF!</definedName>
    <definedName name="BEx5G4FM4CKEW9J1NOCFLASHBXMO" hidden="1">#REF!</definedName>
    <definedName name="BEx5GF2KYDX8UBFV5XVN4CERBNX7" hidden="1">#REF!</definedName>
    <definedName name="BEx5H0NG68DMRTYQ0CN1LTFXYIS1" hidden="1">#REF!</definedName>
    <definedName name="BEx5H8QQYW80KJ7EH0HYQDWKSYBR" hidden="1">#REF!</definedName>
    <definedName name="BEx5HRBP34CZQKD0QXD65UVT8469" hidden="1">#REF!</definedName>
    <definedName name="BEx5I2454Q3JIJ8CY83ZZTZA3U28" hidden="1">#REF!</definedName>
    <definedName name="BEx5I29G8WLR9EU0JWSK0QZXSDJ2" hidden="1">#REF!</definedName>
    <definedName name="BEx5I4CZ0MUT9ZWWKVPWUPOFWHR4" hidden="1">#REF!</definedName>
    <definedName name="BEx5IKP3NVXK6ZFYW9UP63TRGIJJ" hidden="1">#REF!</definedName>
    <definedName name="BEx5ISS7VO0743FNN24DCVMF4YSZ" hidden="1">#REF!</definedName>
    <definedName name="BEx5JHIC09XQTNUDRD71S00LM6MA" hidden="1">#REF!</definedName>
    <definedName name="BEx5JPGC8LOFV0F1AG29CLI0O3MM" hidden="1">#REF!</definedName>
    <definedName name="BEx5JPLN8AV3NF6CHZMM3TO0JR6Q" hidden="1">#REF!</definedName>
    <definedName name="BEx5JQI55YQL5T3ONPBCE3JHLPCP" hidden="1">#REF!</definedName>
    <definedName name="BEx5JSR04A3P5JKJHD5U62CVEBJV" hidden="1">#REF!</definedName>
    <definedName name="BEx5JZ6WVFZ7Q4EE91I9U8DBAW5X" hidden="1">#REF!</definedName>
    <definedName name="BEx5K0JJ9IQJ95398B2RSCIIR91O" hidden="1">#REF!</definedName>
    <definedName name="BEx5K26YQVAFF1COXF61V3BOMD61" hidden="1">#REF!</definedName>
    <definedName name="BEx5K3ZJWHDMD7JPZMCR27UJYYZ8" hidden="1">#REF!</definedName>
    <definedName name="BEx5KKBO8FBHEHTTGLUWA4M3R2HJ" hidden="1">#REF!</definedName>
    <definedName name="BEx5KRIMEFMN92ZAH0KXFK2J9IDK" hidden="1">#REF!</definedName>
    <definedName name="BEx5KRNX60XCY2NWFE2MFIDFSLR4" hidden="1">#REF!</definedName>
    <definedName name="BEx5KU27IM925X7Q6TU3H8RLJBAY" hidden="1">#REF!</definedName>
    <definedName name="BEx5L3I6ULHZ6TW2H7U8ZMR4L5UC" hidden="1">#REF!</definedName>
    <definedName name="BEx5LGJGLXA7X2YWJIED8MTY9D39" hidden="1">#REF!</definedName>
    <definedName name="BEx5M12GTAUJZBUUITY9W3VPO7BL" hidden="1">#REF!</definedName>
    <definedName name="BEx5M5V2RPXPZKPFL5RHCXTO7EAJ" hidden="1">#REF!</definedName>
    <definedName name="BEx5M6WYFG1V2YK73P2BG50ZNFEQ" hidden="1">#REF!</definedName>
    <definedName name="BEx5MBK2TA59YRZ87O946MU1Y3P2" hidden="1">#REF!</definedName>
    <definedName name="BEx5MBPKWN3KNTCJSMWTJT5D2W6X" hidden="1">#REF!</definedName>
    <definedName name="BEx5MDSZ48VGCODPYCOLEJYXF547" hidden="1">#REF!</definedName>
    <definedName name="BEx5MLG5PVTIQ80PIF6JQ9EIUEPW" hidden="1">#REF!</definedName>
    <definedName name="BEx5MLQZM68YQSKARVWTTPINFQ2C" hidden="1">[3]Table!#REF!</definedName>
    <definedName name="BEx5MTE53HFE428LC1MV0M8TPNMO" localSheetId="0" hidden="1">#REF!</definedName>
    <definedName name="BEx5MTE53HFE428LC1MV0M8TPNMO" hidden="1">#REF!</definedName>
    <definedName name="BEx5MUADT236875R7SXHCBZ20W1D" localSheetId="0" hidden="1">#REF!</definedName>
    <definedName name="BEx5MUADT236875R7SXHCBZ20W1D" hidden="1">#REF!</definedName>
    <definedName name="BEx5N0FO4LS4KOM66KP48YFLL5M9" localSheetId="0" hidden="1">#REF!</definedName>
    <definedName name="BEx5N0FO4LS4KOM66KP48YFLL5M9" hidden="1">#REF!</definedName>
    <definedName name="BEx5NCQ176NMNN0E4HAQHKHRUDS8" hidden="1">#REF!</definedName>
    <definedName name="BEx5NM5TKMI3FTFY4LEFAV7RPFA8" hidden="1">#REF!</definedName>
    <definedName name="BEx5OAL4D7RIH1AZHCTWOX5D3LHT" hidden="1">#REF!</definedName>
    <definedName name="BEx5PGUFKKYL0506MMKH4MAJ4LHO" hidden="1">#REF!</definedName>
    <definedName name="BEx5PY88CBN9U7NRZODENYGR6VP2" hidden="1">#REF!</definedName>
    <definedName name="BEx5Q6BIYDETGKJC1L8Q26JHV9U8" hidden="1">#REF!</definedName>
    <definedName name="BEx5QSHY73GBJOEOC56VLJLYOWJ8" hidden="1">#REF!</definedName>
    <definedName name="BEx75J93R76H0RIOKZ61FT47VKGL" hidden="1">#REF!</definedName>
    <definedName name="BEx76WJX3W9KAG25FIJPIFJLSCSD" hidden="1">#REF!</definedName>
    <definedName name="BEx775ZPP0MFBKB258HEY91MVJVL" hidden="1">#REF!</definedName>
    <definedName name="BEx77AC93XW2WYUD5NJ6M7PFZZCQ" hidden="1">#REF!</definedName>
    <definedName name="BEx77U462YTKDUKSET1VGVCD4HWI" hidden="1">#REF!</definedName>
    <definedName name="BEx77YWUSE0HAOZNG09QGFANO5F1" hidden="1">#REF!</definedName>
    <definedName name="BEx7B0B0V4QE25Z2D60XAK1EQEXI" hidden="1">#REF!</definedName>
    <definedName name="BEx7B305Y3K236KNWB0LXODQ0SXK" hidden="1">#REF!</definedName>
    <definedName name="BEx7BLVR154BDNMJ54DKPVNHHEEX" hidden="1">#REF!</definedName>
    <definedName name="BEx7BMMS95T22S7YZ9VYSVY1UF2C" hidden="1">#REF!</definedName>
    <definedName name="BEx7BVRT08T4YE0Q60O48T8TF7FV" hidden="1">#REF!</definedName>
    <definedName name="BEx7C4RHLDQJG64PAO3N0KF0QVWR" hidden="1">#REF!</definedName>
    <definedName name="BEx7CHHZG3ZROI7Y7V40MWG7KUZE" hidden="1">#REF!</definedName>
    <definedName name="BEx7DK5TVKHFDC1IFG1EGF2EMG1E" hidden="1">#REF!</definedName>
    <definedName name="BEx7DNGIMM25H70EQY1RKZCFVVKR" hidden="1">#REF!</definedName>
    <definedName name="BEx7DTGATQF4CJYR9MX4LX1OP7UU" hidden="1">#REF!</definedName>
    <definedName name="BEx7DZG439F63WJ7CNS49NFFA7P5" hidden="1">#REF!</definedName>
    <definedName name="BEx7ED2Z8BUF4RH3QO2TGZF1OOQ4" hidden="1">#REF!</definedName>
    <definedName name="BEx7EFMR0DRR8M5NCZDKD070H89I" hidden="1">#REF!</definedName>
    <definedName name="BEx7EJJ0XHGMDOV60PSS74DPI6YQ" hidden="1">#REF!</definedName>
    <definedName name="BEx7EMZ0SX6IDUGNIWGHHFVW3Z25" hidden="1">#REF!</definedName>
    <definedName name="BEx7EXWX7KZ3BT3131G36UMTFV90" hidden="1">#REF!</definedName>
    <definedName name="BEx7EYTAN1HW1SKZPFV2GVJYX0TS" hidden="1">#REF!</definedName>
    <definedName name="BEx7GFPK6Y8V4KTU7723YI2ZMLEO" hidden="1">#REF!</definedName>
    <definedName name="BEx7HEH014M40V6I8FJENBGNGN8N" hidden="1">#REF!</definedName>
    <definedName name="BEx7HIO3P6PFDMWL4TAG04CTCECQ" hidden="1">#REF!</definedName>
    <definedName name="BEx7HPK7W4PCJF9H5SSZQVBCS1YU" hidden="1">#REF!</definedName>
    <definedName name="BEx7HWGEFCU6YTXTVKH98N4T5AE5" hidden="1">#REF!</definedName>
    <definedName name="BEx7IA8PY4ADFKVU7LSFO8L9BSA5" hidden="1">#REF!</definedName>
    <definedName name="BEx7IF6NKK7Z8GXQN3O2C4ACUMCV" hidden="1">#REF!</definedName>
    <definedName name="BEx7IWVAAQ5HSSC1BXXOVZ8BPBB4" hidden="1">#REF!</definedName>
    <definedName name="BEx7JB3NNLDL129OGU78NAPHUSCP" hidden="1">#REF!</definedName>
    <definedName name="BEx7JE91OBRL4U3RA23Q7GKFI9LZ" hidden="1">#REF!</definedName>
    <definedName name="BEx7KEILDQZAX8X28BKJ7VSGMWZT" hidden="1">#REF!</definedName>
    <definedName name="BEx7KUJRFGR8ZHR0N9AARPTNGCYB" hidden="1">#REF!</definedName>
    <definedName name="BEx7KZ1MG2BMJB116TSKH4PH6QJY" hidden="1">#REF!</definedName>
    <definedName name="BEx7L86MWWOKWBWH3JENWHXN0GZI" hidden="1">#REF!</definedName>
    <definedName name="BEx7LY9BMAWSUHA10NUESJAO624X" hidden="1">#REF!</definedName>
    <definedName name="BEx7MAJOB0HS4DXWLG6CAN1K16SW" hidden="1">#REF!</definedName>
    <definedName name="BEx907HBL8YITASULQT0ZDZKU45N" hidden="1">#REF!</definedName>
    <definedName name="BEx90BODLKABTHB2ISU32NUNADBK" hidden="1">#REF!</definedName>
    <definedName name="BEx90I9RCTQBVD7GGFWUGPDS94PR" hidden="1">#REF!</definedName>
    <definedName name="BEx90JGWQ5VDFU9RJ9F8G2DSDYLV" hidden="1">#REF!</definedName>
    <definedName name="BEx90K2HOR4ST125B7UMJYDDRKB5" hidden="1">#REF!</definedName>
    <definedName name="BEx90L9NNFEDBVORQM9PX08BXAWZ" hidden="1">#REF!</definedName>
    <definedName name="BEx90YWGW7SOY5BHMIARNF00TXUB" hidden="1">#REF!</definedName>
    <definedName name="BEx917W6PIR68DDAPMMPU8CIZ3TC" hidden="1">#REF!</definedName>
    <definedName name="BEx929YGYRLT03FGC4YS1HQFAOAV" hidden="1">#REF!</definedName>
    <definedName name="BEx9312T98HLR8I5PHG3S4D33K7F" hidden="1">#REF!</definedName>
    <definedName name="BEx936X6ZKVDDG83LEBAD7GZ5OUZ" hidden="1">#REF!</definedName>
    <definedName name="BEx93AO588BNWR4ZQOIHOTIFMSGY" hidden="1">#REF!</definedName>
    <definedName name="BEx93CRNH6N4OLC2XDFMRPDTH14C" hidden="1">#REF!</definedName>
    <definedName name="BEx93EV5KL70EWAD0MC7EG6P8C71" hidden="1">#REF!</definedName>
    <definedName name="BEx94354L3M1TH18IR9ZKU5YRG25" hidden="1">#REF!</definedName>
    <definedName name="BEx949L0FMA2O3RAMZAKSCTKL7EB" hidden="1">#REF!</definedName>
    <definedName name="BEx94HOC8JYV0CNAAUGWKYUCJTNW" hidden="1">#REF!</definedName>
    <definedName name="BEx9598ZLDYDUFCH4IQQXLDXWT2D" hidden="1">#REF!</definedName>
    <definedName name="BEx95E1LK8E5IRAXBDEQ7MG33UIE" hidden="1">#REF!</definedName>
    <definedName name="BEx9614FE8GTVY4HNFE68QI087JE" hidden="1">#REF!</definedName>
    <definedName name="BEx963TJHZW9XCNKRQNHNHX8FH3G" hidden="1">#REF!</definedName>
    <definedName name="BEx96CT87TTRC76FUWA7EB51I8KT" hidden="1">#REF!</definedName>
    <definedName name="BEx96FNMU7XZJCET72FK9SBIQ6CV" hidden="1">#REF!</definedName>
    <definedName name="BEx96UXXRINVHQL9UJFL8IZFMI96" hidden="1">#REF!</definedName>
    <definedName name="BEx974ZBSIHK0XCOUBU65JXC5FYQ" hidden="1">#REF!</definedName>
    <definedName name="BEx9796CRP8HKV5KF3NM2MSAP566" hidden="1">#REF!</definedName>
    <definedName name="BEx97PIH00MGPER0NB6X0F706FOW" hidden="1">#REF!</definedName>
    <definedName name="BEx99EY75V55WXCLP3298THITGR1" hidden="1">#REF!</definedName>
    <definedName name="BEx99IE6YQOSCXSBA0MYKL0FK0Z0" hidden="1">#REF!</definedName>
    <definedName name="BEx9A5GZLUTYL7DPJRJ0JW1CUZU1" hidden="1">#REF!</definedName>
    <definedName name="BEx9ADV38TVO8W0ETGLX420MQQW7" hidden="1">#REF!</definedName>
    <definedName name="BEx9BLGXZ68YZF6YFRLKDHSXNVM0" hidden="1">#REF!</definedName>
    <definedName name="BEx9CDHMV89ICIXVXK1KHNM0H5YY" hidden="1">#REF!</definedName>
    <definedName name="BEx9CSRX2X8I1R064M7PX3I9FZ1F" hidden="1">#REF!</definedName>
    <definedName name="BEx9CVH2L1GI71FUZGHOMD27JO9N" hidden="1">#REF!</definedName>
    <definedName name="BEx9D1MANI9CYJ96VBXRSVPXTWWG" hidden="1">#REF!</definedName>
    <definedName name="BEx9DMQWWY4ZED4Y35AWS62FP5P2" hidden="1">#REF!</definedName>
    <definedName name="BEx9DN1OZY3K2O3YXXV3Q0IBMJT8" hidden="1">#REF!</definedName>
    <definedName name="BEx9ESURDLQU300VPA6CQJVL8RWU" hidden="1">#REF!</definedName>
    <definedName name="BEx9ETGBBX5YPCRB1YE9RKMT55JR" hidden="1">#REF!</definedName>
    <definedName name="BEx9EV92NWPL3DUW46JF99AABXLL" hidden="1">#REF!</definedName>
    <definedName name="BEx9EWR228AWMVWRPQL46QH9R5CL" hidden="1">#REF!</definedName>
    <definedName name="BEx9FDDRO6IR0OYI199WPVCT6V7E" hidden="1">#REF!</definedName>
    <definedName name="BEx9FFBZXPG77BN6H2J0DUBYAGLV" hidden="1">#REF!</definedName>
    <definedName name="BEx9FLBQU3M7P6ND8RMR22PANZD4" hidden="1">#REF!</definedName>
    <definedName name="BEx9FURKM3YNR5QMYQFDDZSWIYTA" hidden="1">#REF!</definedName>
    <definedName name="BEx9FVNXN9U62QKNUC0DLUARPZ0C" hidden="1">#REF!</definedName>
    <definedName name="BEx9FVTF3SV3MAXNPKUG8ZE0KUND" hidden="1">#REF!</definedName>
    <definedName name="BEx9GYXD6FY127PL9PWY9JGEX0RB" hidden="1">#REF!</definedName>
    <definedName name="BEx9H4BLXT4YNN4KS8ZCI8DJC99M" hidden="1">#REF!</definedName>
    <definedName name="BEx9H7BGRA5KAONRA8JPJ997RF52" hidden="1">#REF!</definedName>
    <definedName name="BEx9HA0L9RL7N8L18JT2NMCPLQ7X" hidden="1">#REF!</definedName>
    <definedName name="BEx9HLJX0258IIMP0YQF15MQJNNA" hidden="1">#REF!</definedName>
    <definedName name="BEx9HMWECXYM6T2HBG4PPUD69IKQ" hidden="1">#REF!</definedName>
    <definedName name="BEx9IMKDWSMA7ZA6SL1HXVA3HL4X" hidden="1">#REF!</definedName>
    <definedName name="BEx9IQGN9MJXTJE4N99T63EL4EP2" hidden="1">#REF!</definedName>
    <definedName name="BEx9J8LH0MXXEUHA5700XF49OPNT" hidden="1">#REF!</definedName>
    <definedName name="BEx9JFXQATS84FFX8S1L292NJXNM" hidden="1">#REF!</definedName>
    <definedName name="BExAWPSJ4FZ3SWIKML6PGGZ9B4LB" hidden="1">#REF!</definedName>
    <definedName name="BExAWVHJJVGESFL9M1SNV7R5BRI4" hidden="1">#REF!</definedName>
    <definedName name="BExAWX4UQ26CHPV6NKISFJMPV91I" hidden="1">#REF!</definedName>
    <definedName name="BExAXBYZV5DL1NLRLD67KJCL6WSR" hidden="1">#REF!</definedName>
    <definedName name="BExAXDRQHBH6SV8AY42AO15NSH47" hidden="1">#REF!</definedName>
    <definedName name="BExAXGRN6UU400AD81V8O4GGU42Q" hidden="1">#REF!</definedName>
    <definedName name="BExAXP0AOGEQN10VXHSUY5CSP4Q4" hidden="1">#REF!</definedName>
    <definedName name="BExAXS05N1RNI0B32K6I8KWGO55I" hidden="1">#REF!</definedName>
    <definedName name="BExAY7L8GB0FMKQH00JYO604BE3W" hidden="1">#REF!</definedName>
    <definedName name="BExAYPVDMT0RT2XJD6M3XGWLS5KY" hidden="1">#REF!</definedName>
    <definedName name="BExAYQX31DSACVENZ0Y35RT42RMW" hidden="1">#REF!</definedName>
    <definedName name="BExAZ6YFMWYFOJMGBPDN23WH1KVI" hidden="1">#REF!</definedName>
    <definedName name="BExB05KJLLNXE7SG0MDZ4AC20LWE" hidden="1">#REF!</definedName>
    <definedName name="BExB0FB9PFB3EL9SNF8A9F206DBA" hidden="1">#REF!</definedName>
    <definedName name="BExB0ULDAJ10W54YS0AGT2JIBFBY" hidden="1">#REF!</definedName>
    <definedName name="BExB15OMGWE5QB2YNUIKLSQP7W9O" hidden="1">#REF!</definedName>
    <definedName name="BExB2B1L5O0SOEWY8X75SJ6IKKTT" hidden="1">#REF!</definedName>
    <definedName name="BExB3924E30H8U4C7MXEWSEZ8T5K" hidden="1">#REF!</definedName>
    <definedName name="BExB3A99F9BWRDO0O1CZIN0MTTJY" hidden="1">#REF!</definedName>
    <definedName name="BExB3HWAMH1T130M2JCLP6QCMPY9" hidden="1">#REF!</definedName>
    <definedName name="BExB4BVAW2P111IUBR5IJX9F8EXM" hidden="1">#REF!</definedName>
    <definedName name="BExB4E4B44A5H44WDQ6N68FD5X55" hidden="1">#REF!</definedName>
    <definedName name="BExB4EV6GFKGHLEP3OGR9NDGP6CV" hidden="1">#REF!</definedName>
    <definedName name="BExB4OR8B9MQDV2PWJM2FBBQ7956" hidden="1">#REF!</definedName>
    <definedName name="BExB53FYK7S540EVXM5J702OCGT4" hidden="1">#REF!</definedName>
    <definedName name="BExB5YWPAC1UNSPDFP99X8X60H12" hidden="1">#REF!</definedName>
    <definedName name="BExB5ZNQ8415G6HTAWXCCZD0AIMO" hidden="1">#REF!</definedName>
    <definedName name="BExB60UX8Z9GFKFPERPU4US8SBBX" hidden="1">#REF!</definedName>
    <definedName name="BExB6HXXG82ML0V45L514JJILIWL" hidden="1">#REF!</definedName>
    <definedName name="BExB6WH4ANQCNA5PN4E6CW0HK3LR" hidden="1">#REF!</definedName>
    <definedName name="BExB7BGLHURVRZDMZ37YXNA4OFLN" hidden="1">#REF!</definedName>
    <definedName name="BExB7EGJJ6PXG3QCBS5JYENLKMOL" hidden="1">#REF!</definedName>
    <definedName name="BExB7HGFCPW6X708COHKEJBOXYF0" hidden="1">#REF!</definedName>
    <definedName name="BExB81DTQS33FMEUU8IDSUAT7PBK" hidden="1">#REF!</definedName>
    <definedName name="BExB8E4HRO4ZHJ4626H022HHRSWO" hidden="1">#REF!</definedName>
    <definedName name="BExB8F66HA7AGO5XWCSXHGHHJWL6" hidden="1">#REF!</definedName>
    <definedName name="BExB8NKA4GXXTE6K9WGEV2RBRYZV" hidden="1">#REF!</definedName>
    <definedName name="BExB8VCTQKE13A34K6VHGT5258II" hidden="1">#REF!</definedName>
    <definedName name="BExB9FQHYTP4SKPPSX6MLBQR7MJO" hidden="1">#REF!</definedName>
    <definedName name="BExBA1LZYVG5I8MFGEPYTFAPGEVV" hidden="1">#REF!</definedName>
    <definedName name="BExBA821NE0YEHX7TNN8UWKDSTAY" hidden="1">#REF!</definedName>
    <definedName name="BExBANCCJU0KL7NCC2VGW55AZE7O" hidden="1">#REF!</definedName>
    <definedName name="BExBAVA6HQBYXOK83ADZG4ETN8JU" hidden="1">#REF!</definedName>
    <definedName name="BExBBXCH9JGQ44L2GGHR29GVV6BY" hidden="1">#REF!</definedName>
    <definedName name="BExBC2535EDJDE28HGAGMLR90BNN" hidden="1">#REF!</definedName>
    <definedName name="BExBC4ZIX6NPDTKAUE5RWKV2KK3U" hidden="1">#REF!</definedName>
    <definedName name="BExBCR5XKCV1R7USY0QI7IBCN84K" hidden="1">#REF!</definedName>
    <definedName name="BExBCXRB7CO0NRPNYBEPFLU2OJ5F" hidden="1">#REF!</definedName>
    <definedName name="BExBD5EJ4KJ41H9S53UU24CPXHP7" hidden="1">#REF!</definedName>
    <definedName name="BExBDJMY4BSDVKVLKURMK7IIXB3U" hidden="1">#REF!</definedName>
    <definedName name="BExBDZDC31JWFEVIRQ2MWAJX4UKN" hidden="1">#REF!</definedName>
    <definedName name="BExBE3V730532JPUBOP4Y3NFWIIQ" hidden="1">#REF!</definedName>
    <definedName name="BExBE6KAC1FUXAXUEPX48RJY12C6" hidden="1">#REF!</definedName>
    <definedName name="BExBE99EHXP722AXVAE0RMTSYOHS" hidden="1">#REF!</definedName>
    <definedName name="BExBEAGJ6ISZNQ6SF41G27B588YO" hidden="1">#REF!</definedName>
    <definedName name="BExBEE21T03QE61PYZVAT6VFE5XU" hidden="1">#REF!</definedName>
    <definedName name="BExCSP82COVG6CSPV4UAR22RXIPZ" hidden="1">#REF!</definedName>
    <definedName name="BExCT5PI3HD44RGLNK3K0DQQIIH6" hidden="1">#REF!</definedName>
    <definedName name="BExCTLAJZNZORMKRNYPSSNQ2OSGC" hidden="1">#REF!</definedName>
    <definedName name="BExCUBO2HQ3VK1K5L49NC17KI34P" hidden="1">#REF!</definedName>
    <definedName name="BExCUFV3EKEA9CCUT7FGL10QBPNC" hidden="1">#REF!</definedName>
    <definedName name="BExCVDKUR8LDPV2EM0N0L0MX9P4O" hidden="1">#REF!</definedName>
    <definedName name="BExCVMVC7BS57JXBCY9RT85ECZFQ" hidden="1">#REF!</definedName>
    <definedName name="BExCW2WI7Z59XN101CN8R8OVJHZ5" hidden="1">#REF!</definedName>
    <definedName name="BExCX72B8Y80E2ZJG03OTR52VR3P" hidden="1">#REF!</definedName>
    <definedName name="BExCXXABLQ9DFG6JOATKOODE1X50" hidden="1">#REF!</definedName>
    <definedName name="BExCYF9PNKZM54UCBX4MI55WMA4D" hidden="1">#REF!</definedName>
    <definedName name="BExCYMGOA8H8MXMGWRQNHKM9KPQA" hidden="1">#REF!</definedName>
    <definedName name="BExCZE14UAFW8TTAFCH0ER50HPPY" hidden="1">#REF!</definedName>
    <definedName name="BExCZLIVTYX024X4BBAPY4JY3SBJ" hidden="1">#REF!</definedName>
    <definedName name="BExCZRINIQP85ZU79HZ0LJVVO68O" hidden="1">#REF!</definedName>
    <definedName name="BExCZWGSWIZH5UJELWXBAE35YHYH" hidden="1">#REF!</definedName>
    <definedName name="BExD04K3Q1LRNZ68V5Z290XU6NWZ" hidden="1">#REF!</definedName>
    <definedName name="BExD0POOVDDAD22AX62V62MSM0OO" hidden="1">#REF!</definedName>
    <definedName name="BExD10X8PA30J3SSB7NZRZCT4EOZ" hidden="1">#REF!</definedName>
    <definedName name="BExD17YVORFIZ0JUPGDA839A12E7" hidden="1">#REF!</definedName>
    <definedName name="BExD1JCVU8CB8XRLQZIZYSTPBVF0" hidden="1">#REF!</definedName>
    <definedName name="BExD1N9567KXL2FZ1GK9L8YI1M2P" hidden="1">#REF!</definedName>
    <definedName name="BExD24S86RMD77UWV70VTASDCNV4" hidden="1">#REF!</definedName>
    <definedName name="BExD2B2UHFLTXLETBW7N8QF2U7N7" hidden="1">#REF!</definedName>
    <definedName name="BExD2ETRZMK5VZFVIVMTT5QSCVYM" hidden="1">#REF!</definedName>
    <definedName name="BExD2VGJN6VEC9LT2HKQ5SY3D41V" hidden="1">#REF!</definedName>
    <definedName name="BExD2XUTIXC5BIMVTI1O036ZXNKA" hidden="1">#REF!</definedName>
    <definedName name="BExD425YZ0U336137AV3T0D7MI9Q" hidden="1">#REF!</definedName>
    <definedName name="BExD47UZAEE1CUIGNKPHGYLXKLRW" hidden="1">#REF!</definedName>
    <definedName name="BExD49T16XQPJL3AQNLLCN2LMKXM" hidden="1">#REF!</definedName>
    <definedName name="BExD4J3IJEAVWQLNV7DZCRMWCRY5" hidden="1">#REF!</definedName>
    <definedName name="BExD4KQXNXZRO18VD1LMQHPQ1I69" hidden="1">#REF!</definedName>
    <definedName name="BExD4TVYZQ4XXMQZ0FLIFD2VEZ4H" hidden="1">#REF!</definedName>
    <definedName name="BExD56X67QB3KPMQZ5WXFXGDM53X" hidden="1">#REF!</definedName>
    <definedName name="BExD5HKD1FLCEJCB2T5HEJGOTGCU" hidden="1">#REF!</definedName>
    <definedName name="BExD5KK8NXBL2KA4A44TWZ9I58LZ" hidden="1">#REF!</definedName>
    <definedName name="BExD6BOMKN63STIW7VEKXK8D7AXB" hidden="1">#REF!</definedName>
    <definedName name="BExD79JUTSDR5RBENRPIFLTULRGU" hidden="1">#REF!</definedName>
    <definedName name="BExD79UM0S6AQT957UZGLQUH5X5E" hidden="1">#REF!</definedName>
    <definedName name="BExD7TBX4OD50URKXRQNWD8MO79I" hidden="1">#REF!</definedName>
    <definedName name="BExD87F2LNDOOQTYEN8CR2427GBL" hidden="1">#REF!</definedName>
    <definedName name="BExD87KDCTC17VSIOTT49WRDH8UL" hidden="1">#REF!</definedName>
    <definedName name="BExD88GRK82D5BEVRFRCLHDVUPQJ" hidden="1">#REF!</definedName>
    <definedName name="BExD8VE336PE8P2ZWHKJHZ2OH4CN" hidden="1">#REF!</definedName>
    <definedName name="BExD931ABNJD26EN11T90T77FVMP" hidden="1">#REF!</definedName>
    <definedName name="BExDAMRZSW8TGW8HMXFI5097NAPK" hidden="1">#REF!</definedName>
    <definedName name="BExDBEY7XHP3WEO8A6T2NTJW079P" hidden="1">#REF!</definedName>
    <definedName name="BExDC5MIIRHEXMB71YJMOLT334L2" hidden="1">#REF!</definedName>
    <definedName name="BExEO2126GYIBVHVXNY8AAMGOW6M" hidden="1">#REF!</definedName>
    <definedName name="BExEOUSTSIZXBJFBU2RHUB5UGHZ3" hidden="1">#REF!</definedName>
    <definedName name="BExEPEQ9N2SRSZXAD82L9YAHKEQ1" hidden="1">#REF!</definedName>
    <definedName name="BExEPG2VYDPGA4VW5P3YKN7NOQRT" hidden="1">#REF!</definedName>
    <definedName name="BExEPGTTB8M6EKCN0G2BRAKXQRXL" hidden="1">#REF!</definedName>
    <definedName name="BExEPTPRBZCJUQOUBD4P86Q0Z2NP" hidden="1">#REF!</definedName>
    <definedName name="BExEPW9J4OCGZVYRUGR1NJ6OBEZG" hidden="1">#REF!</definedName>
    <definedName name="BExEPY7LI2IF49A15X3LI8GUQIZQ" hidden="1">#REF!</definedName>
    <definedName name="BExEQ0GL3PLYGNYS1N85AP2EXIA7" hidden="1">#REF!</definedName>
    <definedName name="BExEQG6YOCF1F8IJRAMM9FR2K12K" hidden="1">#REF!</definedName>
    <definedName name="BExEQILBGUFN5R399T43RJDBKTED" hidden="1">#REF!</definedName>
    <definedName name="BExEQQU3XAHMTS15XAMBBHUB2VU3" hidden="1">#REF!</definedName>
    <definedName name="BExEQUVO8BV2YELMKGSD1TONV1FX" hidden="1">#REF!</definedName>
    <definedName name="BExER1RV5FAIMCY7BZ74MWQPS9KK" hidden="1">#REF!</definedName>
    <definedName name="BExERKCSIRIWH31G8W2Q6YU6R85G" hidden="1">#REF!</definedName>
    <definedName name="BExERT1P60UKSZ6RTUFUHUDMAU1U" hidden="1">#REF!</definedName>
    <definedName name="BExERWCEBKQRYWRQLYJ4UCMMKTHG" hidden="1">[3]Table!#REF!</definedName>
    <definedName name="BExES4A8M291QH0AN29PIFC73H2C" localSheetId="0" hidden="1">#REF!</definedName>
    <definedName name="BExES4A8M291QH0AN29PIFC73H2C" hidden="1">#REF!</definedName>
    <definedName name="BExESEMDSCFOSOU1A4Z5AK1H43PT" localSheetId="0" hidden="1">#REF!</definedName>
    <definedName name="BExESEMDSCFOSOU1A4Z5AK1H43PT" hidden="1">#REF!</definedName>
    <definedName name="BExETGJCPXXIK3ALW5ECQ6IOAJAQ" localSheetId="0" hidden="1">#REF!</definedName>
    <definedName name="BExETGJCPXXIK3ALW5ECQ6IOAJAQ" hidden="1">#REF!</definedName>
    <definedName name="BExETZ9MUZREMVNVGK8F0BRNETLT" hidden="1">#REF!</definedName>
    <definedName name="BExEUKP1JT4CN079WGVA12X9AZON" hidden="1">#REF!</definedName>
    <definedName name="BExEV2Z656OX6I2TOHZEVFKX82R3" hidden="1">#REF!</definedName>
    <definedName name="BExEWFIYO5QXO5543TPTE4NNIBZI" hidden="1">#REF!</definedName>
    <definedName name="BExEWITM7VZY3J71OMKSGCIC4GGX" hidden="1">#REF!</definedName>
    <definedName name="BExEWLYZ42WNTTNBW6AT1JWSYCPE" hidden="1">#REF!</definedName>
    <definedName name="BExEY60NV6LOHNNYJPFYXMJ5ICI5" hidden="1">#REF!</definedName>
    <definedName name="BExEYQUBGBAVBS8UTEEE4SWFSJIE" hidden="1">#REF!</definedName>
    <definedName name="BExEZG0RJJT8B9OGQUCQ9UTCYROK" hidden="1">#REF!</definedName>
    <definedName name="BExEZHIK8PZ88ET6BQMTSJR5VFFK" hidden="1">#REF!</definedName>
    <definedName name="BExF0756M380NHAR37EMXSOTISZB" hidden="1">#REF!</definedName>
    <definedName name="BExF0CDW4PAYP7S1EUR8MBXRHTUQ" hidden="1">#REF!</definedName>
    <definedName name="BExF0ES91WB9ON9YNS5L99NU0TQ6" hidden="1">#REF!</definedName>
    <definedName name="BExF0R7WVFFAPBUKRNLY2W0Z7PML" hidden="1">#REF!</definedName>
    <definedName name="BExF2NEH4IYXM5FRAB4RP5E9UMUV" hidden="1">#REF!</definedName>
    <definedName name="BExF2O5JE3KIY9XU5B59P4JNXIUU" hidden="1">#REF!</definedName>
    <definedName name="BExF2RQZ6DHZ9UQVTR6JD1WHDCB7" hidden="1">#REF!</definedName>
    <definedName name="BExF2XLCK4PANTBV2W8EUF4R8GJM" hidden="1">#REF!</definedName>
    <definedName name="BExF388GLC4VT0B9DWIFFI4W91M7" hidden="1">#REF!</definedName>
    <definedName name="BExF4H6PJWKE4GF7HJ058DNSTA74" hidden="1">#REF!</definedName>
    <definedName name="BExF56TARG8TFSG6G1NEYKSCJC6E" hidden="1">#REF!</definedName>
    <definedName name="BExF5POX87K5WIPC9PPIR2YX7USH" hidden="1">#REF!</definedName>
    <definedName name="BExF5YDU2AOTP8NKU60QMOVHG319" hidden="1">#REF!</definedName>
    <definedName name="BExF61J55U6A6TMY75YV1EO99LZW" hidden="1">#REF!</definedName>
    <definedName name="BExF6RGF10I02PY0UKPD82LZ4SI9" hidden="1">#REF!</definedName>
    <definedName name="BExF7LVGSCE4ON1UG2XFH01M1SKB" hidden="1">#REF!</definedName>
    <definedName name="BExGKTBZDF71DSYYRTV8WJ9A12DB" hidden="1">#REF!</definedName>
    <definedName name="BExGL7PUPT3A09EJ20PQCVW4IBVV" hidden="1">#REF!</definedName>
    <definedName name="BExGL8X0NEXPSTNON9I4LLJ38YQD" hidden="1">#REF!</definedName>
    <definedName name="BExGMULZWLCMES5KG6AQ0F5SBL97" hidden="1">#REF!</definedName>
    <definedName name="BExGN71MRK1SQ7GX1S1ITDUJYSOV" hidden="1">#REF!</definedName>
    <definedName name="BExGNA1QG26FZMXE3BIZGC7JI05O" hidden="1">#REF!</definedName>
    <definedName name="BExGNPXEYH1ARSMWPOXUNAXG67NI" hidden="1">#REF!</definedName>
    <definedName name="BExGNQ86WCOO0W4MG4YZL03UXNNZ" hidden="1">#REF!</definedName>
    <definedName name="BExGNQJ67PEPESHZMD70PA4RX4L0" hidden="1">#REF!</definedName>
    <definedName name="BExGNZO5GT2KS068E4DFNG0VKQ34" hidden="1">#REF!</definedName>
    <definedName name="BExGOP58I0B59A1F4VFZFSVDSR0M" hidden="1">#REF!</definedName>
    <definedName name="BExGOVVYQIX0IDUNJGCZPUF64WMY" hidden="1">#REF!</definedName>
    <definedName name="BExGOYVTWL66SAQCNZWWX39OKNJP" hidden="1">#REF!</definedName>
    <definedName name="BExGP32XC405IK7F9D43C6QT1103" hidden="1">#REF!</definedName>
    <definedName name="BExGPEBG83E6TTFZPZUQ6O42H3Z3" hidden="1">#REF!</definedName>
    <definedName name="BExGPI7QGPTF4ZNKS3H6GLVIN6RO" hidden="1">#REF!</definedName>
    <definedName name="BExGPVUQLWTP17K073UKC8H3GGUO" hidden="1">#REF!</definedName>
    <definedName name="BExGQ01MBL29SYKAEIPG6I8L9W9O" hidden="1">#REF!</definedName>
    <definedName name="BExGQ96REOMRFZOVLI0AW58I8ROG" hidden="1">#REF!</definedName>
    <definedName name="BExGQDZESYA64VPCC5HZ71OXNYR6" hidden="1">#REF!</definedName>
    <definedName name="BExGQMOB370XKV5WYRUDIPIOMX1G" hidden="1">#REF!</definedName>
    <definedName name="BExGRB3K9BKVXG596H3UWMBBJ6WH" hidden="1">#REF!</definedName>
    <definedName name="BExGRDSOS0Q7EJNLX4DK7KHFM0SW" hidden="1">#REF!</definedName>
    <definedName name="BExGRGCBF933F1GW01K6AA8P9VHB" hidden="1">#REF!</definedName>
    <definedName name="BExGRK8LPKZW0XLR135EMVNDNE4K" hidden="1">#REF!</definedName>
    <definedName name="BExGRRKZIEI9LK9VB0XL37Q3K1RD" hidden="1">#REF!</definedName>
    <definedName name="BExGRT2ZIHMS71UICCJBDB2SII7P" hidden="1">#REF!</definedName>
    <definedName name="BExGSFPGX1WF0XUPOCFBC4F0O2Y6" hidden="1">#REF!</definedName>
    <definedName name="BExGT2HJ2S0O7CV66P6G4C0WV2ZD" hidden="1">#REF!</definedName>
    <definedName name="BExGT9Z9UKAIT4742D0X8IFNQEQN" hidden="1">#REF!</definedName>
    <definedName name="BExGUMDOEIFFCED0EQ58LKKQLJJM" hidden="1">#REF!</definedName>
    <definedName name="BExGUXM7LDK5WM1TWRF47RR52Z9J" hidden="1">#REF!</definedName>
    <definedName name="BExGUYIQVWGZYLFR72WQBHTH1AKY" hidden="1">#REF!</definedName>
    <definedName name="BExGV89DKKGKR37U4VAQI9BK7GPV" hidden="1">#REF!</definedName>
    <definedName name="BExGVN3D6JGAEOJ06WKX29OQH5NB" hidden="1">#REF!</definedName>
    <definedName name="BExGVNOXU8YESXFOPAUZORKFNZ0R" hidden="1">#REF!</definedName>
    <definedName name="BExGVR530WPCG2DR9B5MBVRN4ZQR" hidden="1">#REF!</definedName>
    <definedName name="BExGVXFOFKI1I7T9SOSUMW9O6IUG" hidden="1">#REF!</definedName>
    <definedName name="BExGWI9HTF297C5787GJE874S3E3" hidden="1">#REF!</definedName>
    <definedName name="BExGWIKA9NAKIETPEKGQGK27JRB7" hidden="1">#REF!</definedName>
    <definedName name="BExGWNYFQT24C7A6SEOF3O67HKED" hidden="1">#REF!</definedName>
    <definedName name="BExGWTNH7D4VA7IOJWASSYYZ9Y4X" hidden="1">#REF!</definedName>
    <definedName name="BExGWYAN4ODLLHZ1QEY9T1I4UEG1" hidden="1">#REF!</definedName>
    <definedName name="BExGXC8F0PHBQE6W60AVLURG4XS3" hidden="1">#REF!</definedName>
    <definedName name="BExGXM4HEQUK1A9494VB5FK4WZQJ" hidden="1">#REF!</definedName>
    <definedName name="BExGY2LRDGIRV1F4C3YO3WKBKE9E" hidden="1">#REF!</definedName>
    <definedName name="BExGYJDZM6PEB4B7RB8ZXIQVU5U7" hidden="1">#REF!</definedName>
    <definedName name="BExGYOS7WP30R61FMT97HZMVE0DU" hidden="1">#REF!</definedName>
    <definedName name="BExGZ9RGU5NJ5FHAKX6MUS81THU2" hidden="1">#REF!</definedName>
    <definedName name="BExGZIAX285VSISPAPNIT0D4KXV7" hidden="1">#REF!</definedName>
    <definedName name="BExGZN3J07V7RWPUFI3FH1REEVH2" hidden="1">#REF!</definedName>
    <definedName name="BExH0883TDT5XQHTNTZP62ITSY5L" hidden="1">#REF!</definedName>
    <definedName name="BExH0N2AM02MOT9M29P5JDMWLDLJ" hidden="1">#REF!</definedName>
    <definedName name="BExH0W7BEKW8TT4RJW6QZJOGZZZ9" hidden="1">#REF!</definedName>
    <definedName name="BExH0YWDWQCOMV8UGC2N0E2DVUA0" hidden="1">#REF!</definedName>
    <definedName name="BExH1LTW3RZSINS2G2JUVEXAP7J9" hidden="1">#REF!</definedName>
    <definedName name="BExH1TROYMNRWIPBRYNFTDTUU6XV" hidden="1">#REF!</definedName>
    <definedName name="BExH1Y436DU31781SMG7SF2RAYMH" hidden="1">#REF!</definedName>
    <definedName name="BExH2G8Y84GAQ00GYYBH56ZKAD29" hidden="1">#REF!</definedName>
    <definedName name="BExH2JZS0A18V9M2W1D558NWIT9Z" hidden="1">#REF!</definedName>
    <definedName name="BExH2UMUZAGIW7FQ8OWQE560OD5U" hidden="1">#REF!</definedName>
    <definedName name="BExH34IWWH1EJ1L599MM2R060203" hidden="1">#REF!</definedName>
    <definedName name="BExIFSCNLG9GQ7NWLDZGB3C37PJ8" hidden="1">#REF!</definedName>
    <definedName name="BExIGEJ18COKXS1WD758ESB526ZQ" hidden="1">#REF!</definedName>
    <definedName name="BExIGLF8NSP4FILNCJQCRWXOWBYE" hidden="1">#REF!</definedName>
    <definedName name="BExIHSA4TBTDF2JC3I216GPIO418" hidden="1">#REF!</definedName>
    <definedName name="BExIIN5BBQNCPN07RSLDWR87RSL4" hidden="1">#REF!</definedName>
    <definedName name="BExIJ132TWGK6YG5ASNOSHQ1AR0N" hidden="1">#REF!</definedName>
    <definedName name="BExIJ5KY5T65H02D5F27K9D2882D" hidden="1">#REF!</definedName>
    <definedName name="BExIJSIAABMCVXYY3BX037LHUFSV" hidden="1">#REF!</definedName>
    <definedName name="BExIJY7AEG0ES22K3IKABAP4O0G9" hidden="1">#REF!</definedName>
    <definedName name="BExIKAHNTEDBAKQD5HS7DA3NAVCN" hidden="1">#REF!</definedName>
    <definedName name="BExIKB37VRREI90S0EJIBAC6JWDJ" hidden="1">#REF!</definedName>
    <definedName name="BExIKB38KISNMJ81MCXKJ5C49GMM" hidden="1">#REF!</definedName>
    <definedName name="BExIKVBHLYYG9Y0535WP1388AEMM" hidden="1">#REF!</definedName>
    <definedName name="BExIL1GPPXK1ACYW18MQ74YUZLZL" hidden="1">#REF!</definedName>
    <definedName name="BExIMMPDS9J9QCQNRYSBC5P89BW4" hidden="1">#REF!</definedName>
    <definedName name="BExIN1ZNBMTSNZOX7WRN6CE3KX7O" hidden="1">#REF!</definedName>
    <definedName name="BExINT42KCYW3F4G6CQRMF9WNF5E" hidden="1">#REF!</definedName>
    <definedName name="BExINTV2FQCEH5EWMVKN50UP6RCA" hidden="1">#REF!</definedName>
    <definedName name="BExIOCQOM8XFL6BKCEL7POXZTN1F" hidden="1">#REF!</definedName>
    <definedName name="BExIODHRINDT43MXFN6MHENXLM4X" hidden="1">#REF!</definedName>
    <definedName name="BExIOHOTMLB6SDX2TZWO5Y0170NQ" hidden="1">#REF!</definedName>
    <definedName name="BExIP1M80NIM4WB2LDHH3H3DV159" hidden="1">#REF!</definedName>
    <definedName name="BExIP7B8JHXTTHPT3AZ42GXA8J0T" hidden="1">#REF!</definedName>
    <definedName name="BExIPS55W4TMWUU52W7UB10SEV24" hidden="1">#REF!</definedName>
    <definedName name="BExIPZXPFGGGT0XPSKTX3M2DHG3K" hidden="1">#REF!</definedName>
    <definedName name="BExIQ9Z3BBWQ62W911ADALYUKFBN" hidden="1">#REF!</definedName>
    <definedName name="BExIQZAQZBMAK4L5QEMELKA5UU2T" hidden="1">#REF!</definedName>
    <definedName name="BExIR13HB90XF2375OTM9JTIGDW3" hidden="1">#REF!</definedName>
    <definedName name="BExIRB4TYBEBTDJ4B08Z2DMCL4WK" hidden="1">#REF!</definedName>
    <definedName name="BExIRMOATN8Q0NUX89RKYXWME6Y6" hidden="1">#REF!</definedName>
    <definedName name="BExISCWCBLRDNLIVHDOHN3T1M9XO" hidden="1">#REF!</definedName>
    <definedName name="BExISM6TWLM6TNV8KL5OZSVC04XN" hidden="1">#REF!</definedName>
    <definedName name="BExISWZA1ELIM3WKI41X4LIXOG2J" hidden="1">#REF!</definedName>
    <definedName name="BExISY6DTZJ7ZYR30DSI274CB66F" hidden="1">#REF!</definedName>
    <definedName name="BExITO94450BVN8RYOKD2JN8U9R2" hidden="1">#REF!</definedName>
    <definedName name="BExITW1GAU8RV2BU063KQAL93VTM" hidden="1">#REF!</definedName>
    <definedName name="BExIV1EFOS9PE924V63H8DRVVGMK" hidden="1">#REF!</definedName>
    <definedName name="BExIV3SRDLIS5AG094UIXWEWX89L" hidden="1">#REF!</definedName>
    <definedName name="BExIVDJDJPA06C08B2HTOK01V2SV" hidden="1">#REF!</definedName>
    <definedName name="BExIVDUAEPXB0P6MCSU7DEW5Y1H9" hidden="1">#REF!</definedName>
    <definedName name="BExIWDNKVHXAQ44L8RWW1V0ZP0CB" hidden="1">#REF!</definedName>
    <definedName name="BExIX8DH06R6MIPNDMS8C1D75WVN" hidden="1">#REF!</definedName>
    <definedName name="BExIXCPTI2CN7M7EPE2LED9IJ3VU" hidden="1">#REF!</definedName>
    <definedName name="BExIYAL0VMQGKFFVN1T7VWQKNWMZ" hidden="1">#REF!</definedName>
    <definedName name="BExIYDVPO634D59QSH0RFYGLDKXI" hidden="1">#REF!</definedName>
    <definedName name="BExIYMPXXQS0SUMRAR0X4DFX9L3X" hidden="1">#REF!</definedName>
    <definedName name="BExIZ4JZNGOTMWCNWSFVU06OUADJ" hidden="1">#REF!</definedName>
    <definedName name="BExJ089JBIW4PJ5ZH62SJNVGGPAF" hidden="1">#REF!</definedName>
    <definedName name="BExKDIF6IABL0T9C3LB4LNXVKM6Y" hidden="1">#REF!</definedName>
    <definedName name="BExKDJ0QDM7ON4YTMFBXPIQG9PA6" hidden="1">#REF!</definedName>
    <definedName name="BExKDPWW8QD8CRGSF2XWVO3DDK6R" hidden="1">#REF!</definedName>
    <definedName name="BExKDTYHRXQZH422L1NBY0TKVE08" hidden="1">#REF!</definedName>
    <definedName name="BExKET6DS0Q7PTF696QGZENT7L7S" hidden="1">#REF!</definedName>
    <definedName name="BExKFME7ZHRLFXI3XOR6DY7E8WFL" hidden="1">#REF!</definedName>
    <definedName name="BExKGXQVAW24MAW99S4EQN839WND" hidden="1">#REF!</definedName>
    <definedName name="BExKGXWCLVDO3WXXI5A3MKKZRAH4" hidden="1">#REF!</definedName>
    <definedName name="BExKGZ8ZBGXS5DMHLSJHGR7TNB0L" hidden="1">#REF!</definedName>
    <definedName name="BExKH055Q98RITR8GDLSMDQ5FAMN" hidden="1">#REF!</definedName>
    <definedName name="BExKH1CIA0ZMN8B8O7LRDGP0QBD1" hidden="1">#REF!</definedName>
    <definedName name="BExKHHZ8T9I7XQZ9ID6U4A4L297G" hidden="1">#REF!</definedName>
    <definedName name="BExKHIVN3VGT71SINPUYJKLSS0DE" hidden="1">#REF!</definedName>
    <definedName name="BExKI15M6CIYLZ7PBIJ72S95YW5D" hidden="1">#REF!</definedName>
    <definedName name="BExKI1LVE525T7XTIR6B1F0XPD9Y" hidden="1">#REF!</definedName>
    <definedName name="BExKI93LSP4CD7FS1I8MVP86OZO3" hidden="1">#REF!</definedName>
    <definedName name="BExKIGQOF4B4XXZW8E51IZXY2IMA" hidden="1">#REF!</definedName>
    <definedName name="BExKIJL9JU2XHXMP2IHEEL8LB1CV" hidden="1">#REF!</definedName>
    <definedName name="BExKIQXIZCVP69Q8IVGFM61WAC9G" hidden="1">#REF!</definedName>
    <definedName name="BExKIR8BAOGW2K0IZEI1IMD85AI9" hidden="1">#REF!</definedName>
    <definedName name="BExKIWH88H3M589D1O6NIU7E3AA5" hidden="1">#REF!</definedName>
    <definedName name="BExKIYKQN6TGSM5YGT3PSWIMORQK" hidden="1">#REF!</definedName>
    <definedName name="BExKJ97OZXZ090Z57LUNGQ2NEXHS" hidden="1">#REF!</definedName>
    <definedName name="BExKKIM8G6EXTHT715137V748VCU" hidden="1">#REF!</definedName>
    <definedName name="BExKKSYFSZAZ3UA73DIYBC89NH94" hidden="1">#REF!</definedName>
    <definedName name="BExKLEOQEOAZ2NT6IRTG0TJDYW5A" hidden="1">#REF!</definedName>
    <definedName name="BExKM6UYO6FJ8DG5G28TZGWUKWPN" hidden="1">#REF!</definedName>
    <definedName name="BExKMLOZD73TMEHEQT6FKYWNW6OY" hidden="1">#REF!</definedName>
    <definedName name="BExKO13BDZUCEXQ1ONXB2RPB9O0B" hidden="1">#REF!</definedName>
    <definedName name="BExKO7ZHNTYXYU09UMYSQ7U1QZOM" hidden="1">#REF!</definedName>
    <definedName name="BExKO84RYCRRKQYHMY4NU3GKLR5G" hidden="1">#REF!</definedName>
    <definedName name="BExKOUB7WGW9L7RHHE2WC48HXMBW" hidden="1">#REF!</definedName>
    <definedName name="BExKOVT6ZWQ6YXSQ1FNCDAFQMPH2" hidden="1">#REF!</definedName>
    <definedName name="BExKPASNL4JK4V4V6FVFOGJOAV7F" hidden="1">#REF!</definedName>
    <definedName name="BExKQ82CCLI0OKKAFA5KSSMV6JPO" hidden="1">#REF!</definedName>
    <definedName name="BExKQD0985KGTF1AZH1G0QOESDBX" hidden="1">#REF!</definedName>
    <definedName name="BExKQDB2Q5CLTPKRDCPDUST9STBV" hidden="1">#REF!</definedName>
    <definedName name="BExKQTXYPAV48BBMJI3G23CXF9VS" hidden="1">#REF!</definedName>
    <definedName name="BExKR1VU3OTE9T2D971MOAFYR864" hidden="1">#REF!</definedName>
    <definedName name="BExKR2MU3BR65L5RJTNIL52S3KSG" hidden="1">#REF!</definedName>
    <definedName name="BExKRCTJ1GKWRK97PAT69RXS7GQK" hidden="1">#REF!</definedName>
    <definedName name="BExKRF2JXTUT2F4JW28KSXZEUI2L" hidden="1">#REF!</definedName>
    <definedName name="BExKRMET4E304C76YYCZ0KJWZR52" hidden="1">#REF!</definedName>
    <definedName name="BExKRXCQG4GVWARHDDJZV8E1QWI7" hidden="1">#REF!</definedName>
    <definedName name="BExKS9C4TBSPE6AEVW7TPZQU72U5" hidden="1">#REF!</definedName>
    <definedName name="BExKSBACIDCHT5QWEUVBKTSERBHN" hidden="1">#REF!</definedName>
    <definedName name="BExKSBFN9QXNBS3XYHHDSHVNJ4EZ" hidden="1">#REF!</definedName>
    <definedName name="BExKSKQ5ABJ0M1JQ05ZG5B6T2SAX" hidden="1">#REF!</definedName>
    <definedName name="BExKSRMH152QQQZP54WQWNW46E3R" hidden="1">#REF!</definedName>
    <definedName name="BExKTL55QO2BFRJX3YPGPWCGUWMH" hidden="1">#REF!</definedName>
    <definedName name="BExKTS6MRO497UK1JMOFCIAYV0UL" hidden="1">#REF!</definedName>
    <definedName name="BExKU0F98S6OBTSYNJUSK1IH57V2" hidden="1">#REF!</definedName>
    <definedName name="BExKU2DHFJB120P71QCBIWRKORFU" hidden="1">#REF!</definedName>
    <definedName name="BExKU7BFGP8EZ7OY6YD7RHDAX3ZI" hidden="1">#REF!</definedName>
    <definedName name="BExKU9EZ1G51W6VNUEDEN5GVXZDJ" hidden="1">#REF!</definedName>
    <definedName name="BExKUCEVDYXSXUSJYLW2UQPP3041" hidden="1">#REF!</definedName>
    <definedName name="BExKUO945GXOUUXBP7ISRLXF8XWY" hidden="1">#REF!</definedName>
    <definedName name="BExKUX3D52QOXSRVX9YIBJZBGGUP" hidden="1">#REF!</definedName>
    <definedName name="BExKUXJMFFHODTF4KEZ9XNU8GY4T" hidden="1">#REF!</definedName>
    <definedName name="BExKW78XL7Z77M6UA9OM9H7UIQEC" hidden="1">#REF!</definedName>
    <definedName name="BExM9M1Q2W5I3QHNH1CW08CY7MQ8" hidden="1">#REF!</definedName>
    <definedName name="BExMAAMG6K3CZCGPL3MESVL3VX79" hidden="1">#REF!</definedName>
    <definedName name="BExMBAFRK6Z1Z6DVIG9I4N6S9ZIB" hidden="1">#REF!</definedName>
    <definedName name="BExMBTM94LLY9L4IIIZPFSIJ48V5" hidden="1">#REF!</definedName>
    <definedName name="BExMBWBE3ASQRLN2U5RMGIIC2J04" hidden="1">#REF!</definedName>
    <definedName name="BExMBYPQDG9AYDQ5E8IECVFREPO6" hidden="1">[3]Table!#REF!</definedName>
    <definedName name="BExMCB03WO7ZNKYKH6CNXVZDO6PI" localSheetId="0" hidden="1">#REF!</definedName>
    <definedName name="BExMCB03WO7ZNKYKH6CNXVZDO6PI" hidden="1">#REF!</definedName>
    <definedName name="BExMDDT8RRVBGR0ZN0IH0V922V83" localSheetId="0" hidden="1">#REF!</definedName>
    <definedName name="BExMDDT8RRVBGR0ZN0IH0V922V83" hidden="1">#REF!</definedName>
    <definedName name="BExMEI4E6DKHRQACLMLT1RJA6GQC" localSheetId="0" hidden="1">#REF!</definedName>
    <definedName name="BExMEI4E6DKHRQACLMLT1RJA6GQC" hidden="1">#REF!</definedName>
    <definedName name="BExMEL4BJLJJIBPLZ6RCNNWW7ACX" hidden="1">#REF!</definedName>
    <definedName name="BExMEQIH2OGGMCCH44CD3AB7QXP4" hidden="1">#REF!</definedName>
    <definedName name="BExMEQII7N9MU9WD223KDT0AX80U" hidden="1">#REF!</definedName>
    <definedName name="BExMESRCLOXEL0LQ2D0X74ZZ983A" hidden="1">#REF!</definedName>
    <definedName name="BExMF4GB4DK7PXIG8KWZNWZPQU8G" hidden="1">#REF!</definedName>
    <definedName name="BExMFF38PLUZV6C25MTHN75TR7L6" hidden="1">#REF!</definedName>
    <definedName name="BExMFFU5NBEWPFOX92T0DH9BXPUZ" hidden="1">#REF!</definedName>
    <definedName name="BExMFFZMQEIBP09IT0TXWLQSLNX5" hidden="1">#REF!</definedName>
    <definedName name="BExMGMZU80CK0NY0Z6BLL9HCXD4T" hidden="1">#REF!</definedName>
    <definedName name="BExMH5A0RSQF2JD5NCODS9ZV7R9O" hidden="1">#REF!</definedName>
    <definedName name="BExMHC0PCKKMI6S32RPALB6T8EKS" hidden="1">#REF!</definedName>
    <definedName name="BExMHLRBD4LM3LDXPRUKERV94MP7" hidden="1">#REF!</definedName>
    <definedName name="BExMIOVGDVPXPK8RC46T5Q3OCSNO" hidden="1">#REF!</definedName>
    <definedName name="BExMJ2CT4X3O2UX9QUZ79B9C9HHW" hidden="1">#REF!</definedName>
    <definedName name="BExMJA5I0J3LWR8TTNA3L1Y2J6CI" hidden="1">#REF!</definedName>
    <definedName name="BExMJALL604AACW6Q8OWP9XEK09U" hidden="1">#REF!</definedName>
    <definedName name="BExMJE1S3TIP95BTSP0OFCELLJ3F" hidden="1">#REF!</definedName>
    <definedName name="BExMJV4MCDEJ4I5ADXAULWTC7WL6" hidden="1">#REF!</definedName>
    <definedName name="BExMKHGDHNJYHQYZAOGKW9UP0P6R" hidden="1">#REF!</definedName>
    <definedName name="BExMKHWM7Y8URWYDQCWQYVCF91RF" hidden="1">#REF!</definedName>
    <definedName name="BExML4OMPAISD5FNMEUEAQW3PYWW" hidden="1">#REF!</definedName>
    <definedName name="BExMLAZ93ST930F6UHXOHJWBE94O" hidden="1">#REF!</definedName>
    <definedName name="BExMLP2C0LIAVLW0E0XWFGYO65A6" hidden="1">#REF!</definedName>
    <definedName name="BExMM8E5ESCQTA2N4CUCWT7W7U42" hidden="1">#REF!</definedName>
    <definedName name="BExMMCAFSQUVQIR2PI52U8HMBMHP" hidden="1">#REF!</definedName>
    <definedName name="BExMMMH9VP8UE0XB3HYO72H42F0P" hidden="1">#REF!</definedName>
    <definedName name="BExMNI3HZSDQ5FZ9K3LTEIESNLFC" hidden="1">#REF!</definedName>
    <definedName name="BExMNTSBIZHLJ0KYWW82CNEAD2O8" hidden="1">#REF!</definedName>
    <definedName name="BExMO26EZ4S5N6CXHP9GE6NNQL29" hidden="1">#REF!</definedName>
    <definedName name="BExMOO7E8O2SB2DSYLRLXG17OVIL" hidden="1">#REF!</definedName>
    <definedName name="BExMP78G1ZV9STVU8QDMDHAXOMBU" hidden="1">#REF!</definedName>
    <definedName name="BExMP8QL86LEK79Z3F1BSJ6O6UNU" hidden="1">#REF!</definedName>
    <definedName name="BExMPK4EB9VGFKHXXFPWKXBKK3XN" hidden="1">#REF!</definedName>
    <definedName name="BExMPRGU05RDRLSIYN3S5G2KUR51" hidden="1">#REF!</definedName>
    <definedName name="BExMPRM49M4N5G6W5PP4FT6M5A44" hidden="1">#REF!</definedName>
    <definedName name="BExMPZUYC3HNAV16OKFIPED8Q0AW" hidden="1">#REF!</definedName>
    <definedName name="BExMRHSX345WVR1IL3HYFAYVD4UY" hidden="1">#REF!</definedName>
    <definedName name="BExMRPAMY96Y7Y71AWG3BLE6IJCS" hidden="1">#REF!</definedName>
    <definedName name="BExMS32YZKWV4BPULRP99EJMNP1M" hidden="1">#REF!</definedName>
    <definedName name="BExMSBRVBJ3Z9LD2LU5ANL7KRX3B" hidden="1">#REF!</definedName>
    <definedName name="BExO5CC849MT8ARJLFABIL0Q9LSW" hidden="1">#REF!</definedName>
    <definedName name="BExO5UGWXHZ82I1L2SCZBD23SH38" hidden="1">#REF!</definedName>
    <definedName name="BExO68UTJRCDYGZJH3XHD8OHBHVJ" hidden="1">#REF!</definedName>
    <definedName name="BExO7AX3YC80J2DL71QDC705PVIZ" hidden="1">#REF!</definedName>
    <definedName name="BExO7RUNA6G6JRE5ZUYA9LFFD78R" hidden="1">#REF!</definedName>
    <definedName name="BExO7TY5G586OBI3LIWCHH74HTRG" hidden="1">#REF!</definedName>
    <definedName name="BExO7VWE21NXNAIVJ91UHK5F6TZI" hidden="1">#REF!</definedName>
    <definedName name="BExO8EHCHKVYRQ58HT0JWI4ACOG4" hidden="1">#REF!</definedName>
    <definedName name="BExO8X2AOSI2KZWI1XFE2O9UBR5W" hidden="1">#REF!</definedName>
    <definedName name="BExO92WMUT1H1W7VASQTZOQHITQ9" hidden="1">#REF!</definedName>
    <definedName name="BExO94JVB20Y1P7YJS3GLJ4THXG2" hidden="1">#REF!</definedName>
    <definedName name="BExO96CLR91WZOFIPD90VW3WV6U3" hidden="1">#REF!</definedName>
    <definedName name="BExO9AUGF1S1XM29IPOFAXSDEI9L" hidden="1">#REF!</definedName>
    <definedName name="BExO9PJ6MPU3R4MVLCN4W229P6ZW" hidden="1">#REF!</definedName>
    <definedName name="BExOA7D7798O45GM7XOQFDWVRBAT" hidden="1">#REF!</definedName>
    <definedName name="BExOA7IJ23W7XNV3GU10ZPENBLJT" hidden="1">#REF!</definedName>
    <definedName name="BExOAO5B04JODD2WS1FNL538LR22" hidden="1">#REF!</definedName>
    <definedName name="BExOB9FCA6QID7VX7HISELZUXKL5" hidden="1">#REF!</definedName>
    <definedName name="BExOB9VLC7WMXL722U8P2V5LH2NH" hidden="1">#REF!</definedName>
    <definedName name="BExOBDX6KBVGXKRM6ZSR2B6LOYBB" hidden="1">#REF!</definedName>
    <definedName name="BExOCHHEGYAGVPT5VBTI4NSSWBUY" hidden="1">#REF!</definedName>
    <definedName name="BExOCJ4OTOZKME94LKOM397339A3" hidden="1">#REF!</definedName>
    <definedName name="BExOCVKJ7GUBDR3WJGJJW20L0XWE" hidden="1">#REF!</definedName>
    <definedName name="BExOCZBAV8IDF4O2S4RSK8YYPR8X" hidden="1">#REF!</definedName>
    <definedName name="BExOD4EQJRAPPXZQDMKII0H4TMO6" hidden="1">#REF!</definedName>
    <definedName name="BExODFHYRRZA0BEPQWYFFA4EV9LM" hidden="1">#REF!</definedName>
    <definedName name="BExODS8ERXM3RICHV115E26P3Y48" hidden="1">#REF!</definedName>
    <definedName name="BExOE7YZT8QOZXG0M7MHWCBQGNCI" hidden="1">#REF!</definedName>
    <definedName name="BExOETJNKEVZUG2DO5NR39RAQU3B" hidden="1">#REF!</definedName>
    <definedName name="BExOFK7YHUHSDJ9EAMZG8CS72ONN" hidden="1">#REF!</definedName>
    <definedName name="BExOFTT8H5F7EZ808OW45OHMES5E" hidden="1">#REF!</definedName>
    <definedName name="BExOG33PAMDO5R2LDQNV1H5DMWQQ" hidden="1">#REF!</definedName>
    <definedName name="BExOGY4C9I55IMSCAZL61C3XVCWN" hidden="1">#REF!</definedName>
    <definedName name="BExOHDPDQR1RZDCVUD9LOKINOXXO" hidden="1">#REF!</definedName>
    <definedName name="BExOII5ZNYGQKK19R33SK45W0LFP" hidden="1">#REF!</definedName>
    <definedName name="BExOJ2UC54CGO87WU0H93W3EKEGE" hidden="1">#REF!</definedName>
    <definedName name="BExOJE31H2VK90A2D3BSQC8JASBU" hidden="1">#REF!</definedName>
    <definedName name="BExOJM0UTN2ZZVCVNA0DZTQ8AVZ0" hidden="1">#REF!</definedName>
    <definedName name="BExOJS0OH924FOL1XC6453EYFQYG" hidden="1">#REF!</definedName>
    <definedName name="BExOJWTAJAOZIL7ZJTRRL2P569S2" hidden="1">#REF!</definedName>
    <definedName name="BExOKIUF6M7TFG2TJMPH482L5MXE" hidden="1">#REF!</definedName>
    <definedName name="BExOM5VTHOCLXMZ3MVAM9DQPVOVE" hidden="1">#REF!</definedName>
    <definedName name="BExOMCH6QSV8ET618TQL6F3VA1DL" hidden="1">#REF!</definedName>
    <definedName name="BExON4Y1QDIQ3FDF4SAXEB085BAS" hidden="1">#REF!</definedName>
    <definedName name="BExONB3AZQ9MQQISW85GQVJF8DEY" hidden="1">#REF!</definedName>
    <definedName name="BExOOEI2TR4KUP7BZKI4X67FVJQJ" hidden="1">#REF!</definedName>
    <definedName name="BExOQ2FZ58YOWP2ZISLJP3T5XHKR" hidden="1">#REF!</definedName>
    <definedName name="BExQ156BWVBSWGJH6PVEXCOAMY3O" hidden="1">#REF!</definedName>
    <definedName name="BExQ2T4A8P59208MUE05P3N23M50" hidden="1">#REF!</definedName>
    <definedName name="BExQ300F0ZA8M4HAQKTXQCUUT128" hidden="1">#REF!</definedName>
    <definedName name="BExQ3B3NITAHO9W8NBNRN7KGDYK5" hidden="1">#REF!</definedName>
    <definedName name="BExQ3TDUBZO015AMYNT71U51IBLS" hidden="1">#REF!</definedName>
    <definedName name="BExQ3ZZ749CHW2IX4GQRM3297JRW" hidden="1">#REF!</definedName>
    <definedName name="BExQ41RXQUTAKY303CI1W390WDML" hidden="1">#REF!</definedName>
    <definedName name="BExQ4YQO1WSJIQZ20MN7L50JBXAQ" hidden="1">#REF!</definedName>
    <definedName name="BExQ5LIO5T7BGU7GVOFN99M4NAGL" hidden="1">#REF!</definedName>
    <definedName name="BExQ613QQQT2MZJU3VFAMUG159HC" hidden="1">#REF!</definedName>
    <definedName name="BExQ643M9E8ECWASM9Q2TC2SMMPK" hidden="1">#REF!</definedName>
    <definedName name="BExQ6V2NKDMMMZY25R5ZIXEXXBDK" hidden="1">#REF!</definedName>
    <definedName name="BExQ71O1DK6VVG12QA1Y8I3AM03V" hidden="1">#REF!</definedName>
    <definedName name="BExQ783YMUYLC3L2T026SSHL1MBB" hidden="1">#REF!</definedName>
    <definedName name="BExQ79R72GWSJAKSNP6ESU73CAUD" hidden="1">#REF!</definedName>
    <definedName name="BExQ82OHD80MLEMRKRTES33ALX4R" hidden="1">#REF!</definedName>
    <definedName name="BExQ8AMC86XYV2QV7GNNWBZW6P2K" hidden="1">#REF!</definedName>
    <definedName name="BExQ92XV0R3MDAKAVUVYMF88K8L6" hidden="1">#REF!</definedName>
    <definedName name="BExQ9AFMVSQA6RNJMBXXDLS610SY" hidden="1">#REF!</definedName>
    <definedName name="BExQ9PVCECPAF0ULXO5FZX9O1VB6" hidden="1">#REF!</definedName>
    <definedName name="BExQ9TRFQKL9TI1AMQP0YDCKSORF" hidden="1">#REF!</definedName>
    <definedName name="BExQ9XD4RJ97V0ZB00MENZ4IH3WK" hidden="1">#REF!</definedName>
    <definedName name="BExQ9ZLYHWABXAA9NJDW8ZS0UQ9P" hidden="1">[3]Table!#REF!</definedName>
    <definedName name="BExQA0T3SO87VS1WLNXE1L1NSK6I" localSheetId="0" hidden="1">#REF!</definedName>
    <definedName name="BExQA0T3SO87VS1WLNXE1L1NSK6I" hidden="1">#REF!</definedName>
    <definedName name="BExQA1UY04FSSTOV02RO8D6YL0NC" localSheetId="0" hidden="1">#REF!</definedName>
    <definedName name="BExQA1UY04FSSTOV02RO8D6YL0NC" hidden="1">#REF!</definedName>
    <definedName name="BExQA5AYHJCT3L5RR37Y0P2078UD" localSheetId="0" hidden="1">#REF!</definedName>
    <definedName name="BExQA5AYHJCT3L5RR37Y0P2078UD" hidden="1">#REF!</definedName>
    <definedName name="BExQAHLB9VIWN0FFU3SWMN2BDUW3" hidden="1">#REF!</definedName>
    <definedName name="BExQAKAFUPFT9PHO840T5KQETJXG" hidden="1">#REF!</definedName>
    <definedName name="BExQAUBUFZ0SDRUKVZU0XVKRXQQV" hidden="1">#REF!</definedName>
    <definedName name="BExQAXXAGCUQ8Q1SBJHAB6REOYU1" hidden="1">#REF!</definedName>
    <definedName name="BExQB5PU92F0WPUFH0GXCYQRR0WP" hidden="1">#REF!</definedName>
    <definedName name="BExQBAIGS6LINOVUXDNAM0LGMGCH" hidden="1">#REF!</definedName>
    <definedName name="BExQBBETNL2MNBCNPFSITIJ7L53S" hidden="1">#REF!</definedName>
    <definedName name="BExQBM77XTIR3OT44H23SCHW8R9S" hidden="1">#REF!</definedName>
    <definedName name="BExQBYHMMV1OI14KZ2IN8Z6QYKV3" hidden="1">#REF!</definedName>
    <definedName name="BExQBZOR1MTZBGRUFQ9GAPTQXQ5D" hidden="1">#REF!</definedName>
    <definedName name="BExQC4XI99R8Q2BR0YED0U7EB0C2" hidden="1">#REF!</definedName>
    <definedName name="BExQC8J0702027QEZ76E0X55NAXO" hidden="1">#REF!</definedName>
    <definedName name="BExQCIVBEJCG95L2Z0SH2PPB008Y" hidden="1">#REF!</definedName>
    <definedName name="BExQCUK2VWQCMLG5ITF5Z2JRB7C2" hidden="1">#REF!</definedName>
    <definedName name="BExQDHS8MW9XM60F2UASGRP5MOW1" hidden="1">#REF!</definedName>
    <definedName name="BExQDKBV8F7ESU4Z42VOBHRQN8HV" hidden="1">#REF!</definedName>
    <definedName name="BExQDO844EBUQSKNB021GI1RLFED" hidden="1">#REF!</definedName>
    <definedName name="BExQE1EVM2HKRY7KVHGQODP88MMM" hidden="1">#REF!</definedName>
    <definedName name="BExQE3YOOMYK1LPA6JI3MHP0AFC4" hidden="1">#REF!</definedName>
    <definedName name="BExQE55O6P278RH20I3OVTP6J6BQ" hidden="1">#REF!</definedName>
    <definedName name="BExQETVWHCIDL5AX7KHG5NXN9F9C" hidden="1">#REF!</definedName>
    <definedName name="BExQEV31OPLG1GN3W96LI8OCML31" hidden="1">#REF!</definedName>
    <definedName name="BExQFLWNLF0XXJ4UHM5VC5TUSFSI" hidden="1">#REF!</definedName>
    <definedName name="BExQG88DX1G8KUA5TGHUDVNLI2X3" hidden="1">#REF!</definedName>
    <definedName name="BExQGABXC0YTGSW83OUTCVB8THBN" hidden="1">#REF!</definedName>
    <definedName name="BExQH4WG6NN3GUI49EA24UCA5TYU" hidden="1">#REF!</definedName>
    <definedName name="BExQI4V2VXVLRXE9CU0Y5AVZZH6X" hidden="1">#REF!</definedName>
    <definedName name="BExQICYIVK4OZ3O4B1O3D1Y5OYBN" hidden="1">#REF!</definedName>
    <definedName name="BExQIE5IEWAN3SFUOXCYYPGMDUAF" hidden="1">#REF!</definedName>
    <definedName name="BExQIRN7DZO6I24N1LSUVTL34CTI" hidden="1">#REF!</definedName>
    <definedName name="BExQK9AEQC0O67J5BIRXP7YW3DVJ" hidden="1">#REF!</definedName>
    <definedName name="BExRZWK5DCA42H9YX6X1R4H1VKUI" hidden="1">#REF!</definedName>
    <definedName name="BExS0MC210M9EVCQYB3UIFD4RPAW" hidden="1">#REF!</definedName>
    <definedName name="BExS0ZZ0WRI5QKI3X0S7SPK12T4Q" hidden="1">#REF!</definedName>
    <definedName name="BExS3FS8WZHCJBBE99IH63NXKTSF" hidden="1">#REF!</definedName>
    <definedName name="BExS3RRNR9AUZ8UX0K799QG4LKPU" hidden="1">#REF!</definedName>
    <definedName name="BExS4E3KFVCM2VSGASRMOKIO1KXA" hidden="1">#REF!</definedName>
    <definedName name="BExS4GHWWF6NENCTQBJ46AJ855PX" hidden="1">#REF!</definedName>
    <definedName name="BExS4UVSN3R26EOKU4J15Z7XMXK3" hidden="1">#REF!</definedName>
    <definedName name="BExS5ET9Y54353L1HGBIIL5X8R34" hidden="1">#REF!</definedName>
    <definedName name="BExS5U8TAYOTRY736ENJKB4RCBM3" hidden="1">#REF!</definedName>
    <definedName name="BExS5YLBSDZ023326KREF4IGU2NA" hidden="1">#REF!</definedName>
    <definedName name="BExS61L9D2TOVR737GB1FXYQL5GT" hidden="1">#REF!</definedName>
    <definedName name="BExS6WR7UV1MCWY23NPP8LRDH5TI" hidden="1">#REF!</definedName>
    <definedName name="BExS6XNKH39KSFMPP6D9GZLQ00F0" hidden="1">#REF!</definedName>
    <definedName name="BExS7JZC08NUIALQ228IYKL2X2E9" hidden="1">#REF!</definedName>
    <definedName name="BExS8CB0AF9DPBHURI2AUHEIH2HT" hidden="1">#REF!</definedName>
    <definedName name="BExS8DI5OTT28A4CAN4Y20GXEQVA" hidden="1">#REF!</definedName>
    <definedName name="BExS8HEGUY8QSGK0QM9939PAISX6" hidden="1">#REF!</definedName>
    <definedName name="BExS8UAEUEW48TCD2MGIYIDWKYMD" hidden="1">#REF!</definedName>
    <definedName name="BExS92ZAR7PTDXHRIQ0BPUH67BNX" hidden="1">#REF!</definedName>
    <definedName name="BExS9NIC8W4XND7OJO7TVK1QI9X6" hidden="1">#REF!</definedName>
    <definedName name="BExSAAFNGRBI0XX9JJ38F6UH1CZ8" hidden="1">#REF!</definedName>
    <definedName name="BExSABMUC2U4RZOTFW3PS1YQCDF4" hidden="1">#REF!</definedName>
    <definedName name="BExSB5LRO9VWZECR65Y8OAN9TH4F" hidden="1">#REF!</definedName>
    <definedName name="BExSBHLD5KBCF74U7QTC6MQJES02" hidden="1">#REF!</definedName>
    <definedName name="BExSBJ3B1H71M9ZWK2OOKLHCK0Q9" hidden="1">#REF!</definedName>
    <definedName name="BExSBQA8CJQ7GNDB4BT4I9OG3IKN" hidden="1">#REF!</definedName>
    <definedName name="BExSBUBTUOQ6M2TG48W1QBTA451V" hidden="1">#REF!</definedName>
    <definedName name="BExSBZVIS2FJASVSELRAC843GXI2" hidden="1">#REF!</definedName>
    <definedName name="BExSCRLH75T1B2OJ4SPIRQ1LM5Y4" hidden="1">#REF!</definedName>
    <definedName name="BExSE2CN9KWB2Y59H6FI4MDNM8MY" hidden="1">#REF!</definedName>
    <definedName name="BExSEEN1YMFWHAWHXNVZ02V4KDCS" hidden="1">#REF!</definedName>
    <definedName name="BExSER2QA2RF1SFRB9Z92OF9HVVI" hidden="1">#REF!</definedName>
    <definedName name="BExSEYKHGDCWSCN3YMRZOOQ7EO0B" hidden="1">#REF!</definedName>
    <definedName name="BExSF6NMUEBN1BBV8YVKLUVXEF3C" hidden="1">#REF!</definedName>
    <definedName name="BExSFQQIX3GFN5BVPJTJIXOQ9FES" hidden="1">#REF!</definedName>
    <definedName name="BExSFV8EE4IN8BOYWZZ6KQRIRR8L" hidden="1">#REF!</definedName>
    <definedName name="BExSG6MFDOI4TZQ8IAG48CXUMTGM" hidden="1">#REF!</definedName>
    <definedName name="BExSH5DZW8ZURUJRWFHIPNNE5AYB" hidden="1">#REF!</definedName>
    <definedName name="BExSHY5RWLP7948XZMPS8Y8TAK0D" hidden="1">#REF!</definedName>
    <definedName name="BExTTAS7TKMHKHRRGLYPXXM0DH91" hidden="1">#REF!</definedName>
    <definedName name="BExTTTYQXGDPW8IPWXZ4KMYE5OFV" hidden="1">#REF!</definedName>
    <definedName name="BExTUGW2UHYYDL2W3CPSM53REG6F" hidden="1">#REF!</definedName>
    <definedName name="BExTUVFGBQKB4T2ID89EHF0IIYDV" hidden="1">#REF!</definedName>
    <definedName name="BExTUXDJA1H1ZEB6JW19KV07OT33" hidden="1">#REF!</definedName>
    <definedName name="BExTUY9WNSJ91GV8CP0SKJTEIV82" hidden="1">[3]Table!#REF!</definedName>
    <definedName name="BExTV1KL46287AFKDYEYYLCUVSIQ" localSheetId="0" hidden="1">#REF!</definedName>
    <definedName name="BExTV1KL46287AFKDYEYYLCUVSIQ" hidden="1">#REF!</definedName>
    <definedName name="BExTVBRE8K3A6HB6RBXYY1B01YIK" localSheetId="0" hidden="1">#REF!</definedName>
    <definedName name="BExTVBRE8K3A6HB6RBXYY1B01YIK" hidden="1">#REF!</definedName>
    <definedName name="BExTVEWSAS7Y948D75GGQ9VPHCU3" localSheetId="0" hidden="1">#REF!</definedName>
    <definedName name="BExTVEWSAS7Y948D75GGQ9VPHCU3" hidden="1">#REF!</definedName>
    <definedName name="BExTVJ3T4FAH5904NP9VVNJLVIKE" hidden="1">#REF!</definedName>
    <definedName name="BExTVSEAU44NV5OGO830QXFFOFSF" hidden="1">#REF!</definedName>
    <definedName name="BExTWMILCYG4D30D2WNZXM4KFS6F" hidden="1">#REF!</definedName>
    <definedName name="BExTWOGMTHPG8E5TU00PA8C58NZV" hidden="1">#REF!</definedName>
    <definedName name="BExTX3009G88164194NXQIPO7EBU" hidden="1">#REF!</definedName>
    <definedName name="BExTXIFM6NRX7VBM97QY3CFTNE2T" hidden="1">#REF!</definedName>
    <definedName name="BExTYPAJZ2YI4NP39WZQ7KRS8K78" hidden="1">#REF!</definedName>
    <definedName name="BExTYZS5IMS66EHVXPJXCV5HA2GX" hidden="1">#REF!</definedName>
    <definedName name="BExTZJUWVNQND717AOD5SU9LIH5D" hidden="1">#REF!</definedName>
    <definedName name="BExTZTWGEPC7ZOTLQDIEDZ8PHV0D" hidden="1">#REF!</definedName>
    <definedName name="BExU02VYGVMQCY9J7ZTMI0DINO9Q" hidden="1">#REF!</definedName>
    <definedName name="BExU054ZT8ZQRXRDZ7YGH3FPEDFY" hidden="1">#REF!</definedName>
    <definedName name="BExU0N9ULDXY9VJTXLZE95EB4ZPW" hidden="1">#REF!</definedName>
    <definedName name="BExU1ASR3SKCNL04NDU4Y96B4GNC" hidden="1">#REF!</definedName>
    <definedName name="BExU2YFQG056OZD6U8RUXLUZ1P3W" hidden="1">#REF!</definedName>
    <definedName name="BExU32HAVB4DHLRXDEOKERJWVMQQ" hidden="1">#REF!</definedName>
    <definedName name="BExU32MRPUZ6L3XSVEWISIBN8XSJ" hidden="1">#REF!</definedName>
    <definedName name="BExU3CIUOLGFUHD72XUYBN0HE7UP" hidden="1">#REF!</definedName>
    <definedName name="BExU4HA7QVIULY0E9HYG1NJOFIS0" hidden="1">#REF!</definedName>
    <definedName name="BExU4L111J82HSYZD2YWIQ0PQWKR" hidden="1">#REF!</definedName>
    <definedName name="BExU664E3B9QFZ6PQBPLQRCZ2YVE" hidden="1">#REF!</definedName>
    <definedName name="BExU6JB3SJP0ZA0PEXDINZUBW7C1" hidden="1">#REF!</definedName>
    <definedName name="BExU6OEJJEYAPP6AMECSIWXWSF9T" hidden="1">#REF!</definedName>
    <definedName name="BExU7Z08D77J8QQRIXK4HN7AQ1NV" hidden="1">#REF!</definedName>
    <definedName name="BExU82WHRB7XKJPSM5JVDSWKTE1N" hidden="1">#REF!</definedName>
    <definedName name="BExU88G0JT9FAJHT63MWFRSYV8RF" hidden="1">#REF!</definedName>
    <definedName name="BExU8C1HVCPA3XBVHMSL6VCAUBM8" hidden="1">#REF!</definedName>
    <definedName name="BExU929PX4MBOWFF3I2U06MUARL3" hidden="1">#REF!</definedName>
    <definedName name="BExU9NUDIBNVRZC2LXIV40ODBVEA" hidden="1">#REF!</definedName>
    <definedName name="BExU9QOZBD2MKE93YVD78TUANFJF" hidden="1">#REF!</definedName>
    <definedName name="BExUA34N5QWN0WM4R4VBTFZ7UVXE" hidden="1">#REF!</definedName>
    <definedName name="BExUAKNXO9B5PUZ0Q2YMVJW41GZ9" hidden="1">#REF!</definedName>
    <definedName name="BExUAXJVAPERR6P31T7YIU9GCD0T" hidden="1">#REF!</definedName>
    <definedName name="BExUBN0SVCLVWPOZPBYKKRAHMS2Z" hidden="1">#REF!</definedName>
    <definedName name="BExUBRDCIDQWXU444F6AMUFWMBN4" hidden="1">#REF!</definedName>
    <definedName name="BExUCUS4RZBDY8B3B7JOTYNCY737" hidden="1">#REF!</definedName>
    <definedName name="BExUCWQ6YRD1C6R88II8SWTBBY3K" hidden="1">#REF!</definedName>
    <definedName name="BExUCZ9ZRQ6B78SLOWNM0HM6WEPO" hidden="1">#REF!</definedName>
    <definedName name="BExUE0VZJAZQGTBTCORS8ZXM87AE" hidden="1">#REF!</definedName>
    <definedName name="BExVQMGTRZHG3K1SUDSPMKZPO13F" hidden="1">#REF!</definedName>
    <definedName name="BExVR98UHV0VS5VTOF51IKBL47KS" hidden="1">#REF!</definedName>
    <definedName name="BExVRBXYKZFIQH8K6QMSKMHU2MFS" hidden="1">#REF!</definedName>
    <definedName name="BExVS8GK2LX00DLCZYNBRWVYS3R9" hidden="1">#REF!</definedName>
    <definedName name="BExVS8RDRN7PF75BT8WJ7G0J0F8Q" hidden="1">#REF!</definedName>
    <definedName name="BExVS8WUDG50GA6UCFEICZUEGKAM" hidden="1">#REF!</definedName>
    <definedName name="BExVTDYUJO1ZSTVQLH3WS444EZQY" hidden="1">#REF!</definedName>
    <definedName name="BExVTJ7QMY999CI3XLXA6ZMLNWBW" hidden="1">#REF!</definedName>
    <definedName name="BExVTZ8X197XFAE7KTTX3R3XKWU7" hidden="1">#REF!</definedName>
    <definedName name="BExVUPX5S64PUT7WDF81HFABWZV9" hidden="1">#REF!</definedName>
    <definedName name="BExVVP4VM3BGCOGA5DDWBDGUY5W9" hidden="1">#REF!</definedName>
    <definedName name="BExVVVVKEZ2IOXFX3QJY5OOLARVA" hidden="1">#REF!</definedName>
    <definedName name="BExVWCTASZAFWHLHK52CONISVI00" hidden="1">#REF!</definedName>
    <definedName name="BExVWG3YZJGTXRE9WUIZY05SC7H6" hidden="1">#REF!</definedName>
    <definedName name="BExVWICT7M0E22N7ET93M9IVXL9K" hidden="1">#REF!</definedName>
    <definedName name="BExVXG80GP49SA544MOYHWDU6EI4" hidden="1">#REF!</definedName>
    <definedName name="BExVXIBK05X9RPI2A2WIRICOOD84" hidden="1">#REF!</definedName>
    <definedName name="BExVYHDT0TBFTKK3U68QG5ZKGF4E" hidden="1">#REF!</definedName>
    <definedName name="BExVYMXGWN5MS560G6QVHJG8K28I" hidden="1">#REF!</definedName>
    <definedName name="BExVZJ5A2QFF9GSXAOCOUENZKWKQ" hidden="1">#REF!</definedName>
    <definedName name="BExVZPALBZRNWQ2R1JS7P208Q4CS" hidden="1">#REF!</definedName>
    <definedName name="BExW0B62680OFIA2L153YAV6LEXQ" hidden="1">#REF!</definedName>
    <definedName name="BExW0X1ONEPZS9IHXFFC2SZBWVWL" hidden="1">#REF!</definedName>
    <definedName name="BExW0ZQSPW1Z4BIANAC4SYZ50FOU" hidden="1">#REF!</definedName>
    <definedName name="BExW1C15J2YQPGKNXD52VLGLU6A6" hidden="1">#REF!</definedName>
    <definedName name="BExW1CXJZO0ZDVSH3ONYKFE9PW5E" hidden="1">#REF!</definedName>
    <definedName name="BExW1LX7JGPNGTX90B2PVHSDID5K" hidden="1">#REF!</definedName>
    <definedName name="BExW2NZJ1XZW6RW2A2P69TBJ44RG" hidden="1">#REF!</definedName>
    <definedName name="BExW3YL7PR7HWLH5DAFZ8CNLLI60" hidden="1">#REF!</definedName>
    <definedName name="BExW4EH2E47411TAHN75B0YICUPH" hidden="1">#REF!</definedName>
    <definedName name="BExW4ID591VBMHH1H7L6RNDVE13F" hidden="1">#REF!</definedName>
    <definedName name="BExW4IDD4VJZSDOHJCG3ESIR0C6B" hidden="1">#REF!</definedName>
    <definedName name="BExW4X7BUEYP5X0LX2RI8URE724C" hidden="1">#REF!</definedName>
    <definedName name="BExW548TWBX1V4ODNGTRYK3UAHAB" hidden="1">#REF!</definedName>
    <definedName name="BExW5N4KMRCC7QNSKRM0DC4FTI8X" hidden="1">#REF!</definedName>
    <definedName name="BExW612D8TKEI3SY9A9US10NEPM2" hidden="1">#REF!</definedName>
    <definedName name="BExW6BEI5ADCC3HZCPJKISH5T3OY" hidden="1">#REF!</definedName>
    <definedName name="BExW6UVVCI3GODD8V6HG7LNGZBCK" hidden="1">#REF!</definedName>
    <definedName name="BExW7AM8A3C7KPOT1HQG18YKB36Q" hidden="1">#REF!</definedName>
    <definedName name="BExW8AVQNPYQ08O55IOSVTIL9EWL" hidden="1">#REF!</definedName>
    <definedName name="BExW8LIPIEDHWDT5FVDHNTKHTELC" hidden="1">#REF!</definedName>
    <definedName name="BExW8M9S4RTGJWO9DHXKNPMBGEH5" hidden="1">#REF!</definedName>
    <definedName name="BExW8NBFTOPHLGT3VHRFP0VRTDHJ" hidden="1">#REF!</definedName>
    <definedName name="BExW8UNVTGBJ7T61AG06YCURHMOU" hidden="1">#REF!</definedName>
    <definedName name="BExW8XYK6EXISOPQGHQHMQ4AUXU4" hidden="1">#REF!</definedName>
    <definedName name="BExW99HVV029E72NJS9VILLPE2CM" hidden="1">#REF!</definedName>
    <definedName name="BExW9R6IHR3GOIE0N8CY0V1O6306" hidden="1">#REF!</definedName>
    <definedName name="BExW9YO8ARAXGYDBETLA0GRIISQQ" hidden="1">#REF!</definedName>
    <definedName name="BExXLISDERA5EAMFCOVCERQMK4BN" hidden="1">#REF!</definedName>
    <definedName name="BExXLMONFP80OAFW8L69VIOD3M8A" hidden="1">#REF!</definedName>
    <definedName name="BExXMPY3E0O9WKA9CTCMDU3AYN7S" hidden="1">#REF!</definedName>
    <definedName name="BExXMQJO9U2AQ2OVJ2WSZRR3BRUN" hidden="1">#REF!</definedName>
    <definedName name="BExXNKTFI3WGOZU4LGFHCP2SQ1XS" hidden="1">#REF!</definedName>
    <definedName name="BExXNTSX9M3REO584LS5X36XQN41" hidden="1">#REF!</definedName>
    <definedName name="BExXOMFG7TQ9P8FD7UG2S2XDYHZ5" hidden="1">#REF!</definedName>
    <definedName name="BExXOQBPOA9ZAB3UCXGJ6MWK8HW7" hidden="1">#REF!</definedName>
    <definedName name="BExXORDFCGPUBWG89JNJ5F082I6H" hidden="1">#REF!</definedName>
    <definedName name="BExXOWGTQWCA5GZTW82KRY49URL3" hidden="1">#REF!</definedName>
    <definedName name="BExXOYKD21KH2V7R8LKVL8L2VNU2" hidden="1">#REF!</definedName>
    <definedName name="BExXPDUME5P55MJKG1XYG4458HOW" hidden="1">#REF!</definedName>
    <definedName name="BExXPK57XATA82GCJ8HNG9TN8ZD3" hidden="1">#REF!</definedName>
    <definedName name="BExXPLSM91IPX0A4MZ1GI7LFFPBK" hidden="1">#REF!</definedName>
    <definedName name="BExXPNAF29N09ZUWHP1NVWKZ913M" hidden="1">#REF!</definedName>
    <definedName name="BExXPZQ8J6L8FJG3ZAXE5G5C70UQ" hidden="1">#REF!</definedName>
    <definedName name="BExXQ90QTCTI3XLY0BW9N9YE8KNK" hidden="1">#REF!</definedName>
    <definedName name="BExXQH9DUIXKFL5D4ONXGLNQEWAK" hidden="1">#REF!</definedName>
    <definedName name="BExXRCA1L59AP1GREN3RC4HVPSOH" hidden="1">#REF!</definedName>
    <definedName name="BExXS7WEVJPON8M1IV5GCO1DDLRQ" hidden="1">#REF!</definedName>
    <definedName name="BExXSFOSK0MY1GJ8CTLRXPADOQDI" hidden="1">#REF!</definedName>
    <definedName name="BExXSJ4Y3OXEFXGB59L8CW5SXZ9P" hidden="1">#REF!</definedName>
    <definedName name="BExXSK6S85KZ49Q437ISHUOXKPSM" hidden="1">#REF!</definedName>
    <definedName name="BExXSZX5J6RF97OL526HVYB497UY" hidden="1">#REF!</definedName>
    <definedName name="BExXT19MZ9RSJDBACV1XQKPSQ5V6" hidden="1">#REF!</definedName>
    <definedName name="BExXT20O6V2QQBHU3RSGEYK0EU4N" hidden="1">#REF!</definedName>
    <definedName name="BExXTV8L5Z9IIVGU5KHJNRX6HRQJ" hidden="1">#REF!</definedName>
    <definedName name="BExXUFX2BYMGT2IRMLZVPRLS1EMS" hidden="1">#REF!</definedName>
    <definedName name="BExXUGD7F7FNTPES3VCHUU1MLA67" hidden="1">#REF!</definedName>
    <definedName name="BExXUOWS9YKYKV7US94FEBMSZ9TQ" hidden="1">#REF!</definedName>
    <definedName name="BExXUSI8CH986FCL23RSG2UAPSX5" hidden="1">#REF!</definedName>
    <definedName name="BExXV0G2H7DVER8PNNI997OCLMG6" hidden="1">#REF!</definedName>
    <definedName name="BExXVAMXEO7EH4VQNNMVVXIHZ2J6" hidden="1">#REF!</definedName>
    <definedName name="BExXVVGPP9FJE1M87BP8O9IGYWBU" hidden="1">#REF!</definedName>
    <definedName name="BExXVWILAN2443BJ6SZ2N7P1V54E" hidden="1">#REF!</definedName>
    <definedName name="BExXWLU9SPT50OXAZC75FQ657X1Z" hidden="1">#REF!</definedName>
    <definedName name="BExXWYQ71AMH7LSXT6ZHC0IH5B2L" hidden="1">#REF!</definedName>
    <definedName name="BExXXHB5LQICEZU9F7FB5Q3ZPK1L" hidden="1">#REF!</definedName>
    <definedName name="BExXXQAP21VCC3HUJA24U9291EFX" hidden="1">#REF!</definedName>
    <definedName name="BExXY31BU4UZ58Z4OE1AXDH4BZIJ" hidden="1">#REF!</definedName>
    <definedName name="BExXYJTJ84W6O8SCDJ7X23MJTVK8" hidden="1">#REF!</definedName>
    <definedName name="BExXZOVK467UCNHSFVMIE1IYOM4L" hidden="1">#REF!</definedName>
    <definedName name="BExY0MW2DLIB7GGW0DO8T67VVGLJ" hidden="1">#REF!</definedName>
    <definedName name="BExY0SAHGVWM1M1AGXSCWM33P0ZQ" hidden="1">#REF!</definedName>
    <definedName name="BExY15XAJ26D7HC2NL2TT5TWAV5T" hidden="1">#REF!</definedName>
    <definedName name="BExY1VP7YH3AAIR7V4XFO5NCEMBN" hidden="1">#REF!</definedName>
    <definedName name="BExY1ZLHG00JHRCL3R04VEI7SPU7" hidden="1">#REF!</definedName>
    <definedName name="BExY2J83VR8QNJ7LZOYCS3HXEA6V" hidden="1">#REF!</definedName>
    <definedName name="BExY2RM9TQCMULF88PA6LUCIDV31" hidden="1">#REF!</definedName>
    <definedName name="BExY2X0HT5AK2MFI5VGSE1PFGUEQ" hidden="1">#REF!</definedName>
    <definedName name="BExY3K3A8KW4RGA3N6KEPBU9MQIR" hidden="1">#REF!</definedName>
    <definedName name="BExY4OP76JWXE0O370RHJ814OPVE" hidden="1">#REF!</definedName>
    <definedName name="BExY4QHXY9QKADPQN1P4P2J1RUJ4" hidden="1">#REF!</definedName>
    <definedName name="BExZHZLP4AHOWEG93XQ3LGG62FDB" hidden="1">#REF!</definedName>
    <definedName name="BExZJKZT2TNALMSJEBQLJLWOMYLN" hidden="1">#REF!</definedName>
    <definedName name="BExZK2TW3HENI76VTWGXCXS493WW" hidden="1">#REF!</definedName>
    <definedName name="BExZL9385SERER4QIT9THZJ0WUVC" hidden="1">#REF!</definedName>
    <definedName name="BExZMCY3Y39FU3QLR49GWBNM5993" hidden="1">#REF!</definedName>
    <definedName name="BExZMOSDJ19P06UZCPO5L0VBTGOC" hidden="1">#REF!</definedName>
    <definedName name="BExZMWQ7PW6IYMSZFH4W5QR7SP2S" hidden="1">#REF!</definedName>
    <definedName name="BExZO04ZPGQUO5459URV1Q3HX11C" hidden="1">#REF!</definedName>
    <definedName name="BExZOJBH5TENNPRF2SOHUX3L8V78" hidden="1">#REF!</definedName>
    <definedName name="BExZOS0FHVWU7IA7IGP7U13QIHTJ" hidden="1">#REF!</definedName>
    <definedName name="BExZP0JT6UHVJ7BICB24JRW1PW8A" hidden="1">#REF!</definedName>
    <definedName name="BExZP3JPXNY44AGYA8Q22DUUDHO0" hidden="1">#REF!</definedName>
    <definedName name="BExZP51ORI4XTE7OQBBX9HC2NIP6" hidden="1">#REF!</definedName>
    <definedName name="BExZPIZAV128SBSUYBNM8YMVR3EL" hidden="1">#REF!</definedName>
    <definedName name="BExZPPVI307HCGQYOHGOVASUKTJR" hidden="1">#REF!</definedName>
    <definedName name="BExZQRSG6AZLT3GTHHVUQTVFELR5" hidden="1">#REF!</definedName>
    <definedName name="BExZR90RQ9L1E81DVSQR2J6LBLYD" hidden="1">#REF!</definedName>
    <definedName name="BExZRI0FL5PN7F9PFXEEYGODXN6J" hidden="1">#REF!</definedName>
    <definedName name="BExZRRAS31FXY18Y7UWEL7WC0DMA" hidden="1">#REF!</definedName>
    <definedName name="BExZRULGICJV3ZZF1HW22QB6GXME" hidden="1">#REF!</definedName>
    <definedName name="BExZRY736TFLVYCHU05Y535GZJ8V" hidden="1">#REF!</definedName>
    <definedName name="BExZS0QPSCDOSLYCAJUIUHBLMQGJ" hidden="1">#REF!</definedName>
    <definedName name="BExZS1CBFGYQTOIJG81GNAT5NQQY" hidden="1">#REF!</definedName>
    <definedName name="BExZS4C6V4TSVU9OSJRT29QK3STT" hidden="1">#REF!</definedName>
    <definedName name="BExZSB31EDYXA9CSARR6V1UAT1VQ" hidden="1">#REF!</definedName>
    <definedName name="BExZTDLB1SC0EEHKWL7D1LYI7HZG" hidden="1">#REF!</definedName>
    <definedName name="BExZTQXH3V1DSQNZ5Y3E87699WYJ" hidden="1">#REF!</definedName>
    <definedName name="BExZTXZ3JACPFKHDWJWD8951SY63" hidden="1">#REF!</definedName>
    <definedName name="BExZU8REO6HJBA6Y62TG8ZMMDVSG" hidden="1">#REF!</definedName>
    <definedName name="BExZUE09MPK9RL53OBP3D8300GOF" hidden="1">#REF!</definedName>
    <definedName name="BExZUV8MEESZSG576XXOVDP19JIF" hidden="1">#REF!</definedName>
    <definedName name="BExZUVU7VKCV9F8V2652I73Y9HTW" hidden="1">#REF!</definedName>
    <definedName name="BExZUXC5U1CI632AWYY2BU8928JS" hidden="1">#REF!</definedName>
    <definedName name="BExZVB9T6SQK96GNYZ2QCOIW87OQ" hidden="1">#REF!</definedName>
    <definedName name="BExZVJTDJEZKXF2V7RARBES8HFHJ" hidden="1">#REF!</definedName>
    <definedName name="BExZVPNP4B29FG5AMUL6X6CGHQJW" hidden="1">#REF!</definedName>
    <definedName name="BExZVPT7CCYZCH1DPLD2OBTXJMZV" hidden="1">#REF!</definedName>
    <definedName name="BExZVSNLW6WS7O0W15STS0BZGRX2" hidden="1">#REF!</definedName>
    <definedName name="BExZVZ3NB3U8RM069BRBIEQNU7FR" hidden="1">#REF!</definedName>
    <definedName name="BExZW6LEN5TKMTL95PQWKY4AJPBP" hidden="1">#REF!</definedName>
    <definedName name="BExZWB8JQ6BC8A9AS663P30A1SL6" hidden="1">#REF!</definedName>
    <definedName name="BExZWD6S58ZS1ED5WCSHFE4K4JPA" hidden="1">#REF!</definedName>
    <definedName name="BExZWNDLHQVUZWDLH8UPQ7F4KZI7" hidden="1">#REF!</definedName>
    <definedName name="BExZWO9SCYN803SZA638X5PJ0O0V" hidden="1">#REF!</definedName>
    <definedName name="BExZWR9VZYZW1ZS1ILZXAUJ6F088" hidden="1">#REF!</definedName>
    <definedName name="BExZWTIP3PSQL34PC5547D7A2C8Y" hidden="1">#REF!</definedName>
    <definedName name="BExZWV5ZDOMWN2XU71YWTWL9ORYN" hidden="1">#REF!</definedName>
    <definedName name="BExZXAAXKZ7I7PESPC45VLK8BDBX" hidden="1">#REF!</definedName>
    <definedName name="BExZXHN8MYRQKPM78J9P2Y6DFYCP" hidden="1">#REF!</definedName>
    <definedName name="BExZXWMPXKOQR72XBPO4S0XE9WQR" hidden="1">#REF!</definedName>
    <definedName name="BExZY2H0NIZ0D3RBIYEF7QKOQALD" hidden="1">#REF!</definedName>
    <definedName name="BExZYKR6GUVNF1GQUZNYWWCLMMHC" hidden="1">#REF!</definedName>
    <definedName name="BExZZ06RYPE9S099DOMOJRDBD38N" hidden="1">#REF!</definedName>
    <definedName name="BExZZE4KDQ5I3D177TNJMHLTHWLJ" hidden="1">#REF!</definedName>
    <definedName name="BExZZIBMKV9ZS3JXD8D9D2I5QME2" hidden="1">#REF!</definedName>
    <definedName name="bggyhgy" localSheetId="0" hidden="1">{#N/A,#N/A,FALSE,"단축1";#N/A,#N/A,FALSE,"단축2";#N/A,#N/A,FALSE,"단축3";#N/A,#N/A,FALSE,"장축";#N/A,#N/A,FALSE,"4WD"}</definedName>
    <definedName name="bggyhgy" hidden="1">{#N/A,#N/A,FALSE,"단축1";#N/A,#N/A,FALSE,"단축2";#N/A,#N/A,FALSE,"단축3";#N/A,#N/A,FALSE,"장축";#N/A,#N/A,FALSE,"4WD"}</definedName>
    <definedName name="BGVFUISHIOGSIOP" localSheetId="0" hidden="1">{#N/A,#N/A,FALSE,"단축1";#N/A,#N/A,FALSE,"단축2";#N/A,#N/A,FALSE,"단축3";#N/A,#N/A,FALSE,"장축";#N/A,#N/A,FALSE,"4WD"}</definedName>
    <definedName name="BGVFUISHIOGSIOP" hidden="1">{#N/A,#N/A,FALSE,"단축1";#N/A,#N/A,FALSE,"단축2";#N/A,#N/A,FALSE,"단축3";#N/A,#N/A,FALSE,"장축";#N/A,#N/A,FALSE,"4WD"}</definedName>
    <definedName name="book1" localSheetId="0" hidden="1">{#N/A,#N/A,TRUE,"Y생산";#N/A,#N/A,TRUE,"Y판매";#N/A,#N/A,TRUE,"Y총물량";#N/A,#N/A,TRUE,"Y능력";#N/A,#N/A,TRUE,"YKD"}</definedName>
    <definedName name="book1" hidden="1">{#N/A,#N/A,TRUE,"Y생산";#N/A,#N/A,TRUE,"Y판매";#N/A,#N/A,TRUE,"Y총물량";#N/A,#N/A,TRUE,"Y능력";#N/A,#N/A,TRUE,"YKD"}</definedName>
    <definedName name="C_41ps">#REF!</definedName>
    <definedName name="CAE해석" localSheetId="14" hidden="1">{#N/A,#N/A,FALSE,"단축1";#N/A,#N/A,FALSE,"단축2";#N/A,#N/A,FALSE,"단축3";#N/A,#N/A,FALSE,"장축";#N/A,#N/A,FALSE,"4WD"}</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LENDAR" localSheetId="0" hidden="1">{#N/A,#N/A,TRUE,"Y생산";#N/A,#N/A,TRUE,"Y판매";#N/A,#N/A,TRUE,"Y총물량";#N/A,#N/A,TRUE,"Y능력";#N/A,#N/A,TRUE,"YKD"}</definedName>
    <definedName name="CALENDAR" hidden="1">{#N/A,#N/A,TRUE,"Y생산";#N/A,#N/A,TRUE,"Y판매";#N/A,#N/A,TRUE,"Y총물량";#N/A,#N/A,TRUE,"Y능력";#N/A,#N/A,TRUE,"YKD"}</definedName>
    <definedName name="CAT" localSheetId="0" hidden="1">{#N/A,#N/A,FALSE,"단축1";#N/A,#N/A,FALSE,"단축2";#N/A,#N/A,FALSE,"단축3";#N/A,#N/A,FALSE,"장축";#N/A,#N/A,FALSE,"4WD"}</definedName>
    <definedName name="CAT" hidden="1">{#N/A,#N/A,FALSE,"단축1";#N/A,#N/A,FALSE,"단축2";#N/A,#N/A,FALSE,"단축3";#N/A,#N/A,FALSE,"장축";#N/A,#N/A,FALSE,"4WD"}</definedName>
    <definedName name="Cat.3연료별단위표">'[4]Raw-Data - Category 3'!$B$19:$C$27</definedName>
    <definedName name="CCC" localSheetId="0" hidden="1">{#N/A,#N/A,FALSE,"단축1";#N/A,#N/A,FALSE,"단축2";#N/A,#N/A,FALSE,"단축3";#N/A,#N/A,FALSE,"장축";#N/A,#N/A,FALSE,"4WD"}</definedName>
    <definedName name="CCC" hidden="1">{#N/A,#N/A,FALSE,"단축1";#N/A,#N/A,FALSE,"단축2";#N/A,#N/A,FALSE,"단축3";#N/A,#N/A,FALSE,"장축";#N/A,#N/A,FALSE,"4WD"}</definedName>
    <definedName name="cccddd" localSheetId="0" hidden="1">{#N/A,#N/A,FALSE,"단축1";#N/A,#N/A,FALSE,"단축2";#N/A,#N/A,FALSE,"단축3";#N/A,#N/A,FALSE,"장축";#N/A,#N/A,FALSE,"4WD"}</definedName>
    <definedName name="cccddd" hidden="1">{#N/A,#N/A,FALSE,"단축1";#N/A,#N/A,FALSE,"단축2";#N/A,#N/A,FALSE,"단축3";#N/A,#N/A,FALSE,"장축";#N/A,#N/A,FALSE,"4WD"}</definedName>
    <definedName name="cdrdbvyugibi" localSheetId="0" hidden="1">{#N/A,#N/A,FALSE,"단축1";#N/A,#N/A,FALSE,"단축2";#N/A,#N/A,FALSE,"단축3";#N/A,#N/A,FALSE,"장축";#N/A,#N/A,FALSE,"4WD"}</definedName>
    <definedName name="cdrdbvyugibi" hidden="1">{#N/A,#N/A,FALSE,"단축1";#N/A,#N/A,FALSE,"단축2";#N/A,#N/A,FALSE,"단축3";#N/A,#N/A,FALSE,"장축";#N/A,#N/A,FALSE,"4WD"}</definedName>
    <definedName name="CGFGD" localSheetId="0" hidden="1">{#N/A,#N/A,FALSE,"단축1";#N/A,#N/A,FALSE,"단축2";#N/A,#N/A,FALSE,"단축3";#N/A,#N/A,FALSE,"장축";#N/A,#N/A,FALSE,"4WD"}</definedName>
    <definedName name="CGFGD" hidden="1">{#N/A,#N/A,FALSE,"단축1";#N/A,#N/A,FALSE,"단축2";#N/A,#N/A,FALSE,"단축3";#N/A,#N/A,FALSE,"장축";#N/A,#N/A,FALSE,"4WD"}</definedName>
    <definedName name="CH4_fraction">[5]Parameters!$E$39</definedName>
    <definedName name="ci" localSheetId="14" hidden="1">{#N/A,#N/A,FALSE,"단축1";#N/A,#N/A,FALSE,"단축2";#N/A,#N/A,FALSE,"단축3";#N/A,#N/A,FALSE,"장축";#N/A,#N/A,FALSE,"4WD"}</definedName>
    <definedName name="ci" localSheetId="0" hidden="1">{#N/A,#N/A,FALSE,"단축1";#N/A,#N/A,FALSE,"단축2";#N/A,#N/A,FALSE,"단축3";#N/A,#N/A,FALSE,"장축";#N/A,#N/A,FALSE,"4WD"}</definedName>
    <definedName name="ci" hidden="1">{#N/A,#N/A,FALSE,"단축1";#N/A,#N/A,FALSE,"단축2";#N/A,#N/A,FALSE,"단축3";#N/A,#N/A,FALSE,"장축";#N/A,#N/A,FALSE,"4WD"}</definedName>
    <definedName name="city_country_matching">'[6]4-1. 현대중공업_20_해외'!$E$8:$F$10415</definedName>
    <definedName name="ckdksl" localSheetId="0" hidden="1">{#N/A,#N/A,FALSE,"단축1";#N/A,#N/A,FALSE,"단축2";#N/A,#N/A,FALSE,"단축3";#N/A,#N/A,FALSE,"장축";#N/A,#N/A,FALSE,"4WD"}</definedName>
    <definedName name="ckdksl" hidden="1">{#N/A,#N/A,FALSE,"단축1";#N/A,#N/A,FALSE,"단축2";#N/A,#N/A,FALSE,"단축3";#N/A,#N/A,FALSE,"장축";#N/A,#N/A,FALSE,"4WD"}</definedName>
    <definedName name="Com_금액">#REF!</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v">[5]Parameters!$E$41</definedName>
    <definedName name="COPY" localSheetId="0" hidden="1">{#N/A,#N/A,FALSE,"품의서";#N/A,#N/A,FALSE,"전제";#N/A,#N/A,FALSE,"총손";#N/A,#N/A,FALSE,"손익"}</definedName>
    <definedName name="COPY" hidden="1">{#N/A,#N/A,FALSE,"품의서";#N/A,#N/A,FALSE,"전제";#N/A,#N/A,FALSE,"총손";#N/A,#N/A,FALSE,"손익"}</definedName>
    <definedName name="Country">'[7]PV Installation Cost'!$B$3:$B$10</definedName>
    <definedName name="COVER" localSheetId="0" hidden="1">{#N/A,#N/A,FALSE,"단축1";#N/A,#N/A,FALSE,"단축2";#N/A,#N/A,FALSE,"단축3";#N/A,#N/A,FALSE,"장축";#N/A,#N/A,FALSE,"4WD"}</definedName>
    <definedName name="COVER" hidden="1">{#N/A,#N/A,FALSE,"단축1";#N/A,#N/A,FALSE,"단축2";#N/A,#N/A,FALSE,"단축3";#N/A,#N/A,FALSE,"장축";#N/A,#N/A,FALSE,"4WD"}</definedName>
    <definedName name="DALDJKLA" localSheetId="0" hidden="1">{#N/A,#N/A,FALSE,"단축1";#N/A,#N/A,FALSE,"단축2";#N/A,#N/A,FALSE,"단축3";#N/A,#N/A,FALSE,"장축";#N/A,#N/A,FALSE,"4WD"}</definedName>
    <definedName name="DALDJKLA" hidden="1">{#N/A,#N/A,FALSE,"단축1";#N/A,#N/A,FALSE,"단축2";#N/A,#N/A,FALSE,"단축3";#N/A,#N/A,FALSE,"장축";#N/A,#N/A,FALSE,"4WD"}</definedName>
    <definedName name="dasf" localSheetId="0" hidden="1">{#N/A,#N/A,FALSE,"단축1";#N/A,#N/A,FALSE,"단축2";#N/A,#N/A,FALSE,"단축3";#N/A,#N/A,FALSE,"장축";#N/A,#N/A,FALSE,"4WD"}</definedName>
    <definedName name="dasf" hidden="1">{#N/A,#N/A,FALSE,"단축1";#N/A,#N/A,FALSE,"단축2";#N/A,#N/A,FALSE,"단축3";#N/A,#N/A,FALSE,"장축";#N/A,#N/A,FALSE,"4WD"}</definedName>
    <definedName name="_xlnm.Database">#REF!</definedName>
    <definedName name="Dchan">#REF!</definedName>
    <definedName name="dd" localSheetId="0" hidden="1">{#N/A,#N/A,FALSE,"단축1";#N/A,#N/A,FALSE,"단축2";#N/A,#N/A,FALSE,"단축3";#N/A,#N/A,FALSE,"장축";#N/A,#N/A,FALSE,"4WD"}</definedName>
    <definedName name="dd" hidden="1">{#N/A,#N/A,FALSE,"단축1";#N/A,#N/A,FALSE,"단축2";#N/A,#N/A,FALSE,"단축3";#N/A,#N/A,FALSE,"장축";#N/A,#N/A,FALSE,"4WD"}</definedName>
    <definedName name="ddd">#REF!</definedName>
    <definedName name="DDDDDD" localSheetId="0" hidden="1">{#N/A,#N/A,FALSE,"단축1";#N/A,#N/A,FALSE,"단축2";#N/A,#N/A,FALSE,"단축3";#N/A,#N/A,FALSE,"장축";#N/A,#N/A,FALSE,"4WD"}</definedName>
    <definedName name="DDDDDD" hidden="1">{#N/A,#N/A,FALSE,"단축1";#N/A,#N/A,FALSE,"단축2";#N/A,#N/A,FALSE,"단축3";#N/A,#N/A,FALSE,"장축";#N/A,#N/A,FALSE,"4WD"}</definedName>
    <definedName name="df" localSheetId="0" hidden="1">{#N/A,#N/A,FALSE,"품의서";#N/A,#N/A,FALSE,"전제";#N/A,#N/A,FALSE,"총손";#N/A,#N/A,FALSE,"손익"}</definedName>
    <definedName name="df" hidden="1">{#N/A,#N/A,FALSE,"품의서";#N/A,#N/A,FALSE,"전제";#N/A,#N/A,FALSE,"총손";#N/A,#N/A,FALSE,"손익"}</definedName>
    <definedName name="dfd" localSheetId="0" hidden="1">{#N/A,#N/A,FALSE,"표지";#N/A,#N/A,FALSE,"전제";#N/A,#N/A,FALSE,"손익-자 (2)";#N/A,#N/A,FALSE,"손익-자";#N/A,#N/A,FALSE,"손익-마 (2)";#N/A,#N/A,FALSE,"손익-마";#N/A,#N/A,FALSE,"총손최종"}</definedName>
    <definedName name="dfd" hidden="1">{#N/A,#N/A,FALSE,"표지";#N/A,#N/A,FALSE,"전제";#N/A,#N/A,FALSE,"손익-자 (2)";#N/A,#N/A,FALSE,"손익-자";#N/A,#N/A,FALSE,"손익-마 (2)";#N/A,#N/A,FALSE,"손익-마";#N/A,#N/A,FALSE,"총손최종"}</definedName>
    <definedName name="dfdfd" localSheetId="0" hidden="1">{#N/A,#N/A,FALSE,"표지";#N/A,#N/A,FALSE,"전제";#N/A,#N/A,FALSE,"손익-자 (2)";#N/A,#N/A,FALSE,"손익-자";#N/A,#N/A,FALSE,"손익-마 (2)";#N/A,#N/A,FALSE,"손익-마";#N/A,#N/A,FALSE,"총손최종"}</definedName>
    <definedName name="dfdfd" hidden="1">{#N/A,#N/A,FALSE,"표지";#N/A,#N/A,FALSE,"전제";#N/A,#N/A,FALSE,"손익-자 (2)";#N/A,#N/A,FALSE,"손익-자";#N/A,#N/A,FALSE,"손익-마 (2)";#N/A,#N/A,FALSE,"손익-마";#N/A,#N/A,FALSE,"총손최종"}</definedName>
    <definedName name="DFG" localSheetId="0" hidden="1">{#N/A,#N/A,FALSE,"단축1";#N/A,#N/A,FALSE,"단축2";#N/A,#N/A,FALSE,"단축3";#N/A,#N/A,FALSE,"장축";#N/A,#N/A,FALSE,"4WD"}</definedName>
    <definedName name="DFG" hidden="1">{#N/A,#N/A,FALSE,"단축1";#N/A,#N/A,FALSE,"단축2";#N/A,#N/A,FALSE,"단축3";#N/A,#N/A,FALSE,"장축";#N/A,#N/A,FALSE,"4WD"}</definedName>
    <definedName name="DFGHS" localSheetId="0" hidden="1">{#N/A,#N/A,FALSE,"단축1";#N/A,#N/A,FALSE,"단축2";#N/A,#N/A,FALSE,"단축3";#N/A,#N/A,FALSE,"장축";#N/A,#N/A,FALSE,"4WD"}</definedName>
    <definedName name="DFGHS" hidden="1">{#N/A,#N/A,FALSE,"단축1";#N/A,#N/A,FALSE,"단축2";#N/A,#N/A,FALSE,"단축3";#N/A,#N/A,FALSE,"장축";#N/A,#N/A,FALSE,"4WD"}</definedName>
    <definedName name="dfhgfd" localSheetId="0" hidden="1">{#N/A,#N/A,FALSE,"산학연 합동연구";#N/A,#N/A,FALSE,"96업무계획";#N/A,#N/A,FALSE,"96기술개발계획";#N/A,#N/A,FALSE,"인력양성";#N/A,#N/A,FALSE,"7. 원가절감계획";#N/A,#N/A,FALSE,"노무";#N/A,#N/A,FALSE,"업무계획";#N/A,#N/A,FALSE,"제목"}</definedName>
    <definedName name="dfhgfd" hidden="1">{#N/A,#N/A,FALSE,"산학연 합동연구";#N/A,#N/A,FALSE,"96업무계획";#N/A,#N/A,FALSE,"96기술개발계획";#N/A,#N/A,FALSE,"인력양성";#N/A,#N/A,FALSE,"7. 원가절감계획";#N/A,#N/A,FALSE,"노무";#N/A,#N/A,FALSE,"업무계획";#N/A,#N/A,FALSE,"제목"}</definedName>
    <definedName name="dfhgh" localSheetId="0" hidden="1">{#N/A,#N/A,FALSE,"단축1";#N/A,#N/A,FALSE,"단축2";#N/A,#N/A,FALSE,"단축3";#N/A,#N/A,FALSE,"장축";#N/A,#N/A,FALSE,"4WD"}</definedName>
    <definedName name="dfhgh" hidden="1">{#N/A,#N/A,FALSE,"단축1";#N/A,#N/A,FALSE,"단축2";#N/A,#N/A,FALSE,"단축3";#N/A,#N/A,FALSE,"장축";#N/A,#N/A,FALSE,"4WD"}</definedName>
    <definedName name="DFHH" localSheetId="0" hidden="1">{#N/A,#N/A,FALSE,"단축1";#N/A,#N/A,FALSE,"단축2";#N/A,#N/A,FALSE,"단축3";#N/A,#N/A,FALSE,"장축";#N/A,#N/A,FALSE,"4WD"}</definedName>
    <definedName name="DFHH" hidden="1">{#N/A,#N/A,FALSE,"단축1";#N/A,#N/A,FALSE,"단축2";#N/A,#N/A,FALSE,"단축3";#N/A,#N/A,FALSE,"장축";#N/A,#N/A,FALSE,"4WD"}</definedName>
    <definedName name="DFLSDF" localSheetId="0" hidden="1">{#N/A,#N/A,FALSE,"단축1";#N/A,#N/A,FALSE,"단축2";#N/A,#N/A,FALSE,"단축3";#N/A,#N/A,FALSE,"장축";#N/A,#N/A,FALSE,"4WD"}</definedName>
    <definedName name="DFLSDF" hidden="1">{#N/A,#N/A,FALSE,"단축1";#N/A,#N/A,FALSE,"단축2";#N/A,#N/A,FALSE,"단축3";#N/A,#N/A,FALSE,"장축";#N/A,#N/A,FALSE,"4WD"}</definedName>
    <definedName name="dgfhg" localSheetId="0" hidden="1">{#N/A,#N/A,FALSE,"단축1";#N/A,#N/A,FALSE,"단축2";#N/A,#N/A,FALSE,"단축3";#N/A,#N/A,FALSE,"장축";#N/A,#N/A,FALSE,"4WD"}</definedName>
    <definedName name="dgfhg" hidden="1">{#N/A,#N/A,FALSE,"단축1";#N/A,#N/A,FALSE,"단축2";#N/A,#N/A,FALSE,"단축3";#N/A,#N/A,FALSE,"장축";#N/A,#N/A,FALSE,"4WD"}</definedName>
    <definedName name="dhkdkd" localSheetId="0" hidden="1">{#N/A,#N/A,FALSE,"단축1";#N/A,#N/A,FALSE,"단축2";#N/A,#N/A,FALSE,"단축3";#N/A,#N/A,FALSE,"장축";#N/A,#N/A,FALSE,"4WD"}</definedName>
    <definedName name="dhkdkd" hidden="1">{#N/A,#N/A,FALSE,"단축1";#N/A,#N/A,FALSE,"단축2";#N/A,#N/A,FALSE,"단축3";#N/A,#N/A,FALSE,"장축";#N/A,#N/A,FALSE,"4WD"}</definedName>
    <definedName name="dis" localSheetId="0" hidden="1">{#N/A,#N/A,FALSE,"단축1";#N/A,#N/A,FALSE,"단축2";#N/A,#N/A,FALSE,"단축3";#N/A,#N/A,FALSE,"장축";#N/A,#N/A,FALSE,"4WD"}</definedName>
    <definedName name="dis" hidden="1">{#N/A,#N/A,FALSE,"단축1";#N/A,#N/A,FALSE,"단축2";#N/A,#N/A,FALSE,"단축3";#N/A,#N/A,FALSE,"장축";#N/A,#N/A,FALSE,"4WD"}</definedName>
    <definedName name="Div">#REF!</definedName>
    <definedName name="djsdkfksdf" localSheetId="0" hidden="1">{#N/A,#N/A,FALSE,"단축1";#N/A,#N/A,FALSE,"단축2";#N/A,#N/A,FALSE,"단축3";#N/A,#N/A,FALSE,"장축";#N/A,#N/A,FALSE,"4WD"}</definedName>
    <definedName name="djsdkfksdf" hidden="1">{#N/A,#N/A,FALSE,"단축1";#N/A,#N/A,FALSE,"단축2";#N/A,#N/A,FALSE,"단축3";#N/A,#N/A,FALSE,"장축";#N/A,#N/A,FALSE,"4WD"}</definedName>
    <definedName name="dkdk" localSheetId="0" hidden="1">{#N/A,#N/A,FALSE,"단축1";#N/A,#N/A,FALSE,"단축2";#N/A,#N/A,FALSE,"단축3";#N/A,#N/A,FALSE,"장축";#N/A,#N/A,FALSE,"4WD"}</definedName>
    <definedName name="dkdk" hidden="1">{#N/A,#N/A,FALSE,"단축1";#N/A,#N/A,FALSE,"단축2";#N/A,#N/A,FALSE,"단축3";#N/A,#N/A,FALSE,"장축";#N/A,#N/A,FALSE,"4WD"}</definedName>
    <definedName name="dkf" localSheetId="0" hidden="1">{#N/A,#N/A,FALSE,"단축1";#N/A,#N/A,FALSE,"단축2";#N/A,#N/A,FALSE,"단축3";#N/A,#N/A,FALSE,"장축";#N/A,#N/A,FALSE,"4WD"}</definedName>
    <definedName name="dkf" hidden="1">{#N/A,#N/A,FALSE,"단축1";#N/A,#N/A,FALSE,"단축2";#N/A,#N/A,FALSE,"단축3";#N/A,#N/A,FALSE,"장축";#N/A,#N/A,FALSE,"4WD"}</definedName>
    <definedName name="DKJF" localSheetId="0" hidden="1">{#N/A,#N/A,FALSE,"단축1";#N/A,#N/A,FALSE,"단축2";#N/A,#N/A,FALSE,"단축3";#N/A,#N/A,FALSE,"장축";#N/A,#N/A,FALSE,"4WD"}</definedName>
    <definedName name="DKJF" hidden="1">{#N/A,#N/A,FALSE,"단축1";#N/A,#N/A,FALSE,"단축2";#N/A,#N/A,FALSE,"단축3";#N/A,#N/A,FALSE,"장축";#N/A,#N/A,FALSE,"4WD"}</definedName>
    <definedName name="DLATL" localSheetId="0" hidden="1">{#N/A,#N/A,FALSE,"단축1";#N/A,#N/A,FALSE,"단축2";#N/A,#N/A,FALSE,"단축3";#N/A,#N/A,FALSE,"장축";#N/A,#N/A,FALSE,"4WD"}</definedName>
    <definedName name="DLATL" hidden="1">{#N/A,#N/A,FALSE,"단축1";#N/A,#N/A,FALSE,"단축2";#N/A,#N/A,FALSE,"단축3";#N/A,#N/A,FALSE,"장축";#N/A,#N/A,FALSE,"4WD"}</definedName>
    <definedName name="DLS" localSheetId="0" hidden="1">{#N/A,#N/A,TRUE,"Y생산";#N/A,#N/A,TRUE,"Y판매";#N/A,#N/A,TRUE,"Y총물량";#N/A,#N/A,TRUE,"Y능력";#N/A,#N/A,TRUE,"YKD"}</definedName>
    <definedName name="DLS" hidden="1">{#N/A,#N/A,TRUE,"Y생산";#N/A,#N/A,TRUE,"Y판매";#N/A,#N/A,TRUE,"Y총물량";#N/A,#N/A,TRUE,"Y능력";#N/A,#N/A,TRUE,"YKD"}</definedName>
    <definedName name="DOC_table">[5]Defaults!$P$8:$Q$17</definedName>
    <definedName name="DOCF">[5]Parameters!$E$23</definedName>
    <definedName name="DR" localSheetId="0" hidden="1">{#N/A,#N/A,FALSE,"단축1";#N/A,#N/A,FALSE,"단축2";#N/A,#N/A,FALSE,"단축3";#N/A,#N/A,FALSE,"장축";#N/A,#N/A,FALSE,"4WD"}</definedName>
    <definedName name="DR" hidden="1">{#N/A,#N/A,FALSE,"단축1";#N/A,#N/A,FALSE,"단축2";#N/A,#N/A,FALSE,"단축3";#N/A,#N/A,FALSE,"장축";#N/A,#N/A,FALSE,"4WD"}</definedName>
    <definedName name="DRIVEABILITY" localSheetId="14"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S" localSheetId="0" hidden="1">{#N/A,#N/A,FALSE,"초도품";#N/A,#N/A,FALSE,"초도품 (2)";#N/A,#N/A,FALSE,"초도품 (3)";#N/A,#N/A,FALSE,"초도품 (4)";#N/A,#N/A,FALSE,"초도품 (5)";#N/A,#N/A,FALSE,"초도품 (6)"}</definedName>
    <definedName name="DS" hidden="1">{#N/A,#N/A,FALSE,"초도품";#N/A,#N/A,FALSE,"초도품 (2)";#N/A,#N/A,FALSE,"초도품 (3)";#N/A,#N/A,FALSE,"초도품 (4)";#N/A,#N/A,FALSE,"초도품 (5)";#N/A,#N/A,FALSE,"초도품 (6)"}</definedName>
    <definedName name="dsds" localSheetId="0" hidden="1">{"'Sheet1'!$R$24:$V$24"}</definedName>
    <definedName name="dsds" hidden="1">{"'Sheet1'!$R$24:$V$24"}</definedName>
    <definedName name="DUMP일정" localSheetId="0"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E_55ps">#REF!</definedName>
    <definedName name="E3D일정표" localSheetId="0" hidden="1">{#N/A,#N/A,FALSE,"단축1";#N/A,#N/A,FALSE,"단축2";#N/A,#N/A,FALSE,"단축3";#N/A,#N/A,FALSE,"장축";#N/A,#N/A,FALSE,"4WD"}</definedName>
    <definedName name="E3D일정표" hidden="1">{#N/A,#N/A,FALSE,"단축1";#N/A,#N/A,FALSE,"단축2";#N/A,#N/A,FALSE,"단축3";#N/A,#N/A,FALSE,"장축";#N/A,#N/A,FALSE,"4WD"}</definedName>
    <definedName name="EADAF" localSheetId="0" hidden="1">{#N/A,#N/A,FALSE,"단축1";#N/A,#N/A,FALSE,"단축2";#N/A,#N/A,FALSE,"단축3";#N/A,#N/A,FALSE,"장축";#N/A,#N/A,FALSE,"4WD"}</definedName>
    <definedName name="EADAF" hidden="1">{#N/A,#N/A,FALSE,"단축1";#N/A,#N/A,FALSE,"단축2";#N/A,#N/A,FALSE,"단축3";#N/A,#N/A,FALSE,"장축";#N/A,#N/A,FALSE,"4WD"}</definedName>
    <definedName name="EEEEE" localSheetId="0" hidden="1">{#N/A,#N/A,FALSE,"단축1";#N/A,#N/A,FALSE,"단축2";#N/A,#N/A,FALSE,"단축3";#N/A,#N/A,FALSE,"장축";#N/A,#N/A,FALSE,"4WD"}</definedName>
    <definedName name="EEEEE" hidden="1">{#N/A,#N/A,FALSE,"단축1";#N/A,#N/A,FALSE,"단축2";#N/A,#N/A,FALSE,"단축3";#N/A,#N/A,FALSE,"장축";#N/A,#N/A,FALSE,"4WD"}</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ND" localSheetId="0" hidden="1">{#N/A,#N/A,FALSE,"단축1";#N/A,#N/A,FALSE,"단축2";#N/A,#N/A,FALSE,"단축3";#N/A,#N/A,FALSE,"장축";#N/A,#N/A,FALSE,"4WD"}</definedName>
    <definedName name="END" hidden="1">{#N/A,#N/A,FALSE,"단축1";#N/A,#N/A,FALSE,"단축2";#N/A,#N/A,FALSE,"단축3";#N/A,#N/A,FALSE,"장축";#N/A,#N/A,FALSE,"4WD"}</definedName>
    <definedName name="EO계획" hidden="1">#REF!</definedName>
    <definedName name="EPS">[2]Reporting!$A$38:$A$40</definedName>
    <definedName name="ert" localSheetId="0" hidden="1">{#N/A,#N/A,FALSE,"단축1";#N/A,#N/A,FALSE,"단축2";#N/A,#N/A,FALSE,"단축3";#N/A,#N/A,FALSE,"장축";#N/A,#N/A,FALSE,"4WD"}</definedName>
    <definedName name="ert" hidden="1">{#N/A,#N/A,FALSE,"단축1";#N/A,#N/A,FALSE,"단축2";#N/A,#N/A,FALSE,"단축3";#N/A,#N/A,FALSE,"장축";#N/A,#N/A,FALSE,"4WD"}</definedName>
    <definedName name="etete" localSheetId="0" hidden="1">{#N/A,#N/A,FALSE,"표지";#N/A,#N/A,FALSE,"전제";#N/A,#N/A,FALSE,"손익-자 (2)";#N/A,#N/A,FALSE,"손익-자";#N/A,#N/A,FALSE,"손익-마 (2)";#N/A,#N/A,FALSE,"손익-마";#N/A,#N/A,FALSE,"총손최종"}</definedName>
    <definedName name="etete" hidden="1">{#N/A,#N/A,FALSE,"표지";#N/A,#N/A,FALSE,"전제";#N/A,#N/A,FALSE,"손익-자 (2)";#N/A,#N/A,FALSE,"손익-자";#N/A,#N/A,FALSE,"손익-마 (2)";#N/A,#N/A,FALSE,"손익-마";#N/A,#N/A,FALSE,"총손최종"}</definedName>
    <definedName name="EV__LASTREFTIME__" hidden="1">"2012-02-06 오후 4:50:03"</definedName>
    <definedName name="eww" localSheetId="0" hidden="1">{#N/A,#N/A,FALSE,"단축1";#N/A,#N/A,FALSE,"단축2";#N/A,#N/A,FALSE,"단축3";#N/A,#N/A,FALSE,"장축";#N/A,#N/A,FALSE,"4WD"}</definedName>
    <definedName name="eww" hidden="1">{#N/A,#N/A,FALSE,"단축1";#N/A,#N/A,FALSE,"단축2";#N/A,#N/A,FALSE,"단축3";#N/A,#N/A,FALSE,"장축";#N/A,#N/A,FALSE,"4WD"}</definedName>
    <definedName name="excess" localSheetId="0"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F" localSheetId="0" hidden="1">{#N/A,#N/A,FALSE,"96 3월물량표";#N/A,#N/A,FALSE,"96 4월물량표";#N/A,#N/A,FALSE,"96 5월물량표"}</definedName>
    <definedName name="F" hidden="1">{#N/A,#N/A,FALSE,"96 3월물량표";#N/A,#N/A,FALSE,"96 4월물량표";#N/A,#N/A,FALSE,"96 5월물량표"}</definedName>
    <definedName name="FA" localSheetId="0" hidden="1">{#N/A,#N/A,FALSE,"단축1";#N/A,#N/A,FALSE,"단축2";#N/A,#N/A,FALSE,"단축3";#N/A,#N/A,FALSE,"장축";#N/A,#N/A,FALSE,"4WD"}</definedName>
    <definedName name="FA" hidden="1">{#N/A,#N/A,FALSE,"단축1";#N/A,#N/A,FALSE,"단축2";#N/A,#N/A,FALSE,"단축3";#N/A,#N/A,FALSE,"장축";#N/A,#N/A,FALSE,"4WD"}</definedName>
    <definedName name="FASA" localSheetId="0" hidden="1">{#N/A,#N/A,FALSE,"단축1";#N/A,#N/A,FALSE,"단축2";#N/A,#N/A,FALSE,"단축3";#N/A,#N/A,FALSE,"장축";#N/A,#N/A,FALSE,"4WD"}</definedName>
    <definedName name="FASA" hidden="1">{#N/A,#N/A,FALSE,"단축1";#N/A,#N/A,FALSE,"단축2";#N/A,#N/A,FALSE,"단축3";#N/A,#N/A,FALSE,"장축";#N/A,#N/A,FALSE,"4WD"}</definedName>
    <definedName name="FC" localSheetId="0" hidden="1">{#N/A,#N/A,FALSE,"단축1";#N/A,#N/A,FALSE,"단축2";#N/A,#N/A,FALSE,"단축3";#N/A,#N/A,FALSE,"장축";#N/A,#N/A,FALSE,"4WD"}</definedName>
    <definedName name="FC" hidden="1">{#N/A,#N/A,FALSE,"단축1";#N/A,#N/A,FALSE,"단축2";#N/A,#N/A,FALSE,"단축3";#N/A,#N/A,FALSE,"장축";#N/A,#N/A,FALSE,"4WD"}</definedName>
    <definedName name="FC_신차_PERT" hidden="1">#REF!</definedName>
    <definedName name="FDAS" localSheetId="0" hidden="1">{#N/A,#N/A,FALSE,"단축1";#N/A,#N/A,FALSE,"단축2";#N/A,#N/A,FALSE,"단축3";#N/A,#N/A,FALSE,"장축";#N/A,#N/A,FALSE,"4WD"}</definedName>
    <definedName name="FDAS" hidden="1">{#N/A,#N/A,FALSE,"단축1";#N/A,#N/A,FALSE,"단축2";#N/A,#N/A,FALSE,"단축3";#N/A,#N/A,FALSE,"장축";#N/A,#N/A,FALSE,"4WD"}</definedName>
    <definedName name="fdf" localSheetId="0" hidden="1">{#N/A,#N/A,FALSE,"표지";#N/A,#N/A,FALSE,"전제";#N/A,#N/A,FALSE,"손익-자 (2)";#N/A,#N/A,FALSE,"손익-자";#N/A,#N/A,FALSE,"손익-마 (2)";#N/A,#N/A,FALSE,"손익-마";#N/A,#N/A,FALSE,"총손최종"}</definedName>
    <definedName name="fdf" hidden="1">{#N/A,#N/A,FALSE,"표지";#N/A,#N/A,FALSE,"전제";#N/A,#N/A,FALSE,"손익-자 (2)";#N/A,#N/A,FALSE,"손익-자";#N/A,#N/A,FALSE,"손익-마 (2)";#N/A,#N/A,FALSE,"손익-마";#N/A,#N/A,FALSE,"총손최종"}</definedName>
    <definedName name="fdfdf" localSheetId="0" hidden="1">{#N/A,#N/A,FALSE,"표지";#N/A,#N/A,FALSE,"전제";#N/A,#N/A,FALSE,"손익-자 (2)";#N/A,#N/A,FALSE,"손익-자";#N/A,#N/A,FALSE,"손익-마 (2)";#N/A,#N/A,FALSE,"손익-마";#N/A,#N/A,FALSE,"총손최종"}</definedName>
    <definedName name="fdfdf" hidden="1">{#N/A,#N/A,FALSE,"표지";#N/A,#N/A,FALSE,"전제";#N/A,#N/A,FALSE,"손익-자 (2)";#N/A,#N/A,FALSE,"손익-자";#N/A,#N/A,FALSE,"손익-마 (2)";#N/A,#N/A,FALSE,"손익-마";#N/A,#N/A,FALSE,"총손최종"}</definedName>
    <definedName name="fdkjkj" localSheetId="0" hidden="1">{#N/A,#N/A,FALSE,"단축1";#N/A,#N/A,FALSE,"단축2";#N/A,#N/A,FALSE,"단축3";#N/A,#N/A,FALSE,"장축";#N/A,#N/A,FALSE,"4WD"}</definedName>
    <definedName name="fdkjkj" hidden="1">{#N/A,#N/A,FALSE,"단축1";#N/A,#N/A,FALSE,"단축2";#N/A,#N/A,FALSE,"단축3";#N/A,#N/A,FALSE,"장축";#N/A,#N/A,FALSE,"4WD"}</definedName>
    <definedName name="fdsa" localSheetId="0" hidden="1">{#N/A,#N/A,FALSE,"단축1";#N/A,#N/A,FALSE,"단축2";#N/A,#N/A,FALSE,"단축3";#N/A,#N/A,FALSE,"장축";#N/A,#N/A,FALSE,"4WD"}</definedName>
    <definedName name="fdsa" hidden="1">{#N/A,#N/A,FALSE,"단축1";#N/A,#N/A,FALSE,"단축2";#N/A,#N/A,FALSE,"단축3";#N/A,#N/A,FALSE,"장축";#N/A,#N/A,FALSE,"4WD"}</definedName>
    <definedName name="FDSS" localSheetId="0" hidden="1">{#N/A,#N/A,FALSE,"단축1";#N/A,#N/A,FALSE,"단축2";#N/A,#N/A,FALSE,"단축3";#N/A,#N/A,FALSE,"장축";#N/A,#N/A,FALSE,"4WD"}</definedName>
    <definedName name="FDSS" hidden="1">{#N/A,#N/A,FALSE,"단축1";#N/A,#N/A,FALSE,"단축2";#N/A,#N/A,FALSE,"단축3";#N/A,#N/A,FALSE,"장축";#N/A,#N/A,FALSE,"4WD"}</definedName>
    <definedName name="FGHJJ" localSheetId="0" hidden="1">{#N/A,#N/A,FALSE,"단축1";#N/A,#N/A,FALSE,"단축2";#N/A,#N/A,FALSE,"단축3";#N/A,#N/A,FALSE,"장축";#N/A,#N/A,FALSE,"4WD"}</definedName>
    <definedName name="FGHJJ" hidden="1">{#N/A,#N/A,FALSE,"단축1";#N/A,#N/A,FALSE,"단축2";#N/A,#N/A,FALSE,"단축3";#N/A,#N/A,FALSE,"장축";#N/A,#N/A,FALSE,"4WD"}</definedName>
    <definedName name="FGJHHD" localSheetId="0" hidden="1">{#N/A,#N/A,FALSE,"단축1";#N/A,#N/A,FALSE,"단축2";#N/A,#N/A,FALSE,"단축3";#N/A,#N/A,FALSE,"장축";#N/A,#N/A,FALSE,"4WD"}</definedName>
    <definedName name="FGJHHD" hidden="1">{#N/A,#N/A,FALSE,"단축1";#N/A,#N/A,FALSE,"단축2";#N/A,#N/A,FALSE,"단축3";#N/A,#N/A,FALSE,"장축";#N/A,#N/A,FALSE,"4WD"}</definedName>
    <definedName name="FJD" localSheetId="0" hidden="1">{#N/A,#N/A,FALSE,"단축1";#N/A,#N/A,FALSE,"단축2";#N/A,#N/A,FALSE,"단축3";#N/A,#N/A,FALSE,"장축";#N/A,#N/A,FALSE,"4WD"}</definedName>
    <definedName name="FJD" hidden="1">{#N/A,#N/A,FALSE,"단축1";#N/A,#N/A,FALSE,"단축2";#N/A,#N/A,FALSE,"단축3";#N/A,#N/A,FALSE,"장축";#N/A,#N/A,FALSE,"4WD"}</definedName>
    <definedName name="fkdjkdfjkdsf" localSheetId="0" hidden="1">{#N/A,#N/A,FALSE,"단축1";#N/A,#N/A,FALSE,"단축2";#N/A,#N/A,FALSE,"단축3";#N/A,#N/A,FALSE,"장축";#N/A,#N/A,FALSE,"4WD"}</definedName>
    <definedName name="fkdjkdfjkdsf" hidden="1">{#N/A,#N/A,FALSE,"단축1";#N/A,#N/A,FALSE,"단축2";#N/A,#N/A,FALSE,"단축3";#N/A,#N/A,FALSE,"장축";#N/A,#N/A,FALSE,"4WD"}</definedName>
    <definedName name="FKFKFK" localSheetId="0" hidden="1">{#N/A,#N/A,FALSE,"단축1";#N/A,#N/A,FALSE,"단축2";#N/A,#N/A,FALSE,"단축3";#N/A,#N/A,FALSE,"장축";#N/A,#N/A,FALSE,"4WD"}</definedName>
    <definedName name="FKFKFK" hidden="1">{#N/A,#N/A,FALSE,"단축1";#N/A,#N/A,FALSE,"단축2";#N/A,#N/A,FALSE,"단축3";#N/A,#N/A,FALSE,"장축";#N/A,#N/A,FALSE,"4WD"}</definedName>
    <definedName name="fkla" localSheetId="0" hidden="1">{#N/A,#N/A,TRUE,"Y생산";#N/A,#N/A,TRUE,"Y판매";#N/A,#N/A,TRUE,"Y총물량";#N/A,#N/A,TRUE,"Y능력";#N/A,#N/A,TRUE,"YKD"}</definedName>
    <definedName name="fkla" hidden="1">{#N/A,#N/A,TRUE,"Y생산";#N/A,#N/A,TRUE,"Y판매";#N/A,#N/A,TRUE,"Y총물량";#N/A,#N/A,TRUE,"Y능력";#N/A,#N/A,TRUE,"YKD"}</definedName>
    <definedName name="FL" localSheetId="0" hidden="1">{#N/A,#N/A,FALSE,"단축1";#N/A,#N/A,FALSE,"단축2";#N/A,#N/A,FALSE,"단축3";#N/A,#N/A,FALSE,"장축";#N/A,#N/A,FALSE,"4WD"}</definedName>
    <definedName name="FL" hidden="1">{#N/A,#N/A,FALSE,"단축1";#N/A,#N/A,FALSE,"단축2";#N/A,#N/A,FALSE,"단축3";#N/A,#N/A,FALSE,"장축";#N/A,#N/A,FALSE,"4WD"}</definedName>
    <definedName name="Flaig" localSheetId="0" hidden="1">{#N/A,#N/A,FALSE,"단축1";#N/A,#N/A,FALSE,"단축2";#N/A,#N/A,FALSE,"단축3";#N/A,#N/A,FALSE,"장축";#N/A,#N/A,FALSE,"4WD"}</definedName>
    <definedName name="Flaig" hidden="1">{#N/A,#N/A,FALSE,"단축1";#N/A,#N/A,FALSE,"단축2";#N/A,#N/A,FALSE,"단축3";#N/A,#N/A,FALSE,"장축";#N/A,#N/A,FALSE,"4WD"}</definedName>
    <definedName name="FLEXIBLE.T.L" localSheetId="0" hidden="1">{#N/A,#N/A,FALSE,"단축1";#N/A,#N/A,FALSE,"단축2";#N/A,#N/A,FALSE,"단축3";#N/A,#N/A,FALSE,"장축";#N/A,#N/A,FALSE,"4WD"}</definedName>
    <definedName name="FLEXIBLE.T.L" hidden="1">{#N/A,#N/A,FALSE,"단축1";#N/A,#N/A,FALSE,"단축2";#N/A,#N/A,FALSE,"단축3";#N/A,#N/A,FALSE,"장축";#N/A,#N/A,FALSE,"4WD"}</definedName>
    <definedName name="FLOW" localSheetId="0" hidden="1">{#N/A,#N/A,FALSE,"단축1";#N/A,#N/A,FALSE,"단축2";#N/A,#N/A,FALSE,"단축3";#N/A,#N/A,FALSE,"장축";#N/A,#N/A,FALSE,"4WD"}</definedName>
    <definedName name="FLOW" hidden="1">{#N/A,#N/A,FALSE,"단축1";#N/A,#N/A,FALSE,"단축2";#N/A,#N/A,FALSE,"단축3";#N/A,#N/A,FALSE,"장축";#N/A,#N/A,FALSE,"4WD"}</definedName>
    <definedName name="FMEA양식갑" localSheetId="0" hidden="1">{#N/A,#N/A,FALSE,"단축1";#N/A,#N/A,FALSE,"단축2";#N/A,#N/A,FALSE,"단축3";#N/A,#N/A,FALSE,"장축";#N/A,#N/A,FALSE,"4WD"}</definedName>
    <definedName name="FMEA양식갑" hidden="1">{#N/A,#N/A,FALSE,"단축1";#N/A,#N/A,FALSE,"단축2";#N/A,#N/A,FALSE,"단축3";#N/A,#N/A,FALSE,"장축";#N/A,#N/A,FALSE,"4WD"}</definedName>
    <definedName name="FMEA양식설계갑" localSheetId="0" hidden="1">{#N/A,#N/A,FALSE,"단축1";#N/A,#N/A,FALSE,"단축2";#N/A,#N/A,FALSE,"단축3";#N/A,#N/A,FALSE,"장축";#N/A,#N/A,FALSE,"4WD"}</definedName>
    <definedName name="FMEA양식설계갑" hidden="1">{#N/A,#N/A,FALSE,"단축1";#N/A,#N/A,FALSE,"단축2";#N/A,#N/A,FALSE,"단축3";#N/A,#N/A,FALSE,"장축";#N/A,#N/A,FALSE,"4WD"}</definedName>
    <definedName name="fmea양식설계정" localSheetId="0" hidden="1">{#N/A,#N/A,FALSE,"단축1";#N/A,#N/A,FALSE,"단축2";#N/A,#N/A,FALSE,"단축3";#N/A,#N/A,FALSE,"장축";#N/A,#N/A,FALSE,"4WD"}</definedName>
    <definedName name="fmea양식설계정" hidden="1">{#N/A,#N/A,FALSE,"단축1";#N/A,#N/A,FALSE,"단축2";#N/A,#N/A,FALSE,"단축3";#N/A,#N/A,FALSE,"장축";#N/A,#N/A,FALSE,"4WD"}</definedName>
    <definedName name="FMEA양식정" localSheetId="0" hidden="1">{#N/A,#N/A,FALSE,"단축1";#N/A,#N/A,FALSE,"단축2";#N/A,#N/A,FALSE,"단축3";#N/A,#N/A,FALSE,"장축";#N/A,#N/A,FALSE,"4WD"}</definedName>
    <definedName name="FMEA양식정" hidden="1">{#N/A,#N/A,FALSE,"단축1";#N/A,#N/A,FALSE,"단축2";#N/A,#N/A,FALSE,"단축3";#N/A,#N/A,FALSE,"장축";#N/A,#N/A,FALSE,"4WD"}</definedName>
    <definedName name="FOB가" localSheetId="0" hidden="1">{#N/A,#N/A,FALSE,"단축1";#N/A,#N/A,FALSE,"단축2";#N/A,#N/A,FALSE,"단축3";#N/A,#N/A,FALSE,"장축";#N/A,#N/A,FALSE,"4WD"}</definedName>
    <definedName name="FOB가" hidden="1">{#N/A,#N/A,FALSE,"단축1";#N/A,#N/A,FALSE,"단축2";#N/A,#N/A,FALSE,"단축3";#N/A,#N/A,FALSE,"장축";#N/A,#N/A,FALSE,"4WD"}</definedName>
    <definedName name="FS요약">#REF!</definedName>
    <definedName name="Fuel_EF">'[6]#배출계수DB_9_European_Commision_EF'!$C$8:$L$30</definedName>
    <definedName name="gfhjh" localSheetId="0" hidden="1">{#N/A,#N/A,FALSE,"단축1";#N/A,#N/A,FALSE,"단축2";#N/A,#N/A,FALSE,"단축3";#N/A,#N/A,FALSE,"장축";#N/A,#N/A,FALSE,"4WD"}</definedName>
    <definedName name="gfhjh" hidden="1">{#N/A,#N/A,FALSE,"단축1";#N/A,#N/A,FALSE,"단축2";#N/A,#N/A,FALSE,"단축3";#N/A,#N/A,FALSE,"장축";#N/A,#N/A,FALSE,"4WD"}</definedName>
    <definedName name="GFJH" localSheetId="0" hidden="1">{#N/A,#N/A,FALSE,"신규dep";#N/A,#N/A,FALSE,"신규dep-금형상각후";#N/A,#N/A,FALSE,"신규dep-연구비상각후";#N/A,#N/A,FALSE,"신규dep-기계,공구상각후"}</definedName>
    <definedName name="GFJH" hidden="1">{#N/A,#N/A,FALSE,"신규dep";#N/A,#N/A,FALSE,"신규dep-금형상각후";#N/A,#N/A,FALSE,"신규dep-연구비상각후";#N/A,#N/A,FALSE,"신규dep-기계,공구상각후"}</definedName>
    <definedName name="gfld" localSheetId="0" hidden="1">{#N/A,#N/A,TRUE,"Y생산";#N/A,#N/A,TRUE,"Y판매";#N/A,#N/A,TRUE,"Y총물량";#N/A,#N/A,TRUE,"Y능력";#N/A,#N/A,TRUE,"YKD"}</definedName>
    <definedName name="gfld" hidden="1">{#N/A,#N/A,TRUE,"Y생산";#N/A,#N/A,TRUE,"Y판매";#N/A,#N/A,TRUE,"Y총물량";#N/A,#N/A,TRUE,"Y능력";#N/A,#N/A,TRUE,"YKD"}</definedName>
    <definedName name="GGGG" localSheetId="0" hidden="1">{#N/A,#N/A,FALSE,"품의서";#N/A,#N/A,FALSE,"전제";#N/A,#N/A,FALSE,"총손";#N/A,#N/A,FALSE,"손익";#N/A,#N/A,FALSE,"대당";#N/A,#N/A,FALSE,"가공비";#N/A,#N/A,FALSE,"재료비";#N/A,#N/A,FALSE,"판비";#N/A,#N/A,FALSE,"가격"}</definedName>
    <definedName name="GGGG" hidden="1">{#N/A,#N/A,FALSE,"품의서";#N/A,#N/A,FALSE,"전제";#N/A,#N/A,FALSE,"총손";#N/A,#N/A,FALSE,"손익";#N/A,#N/A,FALSE,"대당";#N/A,#N/A,FALSE,"가공비";#N/A,#N/A,FALSE,"재료비";#N/A,#N/A,FALSE,"판비";#N/A,#N/A,FALSE,"가격"}</definedName>
    <definedName name="GGGG2" localSheetId="0" hidden="1">{#N/A,#N/A,FALSE,"품의서";#N/A,#N/A,FALSE,"전제";#N/A,#N/A,FALSE,"총손";#N/A,#N/A,FALSE,"손익";#N/A,#N/A,FALSE,"대당";#N/A,#N/A,FALSE,"가공비";#N/A,#N/A,FALSE,"재료비";#N/A,#N/A,FALSE,"판비";#N/A,#N/A,FALSE,"가격"}</definedName>
    <definedName name="GGGG2" hidden="1">{#N/A,#N/A,FALSE,"품의서";#N/A,#N/A,FALSE,"전제";#N/A,#N/A,FALSE,"총손";#N/A,#N/A,FALSE,"손익";#N/A,#N/A,FALSE,"대당";#N/A,#N/A,FALSE,"가공비";#N/A,#N/A,FALSE,"재료비";#N/A,#N/A,FALSE,"판비";#N/A,#N/A,FALSE,"가격"}</definedName>
    <definedName name="GHDGH" localSheetId="0" hidden="1">{#N/A,#N/A,FALSE,"단축1";#N/A,#N/A,FALSE,"단축2";#N/A,#N/A,FALSE,"단축3";#N/A,#N/A,FALSE,"장축";#N/A,#N/A,FALSE,"4WD"}</definedName>
    <definedName name="GHDGH" hidden="1">{#N/A,#N/A,FALSE,"단축1";#N/A,#N/A,FALSE,"단축2";#N/A,#N/A,FALSE,"단축3";#N/A,#N/A,FALSE,"장축";#N/A,#N/A,FALSE,"4WD"}</definedName>
    <definedName name="GHJFGJ" localSheetId="0" hidden="1">{#N/A,#N/A,FALSE,"단축1";#N/A,#N/A,FALSE,"단축2";#N/A,#N/A,FALSE,"단축3";#N/A,#N/A,FALSE,"장축";#N/A,#N/A,FALSE,"4WD"}</definedName>
    <definedName name="GHJFGJ" hidden="1">{#N/A,#N/A,FALSE,"단축1";#N/A,#N/A,FALSE,"단축2";#N/A,#N/A,FALSE,"단축3";#N/A,#N/A,FALSE,"장축";#N/A,#N/A,FALSE,"4WD"}</definedName>
    <definedName name="GHKJFKJ" localSheetId="0" hidden="1">{#N/A,#N/A,FALSE,"단축1";#N/A,#N/A,FALSE,"단축2";#N/A,#N/A,FALSE,"단축3";#N/A,#N/A,FALSE,"장축";#N/A,#N/A,FALSE,"4WD"}</definedName>
    <definedName name="GHKJFKJ" hidden="1">{#N/A,#N/A,FALSE,"단축1";#N/A,#N/A,FALSE,"단축2";#N/A,#N/A,FALSE,"단축3";#N/A,#N/A,FALSE,"장축";#N/A,#N/A,FALSE,"4WD"}</definedName>
    <definedName name="GHLDML" localSheetId="0" hidden="1">{#N/A,#N/A,FALSE,"품의서";#N/A,#N/A,FALSE,"전제";#N/A,#N/A,FALSE,"총손";#N/A,#N/A,FALSE,"손익"}</definedName>
    <definedName name="GHLDML" hidden="1">{#N/A,#N/A,FALSE,"품의서";#N/A,#N/A,FALSE,"전제";#N/A,#N/A,FALSE,"총손";#N/A,#N/A,FALSE,"손익"}</definedName>
    <definedName name="GHUTGHF" localSheetId="0" hidden="1">{#N/A,#N/A,FALSE,"96 3월물량표";#N/A,#N/A,FALSE,"96 4월물량표";#N/A,#N/A,FALSE,"96 5월물량표"}</definedName>
    <definedName name="GHUTGHF" hidden="1">{#N/A,#N/A,FALSE,"96 3월물량표";#N/A,#N/A,FALSE,"96 4월물량표";#N/A,#N/A,FALSE,"96 5월물량표"}</definedName>
    <definedName name="GJGK" localSheetId="0"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GK1" localSheetId="0" hidden="1">{#N/A,#N/A,FALSE,"표지";#N/A,#N/A,FALSE,"전제";#N/A,#N/A,FALSE,"손익-자 (2)";#N/A,#N/A,FALSE,"손익-자";#N/A,#N/A,FALSE,"손익-마 (2)";#N/A,#N/A,FALSE,"손익-마";#N/A,#N/A,FALSE,"총손최종"}</definedName>
    <definedName name="GJGK1" hidden="1">{#N/A,#N/A,FALSE,"표지";#N/A,#N/A,FALSE,"전제";#N/A,#N/A,FALSE,"손익-자 (2)";#N/A,#N/A,FALSE,"손익-자";#N/A,#N/A,FALSE,"손익-마 (2)";#N/A,#N/A,FALSE,"손익-마";#N/A,#N/A,FALSE,"총손최종"}</definedName>
    <definedName name="gjjgfkdkkgk" localSheetId="0" hidden="1">{#N/A,#N/A,FALSE,"단축1";#N/A,#N/A,FALSE,"단축2";#N/A,#N/A,FALSE,"단축3";#N/A,#N/A,FALSE,"장축";#N/A,#N/A,FALSE,"4WD"}</definedName>
    <definedName name="gjjgfkdkkgk" hidden="1">{#N/A,#N/A,FALSE,"단축1";#N/A,#N/A,FALSE,"단축2";#N/A,#N/A,FALSE,"단축3";#N/A,#N/A,FALSE,"장축";#N/A,#N/A,FALSE,"4WD"}</definedName>
    <definedName name="gkdk" localSheetId="0" hidden="1">{#N/A,#N/A,FALSE,"단축1";#N/A,#N/A,FALSE,"단축2";#N/A,#N/A,FALSE,"단축3";#N/A,#N/A,FALSE,"장축";#N/A,#N/A,FALSE,"4WD"}</definedName>
    <definedName name="gkdk" hidden="1">{#N/A,#N/A,FALSE,"단축1";#N/A,#N/A,FALSE,"단축2";#N/A,#N/A,FALSE,"단축3";#N/A,#N/A,FALSE,"장축";#N/A,#N/A,FALSE,"4WD"}</definedName>
    <definedName name="GK경비LXLZ제외반영" localSheetId="0" hidden="1">{#N/A,#N/A,FALSE,"단축1";#N/A,#N/A,FALSE,"단축2";#N/A,#N/A,FALSE,"단축3";#N/A,#N/A,FALSE,"장축";#N/A,#N/A,FALSE,"4WD"}</definedName>
    <definedName name="GK경비LXLZ제외반영" hidden="1">{#N/A,#N/A,FALSE,"단축1";#N/A,#N/A,FALSE,"단축2";#N/A,#N/A,FALSE,"단축3";#N/A,#N/A,FALSE,"장축";#N/A,#N/A,FALSE,"4WD"}</definedName>
    <definedName name="glad" localSheetId="0" hidden="1">{#N/A,#N/A,FALSE,"단축1";#N/A,#N/A,FALSE,"단축2";#N/A,#N/A,FALSE,"단축3";#N/A,#N/A,FALSE,"장축";#N/A,#N/A,FALSE,"4WD"}</definedName>
    <definedName name="glad" hidden="1">{#N/A,#N/A,FALSE,"단축1";#N/A,#N/A,FALSE,"단축2";#N/A,#N/A,FALSE,"단축3";#N/A,#N/A,FALSE,"장축";#N/A,#N/A,FALSE,"4WD"}</definedName>
    <definedName name="glglglg" localSheetId="0" hidden="1">{#N/A,#N/A,FALSE,"단축1";#N/A,#N/A,FALSE,"단축2";#N/A,#N/A,FALSE,"단축3";#N/A,#N/A,FALSE,"장축";#N/A,#N/A,FALSE,"4WD"}</definedName>
    <definedName name="glglglg" hidden="1">{#N/A,#N/A,FALSE,"단축1";#N/A,#N/A,FALSE,"단축2";#N/A,#N/A,FALSE,"단축3";#N/A,#N/A,FALSE,"장축";#N/A,#N/A,FALSE,"4WD"}</definedName>
    <definedName name="GRADE1">'[8]DB-계약완료'!$C$4:$C$157</definedName>
    <definedName name="GRADE2">'[8]DB-계약예정'!$C$4:$C$75</definedName>
    <definedName name="half_life">[5]Defaults!$D$8:$K$12</definedName>
    <definedName name="HFG" localSheetId="0" hidden="1">{#N/A,#N/A,TRUE,"Y생산";#N/A,#N/A,TRUE,"Y판매";#N/A,#N/A,TRUE,"Y총물량";#N/A,#N/A,TRUE,"Y능력";#N/A,#N/A,TRUE,"YKD"}</definedName>
    <definedName name="HFG" hidden="1">{#N/A,#N/A,TRUE,"Y생산";#N/A,#N/A,TRUE,"Y판매";#N/A,#N/A,TRUE,"Y총물량";#N/A,#N/A,TRUE,"Y능력";#N/A,#N/A,TRUE,"YKD"}</definedName>
    <definedName name="HME기준" localSheetId="0" hidden="1">{#N/A,#N/A,FALSE,"단축1";#N/A,#N/A,FALSE,"단축2";#N/A,#N/A,FALSE,"단축3";#N/A,#N/A,FALSE,"장축";#N/A,#N/A,FALSE,"4WD"}</definedName>
    <definedName name="HME기준" hidden="1">{#N/A,#N/A,FALSE,"단축1";#N/A,#N/A,FALSE,"단축2";#N/A,#N/A,FALSE,"단축3";#N/A,#N/A,FALSE,"장축";#N/A,#N/A,FALSE,"4WD"}</definedName>
    <definedName name="HOHOHOH" localSheetId="0" hidden="1">{#N/A,#N/A,FALSE,"단축1";#N/A,#N/A,FALSE,"단축2";#N/A,#N/A,FALSE,"단축3";#N/A,#N/A,FALSE,"장축";#N/A,#N/A,FALSE,"4WD"}</definedName>
    <definedName name="HOHOHOH" hidden="1">{#N/A,#N/A,FALSE,"단축1";#N/A,#N/A,FALSE,"단축2";#N/A,#N/A,FALSE,"단축3";#N/A,#N/A,FALSE,"장축";#N/A,#N/A,FALSE,"4WD"}</definedName>
    <definedName name="howToChange">#REF!</definedName>
    <definedName name="howToCheck">#REF!</definedName>
    <definedName name="HTML_CodePage" hidden="1">1252</definedName>
    <definedName name="HTML_Control" localSheetId="0" hidden="1">{"'Balance Sheets'!$A$1:$H$33"}</definedName>
    <definedName name="HTML_Control" hidden="1">{"'Balance Sheets'!$A$1:$H$33"}</definedName>
    <definedName name="HTML_Description" hidden="1">""</definedName>
    <definedName name="HTML_Email" hidden="1">""</definedName>
    <definedName name="HTML_Header" hidden="1">""</definedName>
    <definedName name="HTML_LastUpdate" hidden="1">"12/20/00"</definedName>
    <definedName name="HTML_LineAfter" hidden="1">FALSE</definedName>
    <definedName name="HTML_LineBefore" hidden="1">TRUE</definedName>
    <definedName name="HTML_Name" hidden="1">"Joseph Tomczak"</definedName>
    <definedName name="HTML_OBDlg2" hidden="1">TRUE</definedName>
    <definedName name="HTML_OBDlg4" hidden="1">TRUE</definedName>
    <definedName name="HTML_OS" hidden="1">0</definedName>
    <definedName name="HTML_PathFile" hidden="1">"R:\B12666\Profit Ctr Hierarchy\ProfitCenterHierarchyBalanceSheetNodes.htm"</definedName>
    <definedName name="HTML_Title" hidden="1">"Product Hierarchy v8'2"</definedName>
    <definedName name="HYP" localSheetId="0" hidden="1">#REF!</definedName>
    <definedName name="HYP" hidden="1">#REF!</definedName>
    <definedName name="ic" localSheetId="14" hidden="1">{#N/A,#N/A,FALSE,"단축1";#N/A,#N/A,FALSE,"단축2";#N/A,#N/A,FALSE,"단축3";#N/A,#N/A,FALSE,"장축";#N/A,#N/A,FALSE,"4WD"}</definedName>
    <definedName name="ic" localSheetId="0" hidden="1">{#N/A,#N/A,FALSE,"단축1";#N/A,#N/A,FALSE,"단축2";#N/A,#N/A,FALSE,"단축3";#N/A,#N/A,FALSE,"장축";#N/A,#N/A,FALSE,"4WD"}</definedName>
    <definedName name="ic" hidden="1">{#N/A,#N/A,FALSE,"단축1";#N/A,#N/A,FALSE,"단축2";#N/A,#N/A,FALSE,"단축3";#N/A,#N/A,FALSE,"장축";#N/A,#N/A,FALSE,"4WD"}</definedName>
    <definedName name="jghjk" localSheetId="0" hidden="1">{#N/A,#N/A,FALSE,"단축1";#N/A,#N/A,FALSE,"단축2";#N/A,#N/A,FALSE,"단축3";#N/A,#N/A,FALSE,"장축";#N/A,#N/A,FALSE,"4WD"}</definedName>
    <definedName name="jghjk" hidden="1">{#N/A,#N/A,FALSE,"단축1";#N/A,#N/A,FALSE,"단축2";#N/A,#N/A,FALSE,"단축3";#N/A,#N/A,FALSE,"장축";#N/A,#N/A,FALSE,"4WD"}</definedName>
    <definedName name="jhdjhdkjs" localSheetId="0" hidden="1">{#N/A,#N/A,FALSE,"단축1";#N/A,#N/A,FALSE,"단축2";#N/A,#N/A,FALSE,"단축3";#N/A,#N/A,FALSE,"장축";#N/A,#N/A,FALSE,"4WD"}</definedName>
    <definedName name="jhdjhdkjs" hidden="1">{#N/A,#N/A,FALSE,"단축1";#N/A,#N/A,FALSE,"단축2";#N/A,#N/A,FALSE,"단축3";#N/A,#N/A,FALSE,"장축";#N/A,#N/A,FALSE,"4WD"}</definedName>
    <definedName name="jhg" localSheetId="0" hidden="1">{#N/A,#N/A,FALSE,"단축1";#N/A,#N/A,FALSE,"단축2";#N/A,#N/A,FALSE,"단축3";#N/A,#N/A,FALSE,"장축";#N/A,#N/A,FALSE,"4WD"}</definedName>
    <definedName name="jhg" hidden="1">{#N/A,#N/A,FALSE,"단축1";#N/A,#N/A,FALSE,"단축2";#N/A,#N/A,FALSE,"단축3";#N/A,#N/A,FALSE,"장축";#N/A,#N/A,FALSE,"4WD"}</definedName>
    <definedName name="jjdjdjdjjs" localSheetId="0" hidden="1">{#N/A,#N/A,FALSE,"단축1";#N/A,#N/A,FALSE,"단축2";#N/A,#N/A,FALSE,"단축3";#N/A,#N/A,FALSE,"장축";#N/A,#N/A,FALSE,"4WD"}</definedName>
    <definedName name="jjdjdjdjjs" hidden="1">{#N/A,#N/A,FALSE,"단축1";#N/A,#N/A,FALSE,"단축2";#N/A,#N/A,FALSE,"단축3";#N/A,#N/A,FALSE,"장축";#N/A,#N/A,FALSE,"4WD"}</definedName>
    <definedName name="JKJHK" localSheetId="0" hidden="1">{#N/A,#N/A,FALSE,"단축1";#N/A,#N/A,FALSE,"단축2";#N/A,#N/A,FALSE,"단축3";#N/A,#N/A,FALSE,"장축";#N/A,#N/A,FALSE,"4WD"}</definedName>
    <definedName name="JKJHK" hidden="1">{#N/A,#N/A,FALSE,"단축1";#N/A,#N/A,FALSE,"단축2";#N/A,#N/A,FALSE,"단축3";#N/A,#N/A,FALSE,"장축";#N/A,#N/A,FALSE,"4WD"}</definedName>
    <definedName name="ka" localSheetId="0" hidden="1">{#N/A,#N/A,FALSE,"단축1";#N/A,#N/A,FALSE,"단축2";#N/A,#N/A,FALSE,"단축3";#N/A,#N/A,FALSE,"장축";#N/A,#N/A,FALSE,"4WD"}</definedName>
    <definedName name="ka" hidden="1">{#N/A,#N/A,FALSE,"단축1";#N/A,#N/A,FALSE,"단축2";#N/A,#N/A,FALSE,"단축3";#N/A,#N/A,FALSE,"장축";#N/A,#N/A,FALSE,"4WD"}</definedName>
    <definedName name="KDH" localSheetId="0" hidden="1">{#N/A,#N/A,FALSE,"표지";#N/A,#N/A,FALSE,"전제";#N/A,#N/A,FALSE,"손익-자 (2)";#N/A,#N/A,FALSE,"손익-자";#N/A,#N/A,FALSE,"손익-마 (2)";#N/A,#N/A,FALSE,"손익-마";#N/A,#N/A,FALSE,"총손최종"}</definedName>
    <definedName name="KDH" hidden="1">{#N/A,#N/A,FALSE,"표지";#N/A,#N/A,FALSE,"전제";#N/A,#N/A,FALSE,"손익-자 (2)";#N/A,#N/A,FALSE,"손익-자";#N/A,#N/A,FALSE,"손익-마 (2)";#N/A,#N/A,FALSE,"손익-마";#N/A,#N/A,FALSE,"총손최종"}</definedName>
    <definedName name="KIM" localSheetId="14" hidden="1">{#N/A,#N/A,FALSE,"단축1";#N/A,#N/A,FALSE,"단축2";#N/A,#N/A,FALSE,"단축3";#N/A,#N/A,FALSE,"장축";#N/A,#N/A,FALSE,"4WD"}</definedName>
    <definedName name="KIM" localSheetId="0">#REF!</definedName>
    <definedName name="KIM">#REF!</definedName>
    <definedName name="KJFGDFG" localSheetId="0" hidden="1">{#N/A,#N/A,FALSE,"단축1";#N/A,#N/A,FALSE,"단축2";#N/A,#N/A,FALSE,"단축3";#N/A,#N/A,FALSE,"장축";#N/A,#N/A,FALSE,"4WD"}</definedName>
    <definedName name="KJFGDFG" hidden="1">{#N/A,#N/A,FALSE,"단축1";#N/A,#N/A,FALSE,"단축2";#N/A,#N/A,FALSE,"단축3";#N/A,#N/A,FALSE,"장축";#N/A,#N/A,FALSE,"4WD"}</definedName>
    <definedName name="KK" localSheetId="0" hidden="1">{#N/A,#N/A,FALSE,"해외크레임";#N/A,#N/A,FALSE,"ACCENT현황";#N/A,#N/A,FALSE,"AVANTE";#N/A,#N/A,FALSE,"SONATA(3)";#N/A,#N/A,FALSE,"국내크레임"}</definedName>
    <definedName name="KK" hidden="1">{#N/A,#N/A,FALSE,"해외크레임";#N/A,#N/A,FALSE,"ACCENT현황";#N/A,#N/A,FALSE,"AVANTE";#N/A,#N/A,FALSE,"SONATA(3)";#N/A,#N/A,FALSE,"국내크레임"}</definedName>
    <definedName name="KKK" localSheetId="0" hidden="1">{#N/A,#N/A,FALSE,"단축1";#N/A,#N/A,FALSE,"단축2";#N/A,#N/A,FALSE,"단축3";#N/A,#N/A,FALSE,"장축";#N/A,#N/A,FALSE,"4WD"}</definedName>
    <definedName name="KKK" hidden="1">{#N/A,#N/A,FALSE,"단축1";#N/A,#N/A,FALSE,"단축2";#N/A,#N/A,FALSE,"단축3";#N/A,#N/A,FALSE,"장축";#N/A,#N/A,FALSE,"4WD"}</definedName>
    <definedName name="kkkds" localSheetId="0" hidden="1">{#N/A,#N/A,FALSE,"단축1";#N/A,#N/A,FALSE,"단축2";#N/A,#N/A,FALSE,"단축3";#N/A,#N/A,FALSE,"장축";#N/A,#N/A,FALSE,"4WD"}</definedName>
    <definedName name="kkkds" hidden="1">{#N/A,#N/A,FALSE,"단축1";#N/A,#N/A,FALSE,"단축2";#N/A,#N/A,FALSE,"단축3";#N/A,#N/A,FALSE,"장축";#N/A,#N/A,FALSE,"4WD"}</definedName>
    <definedName name="kkkkk" localSheetId="0" hidden="1">{#N/A,#N/A,FALSE,"단축1";#N/A,#N/A,FALSE,"단축2";#N/A,#N/A,FALSE,"단축3";#N/A,#N/A,FALSE,"장축";#N/A,#N/A,FALSE,"4WD"}</definedName>
    <definedName name="kkkkk" hidden="1">{#N/A,#N/A,FALSE,"단축1";#N/A,#N/A,FALSE,"단축2";#N/A,#N/A,FALSE,"단축3";#N/A,#N/A,FALSE,"장축";#N/A,#N/A,FALSE,"4WD"}</definedName>
    <definedName name="KLK" localSheetId="0" hidden="1">{#N/A,#N/A,FALSE,"단축1";#N/A,#N/A,FALSE,"단축2";#N/A,#N/A,FALSE,"단축3";#N/A,#N/A,FALSE,"장축";#N/A,#N/A,FALSE,"4WD"}</definedName>
    <definedName name="KLK" hidden="1">{#N/A,#N/A,FALSE,"단축1";#N/A,#N/A,FALSE,"단축2";#N/A,#N/A,FALSE,"단축3";#N/A,#N/A,FALSE,"장축";#N/A,#N/A,FALSE,"4WD"}</definedName>
    <definedName name="KTMARK" localSheetId="0" hidden="1">{#N/A,#N/A,FALSE,"단축1";#N/A,#N/A,FALSE,"단축2";#N/A,#N/A,FALSE,"단축3";#N/A,#N/A,FALSE,"장축";#N/A,#N/A,FALSE,"4WD"}</definedName>
    <definedName name="KTMARK" hidden="1">{#N/A,#N/A,FALSE,"단축1";#N/A,#N/A,FALSE,"단축2";#N/A,#N/A,FALSE,"단축3";#N/A,#N/A,FALSE,"장축";#N/A,#N/A,FALSE,"4WD"}</definedName>
    <definedName name="KU" localSheetId="0" hidden="1">{#N/A,#N/A,TRUE,"Y생산";#N/A,#N/A,TRUE,"Y판매";#N/A,#N/A,TRUE,"Y총물량";#N/A,#N/A,TRUE,"Y능력";#N/A,#N/A,TRUE,"YKD"}</definedName>
    <definedName name="KU" hidden="1">{#N/A,#N/A,TRUE,"Y생산";#N/A,#N/A,TRUE,"Y판매";#N/A,#N/A,TRUE,"Y총물량";#N/A,#N/A,TRUE,"Y능력";#N/A,#N/A,TRUE,"YKD"}</definedName>
    <definedName name="last" localSheetId="0" hidden="1">{#N/A,#N/A,FALSE,"단축1";#N/A,#N/A,FALSE,"단축2";#N/A,#N/A,FALSE,"단축3";#N/A,#N/A,FALSE,"장축";#N/A,#N/A,FALSE,"4WD"}</definedName>
    <definedName name="last" hidden="1">{#N/A,#N/A,FALSE,"단축1";#N/A,#N/A,FALSE,"단축2";#N/A,#N/A,FALSE,"단축3";#N/A,#N/A,FALSE,"장축";#N/A,#N/A,FALSE,"4WD"}</definedName>
    <definedName name="ldkdkl" localSheetId="0" hidden="1">{#N/A,#N/A,FALSE,"단축1";#N/A,#N/A,FALSE,"단축2";#N/A,#N/A,FALSE,"단축3";#N/A,#N/A,FALSE,"장축";#N/A,#N/A,FALSE,"4WD"}</definedName>
    <definedName name="ldkdkl" hidden="1">{#N/A,#N/A,FALSE,"단축1";#N/A,#N/A,FALSE,"단축2";#N/A,#N/A,FALSE,"단축3";#N/A,#N/A,FALSE,"장축";#N/A,#N/A,FALSE,"4WD"}</definedName>
    <definedName name="LFKGLKJGLKG" localSheetId="0" hidden="1">{#N/A,#N/A,FALSE,"단축1";#N/A,#N/A,FALSE,"단축2";#N/A,#N/A,FALSE,"단축3";#N/A,#N/A,FALSE,"장축";#N/A,#N/A,FALSE,"4WD"}</definedName>
    <definedName name="LFKGLKJGLKG" hidden="1">{#N/A,#N/A,FALSE,"단축1";#N/A,#N/A,FALSE,"단축2";#N/A,#N/A,FALSE,"단축3";#N/A,#N/A,FALSE,"장축";#N/A,#N/A,FALSE,"4WD"}</definedName>
    <definedName name="lglllg" localSheetId="0" hidden="1">{#N/A,#N/A,FALSE,"단축1";#N/A,#N/A,FALSE,"단축2";#N/A,#N/A,FALSE,"단축3";#N/A,#N/A,FALSE,"장축";#N/A,#N/A,FALSE,"4WD"}</definedName>
    <definedName name="lglllg" hidden="1">{#N/A,#N/A,FALSE,"단축1";#N/A,#N/A,FALSE,"단축2";#N/A,#N/A,FALSE,"단축3";#N/A,#N/A,FALSE,"장축";#N/A,#N/A,FALSE,"4WD"}</definedName>
    <definedName name="LINE검토2" localSheetId="0" hidden="1">{#N/A,#N/A,TRUE,"Y생산";#N/A,#N/A,TRUE,"Y판매";#N/A,#N/A,TRUE,"Y총물량";#N/A,#N/A,TRUE,"Y능력";#N/A,#N/A,TRUE,"YKD"}</definedName>
    <definedName name="LINE검토2" hidden="1">{#N/A,#N/A,TRUE,"Y생산";#N/A,#N/A,TRUE,"Y판매";#N/A,#N/A,TRUE,"Y총물량";#N/A,#N/A,TRUE,"Y능력";#N/A,#N/A,TRUE,"YKD"}</definedName>
    <definedName name="LINE검토3" localSheetId="0" hidden="1">{#N/A,#N/A,TRUE,"Y생산";#N/A,#N/A,TRUE,"Y판매";#N/A,#N/A,TRUE,"Y총물량";#N/A,#N/A,TRUE,"Y능력";#N/A,#N/A,TRUE,"YKD"}</definedName>
    <definedName name="LINE검토3" hidden="1">{#N/A,#N/A,TRUE,"Y생산";#N/A,#N/A,TRUE,"Y판매";#N/A,#N/A,TRUE,"Y총물량";#N/A,#N/A,TRUE,"Y능력";#N/A,#N/A,TRUE,"YKD"}</definedName>
    <definedName name="LKJ" localSheetId="0" hidden="1">{#N/A,#N/A,FALSE,"을지 (4)";#N/A,#N/A,FALSE,"을지 (5)";#N/A,#N/A,FALSE,"을지 (6)"}</definedName>
    <definedName name="LKJ" hidden="1">{#N/A,#N/A,FALSE,"을지 (4)";#N/A,#N/A,FALSE,"을지 (5)";#N/A,#N/A,FALSE,"을지 (6)"}</definedName>
    <definedName name="LOLD">1</definedName>
    <definedName name="LOLD_Table">22</definedName>
    <definedName name="LP" localSheetId="0" hidden="1">{#N/A,#N/A,FALSE,"단축1";#N/A,#N/A,FALSE,"단축2";#N/A,#N/A,FALSE,"단축3";#N/A,#N/A,FALSE,"장축";#N/A,#N/A,FALSE,"4WD"}</definedName>
    <definedName name="LP" hidden="1">{#N/A,#N/A,FALSE,"단축1";#N/A,#N/A,FALSE,"단축2";#N/A,#N/A,FALSE,"단축3";#N/A,#N/A,FALSE,"장축";#N/A,#N/A,FALSE,"4WD"}</definedName>
    <definedName name="LP능력검토" localSheetId="0" hidden="1">{#N/A,#N/A,FALSE,"단축1";#N/A,#N/A,FALSE,"단축2";#N/A,#N/A,FALSE,"단축3";#N/A,#N/A,FALSE,"장축";#N/A,#N/A,FALSE,"4WD"}</definedName>
    <definedName name="LP능력검토" hidden="1">{#N/A,#N/A,FALSE,"단축1";#N/A,#N/A,FALSE,"단축2";#N/A,#N/A,FALSE,"단축3";#N/A,#N/A,FALSE,"장축";#N/A,#N/A,FALSE,"4WD"}</definedName>
    <definedName name="LP투자비" localSheetId="0" hidden="1">{#N/A,#N/A,FALSE,"단축1";#N/A,#N/A,FALSE,"단축2";#N/A,#N/A,FALSE,"단축3";#N/A,#N/A,FALSE,"장축";#N/A,#N/A,FALSE,"4WD"}</definedName>
    <definedName name="LP투자비" hidden="1">{#N/A,#N/A,FALSE,"단축1";#N/A,#N/A,FALSE,"단축2";#N/A,#N/A,FALSE,"단축3";#N/A,#N/A,FALSE,"장축";#N/A,#N/A,FALSE,"4WD"}</definedName>
    <definedName name="LT" localSheetId="0" hidden="1">{#N/A,#N/A,FALSE,"단축1";#N/A,#N/A,FALSE,"단축2";#N/A,#N/A,FALSE,"단축3";#N/A,#N/A,FALSE,"장축";#N/A,#N/A,FALSE,"4WD"}</definedName>
    <definedName name="LT" hidden="1">{#N/A,#N/A,FALSE,"단축1";#N/A,#N/A,FALSE,"단축2";#N/A,#N/A,FALSE,"단축3";#N/A,#N/A,FALSE,"장축";#N/A,#N/A,FALSE,"4WD"}</definedName>
    <definedName name="M_FSW" localSheetId="0" hidden="1">{#N/A,#N/A,FALSE,"표지";#N/A,#N/A,FALSE,"전제";#N/A,#N/A,FALSE,"대당";#N/A,#N/A,FALSE,"가공비";#N/A,#N/A,FALSE,"재료비";#N/A,#N/A,FALSE,"손익"}</definedName>
    <definedName name="M_FSW" hidden="1">{#N/A,#N/A,FALSE,"표지";#N/A,#N/A,FALSE,"전제";#N/A,#N/A,FALSE,"대당";#N/A,#N/A,FALSE,"가공비";#N/A,#N/A,FALSE,"재료비";#N/A,#N/A,FALSE,"손익"}</definedName>
    <definedName name="MAE" localSheetId="0" hidden="1">{#N/A,#N/A,FALSE,"단축1";#N/A,#N/A,FALSE,"단축2";#N/A,#N/A,FALSE,"단축3";#N/A,#N/A,FALSE,"장축";#N/A,#N/A,FALSE,"4WD"}</definedName>
    <definedName name="MAE" hidden="1">{#N/A,#N/A,FALSE,"단축1";#N/A,#N/A,FALSE,"단축2";#N/A,#N/A,FALSE,"단축3";#N/A,#N/A,FALSE,"장축";#N/A,#N/A,FALSE,"4WD"}</definedName>
    <definedName name="MFSW" localSheetId="0" hidden="1">{#N/A,#N/A,FALSE,"전제";#N/A,#N/A,FALSE,"표지";#N/A,#N/A,FALSE,"6D16";#N/A,#N/A,FALSE,"6D22";#N/A,#N/A,FALSE,"6D22-T";#N/A,#N/A,FALSE,"Q-DEG";#N/A,#N/A,FALSE,"총손";#N/A,#N/A,FALSE,"대당";#N/A,#N/A,FALSE,"가공비"}</definedName>
    <definedName name="MFSW" hidden="1">{#N/A,#N/A,FALSE,"전제";#N/A,#N/A,FALSE,"표지";#N/A,#N/A,FALSE,"6D16";#N/A,#N/A,FALSE,"6D22";#N/A,#N/A,FALSE,"6D22-T";#N/A,#N/A,FALSE,"Q-DEG";#N/A,#N/A,FALSE,"총손";#N/A,#N/A,FALSE,"대당";#N/A,#N/A,FALSE,"가공비"}</definedName>
    <definedName name="mhr" localSheetId="0" hidden="1">{#N/A,#N/A,FALSE,"협조전";#N/A,#N/A,FALSE,"원가절감계획 ";#N/A,#N/A,FALSE,"항목별원가절감계획"}</definedName>
    <definedName name="mhr" hidden="1">{#N/A,#N/A,FALSE,"협조전";#N/A,#N/A,FALSE,"원가절감계획 ";#N/A,#N/A,FALSE,"항목별원가절감계획"}</definedName>
    <definedName name="MH향상" localSheetId="0" hidden="1">{#N/A,#N/A,TRUE,"Y생산";#N/A,#N/A,TRUE,"Y판매";#N/A,#N/A,TRUE,"Y총물량";#N/A,#N/A,TRUE,"Y능력";#N/A,#N/A,TRUE,"YKD"}</definedName>
    <definedName name="MH향상" hidden="1">{#N/A,#N/A,TRUE,"Y생산";#N/A,#N/A,TRUE,"Y판매";#N/A,#N/A,TRUE,"Y총물량";#N/A,#N/A,TRUE,"Y능력";#N/A,#N/A,TRUE,"YKD"}</definedName>
    <definedName name="MIP능력검토" localSheetId="0" hidden="1">{#N/A,#N/A,FALSE,"단축1";#N/A,#N/A,FALSE,"단축2";#N/A,#N/A,FALSE,"단축3";#N/A,#N/A,FALSE,"장축";#N/A,#N/A,FALSE,"4WD"}</definedName>
    <definedName name="MIP능력검토" hidden="1">{#N/A,#N/A,FALSE,"단축1";#N/A,#N/A,FALSE,"단축2";#N/A,#N/A,FALSE,"단축3";#N/A,#N/A,FALSE,"장축";#N/A,#N/A,FALSE,"4WD"}</definedName>
    <definedName name="MIP동시투자" localSheetId="0" hidden="1">{#N/A,#N/A,FALSE,"단축1";#N/A,#N/A,FALSE,"단축2";#N/A,#N/A,FALSE,"단축3";#N/A,#N/A,FALSE,"장축";#N/A,#N/A,FALSE,"4WD"}</definedName>
    <definedName name="MIP동시투자" hidden="1">{#N/A,#N/A,FALSE,"단축1";#N/A,#N/A,FALSE,"단축2";#N/A,#N/A,FALSE,"단축3";#N/A,#N/A,FALSE,"장축";#N/A,#N/A,FALSE,"4WD"}</definedName>
    <definedName name="MMM" localSheetId="0" hidden="1">{#N/A,#N/A,FALSE,"단축1";#N/A,#N/A,FALSE,"단축2";#N/A,#N/A,FALSE,"단축3";#N/A,#N/A,FALSE,"장축";#N/A,#N/A,FALSE,"4WD"}</definedName>
    <definedName name="MMM" hidden="1">{#N/A,#N/A,FALSE,"단축1";#N/A,#N/A,FALSE,"단축2";#N/A,#N/A,FALSE,"단축3";#N/A,#N/A,FALSE,"장축";#N/A,#N/A,FALSE,"4WD"}</definedName>
    <definedName name="mx" localSheetId="0" hidden="1">{#N/A,#N/A,FALSE,"단축1";#N/A,#N/A,FALSE,"단축2";#N/A,#N/A,FALSE,"단축3";#N/A,#N/A,FALSE,"장축";#N/A,#N/A,FALSE,"4WD"}</definedName>
    <definedName name="mx" hidden="1">{#N/A,#N/A,FALSE,"단축1";#N/A,#N/A,FALSE,"단축2";#N/A,#N/A,FALSE,"단축3";#N/A,#N/A,FALSE,"장축";#N/A,#N/A,FALSE,"4WD"}</definedName>
    <definedName name="NAME" localSheetId="0" hidden="1">{#N/A,#N/A,FALSE,"을지 (4)";#N/A,#N/A,FALSE,"을지 (5)";#N/A,#N/A,FALSE,"을지 (6)"}</definedName>
    <definedName name="NAME" hidden="1">{#N/A,#N/A,FALSE,"을지 (4)";#N/A,#N/A,FALSE,"을지 (5)";#N/A,#N/A,FALSE,"을지 (6)"}</definedName>
    <definedName name="NH_TR">#REF!</definedName>
    <definedName name="O" localSheetId="0" hidden="1">{#N/A,#N/A,TRUE,"Y생산";#N/A,#N/A,TRUE,"Y판매";#N/A,#N/A,TRUE,"Y총물량";#N/A,#N/A,TRUE,"Y능력";#N/A,#N/A,TRUE,"YKD"}</definedName>
    <definedName name="O" hidden="1">{#N/A,#N/A,TRUE,"Y생산";#N/A,#N/A,TRUE,"Y판매";#N/A,#N/A,TRUE,"Y총물량";#N/A,#N/A,TRUE,"Y능력";#N/A,#N/A,TRUE,"YKD"}</definedName>
    <definedName name="OOO" localSheetId="0" hidden="1">{#N/A,#N/A,TRUE,"Y생산";#N/A,#N/A,TRUE,"Y판매";#N/A,#N/A,TRUE,"Y총물량";#N/A,#N/A,TRUE,"Y능력";#N/A,#N/A,TRUE,"YKD"}</definedName>
    <definedName name="OOO" hidden="1">{#N/A,#N/A,TRUE,"Y생산";#N/A,#N/A,TRUE,"Y판매";#N/A,#N/A,TRUE,"Y총물량";#N/A,#N/A,TRUE,"Y능력";#N/A,#N/A,TRUE,"YKD"}</definedName>
    <definedName name="OP" localSheetId="0" hidden="1">{#N/A,#N/A,FALSE,"단축1";#N/A,#N/A,FALSE,"단축2";#N/A,#N/A,FALSE,"단축3";#N/A,#N/A,FALSE,"장축";#N/A,#N/A,FALSE,"4WD"}</definedName>
    <definedName name="OP" hidden="1">{#N/A,#N/A,FALSE,"단축1";#N/A,#N/A,FALSE,"단축2";#N/A,#N/A,FALSE,"단축3";#N/A,#N/A,FALSE,"장축";#N/A,#N/A,FALSE,"4WD"}</definedName>
    <definedName name="ox">[5]Parameters!$E$43</definedName>
    <definedName name="P1최종" localSheetId="0" hidden="1">{#N/A,#N/A,FALSE,"단축1";#N/A,#N/A,FALSE,"단축2";#N/A,#N/A,FALSE,"단축3";#N/A,#N/A,FALSE,"장축";#N/A,#N/A,FALSE,"4WD"}</definedName>
    <definedName name="P1최종" hidden="1">{#N/A,#N/A,FALSE,"단축1";#N/A,#N/A,FALSE,"단축2";#N/A,#N/A,FALSE,"단축3";#N/A,#N/A,FALSE,"장축";#N/A,#N/A,FALSE,"4WD"}</definedName>
    <definedName name="P3가공향상" localSheetId="0" hidden="1">{#N/A,#N/A,TRUE,"Y생산";#N/A,#N/A,TRUE,"Y판매";#N/A,#N/A,TRUE,"Y총물량";#N/A,#N/A,TRUE,"Y능력";#N/A,#N/A,TRUE,"YKD"}</definedName>
    <definedName name="P3가공향상" hidden="1">{#N/A,#N/A,TRUE,"Y생산";#N/A,#N/A,TRUE,"Y판매";#N/A,#N/A,TRUE,"Y총물량";#N/A,#N/A,TRUE,"Y능력";#N/A,#N/A,TRUE,"YKD"}</definedName>
    <definedName name="PAGE1">#REF!</definedName>
    <definedName name="PAGE2">#REF!</definedName>
    <definedName name="PAGE3">#REF!</definedName>
    <definedName name="PAGE4" localSheetId="0" hidden="1">{#N/A,#N/A,FALSE,"단축1";#N/A,#N/A,FALSE,"단축2";#N/A,#N/A,FALSE,"단축3";#N/A,#N/A,FALSE,"장축";#N/A,#N/A,FALSE,"4WD"}</definedName>
    <definedName name="PAGE4" hidden="1">{#N/A,#N/A,FALSE,"단축1";#N/A,#N/A,FALSE,"단축2";#N/A,#N/A,FALSE,"단축3";#N/A,#N/A,FALSE,"장축";#N/A,#N/A,FALSE,"4WD"}</definedName>
    <definedName name="PI" localSheetId="0" hidden="1">{#N/A,#N/A,TRUE,"Y생산";#N/A,#N/A,TRUE,"Y판매";#N/A,#N/A,TRUE,"Y총물량";#N/A,#N/A,TRUE,"Y능력";#N/A,#N/A,TRUE,"YKD"}</definedName>
    <definedName name="PI" hidden="1">{#N/A,#N/A,TRUE,"Y생산";#N/A,#N/A,TRUE,"Y판매";#N/A,#N/A,TRUE,"Y총물량";#N/A,#N/A,TRUE,"Y능력";#N/A,#N/A,TRUE,"YKD"}</definedName>
    <definedName name="PPK" localSheetId="0" hidden="1">{#N/A,#N/A,FALSE,"96 3월물량표";#N/A,#N/A,FALSE,"96 4월물량표";#N/A,#N/A,FALSE,"96 5월물량표"}</definedName>
    <definedName name="PPK" hidden="1">{#N/A,#N/A,FALSE,"96 3월물량표";#N/A,#N/A,FALSE,"96 4월물량표";#N/A,#N/A,FALSE,"96 5월물량표"}</definedName>
    <definedName name="PPP" localSheetId="0" hidden="1">{#N/A,#N/A,FALSE,"단축1";#N/A,#N/A,FALSE,"단축2";#N/A,#N/A,FALSE,"단축3";#N/A,#N/A,FALSE,"장축";#N/A,#N/A,FALSE,"4WD"}</definedName>
    <definedName name="PPP" hidden="1">{#N/A,#N/A,FALSE,"단축1";#N/A,#N/A,FALSE,"단축2";#N/A,#N/A,FALSE,"단축3";#N/A,#N/A,FALSE,"장축";#N/A,#N/A,FALSE,"4WD"}</definedName>
    <definedName name="_xlnm.Print_Area" localSheetId="4">'(참고} 시각데이터'!$A$1:$AF$186</definedName>
    <definedName name="_xlnm.Print_Area" localSheetId="2">'2-1. Quantitative data_Location'!$A$1:$O$74</definedName>
    <definedName name="_xlnm.Print_Area" localSheetId="3">'2-2. Quantitative data_Market'!$A$1:$O$74</definedName>
    <definedName name="_xlnm.Print_Area" localSheetId="7">'3-3. (Raw data) Scope 2_Market'!$C$2:$AY$33</definedName>
    <definedName name="_xlnm.Print_Area" localSheetId="9">'4-1. Data log history'!$A$1:$V$29</definedName>
    <definedName name="_xlnm.Print_Area" localSheetId="13">'5-3. Unit Conversion'!$A$1:$K$29</definedName>
    <definedName name="_xlnm.Print_Area" localSheetId="14">'5-4. Calorific&amp;Emission factor'!$A$1:$AO$209</definedName>
    <definedName name="Print_Title">#N/A</definedName>
    <definedName name="_xlnm.Print_Titles" localSheetId="0">#REF!</definedName>
    <definedName name="_xlnm.Print_Titles">#REF!</definedName>
    <definedName name="PROCESS">IF([2]Reporting!$E$13=2,INDIRECT("ABS중합"),IF([2]Reporting!$E$13=7,INDIRECT("EPS"),INDIRECT("A"&amp;17+[2]Reporting!$E$13)))</definedName>
    <definedName name="PRTO" localSheetId="0" hidden="1">{#N/A,#N/A,FALSE,"단축1";#N/A,#N/A,FALSE,"단축2";#N/A,#N/A,FALSE,"단축3";#N/A,#N/A,FALSE,"장축";#N/A,#N/A,FALSE,"4WD"}</definedName>
    <definedName name="PRTO" hidden="1">{#N/A,#N/A,FALSE,"단축1";#N/A,#N/A,FALSE,"단축2";#N/A,#N/A,FALSE,"단축3";#N/A,#N/A,FALSE,"장축";#N/A,#N/A,FALSE,"4WD"}</definedName>
    <definedName name="QA" localSheetId="0" hidden="1">{#N/A,#N/A,FALSE,"단축1";#N/A,#N/A,FALSE,"단축2";#N/A,#N/A,FALSE,"단축3";#N/A,#N/A,FALSE,"장축";#N/A,#N/A,FALSE,"4WD"}</definedName>
    <definedName name="QA" hidden="1">{#N/A,#N/A,FALSE,"단축1";#N/A,#N/A,FALSE,"단축2";#N/A,#N/A,FALSE,"단축3";#N/A,#N/A,FALSE,"장축";#N/A,#N/A,FALSE,"4WD"}</definedName>
    <definedName name="QD" localSheetId="0" hidden="1">{#N/A,#N/A,FALSE,"단축1";#N/A,#N/A,FALSE,"단축2";#N/A,#N/A,FALSE,"단축3";#N/A,#N/A,FALSE,"장축";#N/A,#N/A,FALSE,"4WD"}</definedName>
    <definedName name="QD" hidden="1">{#N/A,#N/A,FALSE,"단축1";#N/A,#N/A,FALSE,"단축2";#N/A,#N/A,FALSE,"단축3";#N/A,#N/A,FALSE,"장축";#N/A,#N/A,FALSE,"4WD"}</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ltm" localSheetId="0" hidden="1">{#N/A,#N/A,TRUE,"Y생산";#N/A,#N/A,TRUE,"Y판매";#N/A,#N/A,TRUE,"Y총물량";#N/A,#N/A,TRUE,"Y능력";#N/A,#N/A,TRUE,"YKD"}</definedName>
    <definedName name="qltm" hidden="1">{#N/A,#N/A,TRUE,"Y생산";#N/A,#N/A,TRUE,"Y판매";#N/A,#N/A,TRUE,"Y총물량";#N/A,#N/A,TRUE,"Y능력";#N/A,#N/A,TRUE,"YKD"}</definedName>
    <definedName name="qlty" localSheetId="0" hidden="1">{#N/A,#N/A,TRUE,"Y생산";#N/A,#N/A,TRUE,"Y판매";#N/A,#N/A,TRUE,"Y총물량";#N/A,#N/A,TRUE,"Y능력";#N/A,#N/A,TRUE,"YKD"}</definedName>
    <definedName name="qlty" hidden="1">{#N/A,#N/A,TRUE,"Y생산";#N/A,#N/A,TRUE,"Y판매";#N/A,#N/A,TRUE,"Y총물량";#N/A,#N/A,TRUE,"Y능력";#N/A,#N/A,TRUE,"YKD"}</definedName>
    <definedName name="QNANS2" localSheetId="0" hidden="1">{#N/A,#N/A,FALSE,"단축1";#N/A,#N/A,FALSE,"단축2";#N/A,#N/A,FALSE,"단축3";#N/A,#N/A,FALSE,"장축";#N/A,#N/A,FALSE,"4WD"}</definedName>
    <definedName name="QNANS2" hidden="1">{#N/A,#N/A,FALSE,"단축1";#N/A,#N/A,FALSE,"단축2";#N/A,#N/A,FALSE,"단축3";#N/A,#N/A,FALSE,"장축";#N/A,#N/A,FALSE,"4WD"}</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 localSheetId="0" hidden="1">{#N/A,#N/A,FALSE,"96 3월물량표";#N/A,#N/A,FALSE,"96 4월물량표";#N/A,#N/A,FALSE,"96 5월물량표"}</definedName>
    <definedName name="QQQQ" hidden="1">{#N/A,#N/A,FALSE,"96 3월물량표";#N/A,#N/A,FALSE,"96 4월물량표";#N/A,#N/A,FALSE,"96 5월물량표"}</definedName>
    <definedName name="QQQQQQQ" localSheetId="0" hidden="1">{#N/A,#N/A,TRUE,"Y생산";#N/A,#N/A,TRUE,"Y판매";#N/A,#N/A,TRUE,"Y총물량";#N/A,#N/A,TRUE,"Y능력";#N/A,#N/A,TRUE,"YKD"}</definedName>
    <definedName name="QQQQQQQ" hidden="1">{#N/A,#N/A,TRUE,"Y생산";#N/A,#N/A,TRUE,"Y판매";#N/A,#N/A,TRUE,"Y총물량";#N/A,#N/A,TRUE,"Y능력";#N/A,#N/A,TRUE,"YKD"}</definedName>
    <definedName name="qqqqqqqqq" localSheetId="0" hidden="1">{#N/A,#N/A,TRUE,"Y생산";#N/A,#N/A,TRUE,"Y판매";#N/A,#N/A,TRUE,"Y총물량";#N/A,#N/A,TRUE,"Y능력";#N/A,#N/A,TRUE,"YKD"}</definedName>
    <definedName name="qqqqqqqqq" hidden="1">{#N/A,#N/A,TRUE,"Y생산";#N/A,#N/A,TRUE,"Y판매";#N/A,#N/A,TRUE,"Y총물량";#N/A,#N/A,TRUE,"Y능력";#N/A,#N/A,TRUE,"YKD"}</definedName>
    <definedName name="QS" localSheetId="0" hidden="1">{#N/A,#N/A,FALSE,"단축1";#N/A,#N/A,FALSE,"단축2";#N/A,#N/A,FALSE,"단축3";#N/A,#N/A,FALSE,"장축";#N/A,#N/A,FALSE,"4WD"}</definedName>
    <definedName name="QS" hidden="1">{#N/A,#N/A,FALSE,"단축1";#N/A,#N/A,FALSE,"단축2";#N/A,#N/A,FALSE,"단축3";#N/A,#N/A,FALSE,"장축";#N/A,#N/A,FALSE,"4WD"}</definedName>
    <definedName name="qwe" localSheetId="0" hidden="1">{#N/A,#N/A,FALSE,"단축1";#N/A,#N/A,FALSE,"단축2";#N/A,#N/A,FALSE,"단축3";#N/A,#N/A,FALSE,"장축";#N/A,#N/A,FALSE,"4WD"}</definedName>
    <definedName name="qwe" hidden="1">{#N/A,#N/A,FALSE,"단축1";#N/A,#N/A,FALSE,"단축2";#N/A,#N/A,FALSE,"단축3";#N/A,#N/A,FALSE,"장축";#N/A,#N/A,FALSE,"4WD"}</definedName>
    <definedName name="R_COVER" localSheetId="14" hidden="1">{#N/A,#N/A,FALSE,"단축1";#N/A,#N/A,FALSE,"단축2";#N/A,#N/A,FALSE,"단축3";#N/A,#N/A,FALSE,"장축";#N/A,#N/A,FALSE,"4WD"}</definedName>
    <definedName name="R_COVER" localSheetId="0" hidden="1">{#N/A,#N/A,FALSE,"단축1";#N/A,#N/A,FALSE,"단축2";#N/A,#N/A,FALSE,"단축3";#N/A,#N/A,FALSE,"장축";#N/A,#N/A,FALSE,"4WD"}</definedName>
    <definedName name="R_COVER" hidden="1">{#N/A,#N/A,FALSE,"단축1";#N/A,#N/A,FALSE,"단축2";#N/A,#N/A,FALSE,"단축3";#N/A,#N/A,FALSE,"장축";#N/A,#N/A,FALSE,"4WD"}</definedName>
    <definedName name="RATTLE" localSheetId="0" hidden="1">{#N/A,#N/A,FALSE,"단축1";#N/A,#N/A,FALSE,"단축2";#N/A,#N/A,FALSE,"단축3";#N/A,#N/A,FALSE,"장축";#N/A,#N/A,FALSE,"4WD"}</definedName>
    <definedName name="RATTLE" hidden="1">{#N/A,#N/A,FALSE,"단축1";#N/A,#N/A,FALSE,"단축2";#N/A,#N/A,FALSE,"단축3";#N/A,#N/A,FALSE,"장축";#N/A,#N/A,FALSE,"4WD"}</definedName>
    <definedName name="RE" localSheetId="0"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gional_data">[5]Defaults!$W$8:$AH$26</definedName>
    <definedName name="RESISTOR" localSheetId="0" hidden="1">{#N/A,#N/A,FALSE,"단축1";#N/A,#N/A,FALSE,"단축2";#N/A,#N/A,FALSE,"단축3";#N/A,#N/A,FALSE,"장축";#N/A,#N/A,FALSE,"4WD"}</definedName>
    <definedName name="RESISTOR" hidden="1">{#N/A,#N/A,FALSE,"단축1";#N/A,#N/A,FALSE,"단축2";#N/A,#N/A,FALSE,"단축3";#N/A,#N/A,FALSE,"장축";#N/A,#N/A,FALSE,"4WD"}</definedName>
    <definedName name="rkd" localSheetId="0" hidden="1">{#N/A,#N/A,FALSE,"단축1";#N/A,#N/A,FALSE,"단축2";#N/A,#N/A,FALSE,"단축3";#N/A,#N/A,FALSE,"장축";#N/A,#N/A,FALSE,"4WD"}</definedName>
    <definedName name="rkd" hidden="1">{#N/A,#N/A,FALSE,"단축1";#N/A,#N/A,FALSE,"단축2";#N/A,#N/A,FALSE,"단축3";#N/A,#N/A,FALSE,"장축";#N/A,#N/A,FALSE,"4WD"}</definedName>
    <definedName name="rkrkr">#REF!</definedName>
    <definedName name="rkrkrk" localSheetId="0" hidden="1">{#N/A,#N/A,FALSE,"신규dep";#N/A,#N/A,FALSE,"신규dep-금형상각후";#N/A,#N/A,FALSE,"신규dep-연구비상각후";#N/A,#N/A,FALSE,"신규dep-기계,공구상각후"}</definedName>
    <definedName name="rkrkrk" hidden="1">{#N/A,#N/A,FALSE,"신규dep";#N/A,#N/A,FALSE,"신규dep-금형상각후";#N/A,#N/A,FALSE,"신규dep-연구비상각후";#N/A,#N/A,FALSE,"신규dep-기계,공구상각후"}</definedName>
    <definedName name="RLA" localSheetId="0" hidden="1">{#N/A,#N/A,TRUE,"Y생산";#N/A,#N/A,TRUE,"Y판매";#N/A,#N/A,TRUE,"Y총물량";#N/A,#N/A,TRUE,"Y능력";#N/A,#N/A,TRUE,"YKD"}</definedName>
    <definedName name="RLA" hidden="1">{#N/A,#N/A,TRUE,"Y생산";#N/A,#N/A,TRUE,"Y판매";#N/A,#N/A,TRUE,"Y총물량";#N/A,#N/A,TRUE,"Y능력";#N/A,#N/A,TRUE,"YKD"}</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RR" localSheetId="0" hidden="1">{#N/A,#N/A,FALSE,"단축1";#N/A,#N/A,FALSE,"단축2";#N/A,#N/A,FALSE,"단축3";#N/A,#N/A,FALSE,"장축";#N/A,#N/A,FALSE,"4WD"}</definedName>
    <definedName name="RRRR" hidden="1">{#N/A,#N/A,FALSE,"단축1";#N/A,#N/A,FALSE,"단축2";#N/A,#N/A,FALSE,"단축3";#N/A,#N/A,FALSE,"장축";#N/A,#N/A,FALSE,"4WD"}</definedName>
    <definedName name="RRT" localSheetId="0" hidden="1">{#N/A,#N/A,FALSE,"표지";#N/A,#N/A,FALSE,"전제";#N/A,#N/A,FALSE,"손익-자 (2)";#N/A,#N/A,FALSE,"손익-자";#N/A,#N/A,FALSE,"손익-마 (2)";#N/A,#N/A,FALSE,"손익-마";#N/A,#N/A,FALSE,"총손최종"}</definedName>
    <definedName name="RRT" hidden="1">{#N/A,#N/A,FALSE,"표지";#N/A,#N/A,FALSE,"전제";#N/A,#N/A,FALSE,"손익-자 (2)";#N/A,#N/A,FALSE,"손익-자";#N/A,#N/A,FALSE,"손익-마 (2)";#N/A,#N/A,FALSE,"손익-마";#N/A,#N/A,FALSE,"총손최종"}</definedName>
    <definedName name="ryet" localSheetId="0" hidden="1">{#N/A,#N/A,FALSE,"단축1";#N/A,#N/A,FALSE,"단축2";#N/A,#N/A,FALSE,"단축3";#N/A,#N/A,FALSE,"장축";#N/A,#N/A,FALSE,"4WD"}</definedName>
    <definedName name="ryet" hidden="1">{#N/A,#N/A,FALSE,"단축1";#N/A,#N/A,FALSE,"단축2";#N/A,#N/A,FALSE,"단축3";#N/A,#N/A,FALSE,"장축";#N/A,#N/A,FALSE,"4WD"}</definedName>
    <definedName name="RYTWY" localSheetId="0" hidden="1">{#N/A,#N/A,FALSE,"단축1";#N/A,#N/A,FALSE,"단축2";#N/A,#N/A,FALSE,"단축3";#N/A,#N/A,FALSE,"장축";#N/A,#N/A,FALSE,"4WD"}</definedName>
    <definedName name="RYTWY" hidden="1">{#N/A,#N/A,FALSE,"단축1";#N/A,#N/A,FALSE,"단축2";#N/A,#N/A,FALSE,"단축3";#N/A,#N/A,FALSE,"장축";#N/A,#N/A,FALSE,"4WD"}</definedName>
    <definedName name="SA">#REF!</definedName>
    <definedName name="sadd" localSheetId="0" hidden="1">{#N/A,#N/A,FALSE,"품의서";#N/A,#N/A,FALSE,"전제";#N/A,#N/A,FALSE,"총손";#N/A,#N/A,FALSE,"손익"}</definedName>
    <definedName name="sadd" hidden="1">{#N/A,#N/A,FALSE,"품의서";#N/A,#N/A,FALSE,"전제";#N/A,#N/A,FALSE,"총손";#N/A,#N/A,FALSE,"손익"}</definedName>
    <definedName name="SAF" localSheetId="0" hidden="1">{#N/A,#N/A,FALSE,"표지";#N/A,#N/A,FALSE,"을지1";#N/A,#N/A,FALSE,"일정1";#N/A,#N/A,FALSE,"일정2";#N/A,#N/A,FALSE,"11T-C";#N/A,#N/A,FALSE,"15T-D";#N/A,#N/A,FALSE,"판매현황";#N/A,#N/A,FALSE,"업무 FLOW"}</definedName>
    <definedName name="SAF" hidden="1">{#N/A,#N/A,FALSE,"표지";#N/A,#N/A,FALSE,"을지1";#N/A,#N/A,FALSE,"일정1";#N/A,#N/A,FALSE,"일정2";#N/A,#N/A,FALSE,"11T-C";#N/A,#N/A,FALSE,"15T-D";#N/A,#N/A,FALSE,"판매현황";#N/A,#N/A,FALSE,"업무 FLOW"}</definedName>
    <definedName name="SAPBEXhrIndnt" hidden="1">"Wide"</definedName>
    <definedName name="SAPBEXrevision" hidden="1">1</definedName>
    <definedName name="SAPBEXsysID" hidden="1">"BWP"</definedName>
    <definedName name="SAPBEXwbID" hidden="1">"417K8AVZZ0J3G8LKHTIBCL23C"</definedName>
    <definedName name="SAPsysID" hidden="1">"708C5W7SBKP804JT78WJ0JNKI"</definedName>
    <definedName name="SAPwbID" hidden="1">"ARS"</definedName>
    <definedName name="sayang" localSheetId="0" hidden="1">{#N/A,#N/A,FALSE,"단축1";#N/A,#N/A,FALSE,"단축2";#N/A,#N/A,FALSE,"단축3";#N/A,#N/A,FALSE,"장축";#N/A,#N/A,FALSE,"4WD"}</definedName>
    <definedName name="sayang" hidden="1">{#N/A,#N/A,FALSE,"단축1";#N/A,#N/A,FALSE,"단축2";#N/A,#N/A,FALSE,"단축3";#N/A,#N/A,FALSE,"장축";#N/A,#N/A,FALSE,"4WD"}</definedName>
    <definedName name="SA공수" localSheetId="0" hidden="1">{#N/A,#N/A,FALSE,"단축1";#N/A,#N/A,FALSE,"단축2";#N/A,#N/A,FALSE,"단축3";#N/A,#N/A,FALSE,"장축";#N/A,#N/A,FALSE,"4WD"}</definedName>
    <definedName name="SA공수" hidden="1">{#N/A,#N/A,FALSE,"단축1";#N/A,#N/A,FALSE,"단축2";#N/A,#N/A,FALSE,"단축3";#N/A,#N/A,FALSE,"장축";#N/A,#N/A,FALSE,"4WD"}</definedName>
    <definedName name="SD" localSheetId="0" hidden="1">{#N/A,#N/A,FALSE,"단축1";#N/A,#N/A,FALSE,"단축2";#N/A,#N/A,FALSE,"단축3";#N/A,#N/A,FALSE,"장축";#N/A,#N/A,FALSE,"4WD"}</definedName>
    <definedName name="SD" hidden="1">{#N/A,#N/A,FALSE,"단축1";#N/A,#N/A,FALSE,"단축2";#N/A,#N/A,FALSE,"단축3";#N/A,#N/A,FALSE,"장축";#N/A,#N/A,FALSE,"4WD"}</definedName>
    <definedName name="sdf" localSheetId="0" hidden="1">{#N/A,#N/A,FALSE,"단축1";#N/A,#N/A,FALSE,"단축2";#N/A,#N/A,FALSE,"단축3";#N/A,#N/A,FALSE,"장축";#N/A,#N/A,FALSE,"4WD"}</definedName>
    <definedName name="sdf" hidden="1">{#N/A,#N/A,FALSE,"단축1";#N/A,#N/A,FALSE,"단축2";#N/A,#N/A,FALSE,"단축3";#N/A,#N/A,FALSE,"장축";#N/A,#N/A,FALSE,"4WD"}</definedName>
    <definedName name="SDFSDAF" localSheetId="0" hidden="1">{#N/A,#N/A,FALSE,"단축1";#N/A,#N/A,FALSE,"단축2";#N/A,#N/A,FALSE,"단축3";#N/A,#N/A,FALSE,"장축";#N/A,#N/A,FALSE,"4WD"}</definedName>
    <definedName name="SDFSDAF" hidden="1">{#N/A,#N/A,FALSE,"단축1";#N/A,#N/A,FALSE,"단축2";#N/A,#N/A,FALSE,"단축3";#N/A,#N/A,FALSE,"장축";#N/A,#N/A,FALSE,"4WD"}</definedName>
    <definedName name="SDK" localSheetId="0" hidden="1">{#N/A,#N/A,FALSE,"단축1";#N/A,#N/A,FALSE,"단축2";#N/A,#N/A,FALSE,"단축3";#N/A,#N/A,FALSE,"장축";#N/A,#N/A,FALSE,"4WD"}</definedName>
    <definedName name="SDK" hidden="1">{#N/A,#N/A,FALSE,"단축1";#N/A,#N/A,FALSE,"단축2";#N/A,#N/A,FALSE,"단축3";#N/A,#N/A,FALSE,"장축";#N/A,#N/A,FALSE,"4WD"}</definedName>
    <definedName name="SDSD" localSheetId="0" hidden="1">{#N/A,#N/A,FALSE,"단축1";#N/A,#N/A,FALSE,"단축2";#N/A,#N/A,FALSE,"단축3";#N/A,#N/A,FALSE,"장축";#N/A,#N/A,FALSE,"4WD"}</definedName>
    <definedName name="SDSD" hidden="1">{#N/A,#N/A,FALSE,"단축1";#N/A,#N/A,FALSE,"단축2";#N/A,#N/A,FALSE,"단축3";#N/A,#N/A,FALSE,"장축";#N/A,#N/A,FALSE,"4WD"}</definedName>
    <definedName name="Select2">[5]Defaults!$O$20</definedName>
    <definedName name="Select3">[5]Defaults!$W$5</definedName>
    <definedName name="selected">[5]Defaults!$G$17</definedName>
    <definedName name="SG" localSheetId="0">#REF!</definedName>
    <definedName name="SG">#REF!</definedName>
    <definedName name="SGrp" localSheetId="0">#REF!</definedName>
    <definedName name="SGrp">#REF!</definedName>
    <definedName name="SHEET2" localSheetId="0" hidden="1">{#N/A,#N/A,FALSE,"단축1";#N/A,#N/A,FALSE,"단축2";#N/A,#N/A,FALSE,"단축3";#N/A,#N/A,FALSE,"장축";#N/A,#N/A,FALSE,"4WD"}</definedName>
    <definedName name="SHEET2" hidden="1">{#N/A,#N/A,FALSE,"단축1";#N/A,#N/A,FALSE,"단축2";#N/A,#N/A,FALSE,"단축3";#N/A,#N/A,FALSE,"장축";#N/A,#N/A,FALSE,"4WD"}</definedName>
    <definedName name="shi" localSheetId="0" hidden="1">{#N/A,#N/A,FALSE,"단축1";#N/A,#N/A,FALSE,"단축2";#N/A,#N/A,FALSE,"단축3";#N/A,#N/A,FALSE,"장축";#N/A,#N/A,FALSE,"4WD"}</definedName>
    <definedName name="shi" hidden="1">{#N/A,#N/A,FALSE,"단축1";#N/A,#N/A,FALSE,"단축2";#N/A,#N/A,FALSE,"단축3";#N/A,#N/A,FALSE,"장축";#N/A,#N/A,FALSE,"4WD"}</definedName>
    <definedName name="shin" localSheetId="0" hidden="1">{#N/A,#N/A,FALSE,"단축1";#N/A,#N/A,FALSE,"단축2";#N/A,#N/A,FALSE,"단축3";#N/A,#N/A,FALSE,"장축";#N/A,#N/A,FALSE,"4WD"}</definedName>
    <definedName name="shin" hidden="1">{#N/A,#N/A,FALSE,"단축1";#N/A,#N/A,FALSE,"단축2";#N/A,#N/A,FALSE,"단축3";#N/A,#N/A,FALSE,"장축";#N/A,#N/A,FALSE,"4WD"}</definedName>
    <definedName name="sjjf" localSheetId="0" hidden="1">{#N/A,#N/A,FALSE,"단축1";#N/A,#N/A,FALSE,"단축2";#N/A,#N/A,FALSE,"단축3";#N/A,#N/A,FALSE,"장축";#N/A,#N/A,FALSE,"4WD"}</definedName>
    <definedName name="sjjf" hidden="1">{#N/A,#N/A,FALSE,"단축1";#N/A,#N/A,FALSE,"단축2";#N/A,#N/A,FALSE,"단축3";#N/A,#N/A,FALSE,"장축";#N/A,#N/A,FALSE,"4WD"}</definedName>
    <definedName name="sjk" localSheetId="0" hidden="1">{#N/A,#N/A,FALSE,"단축1";#N/A,#N/A,FALSE,"단축2";#N/A,#N/A,FALSE,"단축3";#N/A,#N/A,FALSE,"장축";#N/A,#N/A,FALSE,"4WD"}</definedName>
    <definedName name="sjk" hidden="1">{#N/A,#N/A,FALSE,"단축1";#N/A,#N/A,FALSE,"단축2";#N/A,#N/A,FALSE,"단축3";#N/A,#N/A,FALSE,"장축";#N/A,#N/A,FALSE,"4WD"}</definedName>
    <definedName name="SOff">#REF!</definedName>
    <definedName name="SONATA" localSheetId="0"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rg">#REF!</definedName>
    <definedName name="STH" localSheetId="0" hidden="1">{#N/A,#N/A,FALSE,"단축1";#N/A,#N/A,FALSE,"단축2";#N/A,#N/A,FALSE,"단축3";#N/A,#N/A,FALSE,"장축";#N/A,#N/A,FALSE,"4WD"}</definedName>
    <definedName name="STH" hidden="1">{#N/A,#N/A,FALSE,"단축1";#N/A,#N/A,FALSE,"단축2";#N/A,#N/A,FALSE,"단축3";#N/A,#N/A,FALSE,"장축";#N/A,#N/A,FALSE,"4WD"}</definedName>
    <definedName name="SWF" localSheetId="0" hidden="1">{#N/A,#N/A,FALSE,"단축1";#N/A,#N/A,FALSE,"단축2";#N/A,#N/A,FALSE,"단축3";#N/A,#N/A,FALSE,"장축";#N/A,#N/A,FALSE,"4WD"}</definedName>
    <definedName name="SWF" hidden="1">{#N/A,#N/A,FALSE,"단축1";#N/A,#N/A,FALSE,"단축2";#N/A,#N/A,FALSE,"단축3";#N/A,#N/A,FALSE,"장축";#N/A,#N/A,FALSE,"4WD"}</definedName>
    <definedName name="t8d" localSheetId="0" hidden="1">{#N/A,#N/A,FALSE,"단축1";#N/A,#N/A,FALSE,"단축2";#N/A,#N/A,FALSE,"단축3";#N/A,#N/A,FALSE,"장축";#N/A,#N/A,FALSE,"4WD"}</definedName>
    <definedName name="t8d" hidden="1">{#N/A,#N/A,FALSE,"단축1";#N/A,#N/A,FALSE,"단축2";#N/A,#N/A,FALSE,"단축3";#N/A,#N/A,FALSE,"장축";#N/A,#N/A,FALSE,"4WD"}</definedName>
    <definedName name="tc" localSheetId="14" hidden="1">{#N/A,#N/A,FALSE,"단축1";#N/A,#N/A,FALSE,"단축2";#N/A,#N/A,FALSE,"단축3";#N/A,#N/A,FALSE,"장축";#N/A,#N/A,FALSE,"4WD"}</definedName>
    <definedName name="tc" localSheetId="0" hidden="1">{#N/A,#N/A,FALSE,"단축1";#N/A,#N/A,FALSE,"단축2";#N/A,#N/A,FALSE,"단축3";#N/A,#N/A,FALSE,"장축";#N/A,#N/A,FALSE,"4WD"}</definedName>
    <definedName name="tc" hidden="1">{#N/A,#N/A,FALSE,"단축1";#N/A,#N/A,FALSE,"단축2";#N/A,#N/A,FALSE,"단축3";#N/A,#N/A,FALSE,"장축";#N/A,#N/A,FALSE,"4WD"}</definedName>
    <definedName name="tci" localSheetId="14" hidden="1">{#N/A,#N/A,FALSE,"단축1";#N/A,#N/A,FALSE,"단축2";#N/A,#N/A,FALSE,"단축3";#N/A,#N/A,FALSE,"장축";#N/A,#N/A,FALSE,"4WD"}</definedName>
    <definedName name="tci" localSheetId="0" hidden="1">{#N/A,#N/A,FALSE,"단축1";#N/A,#N/A,FALSE,"단축2";#N/A,#N/A,FALSE,"단축3";#N/A,#N/A,FALSE,"장축";#N/A,#N/A,FALSE,"4WD"}</definedName>
    <definedName name="tci" hidden="1">{#N/A,#N/A,FALSE,"단축1";#N/A,#N/A,FALSE,"단축2";#N/A,#N/A,FALSE,"단축3";#N/A,#N/A,FALSE,"장축";#N/A,#N/A,FALSE,"4WD"}</definedName>
    <definedName name="test" localSheetId="0" hidden="1">{#N/A,#N/A,FALSE,"단축1";#N/A,#N/A,FALSE,"단축2";#N/A,#N/A,FALSE,"단축3";#N/A,#N/A,FALSE,"장축";#N/A,#N/A,FALSE,"4WD"}</definedName>
    <definedName name="test" hidden="1">{#N/A,#N/A,FALSE,"단축1";#N/A,#N/A,FALSE,"단축2";#N/A,#N/A,FALSE,"단축3";#N/A,#N/A,FALSE,"장축";#N/A,#N/A,FALSE,"4WD"}</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e" localSheetId="0" hidden="1">{#N/A,#N/A,FALSE,"신규dep";#N/A,#N/A,FALSE,"신규dep-금형상각후";#N/A,#N/A,FALSE,"신규dep-연구비상각후";#N/A,#N/A,FALSE,"신규dep-기계,공구상각후"}</definedName>
    <definedName name="tete" hidden="1">{#N/A,#N/A,FALSE,"신규dep";#N/A,#N/A,FALSE,"신규dep-금형상각후";#N/A,#N/A,FALSE,"신규dep-연구비상각후";#N/A,#N/A,FALSE,"신규dep-기계,공구상각후"}</definedName>
    <definedName name="tetet" localSheetId="0" hidden="1">{#N/A,#N/A,FALSE,"표지";#N/A,#N/A,FALSE,"전제";#N/A,#N/A,FALSE,"손익-자 (2)";#N/A,#N/A,FALSE,"손익-자";#N/A,#N/A,FALSE,"손익-마 (2)";#N/A,#N/A,FALSE,"손익-마";#N/A,#N/A,FALSE,"총손최종"}</definedName>
    <definedName name="tetet" hidden="1">{#N/A,#N/A,FALSE,"표지";#N/A,#N/A,FALSE,"전제";#N/A,#N/A,FALSE,"손익-자 (2)";#N/A,#N/A,FALSE,"손익-자";#N/A,#N/A,FALSE,"손익-마 (2)";#N/A,#N/A,FALSE,"손익-마";#N/A,#N/A,FALSE,"총손최종"}</definedName>
    <definedName name="tetete" localSheetId="0" hidden="1">{#N/A,#N/A,FALSE,"품의서";#N/A,#N/A,FALSE,"전제";#N/A,#N/A,FALSE,"총손";#N/A,#N/A,FALSE,"손익"}</definedName>
    <definedName name="tetete" hidden="1">{#N/A,#N/A,FALSE,"품의서";#N/A,#N/A,FALSE,"전제";#N/A,#N/A,FALSE,"총손";#N/A,#N/A,FALSE,"손익"}</definedName>
    <definedName name="TEWR" localSheetId="0" hidden="1">{#N/A,#N/A,TRUE,"Y생산";#N/A,#N/A,TRUE,"Y판매";#N/A,#N/A,TRUE,"Y총물량";#N/A,#N/A,TRUE,"Y능력";#N/A,#N/A,TRUE,"YKD"}</definedName>
    <definedName name="TEWR" hidden="1">{#N/A,#N/A,TRUE,"Y생산";#N/A,#N/A,TRUE,"Y판매";#N/A,#N/A,TRUE,"Y총물량";#N/A,#N/A,TRUE,"Y능력";#N/A,#N/A,TRUE,"YKD"}</definedName>
    <definedName name="THEME2" localSheetId="0" hidden="1">{#N/A,#N/A,FALSE,"96 3월물량표";#N/A,#N/A,FALSE,"96 4월물량표";#N/A,#N/A,FALSE,"96 5월물량표"}</definedName>
    <definedName name="THEME2" hidden="1">{#N/A,#N/A,FALSE,"96 3월물량표";#N/A,#N/A,FALSE,"96 4월물량표";#N/A,#N/A,FALSE,"96 5월물량표"}</definedName>
    <definedName name="TIBURON" localSheetId="0"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o">#REF!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T" localSheetId="0" hidden="1">{#N/A,#N/A,FALSE,"단축1";#N/A,#N/A,FALSE,"단축2";#N/A,#N/A,FALSE,"단축3";#N/A,#N/A,FALSE,"장축";#N/A,#N/A,FALSE,"4WD"}</definedName>
    <definedName name="TT" hidden="1">{#N/A,#N/A,FALSE,"단축1";#N/A,#N/A,FALSE,"단축2";#N/A,#N/A,FALSE,"단축3";#N/A,#N/A,FALSE,"장축";#N/A,#N/A,FALSE,"4WD"}</definedName>
    <definedName name="TTT" localSheetId="14" hidden="1">{#N/A,#N/A,FALSE,"단축1";#N/A,#N/A,FALSE,"단축2";#N/A,#N/A,FALSE,"단축3";#N/A,#N/A,FALSE,"장축";#N/A,#N/A,FALSE,"4WD"}</definedName>
    <definedName name="TTT" localSheetId="0" hidden="1">{#N/A,#N/A,FALSE,"단축1";#N/A,#N/A,FALSE,"단축2";#N/A,#N/A,FALSE,"단축3";#N/A,#N/A,FALSE,"장축";#N/A,#N/A,FALSE,"4WD"}</definedName>
    <definedName name="TTT" hidden="1">{#N/A,#N/A,FALSE,"단축1";#N/A,#N/A,FALSE,"단축2";#N/A,#N/A,FALSE,"단축3";#N/A,#N/A,FALSE,"장축";#N/A,#N/A,FALSE,"4WD"}</definedName>
    <definedName name="TTTT" localSheetId="0" hidden="1">{#N/A,#N/A,FALSE,"단축1";#N/A,#N/A,FALSE,"단축2";#N/A,#N/A,FALSE,"단축3";#N/A,#N/A,FALSE,"장축";#N/A,#N/A,FALSE,"4WD"}</definedName>
    <definedName name="TTTT" hidden="1">{#N/A,#N/A,FALSE,"단축1";#N/A,#N/A,FALSE,"단축2";#N/A,#N/A,FALSE,"단축3";#N/A,#N/A,FALSE,"장축";#N/A,#N/A,FALSE,"4WD"}</definedName>
    <definedName name="TYJTJTDYJTDJ" localSheetId="0" hidden="1">{#N/A,#N/A,FALSE,"표지";#N/A,#N/A,FALSE,"전제";#N/A,#N/A,FALSE,"손익-자 (2)";#N/A,#N/A,FALSE,"손익-자";#N/A,#N/A,FALSE,"손익-마 (2)";#N/A,#N/A,FALSE,"손익-마";#N/A,#N/A,FALSE,"총손최종"}</definedName>
    <definedName name="TYJTJTDYJTDJ" hidden="1">{#N/A,#N/A,FALSE,"표지";#N/A,#N/A,FALSE,"전제";#N/A,#N/A,FALSE,"손익-자 (2)";#N/A,#N/A,FALSE,"손익-자";#N/A,#N/A,FALSE,"손익-마 (2)";#N/A,#N/A,FALSE,"손익-마";#N/A,#N/A,FALSE,"총손최종"}</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2R102C16" hidden="1">[9]Steam!$P$102:$P$103</definedName>
    <definedName name="UNIFORMANCES2R105C10" hidden="1">[9]Steam!$J$105</definedName>
    <definedName name="UNIFORMANCES2R105C8" hidden="1">[9]Steam!$H$105</definedName>
    <definedName name="UNIFORMANCES2R106C10" hidden="1">[9]Steam!$J$106</definedName>
    <definedName name="UNIFORMANCES2R106C8" hidden="1">[9]Steam!$H$106</definedName>
    <definedName name="UNIFORMANCES2R107C10" hidden="1">[9]Steam!$J$107</definedName>
    <definedName name="UNIFORMANCES2R107C8" hidden="1">[9]Steam!$H$107</definedName>
    <definedName name="UNIFORMANCES2R108C10" hidden="1">[9]Steam!$J$108</definedName>
    <definedName name="UNIFORMANCES2R108C8" hidden="1">[9]Steam!$H$108</definedName>
    <definedName name="UNIFORMANCES2R109C10" hidden="1">[9]Steam!$J$109</definedName>
    <definedName name="UNIFORMANCES2R109C8" hidden="1">[9]Steam!$H$109</definedName>
    <definedName name="UNIFORMANCES2R10C10" hidden="1">[9]Steam!$J$10</definedName>
    <definedName name="UNIFORMANCES2R10C8" hidden="1">[9]Steam!$H$10</definedName>
    <definedName name="UNIFORMANCES2R110C10" hidden="1">[9]Steam!$J$110</definedName>
    <definedName name="UNIFORMANCES2R110C8" hidden="1">[9]Steam!$H$110</definedName>
    <definedName name="UNIFORMANCES2R111C10" hidden="1">[9]Steam!$J$111</definedName>
    <definedName name="UNIFORMANCES2R111C8" hidden="1">[9]Steam!$H$111</definedName>
    <definedName name="UNIFORMANCES2R112C10" hidden="1">[9]Steam!$J$112</definedName>
    <definedName name="UNIFORMANCES2R112C8" hidden="1">[9]Steam!$H$112</definedName>
    <definedName name="UNIFORMANCES2R113C10" hidden="1">[9]Steam!$J$113</definedName>
    <definedName name="UNIFORMANCES2R113C8" hidden="1">[9]Steam!$H$113</definedName>
    <definedName name="UNIFORMANCES2R114C10" hidden="1">[9]Steam!$J$114</definedName>
    <definedName name="UNIFORMANCES2R114C8" hidden="1">[9]Steam!$H$114</definedName>
    <definedName name="UNIFORMANCES2R115C10" hidden="1">[9]Steam!$J$115</definedName>
    <definedName name="UNIFORMANCES2R115C8" hidden="1">[9]Steam!$H$115</definedName>
    <definedName name="UNIFORMANCES2R116C10" hidden="1">[9]Steam!$J$116</definedName>
    <definedName name="UNIFORMANCES2R116C8" hidden="1">[9]Steam!$H$116</definedName>
    <definedName name="UNIFORMANCES2R117C10" hidden="1">[9]Steam!$J$117</definedName>
    <definedName name="UNIFORMANCES2R117C8" hidden="1">[9]Steam!$H$117</definedName>
    <definedName name="UNIFORMANCES2R118C10" hidden="1">[9]Steam!$J$118</definedName>
    <definedName name="UNIFORMANCES2R118C8" hidden="1">[9]Steam!$H$118</definedName>
    <definedName name="UNIFORMANCES2R119C10" hidden="1">[9]Steam!$J$119</definedName>
    <definedName name="UNIFORMANCES2R11C10" hidden="1">[9]Steam!$J$11</definedName>
    <definedName name="UNIFORMANCES2R11C8" hidden="1">[9]Steam!$H$11</definedName>
    <definedName name="UNIFORMANCES2R120C10" hidden="1">[9]Steam!$J$120</definedName>
    <definedName name="UNIFORMANCES2R121C10" hidden="1">[9]Steam!$J$121</definedName>
    <definedName name="UNIFORMANCES2R122C10" hidden="1">[9]Steam!$J$122</definedName>
    <definedName name="UNIFORMANCES2R123C10" hidden="1">[9]Steam!$J$123</definedName>
    <definedName name="UNIFORMANCES2R124C10" hidden="1">[9]Steam!$J$124</definedName>
    <definedName name="UNIFORMANCES2R125C10" hidden="1">[9]Steam!$J$125</definedName>
    <definedName name="UNIFORMANCES2R125C8" hidden="1">[9]Steam!$H$125</definedName>
    <definedName name="UNIFORMANCES2R127C10" hidden="1">[9]Steam!$J$127</definedName>
    <definedName name="UNIFORMANCES2R127C8" hidden="1">[9]Steam!$H$127</definedName>
    <definedName name="UNIFORMANCES2R128C10" hidden="1">[9]Steam!$J$128</definedName>
    <definedName name="UNIFORMANCES2R128C8" hidden="1">[9]Steam!$H$128</definedName>
    <definedName name="UNIFORMANCES2R129C10" hidden="1">[9]Steam!$J$129</definedName>
    <definedName name="UNIFORMANCES2R129C8" hidden="1">[9]Steam!$H$129</definedName>
    <definedName name="UNIFORMANCES2R130C10" hidden="1">[9]Steam!$J$130</definedName>
    <definedName name="UNIFORMANCES2R130C8" hidden="1">[9]Steam!$H$130</definedName>
    <definedName name="UNIFORMANCES2R131C10" hidden="1">[9]Steam!$J$131</definedName>
    <definedName name="UNIFORMANCES2R131C8" hidden="1">[9]Steam!$H$131</definedName>
    <definedName name="UNIFORMANCES2R132C10" hidden="1">[9]Steam!$J$132</definedName>
    <definedName name="UNIFORMANCES2R132C8" hidden="1">[9]Steam!$H$132</definedName>
    <definedName name="UNIFORMANCES2R133C10" hidden="1">[9]Steam!$J$133</definedName>
    <definedName name="UNIFORMANCES2R133C8" hidden="1">[9]Steam!$H$133</definedName>
    <definedName name="UNIFORMANCES2R134C10" hidden="1">[9]Steam!$J$134</definedName>
    <definedName name="UNIFORMANCES2R134C8" hidden="1">[9]Steam!$H$134</definedName>
    <definedName name="UNIFORMANCES2R135C10" hidden="1">[9]Steam!$J$135</definedName>
    <definedName name="UNIFORMANCES2R135C8" hidden="1">[9]Steam!$H$135</definedName>
    <definedName name="UNIFORMANCES2R136C10" hidden="1">[9]Steam!$J$136</definedName>
    <definedName name="UNIFORMANCES2R136C8" hidden="1">[9]Steam!$H$136</definedName>
    <definedName name="UNIFORMANCES2R137C10" hidden="1">[9]Steam!$J$137</definedName>
    <definedName name="UNIFORMANCES2R137C8" hidden="1">[9]Steam!$H$137</definedName>
    <definedName name="UNIFORMANCES2R138C10" hidden="1">[9]Steam!$J$138</definedName>
    <definedName name="UNIFORMANCES2R138C8" hidden="1">[9]Steam!$H$138</definedName>
    <definedName name="UNIFORMANCES2R139C10" hidden="1">[9]Steam!$J$139</definedName>
    <definedName name="UNIFORMANCES2R139C8" hidden="1">[9]Steam!$H$139</definedName>
    <definedName name="UNIFORMANCES2R13C10" hidden="1">[9]Steam!$J$13</definedName>
    <definedName name="UNIFORMANCES2R140C10" hidden="1">[9]Steam!$J$140</definedName>
    <definedName name="UNIFORMANCES2R140C8" hidden="1">[9]Steam!$H$140</definedName>
    <definedName name="UNIFORMANCES2R141C10" hidden="1">[9]Steam!$J$141</definedName>
    <definedName name="UNIFORMANCES2R141C8" hidden="1">[9]Steam!$H$141</definedName>
    <definedName name="UNIFORMANCES2R15C10" hidden="1">[9]Steam!$J$15</definedName>
    <definedName name="UNIFORMANCES2R15C8" hidden="1">[9]Steam!$H$15</definedName>
    <definedName name="UNIFORMANCES2R16C10" hidden="1">[9]Steam!$J$16</definedName>
    <definedName name="UNIFORMANCES2R16C8" hidden="1">[9]Steam!$H$16</definedName>
    <definedName name="UNIFORMANCES2R17C10" hidden="1">[9]Steam!$J$17</definedName>
    <definedName name="UNIFORMANCES2R19C10" hidden="1">[9]Steam!$J$19</definedName>
    <definedName name="UNIFORMANCES2R19C8" hidden="1">[9]Steam!$H$19</definedName>
    <definedName name="UNIFORMANCES2R20C10" hidden="1">[9]Steam!$J$20</definedName>
    <definedName name="UNIFORMANCES2R20C8" hidden="1">[9]Steam!$H$20</definedName>
    <definedName name="UNIFORMANCES2R21C10" hidden="1">[9]Steam!$J$21</definedName>
    <definedName name="UNIFORMANCES2R21C8" hidden="1">[9]Steam!$H$21</definedName>
    <definedName name="UNIFORMANCES2R22C10" hidden="1">[9]Steam!$J$22</definedName>
    <definedName name="UNIFORMANCES2R22C8" hidden="1">[9]Steam!$H$22</definedName>
    <definedName name="UNIFORMANCES2R23C10" hidden="1">[9]Steam!$J$23</definedName>
    <definedName name="UNIFORMANCES2R23C8" hidden="1">[9]Steam!$H$23</definedName>
    <definedName name="UNIFORMANCES2R24C10" hidden="1">[9]Steam!$J$24</definedName>
    <definedName name="UNIFORMANCES2R24C5" hidden="1">[9]Steam!$E$24</definedName>
    <definedName name="UNIFORMANCES2R24C8" hidden="1">[9]Steam!$H$24</definedName>
    <definedName name="UNIFORMANCES2R25C10" hidden="1">[9]Steam!$J$25</definedName>
    <definedName name="UNIFORMANCES2R25C8" hidden="1">[9]Steam!$H$25</definedName>
    <definedName name="UNIFORMANCES2R27C10" hidden="1">[9]Steam!$J$27</definedName>
    <definedName name="UNIFORMANCES2R27C8" hidden="1">[9]Steam!$H$27</definedName>
    <definedName name="UNIFORMANCES2R28C10" hidden="1">[9]Steam!$J$28</definedName>
    <definedName name="UNIFORMANCES2R28C8" hidden="1">[9]Steam!$H$28</definedName>
    <definedName name="UNIFORMANCES2R29C10" hidden="1">[9]Steam!$J$29</definedName>
    <definedName name="UNIFORMANCES2R29C8" hidden="1">[9]Steam!$H$29</definedName>
    <definedName name="UNIFORMANCES2R30C10" hidden="1">[9]Steam!$J$30</definedName>
    <definedName name="UNIFORMANCES2R30C8" hidden="1">[9]Steam!$H$30</definedName>
    <definedName name="UNIFORMANCES2R31C10" hidden="1">[9]Steam!$J$31</definedName>
    <definedName name="UNIFORMANCES2R31C8" hidden="1">[9]Steam!$H$31</definedName>
    <definedName name="UNIFORMANCES2R32C10" hidden="1">[9]Steam!$J$32</definedName>
    <definedName name="UNIFORMANCES2R32C8" hidden="1">[9]Steam!$H$32</definedName>
    <definedName name="UNIFORMANCES2R33C10" hidden="1">[9]Steam!$J$33</definedName>
    <definedName name="UNIFORMANCES2R33C8" hidden="1">[9]Steam!$H$33</definedName>
    <definedName name="UNIFORMANCES2R34C10" hidden="1">[9]Steam!$J$34</definedName>
    <definedName name="UNIFORMANCES2R34C8" hidden="1">[9]Steam!$H$34</definedName>
    <definedName name="UNIFORMANCES2R35C10" hidden="1">[9]Steam!$J$35</definedName>
    <definedName name="UNIFORMANCES2R35C8" hidden="1">[9]Steam!$H$35</definedName>
    <definedName name="UNIFORMANCES2R37C10" hidden="1">[9]Steam!$J$37</definedName>
    <definedName name="UNIFORMANCES2R37C8" hidden="1">[9]Steam!$H$37</definedName>
    <definedName name="UNIFORMANCES2R38C10" hidden="1">[9]Steam!$J$38</definedName>
    <definedName name="UNIFORMANCES2R38C8" hidden="1">[9]Steam!$H$38</definedName>
    <definedName name="UNIFORMANCES2R40C10" hidden="1">[9]Steam!$J$40</definedName>
    <definedName name="UNIFORMANCES2R40C5" hidden="1">[9]Steam!$E$40</definedName>
    <definedName name="UNIFORMANCES2R40C8" hidden="1">[9]Steam!$H$40</definedName>
    <definedName name="UNIFORMANCES2R42C10" hidden="1">[9]Steam!$J$42</definedName>
    <definedName name="UNIFORMANCES2R42C8" hidden="1">[9]Steam!$H$42</definedName>
    <definedName name="UNIFORMANCES2R44C10" hidden="1">[9]Steam!$J$44</definedName>
    <definedName name="UNIFORMANCES2R44C8" hidden="1">[9]Steam!$H$44</definedName>
    <definedName name="UNIFORMANCES2R45C10" hidden="1">[9]Steam!$J$45</definedName>
    <definedName name="UNIFORMANCES2R45C8" hidden="1">[9]Steam!$H$45</definedName>
    <definedName name="UNIFORMANCES2R46C10" hidden="1">[9]Steam!$J$46</definedName>
    <definedName name="UNIFORMANCES2R46C8" hidden="1">[9]Steam!$H$46</definedName>
    <definedName name="UNIFORMANCES2R47C10" hidden="1">[9]Steam!$J$47</definedName>
    <definedName name="UNIFORMANCES2R47C8" hidden="1">[9]Steam!$H$47</definedName>
    <definedName name="UNIFORMANCES2R48C10" hidden="1">[9]Steam!$J$48</definedName>
    <definedName name="UNIFORMANCES2R48C8" hidden="1">[9]Steam!$H$48</definedName>
    <definedName name="UNIFORMANCES2R49C10" hidden="1">[9]Steam!$J$49</definedName>
    <definedName name="UNIFORMANCES2R49C8" hidden="1">[9]Steam!$H$49</definedName>
    <definedName name="UNIFORMANCES2R50C10" hidden="1">[9]Steam!$J$50</definedName>
    <definedName name="UNIFORMANCES2R50C8" hidden="1">[9]Steam!$H$50</definedName>
    <definedName name="UNIFORMANCES2R51C10" hidden="1">[9]Steam!$J$51</definedName>
    <definedName name="UNIFORMANCES2R51C8" hidden="1">[9]Steam!$H$51</definedName>
    <definedName name="UNIFORMANCES2R53C10" hidden="1">[9]Steam!$J$53</definedName>
    <definedName name="UNIFORMANCES2R53C8" hidden="1">[9]Steam!$H$53</definedName>
    <definedName name="UNIFORMANCES2R54C10" hidden="1">[9]Steam!$J$54</definedName>
    <definedName name="UNIFORMANCES2R54C8" hidden="1">[9]Steam!$H$54</definedName>
    <definedName name="UNIFORMANCES2R55C10" hidden="1">[9]Steam!$J$55</definedName>
    <definedName name="UNIFORMANCES2R55C8" hidden="1">[9]Steam!$H$55</definedName>
    <definedName name="UNIFORMANCES2R56C10" hidden="1">[9]Steam!$J$56</definedName>
    <definedName name="UNIFORMANCES2R56C8" hidden="1">[9]Steam!$H$56</definedName>
    <definedName name="UNIFORMANCES2R58C10" hidden="1">[9]Steam!$J$58</definedName>
    <definedName name="UNIFORMANCES2R59C10" hidden="1">[9]Steam!$J$59</definedName>
    <definedName name="UNIFORMANCES2R59C8" hidden="1">[9]Steam!$H$59</definedName>
    <definedName name="UNIFORMANCES2R60C10" hidden="1">[9]Steam!$J$60</definedName>
    <definedName name="UNIFORMANCES2R60C8" hidden="1">[9]Steam!$H$60</definedName>
    <definedName name="UNIFORMANCES2R61C10" hidden="1">[9]Steam!$J$61</definedName>
    <definedName name="UNIFORMANCES2R61C5" hidden="1">[9]Steam!$E$61</definedName>
    <definedName name="UNIFORMANCES2R61C8" hidden="1">[9]Steam!$H$61</definedName>
    <definedName name="UNIFORMANCES2R62C10" hidden="1">[9]Steam!$J$62</definedName>
    <definedName name="UNIFORMANCES2R62C8" hidden="1">[9]Steam!$H$62</definedName>
    <definedName name="UNIFORMANCES2R63C10" hidden="1">[9]Steam!$J$63</definedName>
    <definedName name="UNIFORMANCES2R63C8" hidden="1">[9]Steam!$H$63</definedName>
    <definedName name="UNIFORMANCES2R64C10" hidden="1">[9]Steam!$J$64</definedName>
    <definedName name="UNIFORMANCES2R64C8" hidden="1">[9]Steam!$H$64</definedName>
    <definedName name="UNIFORMANCES2R66C10" hidden="1">[9]Steam!$J$66</definedName>
    <definedName name="UNIFORMANCES2R66C8" hidden="1">[9]Steam!$H$66</definedName>
    <definedName name="UNIFORMANCES2R67C10" hidden="1">[9]Steam!$J$67</definedName>
    <definedName name="UNIFORMANCES2R67C8" hidden="1">[9]Steam!$H$67</definedName>
    <definedName name="UNIFORMANCES2R68C10" hidden="1">[9]Steam!$J$68</definedName>
    <definedName name="UNIFORMANCES2R68C8" hidden="1">[9]Steam!$H$68</definedName>
    <definedName name="UNIFORMANCES2R69C10" hidden="1">[9]Steam!$J$69</definedName>
    <definedName name="UNIFORMANCES2R69C8" hidden="1">[9]Steam!$H$69</definedName>
    <definedName name="UNIFORMANCES2R70C10" hidden="1">[9]Steam!$J$70</definedName>
    <definedName name="UNIFORMANCES2R70C8" hidden="1">[9]Steam!$H$70</definedName>
    <definedName name="UNIFORMANCES2R71C10" hidden="1">[9]Steam!$J$71</definedName>
    <definedName name="UNIFORMANCES2R71C15" hidden="1">[9]Steam!$O$71</definedName>
    <definedName name="UNIFORMANCES2R71C8" hidden="1">[9]Steam!$H$71</definedName>
    <definedName name="UNIFORMANCES2R72C10" hidden="1">[9]Steam!$J$72</definedName>
    <definedName name="UNIFORMANCES2R72C8" hidden="1">[9]Steam!$H$72</definedName>
    <definedName name="UNIFORMANCES2R73C10" hidden="1">[9]Steam!$J$73</definedName>
    <definedName name="UNIFORMANCES2R73C8" hidden="1">[9]Steam!$H$73</definedName>
    <definedName name="UNIFORMANCES2R74C10" hidden="1">[9]Steam!$J$74</definedName>
    <definedName name="UNIFORMANCES2R74C8" hidden="1">[9]Steam!$H$74</definedName>
    <definedName name="UNIFORMANCES2R75C10" hidden="1">[9]Steam!$J$75</definedName>
    <definedName name="UNIFORMANCES2R75C8" hidden="1">[9]Steam!$H$75</definedName>
    <definedName name="UNIFORMANCES2R76C10" hidden="1">[9]Steam!$J$76</definedName>
    <definedName name="UNIFORMANCES2R76C8" hidden="1">[9]Steam!$H$76</definedName>
    <definedName name="UNIFORMANCES2R77C10" hidden="1">[9]Steam!$J$77</definedName>
    <definedName name="UNIFORMANCES2R77C8" hidden="1">[9]Steam!$H$77</definedName>
    <definedName name="UNIFORMANCES2R78C10" hidden="1">[9]Steam!$J$78</definedName>
    <definedName name="UNIFORMANCES2R78C8" hidden="1">[9]Steam!$H$78</definedName>
    <definedName name="UNIFORMANCES2R80C16" hidden="1">[9]Steam!$P$80</definedName>
    <definedName name="UNIFORMANCES2R81C10" hidden="1">[9]Steam!$J$81</definedName>
    <definedName name="UNIFORMANCES2R81C16" hidden="1">[9]Steam!$P$81</definedName>
    <definedName name="UNIFORMANCES2R81C8" hidden="1">[9]Steam!$H$81</definedName>
    <definedName name="UNIFORMANCES2R82C10" hidden="1">[9]Steam!$J$82</definedName>
    <definedName name="UNIFORMANCES2R82C16" hidden="1">[9]Steam!$P$82</definedName>
    <definedName name="UNIFORMANCES2R82C8" hidden="1">[9]Steam!$H$82</definedName>
    <definedName name="UNIFORMANCES2R83C10" hidden="1">[9]Steam!$J$83</definedName>
    <definedName name="UNIFORMANCES2R83C16" hidden="1">[9]Steam!$P$83</definedName>
    <definedName name="UNIFORMANCES2R83C8" hidden="1">[9]Steam!$H$83</definedName>
    <definedName name="UNIFORMANCES2R84C10" hidden="1">[9]Steam!$J$84</definedName>
    <definedName name="UNIFORMANCES2R84C8" hidden="1">[9]Steam!$H$84</definedName>
    <definedName name="UNIFORMANCES2R85C10" hidden="1">[9]Steam!$J$85</definedName>
    <definedName name="UNIFORMANCES2R85C8" hidden="1">[9]Steam!$H$85</definedName>
    <definedName name="UNIFORMANCES2R86C10" hidden="1">[9]Steam!$J$86</definedName>
    <definedName name="UNIFORMANCES2R86C8" hidden="1">[9]Steam!$H$86</definedName>
    <definedName name="UNIFORMANCES2R87C10" hidden="1">[9]Steam!$J$87</definedName>
    <definedName name="UNIFORMANCES2R87C23" hidden="1">[9]Steam!$W$87</definedName>
    <definedName name="UNIFORMANCES2R87C8" hidden="1">[9]Steam!$H$87</definedName>
    <definedName name="UNIFORMANCES2R88C10" hidden="1">[9]Steam!$J$88</definedName>
    <definedName name="UNIFORMANCES2R88C16" hidden="1">[9]Steam!$P$88</definedName>
    <definedName name="UNIFORMANCES2R88C8" hidden="1">[9]Steam!$H$88</definedName>
    <definedName name="UNIFORMANCES2R89C10" hidden="1">[9]Steam!$J$89</definedName>
    <definedName name="UNIFORMANCES2R89C16" hidden="1">[9]Steam!$P$89</definedName>
    <definedName name="UNIFORMANCES2R89C8" hidden="1">[9]Steam!$H$89</definedName>
    <definedName name="UNIFORMANCES2R90C10" hidden="1">[9]Steam!$J$90</definedName>
    <definedName name="UNIFORMANCES2R90C16" hidden="1">[9]Steam!$P$90</definedName>
    <definedName name="UNIFORMANCES2R90C8" hidden="1">[9]Steam!$H$90</definedName>
    <definedName name="UNIFORMANCES2R91C10" hidden="1">[9]Steam!$J$91</definedName>
    <definedName name="UNIFORMANCES2R91C16" hidden="1">[9]Steam!$P$91</definedName>
    <definedName name="UNIFORMANCES2R91C5" hidden="1">[9]Steam!$E$91</definedName>
    <definedName name="UNIFORMANCES2R91C8" hidden="1">[9]Steam!$H$91</definedName>
    <definedName name="UNIFORMANCES2R92C10" hidden="1">[9]Steam!$J$92</definedName>
    <definedName name="UNIFORMANCES2R92C8" hidden="1">[9]Steam!$H$92</definedName>
    <definedName name="UNIFORMANCES2R93C10" hidden="1">[9]Steam!$J$93</definedName>
    <definedName name="UNIFORMANCES2R93C8" hidden="1">[9]Steam!$H$93</definedName>
    <definedName name="UNIFORMANCES2R94C10" hidden="1">[9]Steam!$J$94</definedName>
    <definedName name="UNIFORMANCES2R94C8" hidden="1">[9]Steam!$H$94</definedName>
    <definedName name="UNIFORMANCES2R95C10" hidden="1">[9]Steam!$J$95</definedName>
    <definedName name="UNIFORMANCES2R95C8" hidden="1">[9]Steam!$H$95</definedName>
    <definedName name="UNIFORMANCES2R9C10" hidden="1">[9]Steam!$J$9</definedName>
    <definedName name="UNIFORMANCES2R9C8" hidden="1">[9]Steam!$H$9</definedName>
    <definedName name="UYTRC" localSheetId="0" hidden="1">{#N/A,#N/A,FALSE,"단축1";#N/A,#N/A,FALSE,"단축2";#N/A,#N/A,FALSE,"단축3";#N/A,#N/A,FALSE,"장축";#N/A,#N/A,FALSE,"4WD"}</definedName>
    <definedName name="UYTRC" hidden="1">{#N/A,#N/A,FALSE,"단축1";#N/A,#N/A,FALSE,"단축2";#N/A,#N/A,FALSE,"단축3";#N/A,#N/A,FALSE,"장축";#N/A,#N/A,FALSE,"4WD"}</definedName>
    <definedName name="v" localSheetId="0" hidden="1">{#N/A,#N/A,FALSE,"단축1";#N/A,#N/A,FALSE,"단축2";#N/A,#N/A,FALSE,"단축3";#N/A,#N/A,FALSE,"장축";#N/A,#N/A,FALSE,"4WD"}</definedName>
    <definedName name="v" hidden="1">{#N/A,#N/A,FALSE,"단축1";#N/A,#N/A,FALSE,"단축2";#N/A,#N/A,FALSE,"단축3";#N/A,#N/A,FALSE,"장축";#N/A,#N/A,FALSE,"4WD"}</definedName>
    <definedName name="VT">#REF!</definedName>
    <definedName name="W_Long">#REF!</definedName>
    <definedName name="WEARF" localSheetId="0" hidden="1">{#N/A,#N/A,TRUE,"Y생산";#N/A,#N/A,TRUE,"Y판매";#N/A,#N/A,TRUE,"Y총물량";#N/A,#N/A,TRUE,"Y능력";#N/A,#N/A,TRUE,"YKD"}</definedName>
    <definedName name="WEARF" hidden="1">{#N/A,#N/A,TRUE,"Y생산";#N/A,#N/A,TRUE,"Y판매";#N/A,#N/A,TRUE,"Y총물량";#N/A,#N/A,TRUE,"Y능력";#N/A,#N/A,TRUE,"YKD"}</definedName>
    <definedName name="wh" localSheetId="0" hidden="1">{#N/A,#N/A,FALSE,"단축1";#N/A,#N/A,FALSE,"단축2";#N/A,#N/A,FALSE,"단축3";#N/A,#N/A,FALSE,"장축";#N/A,#N/A,FALSE,"4WD"}</definedName>
    <definedName name="wh" hidden="1">{#N/A,#N/A,FALSE,"단축1";#N/A,#N/A,FALSE,"단축2";#N/A,#N/A,FALSE,"단축3";#N/A,#N/A,FALSE,"장축";#N/A,#N/A,FALSE,"4WD"}</definedName>
    <definedName name="wjdwlswlswlslwlsl" localSheetId="0" hidden="1">{#N/A,#N/A,TRUE,"Y생산";#N/A,#N/A,TRUE,"Y판매";#N/A,#N/A,TRUE,"Y총물량";#N/A,#N/A,TRUE,"Y능력";#N/A,#N/A,TRUE,"YKD"}</definedName>
    <definedName name="wjdwlswlswlslwlsl" hidden="1">{#N/A,#N/A,TRUE,"Y생산";#N/A,#N/A,TRUE,"Y판매";#N/A,#N/A,TRUE,"Y총물량";#N/A,#N/A,TRUE,"Y능력";#N/A,#N/A,TRUE,"YKD"}</definedName>
    <definedName name="WJSWKD" localSheetId="0" hidden="1">{#N/A,#N/A,FALSE,"단축1";#N/A,#N/A,FALSE,"단축2";#N/A,#N/A,FALSE,"단축3";#N/A,#N/A,FALSE,"장축";#N/A,#N/A,FALSE,"4WD"}</definedName>
    <definedName name="WJSWKD" hidden="1">{#N/A,#N/A,FALSE,"단축1";#N/A,#N/A,FALSE,"단축2";#N/A,#N/A,FALSE,"단축3";#N/A,#N/A,FALSE,"장축";#N/A,#N/A,FALSE,"4WD"}</definedName>
    <definedName name="wjwjwjwjwj" localSheetId="0" hidden="1">{#N/A,#N/A,FALSE,"단축1";#N/A,#N/A,FALSE,"단축2";#N/A,#N/A,FALSE,"단축3";#N/A,#N/A,FALSE,"장축";#N/A,#N/A,FALSE,"4WD"}</definedName>
    <definedName name="wjwjwjwjwj" hidden="1">{#N/A,#N/A,FALSE,"단축1";#N/A,#N/A,FALSE,"단축2";#N/A,#N/A,FALSE,"단축3";#N/A,#N/A,FALSE,"장축";#N/A,#N/A,FALSE,"4WD"}</definedName>
    <definedName name="wkworhgk" localSheetId="0" hidden="1">{#N/A,#N/A,TRUE,"Y생산";#N/A,#N/A,TRUE,"Y판매";#N/A,#N/A,TRUE,"Y총물량";#N/A,#N/A,TRUE,"Y능력";#N/A,#N/A,TRUE,"YKD"}</definedName>
    <definedName name="wkworhgk" hidden="1">{#N/A,#N/A,TRUE,"Y생산";#N/A,#N/A,TRUE,"Y판매";#N/A,#N/A,TRUE,"Y총물량";#N/A,#N/A,TRUE,"Y능력";#N/A,#N/A,TRUE,"YKD"}</definedName>
    <definedName name="wnd" localSheetId="0" hidden="1">{#N/A,#N/A,TRUE,"Y생산";#N/A,#N/A,TRUE,"Y판매";#N/A,#N/A,TRUE,"Y총물량";#N/A,#N/A,TRUE,"Y능력";#N/A,#N/A,TRUE,"YKD"}</definedName>
    <definedName name="wnd" hidden="1">{#N/A,#N/A,TRUE,"Y생산";#N/A,#N/A,TRUE,"Y판매";#N/A,#N/A,TRUE,"Y총물량";#N/A,#N/A,TRUE,"Y능력";#N/A,#N/A,TRUE,"YKD"}</definedName>
    <definedName name="wrn.11." localSheetId="0"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345." localSheetId="0" hidden="1">{#N/A,#N/A,FALSE,"96 3월물량표";#N/A,#N/A,FALSE,"96 4월물량표";#N/A,#N/A,FALSE,"96 5월물량표"}</definedName>
    <definedName name="wrn.345." hidden="1">{#N/A,#N/A,FALSE,"96 3월물량표";#N/A,#N/A,FALSE,"96 4월물량표";#N/A,#N/A,FALSE,"96 5월물량표"}</definedName>
    <definedName name="WRN.AAA." localSheetId="0" hidden="1">{#N/A,#N/A,FALSE,"단축1";#N/A,#N/A,FALSE,"단축2";#N/A,#N/A,FALSE,"단축3";#N/A,#N/A,FALSE,"장축";#N/A,#N/A,FALSE,"4WD"}</definedName>
    <definedName name="WRN.AAA." hidden="1">{#N/A,#N/A,FALSE,"단축1";#N/A,#N/A,FALSE,"단축2";#N/A,#N/A,FALSE,"단축3";#N/A,#N/A,FALSE,"장축";#N/A,#N/A,FALSE,"4WD"}</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localSheetId="0" hidden="1">{#N/A,#N/A,FALSE,"´UA";#N/A,#N/A,FALSE,"´UA";#N/A,#N/A,FALSE,"´UA";#N/A,#N/A,FALSE,"Aa";#N/A,#N/A,FALSE,"4WD"}</definedName>
    <definedName name="wrn.AuºIAI¼a." hidden="1">{#N/A,#N/A,FALSE,"´UA";#N/A,#N/A,FALSE,"´UA";#N/A,#N/A,FALSE,"´UA";#N/A,#N/A,FALSE,"Aa";#N/A,#N/A,FALSE,"4WD"}</definedName>
    <definedName name="wrn.bbb." localSheetId="0" hidden="1">{#N/A,#N/A,FALSE,"단축1";#N/A,#N/A,FALSE,"단축2";#N/A,#N/A,FALSE,"단축3";#N/A,#N/A,FALSE,"장축";#N/A,#N/A,FALSE,"4WD"}</definedName>
    <definedName name="wrn.bbb." hidden="1">{#N/A,#N/A,FALSE,"단축1";#N/A,#N/A,FALSE,"단축2";#N/A,#N/A,FALSE,"단축3";#N/A,#N/A,FALSE,"장축";#N/A,#N/A,FALSE,"4WD"}</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hidden="1">{#N/A,#N/A,FALSE,"견적대비-2"}</definedName>
    <definedName name="wrn.VT수익성._.FULL._.SET."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ww." localSheetId="0" hidden="1">{#N/A,#N/A,FALSE,"산학연 합동연구";#N/A,#N/A,FALSE,"96업무계획";#N/A,#N/A,FALSE,"96기술개발계획";#N/A,#N/A,FALSE,"인력양성";#N/A,#N/A,FALSE,"7. 원가절감계획";#N/A,#N/A,FALSE,"노무";#N/A,#N/A,FALSE,"업무계획";#N/A,#N/A,FALSE,"제목"}</definedName>
    <definedName name="wrn.www." hidden="1">{#N/A,#N/A,FALSE,"산학연 합동연구";#N/A,#N/A,FALSE,"96업무계획";#N/A,#N/A,FALSE,"96기술개발계획";#N/A,#N/A,FALSE,"인력양성";#N/A,#N/A,FALSE,"7. 원가절감계획";#N/A,#N/A,FALSE,"노무";#N/A,#N/A,FALSE,"업무계획";#N/A,#N/A,FALSE,"제목"}</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선사." localSheetId="0" hidden="1">{#N/A,#N/A,FALSE,"품의서";#N/A,#N/A,FALSE,"전제";#N/A,#N/A,FALSE,"총손";#N/A,#N/A,FALSE,"손익"}</definedName>
    <definedName name="wrn.선사." hidden="1">{#N/A,#N/A,FALSE,"품의서";#N/A,#N/A,FALSE,"전제";#N/A,#N/A,FALSE,"총손";#N/A,#N/A,FALSE,"손익"}</definedName>
    <definedName name="wrn.신규dep._.full._.set." localSheetId="14"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업체선정보고서." localSheetId="0" hidden="1">{#N/A,#N/A,FALSE,"업체선정";#N/A,#N/A,FALSE,"업체선정sheet";#N/A,#N/A,FALSE,"업체실태";#N/A,#N/A,FALSE,"업체실태(1)";#N/A,#N/A,FALSE,"종업원현황(2)";#N/A,#N/A,FALSE,"생산품목(3)";#N/A,#N/A,FALSE,"장비보유현황";#N/A,#N/A,FALSE,"차량및약도";#N/A,#N/A,FALSE,"금형LIST"}</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절감실적." localSheetId="0" hidden="1">{#N/A,#N/A,FALSE,"협조전";#N/A,#N/A,FALSE,"원가절감계획 ";#N/A,#N/A,FALSE,"항목별원가절감계획"}</definedName>
    <definedName name="wrn.원가절감실적." hidden="1">{#N/A,#N/A,FALSE,"협조전";#N/A,#N/A,FALSE,"원가절감계획 ";#N/A,#N/A,FALSE,"항목별원가절감계획"}</definedName>
    <definedName name="wrn.일일생산현황." localSheetId="0" hidden="1">{#N/A,#N/A,FALSE,"10월"}</definedName>
    <definedName name="wrn.일일생산현황." hidden="1">{#N/A,#N/A,FALSE,"10월"}</definedName>
    <definedName name="wrn.재고분석." localSheetId="0" hidden="1">{#N/A,#N/A,TRUE,"재고분석";#N/A,#N/A,TRUE,"입고현황"}</definedName>
    <definedName name="wrn.재고분석." hidden="1">{#N/A,#N/A,TRUE,"재고분석";#N/A,#N/A,TRUE,"입고현황"}</definedName>
    <definedName name="wrn.전부인쇄." localSheetId="14" hidden="1">{#N/A,#N/A,FALSE,"단축1";#N/A,#N/A,FALSE,"단축2";#N/A,#N/A,FALSE,"단축3";#N/A,#N/A,FALSE,"장축";#N/A,#N/A,FALSE,"4WD"}</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중국.XLS." localSheetId="0"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rn.현대정공구매현황." localSheetId="0" hidden="1">{#N/A,#N/A,FALSE,"정공"}</definedName>
    <definedName name="wrn.현대정공구매현황." hidden="1">{#N/A,#N/A,FALSE,"정공"}</definedName>
    <definedName name="wrn.ㅛY차보고" localSheetId="0" hidden="1">{#N/A,#N/A,TRUE,"Y생산";#N/A,#N/A,TRUE,"Y판매";#N/A,#N/A,TRUE,"Y총물량";#N/A,#N/A,TRUE,"Y능력";#N/A,#N/A,TRUE,"YKD"}</definedName>
    <definedName name="wrn.ㅛY차보고" hidden="1">{#N/A,#N/A,TRUE,"Y생산";#N/A,#N/A,TRUE,"Y판매";#N/A,#N/A,TRUE,"Y총물량";#N/A,#N/A,TRUE,"Y능력";#N/A,#N/A,TRUE,"YKD"}</definedName>
    <definedName name="WWWWWW" localSheetId="0" hidden="1">{#N/A,#N/A,FALSE,"표지";#N/A,#N/A,FALSE,"전제";#N/A,#N/A,FALSE,"대당";#N/A,#N/A,FALSE,"가공비";#N/A,#N/A,FALSE,"재료비";#N/A,#N/A,FALSE,"손익"}</definedName>
    <definedName name="WWWWWW" hidden="1">{#N/A,#N/A,FALSE,"표지";#N/A,#N/A,FALSE,"전제";#N/A,#N/A,FALSE,"대당";#N/A,#N/A,FALSE,"가공비";#N/A,#N/A,FALSE,"재료비";#N/A,#N/A,FALSE,"손익"}</definedName>
    <definedName name="WWWWWWW" localSheetId="0" hidden="1">{#N/A,#N/A,FALSE,"전제";#N/A,#N/A,FALSE,"표지";#N/A,#N/A,FALSE,"6D16";#N/A,#N/A,FALSE,"6D22";#N/A,#N/A,FALSE,"6D22-T";#N/A,#N/A,FALSE,"Q-DEG";#N/A,#N/A,FALSE,"총손";#N/A,#N/A,FALSE,"대당";#N/A,#N/A,FALSE,"가공비"}</definedName>
    <definedName name="WWWWWWW" hidden="1">{#N/A,#N/A,FALSE,"전제";#N/A,#N/A,FALSE,"표지";#N/A,#N/A,FALSE,"6D16";#N/A,#N/A,FALSE,"6D22";#N/A,#N/A,FALSE,"6D22-T";#N/A,#N/A,FALSE,"Q-DEG";#N/A,#N/A,FALSE,"총손";#N/A,#N/A,FALSE,"대당";#N/A,#N/A,FALSE,"가공비"}</definedName>
    <definedName name="X" localSheetId="0" hidden="1">{#N/A,#N/A,TRUE,"Y생산";#N/A,#N/A,TRUE,"Y판매";#N/A,#N/A,TRUE,"Y총물량";#N/A,#N/A,TRUE,"Y능력";#N/A,#N/A,TRUE,"YKD"}</definedName>
    <definedName name="X" hidden="1">{#N/A,#N/A,TRUE,"Y생산";#N/A,#N/A,TRUE,"Y판매";#N/A,#N/A,TRUE,"Y총물량";#N/A,#N/A,TRUE,"Y능력";#N/A,#N/A,TRUE,"YKD"}</definedName>
    <definedName name="xd품확일정" localSheetId="0" hidden="1">{#N/A,#N/A,FALSE,"단축1";#N/A,#N/A,FALSE,"단축2";#N/A,#N/A,FALSE,"단축3";#N/A,#N/A,FALSE,"장축";#N/A,#N/A,FALSE,"4WD"}</definedName>
    <definedName name="xd품확일정" hidden="1">{#N/A,#N/A,FALSE,"단축1";#N/A,#N/A,FALSE,"단축2";#N/A,#N/A,FALSE,"단축3";#N/A,#N/A,FALSE,"장축";#N/A,#N/A,FALSE,"4WD"}</definedName>
    <definedName name="XS" localSheetId="0" hidden="1">{#N/A,#N/A,FALSE,"단축1";#N/A,#N/A,FALSE,"단축2";#N/A,#N/A,FALSE,"단축3";#N/A,#N/A,FALSE,"장축";#N/A,#N/A,FALSE,"4WD"}</definedName>
    <definedName name="XS" hidden="1">{#N/A,#N/A,FALSE,"단축1";#N/A,#N/A,FALSE,"단축2";#N/A,#N/A,FALSE,"단축3";#N/A,#N/A,FALSE,"장축";#N/A,#N/A,FALSE,"4WD"}</definedName>
    <definedName name="Year">'[7]PV Installation Cost'!$C$2:$AG$2</definedName>
    <definedName name="yhw" localSheetId="0" hidden="1">{#N/A,#N/A,FALSE,"단축1";#N/A,#N/A,FALSE,"단축2";#N/A,#N/A,FALSE,"단축3";#N/A,#N/A,FALSE,"장축";#N/A,#N/A,FALSE,"4WD"}</definedName>
    <definedName name="yhw" hidden="1">{#N/A,#N/A,FALSE,"단축1";#N/A,#N/A,FALSE,"단축2";#N/A,#N/A,FALSE,"단축3";#N/A,#N/A,FALSE,"장축";#N/A,#N/A,FALSE,"4WD"}</definedName>
    <definedName name="YRTY" localSheetId="0" hidden="1">{#N/A,#N/A,FALSE,"단축1";#N/A,#N/A,FALSE,"단축2";#N/A,#N/A,FALSE,"단축3";#N/A,#N/A,FALSE,"장축";#N/A,#N/A,FALSE,"4WD"}</definedName>
    <definedName name="YRTY" hidden="1">{#N/A,#N/A,FALSE,"단축1";#N/A,#N/A,FALSE,"단축2";#N/A,#N/A,FALSE,"단축3";#N/A,#N/A,FALSE,"장축";#N/A,#N/A,FALSE,"4WD"}</definedName>
    <definedName name="Z_07079D02_EE42_11D6_91B9_000102FBE832_.wvu.Cols" localSheetId="0" hidden="1">#REF!,#REF!</definedName>
    <definedName name="Z_07079D02_EE42_11D6_91B9_000102FBE832_.wvu.Cols" hidden="1">#REF!,#REF!</definedName>
    <definedName name="Z_1202DC9B_9768_11D8_8D45_0050FC84FAB4_.wvu.Cols" localSheetId="0" hidden="1">#REF!</definedName>
    <definedName name="Z_1202DC9B_9768_11D8_8D45_0050FC84FAB4_.wvu.Cols" hidden="1">#REF!</definedName>
    <definedName name="Z_1202DC9B_9768_11D8_8D45_0050FC84FAB4_.wvu.FilterData" localSheetId="0" hidden="1">#REF!</definedName>
    <definedName name="Z_1202DC9B_9768_11D8_8D45_0050FC84FAB4_.wvu.FilterData" hidden="1">#REF!</definedName>
    <definedName name="Z_1202DC9B_9768_11D8_8D45_0050FC84FAB4_.wvu.PrintTitles" localSheetId="0" hidden="1">#REF!</definedName>
    <definedName name="Z_1202DC9B_9768_11D8_8D45_0050FC84FAB4_.wvu.PrintTitles" hidden="1">#REF!</definedName>
    <definedName name="Z_1202DC9B_9768_11D8_8D45_0050FC84FAB4_.wvu.Rows" hidden="1">#REF!</definedName>
    <definedName name="Z_3D783072_E136_11D8_9440_000102FBE832_.wvu.Cols" hidden="1">#REF!</definedName>
    <definedName name="Z_3D783072_E136_11D8_9440_000102FBE832_.wvu.FilterData" hidden="1">#REF!</definedName>
    <definedName name="Z_3D783072_E136_11D8_9440_000102FBE832_.wvu.Rows" localSheetId="0" hidden="1">#REF!,#REF!,#REF!</definedName>
    <definedName name="Z_3D783072_E136_11D8_9440_000102FBE832_.wvu.Rows" hidden="1">#REF!,#REF!,#REF!</definedName>
    <definedName name="Z_9E088746_552C_11D7_943F_000102FBE832_.wvu.Cols" localSheetId="0" hidden="1">#REF!</definedName>
    <definedName name="Z_9E088746_552C_11D7_943F_000102FBE832_.wvu.Cols" hidden="1">#REF!</definedName>
    <definedName name="Z_9E088746_552C_11D7_943F_000102FBE832_.wvu.FilterData" hidden="1">#REF!</definedName>
    <definedName name="Z_9E088746_552C_11D7_943F_000102FBE832_.wvu.PrintTitles" hidden="1">#REF!</definedName>
    <definedName name="Z_9E088746_552C_11D7_943F_000102FBE832_.wvu.Rows" localSheetId="0" hidden="1">#REF!,#REF!,#REF!</definedName>
    <definedName name="Z_9E088746_552C_11D7_943F_000102FBE832_.wvu.Rows" hidden="1">#REF!,#REF!,#REF!</definedName>
    <definedName name="Z_AEDA2F62_E789_11D8_9440_000102FBE832_.wvu.Cols" localSheetId="0" hidden="1">#REF!</definedName>
    <definedName name="Z_AEDA2F62_E789_11D8_9440_000102FBE832_.wvu.Cols" hidden="1">#REF!</definedName>
    <definedName name="Z_AFA96123_A975_11D7_B716_00001CDB7501_.wvu.Cols" localSheetId="0" hidden="1">#REF!,#REF!,#REF!,#REF!,#REF!,#REF!</definedName>
    <definedName name="Z_AFA96123_A975_11D7_B716_00001CDB7501_.wvu.Cols" hidden="1">#REF!,#REF!,#REF!,#REF!,#REF!,#REF!</definedName>
    <definedName name="Z_B07BEC82_F1D1_11D8_9440_000102FBE832_.wvu.Cols" localSheetId="0" hidden="1">#REF!</definedName>
    <definedName name="Z_B07BEC82_F1D1_11D8_9440_000102FBE832_.wvu.Cols" hidden="1">#REF!</definedName>
    <definedName name="Z_B07BEC82_F1D1_11D8_9440_000102FBE832_.wvu.FilterData" hidden="1">#REF!</definedName>
    <definedName name="Z_B07BEC82_F1D1_11D8_9440_000102FBE832_.wvu.PrintTitles" hidden="1">#REF!</definedName>
    <definedName name="Z_B07BEC82_F1D1_11D8_9440_000102FBE832_.wvu.Rows" localSheetId="0" hidden="1">#REF!,#REF!,#REF!</definedName>
    <definedName name="Z_B07BEC82_F1D1_11D8_9440_000102FBE832_.wvu.Rows" hidden="1">#REF!,#REF!,#REF!</definedName>
    <definedName name="θ" localSheetId="0" hidden="1">{#N/A,#N/A,FALSE,"신규dep";#N/A,#N/A,FALSE,"신규dep-금형상각후";#N/A,#N/A,FALSE,"신규dep-연구비상각후";#N/A,#N/A,FALSE,"신규dep-기계,공구상각후"}</definedName>
    <definedName name="θ" hidden="1">{#N/A,#N/A,FALSE,"신규dep";#N/A,#N/A,FALSE,"신규dep-금형상각후";#N/A,#N/A,FALSE,"신규dep-연구비상각후";#N/A,#N/A,FALSE,"신규dep-기계,공구상각후"}</definedName>
    <definedName name="ㄱㄱㄱ" localSheetId="0" hidden="1">{#N/A,#N/A,FALSE,"단축1";#N/A,#N/A,FALSE,"단축2";#N/A,#N/A,FALSE,"단축3";#N/A,#N/A,FALSE,"장축";#N/A,#N/A,FALSE,"4WD"}</definedName>
    <definedName name="ㄱㄱㄱ" hidden="1">{#N/A,#N/A,FALSE,"단축1";#N/A,#N/A,FALSE,"단축2";#N/A,#N/A,FALSE,"단축3";#N/A,#N/A,FALSE,"장축";#N/A,#N/A,FALSE,"4WD"}</definedName>
    <definedName name="ㄱㄱㄱㄱㄱ" localSheetId="0" hidden="1">{#N/A,#N/A,FALSE,"단축1";#N/A,#N/A,FALSE,"단축2";#N/A,#N/A,FALSE,"단축3";#N/A,#N/A,FALSE,"장축";#N/A,#N/A,FALSE,"4WD"}</definedName>
    <definedName name="ㄱㄱㄱㄱㄱ" hidden="1">{#N/A,#N/A,FALSE,"단축1";#N/A,#N/A,FALSE,"단축2";#N/A,#N/A,FALSE,"단축3";#N/A,#N/A,FALSE,"장축";#N/A,#N/A,FALSE,"4WD"}</definedName>
    <definedName name="ㄱㅇ" localSheetId="14"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0" hidden="1">{#N/A,#N/A,FALSE,"단축1";#N/A,#N/A,FALSE,"단축2";#N/A,#N/A,FALSE,"단축3";#N/A,#N/A,FALSE,"장축";#N/A,#N/A,FALSE,"4WD"}</definedName>
    <definedName name="가" hidden="1">{#N/A,#N/A,FALSE,"단축1";#N/A,#N/A,FALSE,"단축2";#N/A,#N/A,FALSE,"단축3";#N/A,#N/A,FALSE,"장축";#N/A,#N/A,FALSE,"4WD"}</definedName>
    <definedName name="가1" localSheetId="0" hidden="1">{#N/A,#N/A,TRUE,"Y생산";#N/A,#N/A,TRUE,"Y판매";#N/A,#N/A,TRUE,"Y총물량";#N/A,#N/A,TRUE,"Y능력";#N/A,#N/A,TRUE,"YKD"}</definedName>
    <definedName name="가1" hidden="1">{#N/A,#N/A,TRUE,"Y생산";#N/A,#N/A,TRUE,"Y판매";#N/A,#N/A,TRUE,"Y총물량";#N/A,#N/A,TRUE,"Y능력";#N/A,#N/A,TRUE,"YKD"}</definedName>
    <definedName name="가2" localSheetId="0" hidden="1">{#N/A,#N/A,TRUE,"Y생산";#N/A,#N/A,TRUE,"Y판매";#N/A,#N/A,TRUE,"Y총물량";#N/A,#N/A,TRUE,"Y능력";#N/A,#N/A,TRUE,"YKD"}</definedName>
    <definedName name="가2" hidden="1">{#N/A,#N/A,TRUE,"Y생산";#N/A,#N/A,TRUE,"Y판매";#N/A,#N/A,TRUE,"Y총물량";#N/A,#N/A,TRUE,"Y능력";#N/A,#N/A,TRUE,"YKD"}</definedName>
    <definedName name="가가" localSheetId="0" hidden="1">{#N/A,#N/A,FALSE,"단축1";#N/A,#N/A,FALSE,"단축2";#N/A,#N/A,FALSE,"단축3";#N/A,#N/A,FALSE,"장축";#N/A,#N/A,FALSE,"4WD"}</definedName>
    <definedName name="가가" hidden="1">{#N/A,#N/A,FALSE,"단축1";#N/A,#N/A,FALSE,"단축2";#N/A,#N/A,FALSE,"단축3";#N/A,#N/A,FALSE,"장축";#N/A,#N/A,FALSE,"4WD"}</definedName>
    <definedName name="가격경쟁력" localSheetId="0" hidden="1">{#N/A,#N/A,FALSE,"단축1";#N/A,#N/A,FALSE,"단축2";#N/A,#N/A,FALSE,"단축3";#N/A,#N/A,FALSE,"장축";#N/A,#N/A,FALSE,"4WD"}</definedName>
    <definedName name="가격경쟁력" hidden="1">{#N/A,#N/A,FALSE,"단축1";#N/A,#N/A,FALSE,"단축2";#N/A,#N/A,FALSE,"단축3";#N/A,#N/A,FALSE,"장축";#N/A,#N/A,FALSE,"4WD"}</definedName>
    <definedName name="가격구조2" localSheetId="0" hidden="1">{#N/A,#N/A,FALSE,"단축1";#N/A,#N/A,FALSE,"단축2";#N/A,#N/A,FALSE,"단축3";#N/A,#N/A,FALSE,"장축";#N/A,#N/A,FALSE,"4WD"}</definedName>
    <definedName name="가격구조2" hidden="1">{#N/A,#N/A,FALSE,"단축1";#N/A,#N/A,FALSE,"단축2";#N/A,#N/A,FALSE,"단축3";#N/A,#N/A,FALSE,"장축";#N/A,#N/A,FALSE,"4WD"}</definedName>
    <definedName name="가격구조II" localSheetId="0" hidden="1">{#N/A,#N/A,FALSE,"단축1";#N/A,#N/A,FALSE,"단축2";#N/A,#N/A,FALSE,"단축3";#N/A,#N/A,FALSE,"장축";#N/A,#N/A,FALSE,"4WD"}</definedName>
    <definedName name="가격구조II" hidden="1">{#N/A,#N/A,FALSE,"단축1";#N/A,#N/A,FALSE,"단축2";#N/A,#N/A,FALSE,"단축3";#N/A,#N/A,FALSE,"장축";#N/A,#N/A,FALSE,"4WD"}</definedName>
    <definedName name="가나" localSheetId="0" hidden="1">{#N/A,#N/A,FALSE,"표지";#N/A,#N/A,FALSE,"을지1";#N/A,#N/A,FALSE,"일정1";#N/A,#N/A,FALSE,"일정2";#N/A,#N/A,FALSE,"11T-C";#N/A,#N/A,FALSE,"15T-D";#N/A,#N/A,FALSE,"판매현황";#N/A,#N/A,FALSE,"업무 FLOW"}</definedName>
    <definedName name="가나" hidden="1">{#N/A,#N/A,FALSE,"표지";#N/A,#N/A,FALSE,"을지1";#N/A,#N/A,FALSE,"일정1";#N/A,#N/A,FALSE,"일정2";#N/A,#N/A,FALSE,"11T-C";#N/A,#N/A,FALSE,"15T-D";#N/A,#N/A,FALSE,"판매현황";#N/A,#N/A,FALSE,"업무 FLOW"}</definedName>
    <definedName name="가동" localSheetId="0" hidden="1">{#N/A,#N/A,TRUE,"Y생산";#N/A,#N/A,TRUE,"Y판매";#N/A,#N/A,TRUE,"Y총물량";#N/A,#N/A,TRUE,"Y능력";#N/A,#N/A,TRUE,"YKD"}</definedName>
    <definedName name="가동" hidden="1">{#N/A,#N/A,TRUE,"Y생산";#N/A,#N/A,TRUE,"Y판매";#N/A,#N/A,TRUE,"Y총물량";#N/A,#N/A,TRUE,"Y능력";#N/A,#N/A,TRUE,"YKD"}</definedName>
    <definedName name="가동2" localSheetId="0" hidden="1">{#N/A,#N/A,TRUE,"Y생산";#N/A,#N/A,TRUE,"Y판매";#N/A,#N/A,TRUE,"Y총물량";#N/A,#N/A,TRUE,"Y능력";#N/A,#N/A,TRUE,"YKD"}</definedName>
    <definedName name="가동2" hidden="1">{#N/A,#N/A,TRUE,"Y생산";#N/A,#N/A,TRUE,"Y판매";#N/A,#N/A,TRUE,"Y총물량";#N/A,#N/A,TRUE,"Y능력";#N/A,#N/A,TRUE,"YKD"}</definedName>
    <definedName name="가동조건" localSheetId="0" hidden="1">{#N/A,#N/A,FALSE,"96 3월물량표";#N/A,#N/A,FALSE,"96 4월물량표";#N/A,#N/A,FALSE,"96 5월물량표"}</definedName>
    <definedName name="가동조건" hidden="1">{#N/A,#N/A,FALSE,"96 3월물량표";#N/A,#N/A,FALSE,"96 4월물량표";#N/A,#N/A,FALSE,"96 5월물량표"}</definedName>
    <definedName name="가아나" localSheetId="0" hidden="1">{#N/A,#N/A,TRUE,"Y생산";#N/A,#N/A,TRUE,"Y판매";#N/A,#N/A,TRUE,"Y총물량";#N/A,#N/A,TRUE,"Y능력";#N/A,#N/A,TRUE,"YKD"}</definedName>
    <definedName name="가아나" hidden="1">{#N/A,#N/A,TRUE,"Y생산";#N/A,#N/A,TRUE,"Y판매";#N/A,#N/A,TRUE,"Y총물량";#N/A,#N/A,TRUE,"Y능력";#N/A,#N/A,TRUE,"YKD"}</definedName>
    <definedName name="가아이" localSheetId="0" hidden="1">{#N/A,#N/A,FALSE,"표지";#N/A,#N/A,FALSE,"전제";#N/A,#N/A,FALSE,"손익-자 (2)";#N/A,#N/A,FALSE,"손익-자";#N/A,#N/A,FALSE,"손익-마 (2)";#N/A,#N/A,FALSE,"손익-마";#N/A,#N/A,FALSE,"총손최종"}</definedName>
    <definedName name="가아이" hidden="1">{#N/A,#N/A,FALSE,"표지";#N/A,#N/A,FALSE,"전제";#N/A,#N/A,FALSE,"손익-자 (2)";#N/A,#N/A,FALSE,"손익-자";#N/A,#N/A,FALSE,"손익-마 (2)";#N/A,#N/A,FALSE,"손익-마";#N/A,#N/A,FALSE,"총손최종"}</definedName>
    <definedName name="가아ㅏ악가ㅏ아거" localSheetId="0" hidden="1">{#N/A,#N/A,FALSE,"단축1";#N/A,#N/A,FALSE,"단축2";#N/A,#N/A,FALSE,"단축3";#N/A,#N/A,FALSE,"장축";#N/A,#N/A,FALSE,"4WD"}</definedName>
    <definedName name="가아ㅏ악가ㅏ아거" hidden="1">{#N/A,#N/A,FALSE,"단축1";#N/A,#N/A,FALSE,"단축2";#N/A,#N/A,FALSE,"단축3";#N/A,#N/A,FALSE,"장축";#N/A,#N/A,FALSE,"4WD"}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
    <definedName name="강" localSheetId="0" hidden="1">{#N/A,#N/A,FALSE,"단축1";#N/A,#N/A,FALSE,"단축2";#N/A,#N/A,FALSE,"단축3";#N/A,#N/A,FALSE,"장축";#N/A,#N/A,FALSE,"4WD"}</definedName>
    <definedName name="강" hidden="1">{#N/A,#N/A,FALSE,"단축1";#N/A,#N/A,FALSE,"단축2";#N/A,#N/A,FALSE,"단축3";#N/A,#N/A,FALSE,"장축";#N/A,#N/A,FALSE,"4WD"}</definedName>
    <definedName name="개발" localSheetId="0" hidden="1">{#N/A,#N/A,FALSE,"단축1";#N/A,#N/A,FALSE,"단축2";#N/A,#N/A,FALSE,"단축3";#N/A,#N/A,FALSE,"장축";#N/A,#N/A,FALSE,"4WD"}</definedName>
    <definedName name="개발" hidden="1">{#N/A,#N/A,FALSE,"단축1";#N/A,#N/A,FALSE,"단축2";#N/A,#N/A,FALSE,"단축3";#N/A,#N/A,FALSE,"장축";#N/A,#N/A,FALSE,"4WD"}</definedName>
    <definedName name="개발시험종합" hidden="1">#REF!</definedName>
    <definedName name="개발일정" localSheetId="0"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수정" localSheetId="0" hidden="1">{#N/A,#N/A,FALSE,"단축1";#N/A,#N/A,FALSE,"단축2";#N/A,#N/A,FALSE,"단축3";#N/A,#N/A,FALSE,"장축";#N/A,#N/A,FALSE,"4WD"}</definedName>
    <definedName name="개발일정수정" hidden="1">{#N/A,#N/A,FALSE,"단축1";#N/A,#N/A,FALSE,"단축2";#N/A,#N/A,FALSE,"단축3";#N/A,#N/A,FALSE,"장축";#N/A,#N/A,FALSE,"4WD"}</definedName>
    <definedName name="개선" localSheetId="0" hidden="1">{#N/A,#N/A,FALSE,"협조전";#N/A,#N/A,FALSE,"원가절감계획 ";#N/A,#N/A,FALSE,"항목별원가절감계획"}</definedName>
    <definedName name="개선" hidden="1">{#N/A,#N/A,FALSE,"협조전";#N/A,#N/A,FALSE,"원가절감계획 ";#N/A,#N/A,FALSE,"항목별원가절감계획"}</definedName>
    <definedName name="개선과정" localSheetId="14" hidden="1">{#N/A,#N/A,FALSE,"단축1";#N/A,#N/A,FALSE,"단축2";#N/A,#N/A,FALSE,"단축3";#N/A,#N/A,FALSE,"장축";#N/A,#N/A,FALSE,"4WD"}</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거너" localSheetId="0" hidden="1">{#N/A,#N/A,FALSE,"단축1";#N/A,#N/A,FALSE,"단축2";#N/A,#N/A,FALSE,"단축3";#N/A,#N/A,FALSE,"장축";#N/A,#N/A,FALSE,"4WD"}</definedName>
    <definedName name="거너" hidden="1">{#N/A,#N/A,FALSE,"단축1";#N/A,#N/A,FALSE,"단축2";#N/A,#N/A,FALSE,"단축3";#N/A,#N/A,FALSE,"장축";#N/A,#N/A,FALSE,"4WD"}</definedName>
    <definedName name="건설트럭" localSheetId="0" hidden="1">{#N/A,#N/A,FALSE,"신규dep";#N/A,#N/A,FALSE,"신규dep-금형상각후";#N/A,#N/A,FALSE,"신규dep-연구비상각후";#N/A,#N/A,FALSE,"신규dep-기계,공구상각후"}</definedName>
    <definedName name="건설트럭" hidden="1">{#N/A,#N/A,FALSE,"신규dep";#N/A,#N/A,FALSE,"신규dep-금형상각후";#N/A,#N/A,FALSE,"신규dep-연구비상각후";#N/A,#N/A,FALSE,"신규dep-기계,공구상각후"}</definedName>
    <definedName name="검토" localSheetId="0" hidden="1">{#N/A,#N/A,FALSE,"단축1";#N/A,#N/A,FALSE,"단축2";#N/A,#N/A,FALSE,"단축3";#N/A,#N/A,FALSE,"장축";#N/A,#N/A,FALSE,"4WD"}</definedName>
    <definedName name="검토" hidden="1">{#N/A,#N/A,FALSE,"단축1";#N/A,#N/A,FALSE,"단축2";#N/A,#N/A,FALSE,"단축3";#N/A,#N/A,FALSE,"장축";#N/A,#N/A,FALSE,"4WD"}</definedName>
    <definedName name="검토3" localSheetId="0" hidden="1">{#N/A,#N/A,FALSE,"단축1";#N/A,#N/A,FALSE,"단축2";#N/A,#N/A,FALSE,"단축3";#N/A,#N/A,FALSE,"장축";#N/A,#N/A,FALSE,"4WD"}</definedName>
    <definedName name="검토3" hidden="1">{#N/A,#N/A,FALSE,"단축1";#N/A,#N/A,FALSE,"단축2";#N/A,#N/A,FALSE,"단축3";#N/A,#N/A,FALSE,"장축";#N/A,#N/A,FALSE,"4WD"}</definedName>
    <definedName name="검토6학" localSheetId="0" hidden="1">{#N/A,#N/A,FALSE,"단축1";#N/A,#N/A,FALSE,"단축2";#N/A,#N/A,FALSE,"단축3";#N/A,#N/A,FALSE,"장축";#N/A,#N/A,FALSE,"4WD"}</definedName>
    <definedName name="검토6학" hidden="1">{#N/A,#N/A,FALSE,"단축1";#N/A,#N/A,FALSE,"단축2";#N/A,#N/A,FALSE,"단축3";#N/A,#N/A,FALSE,"장축";#N/A,#N/A,FALSE,"4WD"}</definedName>
    <definedName name="겟츠런칭전략" localSheetId="0" hidden="1">{#N/A,#N/A,FALSE,"단축1";#N/A,#N/A,FALSE,"단축2";#N/A,#N/A,FALSE,"단축3";#N/A,#N/A,FALSE,"장축";#N/A,#N/A,FALSE,"4WD"}</definedName>
    <definedName name="겟츠런칭전략" hidden="1">{#N/A,#N/A,FALSE,"단축1";#N/A,#N/A,FALSE,"단축2";#N/A,#N/A,FALSE,"단축3";#N/A,#N/A,FALSE,"장축";#N/A,#N/A,FALSE,"4WD"}</definedName>
    <definedName name="겟츠전략" localSheetId="0" hidden="1">{#N/A,#N/A,FALSE,"단축1";#N/A,#N/A,FALSE,"단축2";#N/A,#N/A,FALSE,"단축3";#N/A,#N/A,FALSE,"장축";#N/A,#N/A,FALSE,"4WD"}</definedName>
    <definedName name="겟츠전략" hidden="1">{#N/A,#N/A,FALSE,"단축1";#N/A,#N/A,FALSE,"단축2";#N/A,#N/A,FALSE,"단축3";#N/A,#N/A,FALSE,"장축";#N/A,#N/A,FALSE,"4WD"}</definedName>
    <definedName name="겟츠전략안" localSheetId="0" hidden="1">{#N/A,#N/A,FALSE,"단축1";#N/A,#N/A,FALSE,"단축2";#N/A,#N/A,FALSE,"단축3";#N/A,#N/A,FALSE,"장축";#N/A,#N/A,FALSE,"4WD"}</definedName>
    <definedName name="겟츠전략안" hidden="1">{#N/A,#N/A,FALSE,"단축1";#N/A,#N/A,FALSE,"단축2";#N/A,#N/A,FALSE,"단축3";#N/A,#N/A,FALSE,"장축";#N/A,#N/A,FALSE,"4WD"}</definedName>
    <definedName name="경" localSheetId="0" hidden="1">{#N/A,#N/A,FALSE,"표지";#N/A,#N/A,FALSE,"전제";#N/A,#N/A,FALSE,"손익-자 (2)";#N/A,#N/A,FALSE,"손익-자";#N/A,#N/A,FALSE,"손익-마 (2)";#N/A,#N/A,FALSE,"손익-마";#N/A,#N/A,FALSE,"총손최종"}</definedName>
    <definedName name="경" hidden="1">{#N/A,#N/A,FALSE,"표지";#N/A,#N/A,FALSE,"전제";#N/A,#N/A,FALSE,"손익-자 (2)";#N/A,#N/A,FALSE,"손익-자";#N/A,#N/A,FALSE,"손익-마 (2)";#N/A,#N/A,FALSE,"손익-마";#N/A,#N/A,FALSE,"총손최종"}</definedName>
    <definedName name="경상비8월" localSheetId="0" hidden="1">{#N/A,#N/A,FALSE,"단축1";#N/A,#N/A,FALSE,"단축2";#N/A,#N/A,FALSE,"단축3";#N/A,#N/A,FALSE,"장축";#N/A,#N/A,FALSE,"4WD"}</definedName>
    <definedName name="경상비8월" hidden="1">{#N/A,#N/A,FALSE,"단축1";#N/A,#N/A,FALSE,"단축2";#N/A,#N/A,FALSE,"단축3";#N/A,#N/A,FALSE,"장축";#N/A,#N/A,FALSE,"4WD"}</definedName>
    <definedName name="경아" localSheetId="0" hidden="1">{#N/A,#N/A,FALSE,"표지";#N/A,#N/A,FALSE,"전제";#N/A,#N/A,FALSE,"손익-자 (2)";#N/A,#N/A,FALSE,"손익-자";#N/A,#N/A,FALSE,"손익-마 (2)";#N/A,#N/A,FALSE,"손익-마";#N/A,#N/A,FALSE,"총손최종"}</definedName>
    <definedName name="경아" hidden="1">{#N/A,#N/A,FALSE,"표지";#N/A,#N/A,FALSE,"전제";#N/A,#N/A,FALSE,"손익-자 (2)";#N/A,#N/A,FALSE,"손익-자";#N/A,#N/A,FALSE,"손익-마 (2)";#N/A,#N/A,FALSE,"손익-마";#N/A,#N/A,FALSE,"총손최종"}</definedName>
    <definedName name="경쟁력" localSheetId="0" hidden="1">{#N/A,#N/A,FALSE,"단축1";#N/A,#N/A,FALSE,"단축2";#N/A,#N/A,FALSE,"단축3";#N/A,#N/A,FALSE,"장축";#N/A,#N/A,FALSE,"4WD"}</definedName>
    <definedName name="경쟁력" hidden="1">{#N/A,#N/A,FALSE,"단축1";#N/A,#N/A,FALSE,"단축2";#N/A,#N/A,FALSE,"단축3";#N/A,#N/A,FALSE,"장축";#N/A,#N/A,FALSE,"4WD"}</definedName>
    <definedName name="경차" localSheetId="0" hidden="1">{#N/A,#N/A,TRUE,"Y생산";#N/A,#N/A,TRUE,"Y판매";#N/A,#N/A,TRUE,"Y총물량";#N/A,#N/A,TRUE,"Y능력";#N/A,#N/A,TRUE,"YKD"}</definedName>
    <definedName name="경차"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hidden="1">{#N/A,#N/A,TRUE,"Y생산";#N/A,#N/A,TRUE,"Y판매";#N/A,#N/A,TRUE,"Y총물량";#N/A,#N/A,TRUE,"Y능력";#N/A,#N/A,TRUE,"YKD"}</definedName>
    <definedName name="계약예정_계약년도">'[8]DB-계약예정'!$Q$4:$Q$75</definedName>
    <definedName name="계약예정_선가">'[8]DB-계약예정'!$L$4:$L$75</definedName>
    <definedName name="계약예정_야드2">'[8]DB-계약예정'!$B$4:$B$75</definedName>
    <definedName name="계약완료_DATEVALUE">'[8]DB-계약완료'!$R$4:$R$157</definedName>
    <definedName name="계약완료_계약년도">'[8]DB-계약완료'!$Q$4:$Q$157</definedName>
    <definedName name="계약완료_선가">'[8]DB-계약완료'!$L$4:$L$157</definedName>
    <definedName name="계약완료_선종코드">'[8]DB-계약완료'!$K$4:$K$157</definedName>
    <definedName name="계약완료_야드2">'[8]DB-계약완료'!$B$4:$B$157</definedName>
    <definedName name="계약완료_척수">'[8]DB-계약완료'!$AC$4:$AC$157</definedName>
    <definedName name="계약완료_팀">'[8]DB-계약완료'!$T$4:$T$157</definedName>
    <definedName name="계약완료_환경사양">'[8]DB-계약완료'!$AE$4:$AE$157</definedName>
    <definedName name="계정종합표" localSheetId="0" hidden="1">{#N/A,#N/A,TRUE,"Y생산";#N/A,#N/A,TRUE,"Y판매";#N/A,#N/A,TRUE,"Y총물량";#N/A,#N/A,TRUE,"Y능력";#N/A,#N/A,TRUE,"YKD"}</definedName>
    <definedName name="계정종합표" hidden="1">{#N/A,#N/A,TRUE,"Y생산";#N/A,#N/A,TRUE,"Y판매";#N/A,#N/A,TRUE,"Y총물량";#N/A,#N/A,TRUE,"Y능력";#N/A,#N/A,TRUE,"YKD"}</definedName>
    <definedName name="계획" localSheetId="14" hidden="1">{#N/A,#N/A,FALSE,"단축1";#N/A,#N/A,FALSE,"단축2";#N/A,#N/A,FALSE,"단축3";#N/A,#N/A,FALSE,"장축";#N/A,#N/A,FALSE,"4WD"}</definedName>
    <definedName name="계획" localSheetId="0" hidden="1">{#N/A,#N/A,FALSE,"단축1";#N/A,#N/A,FALSE,"단축2";#N/A,#N/A,FALSE,"단축3";#N/A,#N/A,FALSE,"장축";#N/A,#N/A,FALSE,"4WD"}</definedName>
    <definedName name="계획" hidden="1">{#N/A,#N/A,FALSE,"단축1";#N/A,#N/A,FALSE,"단축2";#N/A,#N/A,FALSE,"단축3";#N/A,#N/A,FALSE,"장축";#N/A,#N/A,FALSE,"4WD"}</definedName>
    <definedName name="고" localSheetId="0" hidden="1">{#N/A,#N/A,FALSE,"단축1";#N/A,#N/A,FALSE,"단축2";#N/A,#N/A,FALSE,"단축3";#N/A,#N/A,FALSE,"장축";#N/A,#N/A,FALSE,"4WD"}</definedName>
    <definedName name="고" hidden="1">{#N/A,#N/A,FALSE,"단축1";#N/A,#N/A,FALSE,"단축2";#N/A,#N/A,FALSE,"단축3";#N/A,#N/A,FALSE,"장축";#N/A,#N/A,FALSE,"4WD"}</definedName>
    <definedName name="고정연소">'5-2. Emission Facility'!$D$21:$D$23</definedName>
    <definedName name="고체연료연소" localSheetId="0">'[10]5-2. 배출활동-배출시설 분류'!#REF!</definedName>
    <definedName name="고체연료연소">'5-2. Emission Facility'!#REF!</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정배출">'5-2. Emission Facility'!$D$75:$D$76</definedName>
    <definedName name="공정배출원구분">[11]공정배출목록!$B$25:$B$35</definedName>
    <definedName name="공정실사" localSheetId="0" hidden="1">{#N/A,#N/A,FALSE,"단축1";#N/A,#N/A,FALSE,"단축2";#N/A,#N/A,FALSE,"단축3";#N/A,#N/A,FALSE,"장축";#N/A,#N/A,FALSE,"4WD"}</definedName>
    <definedName name="공정실사" hidden="1">{#N/A,#N/A,FALSE,"단축1";#N/A,#N/A,FALSE,"단축2";#N/A,#N/A,FALSE,"단축3";#N/A,#N/A,FALSE,"장축";#N/A,#N/A,FALSE,"4WD"}</definedName>
    <definedName name="공ㅌ오" localSheetId="0" hidden="1">{#N/A,#N/A,TRUE,"Y생산";#N/A,#N/A,TRUE,"Y판매";#N/A,#N/A,TRUE,"Y총물량";#N/A,#N/A,TRUE,"Y능력";#N/A,#N/A,TRUE,"YKD"}</definedName>
    <definedName name="공ㅌ오" hidden="1">{#N/A,#N/A,TRUE,"Y생산";#N/A,#N/A,TRUE,"Y판매";#N/A,#N/A,TRUE,"Y총물량";#N/A,#N/A,TRUE,"Y능력";#N/A,#N/A,TRUE,"YKD"}</definedName>
    <definedName name="과거실적" localSheetId="0" hidden="1">{#N/A,#N/A,FALSE,"단축1";#N/A,#N/A,FALSE,"단축2";#N/A,#N/A,FALSE,"단축3";#N/A,#N/A,FALSE,"장축";#N/A,#N/A,FALSE,"4WD"}</definedName>
    <definedName name="과거실적" hidden="1">{#N/A,#N/A,FALSE,"단축1";#N/A,#N/A,FALSE,"단축2";#N/A,#N/A,FALSE,"단축3";#N/A,#N/A,FALSE,"장축";#N/A,#N/A,FALSE,"4WD"}</definedName>
    <definedName name="과목세목현황" localSheetId="0" hidden="1">{#N/A,#N/A,TRUE,"Y생산";#N/A,#N/A,TRUE,"Y판매";#N/A,#N/A,TRUE,"Y총물량";#N/A,#N/A,TRUE,"Y능력";#N/A,#N/A,TRUE,"YKD"}</definedName>
    <definedName name="과목세목현황" hidden="1">{#N/A,#N/A,TRUE,"Y생산";#N/A,#N/A,TRUE,"Y판매";#N/A,#N/A,TRUE,"Y총물량";#N/A,#N/A,TRUE,"Y능력";#N/A,#N/A,TRUE,"YKD"}</definedName>
    <definedName name="관리지표2" localSheetId="0" hidden="1">{#N/A,#N/A,TRUE,"Y생산";#N/A,#N/A,TRUE,"Y판매";#N/A,#N/A,TRUE,"Y총물량";#N/A,#N/A,TRUE,"Y능력";#N/A,#N/A,TRUE,"YKD"}</definedName>
    <definedName name="관리지표2" hidden="1">{#N/A,#N/A,TRUE,"Y생산";#N/A,#N/A,TRUE,"Y판매";#N/A,#N/A,TRUE,"Y총물량";#N/A,#N/A,TRUE,"Y능력";#N/A,#N/A,TRUE,"YKD"}</definedName>
    <definedName name="광2공장">#REF!</definedName>
    <definedName name="광Fiber">#REF!</definedName>
    <definedName name="교" localSheetId="0" hidden="1">{#N/A,#N/A,FALSE,"단축1";#N/A,#N/A,FALSE,"단축2";#N/A,#N/A,FALSE,"단축3";#N/A,#N/A,FALSE,"장축";#N/A,#N/A,FALSE,"4WD"}</definedName>
    <definedName name="교" hidden="1">{#N/A,#N/A,FALSE,"단축1";#N/A,#N/A,FALSE,"단축2";#N/A,#N/A,FALSE,"단축3";#N/A,#N/A,FALSE,"장축";#N/A,#N/A,FALSE,"4WD"}</definedName>
    <definedName name="교육.0217" localSheetId="0" hidden="1">{#N/A,#N/A,FALSE,"단축1";#N/A,#N/A,FALSE,"단축2";#N/A,#N/A,FALSE,"단축3";#N/A,#N/A,FALSE,"장축";#N/A,#N/A,FALSE,"4WD"}</definedName>
    <definedName name="교육.0217" hidden="1">{#N/A,#N/A,FALSE,"단축1";#N/A,#N/A,FALSE,"단축2";#N/A,#N/A,FALSE,"단축3";#N/A,#N/A,FALSE,"장축";#N/A,#N/A,FALSE,"4WD"}</definedName>
    <definedName name="교통수단별배출계수">[4]배출계수!$B$42:$D$48</definedName>
    <definedName name="구간수단별거리">'[4]Raw-Data - Category 6 국내출장'!$P$9:$V$1097</definedName>
    <definedName name="구매자원별배출계수">[4]배출계수!#REF!</definedName>
    <definedName name="구미건물" localSheetId="0">#REF!</definedName>
    <definedName name="구미건물">#REF!</definedName>
    <definedName name="구분" localSheetId="0" hidden="1">{"'Sheet1'!$R$24:$V$24"}</definedName>
    <definedName name="구분" hidden="1">{"'Sheet1'!$R$24:$V$24"}</definedName>
    <definedName name="구상" localSheetId="0" hidden="1">{#N/A,#N/A,FALSE,"단축1";#N/A,#N/A,FALSE,"단축2";#N/A,#N/A,FALSE,"단축3";#N/A,#N/A,FALSE,"장축";#N/A,#N/A,FALSE,"4WD"}</definedName>
    <definedName name="구상" hidden="1">{#N/A,#N/A,FALSE,"단축1";#N/A,#N/A,FALSE,"단축2";#N/A,#N/A,FALSE,"단축3";#N/A,#N/A,FALSE,"장축";#N/A,#N/A,FALSE,"4WD"}</definedName>
    <definedName name="구상1" localSheetId="0" hidden="1">{#N/A,#N/A,FALSE,"단축1";#N/A,#N/A,FALSE,"단축2";#N/A,#N/A,FALSE,"단축3";#N/A,#N/A,FALSE,"장축";#N/A,#N/A,FALSE,"4WD"}</definedName>
    <definedName name="구상1" hidden="1">{#N/A,#N/A,FALSE,"단축1";#N/A,#N/A,FALSE,"단축2";#N/A,#N/A,FALSE,"단축3";#N/A,#N/A,FALSE,"장축";#N/A,#N/A,FALSE,"4WD"}</definedName>
    <definedName name="구상안" hidden="1">#REF!</definedName>
    <definedName name="구자동화1" localSheetId="0" hidden="1">{#N/A,#N/A,FALSE,"산학연 합동연구";#N/A,#N/A,FALSE,"96업무계획";#N/A,#N/A,FALSE,"96기술개발계획";#N/A,#N/A,FALSE,"인력양성";#N/A,#N/A,FALSE,"7. 원가절감계획";#N/A,#N/A,FALSE,"노무";#N/A,#N/A,FALSE,"업무계획";#N/A,#N/A,FALSE,"제목"}</definedName>
    <definedName name="구자동화1" hidden="1">{#N/A,#N/A,FALSE,"산학연 합동연구";#N/A,#N/A,FALSE,"96업무계획";#N/A,#N/A,FALSE,"96기술개발계획";#N/A,#N/A,FALSE,"인력양성";#N/A,#N/A,FALSE,"7. 원가절감계획";#N/A,#N/A,FALSE,"노무";#N/A,#N/A,FALSE,"업무계획";#N/A,#N/A,FALSE,"제목"}</definedName>
    <definedName name="국가별일반현황" localSheetId="0" hidden="1">{#N/A,#N/A,FALSE,"단축1";#N/A,#N/A,FALSE,"단축2";#N/A,#N/A,FALSE,"단축3";#N/A,#N/A,FALSE,"장축";#N/A,#N/A,FALSE,"4WD"}</definedName>
    <definedName name="국가별일반현황" hidden="1">{#N/A,#N/A,FALSE,"단축1";#N/A,#N/A,FALSE,"단축2";#N/A,#N/A,FALSE,"단축3";#N/A,#N/A,FALSE,"장축";#N/A,#N/A,FALSE,"4WD"}</definedName>
    <definedName name="국내raw">[12]국내raw!$A$1:$Y$4428</definedName>
    <definedName name="국회ㅣㅣㅣ" localSheetId="0" hidden="1">{#N/A,#N/A,FALSE,"단축1";#N/A,#N/A,FALSE,"단축2";#N/A,#N/A,FALSE,"단축3";#N/A,#N/A,FALSE,"장축";#N/A,#N/A,FALSE,"4WD"}</definedName>
    <definedName name="국회ㅣㅣㅣ" hidden="1">{#N/A,#N/A,FALSE,"단축1";#N/A,#N/A,FALSE,"단축2";#N/A,#N/A,FALSE,"단축3";#N/A,#N/A,FALSE,"장축";#N/A,#N/A,FALSE,"4WD"}</definedName>
    <definedName name="그그르" localSheetId="0" hidden="1">{#N/A,#N/A,FALSE,"단축1";#N/A,#N/A,FALSE,"단축2";#N/A,#N/A,FALSE,"단축3";#N/A,#N/A,FALSE,"장축";#N/A,#N/A,FALSE,"4WD"}</definedName>
    <definedName name="그그르" hidden="1">{#N/A,#N/A,FALSE,"단축1";#N/A,#N/A,FALSE,"단축2";#N/A,#N/A,FALSE,"단축3";#N/A,#N/A,FALSE,"장축";#N/A,#N/A,FALSE,"4WD"}</definedName>
    <definedName name="그럼" localSheetId="0" hidden="1">{#N/A,#N/A,FALSE,"단축1";#N/A,#N/A,FALSE,"단축2";#N/A,#N/A,FALSE,"단축3";#N/A,#N/A,FALSE,"장축";#N/A,#N/A,FALSE,"4WD"}</definedName>
    <definedName name="그럼" hidden="1">{#N/A,#N/A,FALSE,"단축1";#N/A,#N/A,FALSE,"단축2";#N/A,#N/A,FALSE,"단축3";#N/A,#N/A,FALSE,"장축";#N/A,#N/A,FALSE,"4WD"}</definedName>
    <definedName name="그리스" localSheetId="0" hidden="1">{#N/A,#N/A,FALSE,"단축1";#N/A,#N/A,FALSE,"단축2";#N/A,#N/A,FALSE,"단축3";#N/A,#N/A,FALSE,"장축";#N/A,#N/A,FALSE,"4WD"}</definedName>
    <definedName name="그리스" hidden="1">{#N/A,#N/A,FALSE,"단축1";#N/A,#N/A,FALSE,"단축2";#N/A,#N/A,FALSE,"단축3";#N/A,#N/A,FALSE,"장축";#N/A,#N/A,FALSE,"4WD"}</definedName>
    <definedName name="그리스알ㄴ" localSheetId="0" hidden="1">{#N/A,#N/A,FALSE,"단축1";#N/A,#N/A,FALSE,"단축2";#N/A,#N/A,FALSE,"단축3";#N/A,#N/A,FALSE,"장축";#N/A,#N/A,FALSE,"4WD"}</definedName>
    <definedName name="그리스알ㄴ" hidden="1">{#N/A,#N/A,FALSE,"단축1";#N/A,#N/A,FALSE,"단축2";#N/A,#N/A,FALSE,"단축3";#N/A,#N/A,FALSE,"장축";#N/A,#N/A,FALSE,"4WD"}</definedName>
    <definedName name="근거2" localSheetId="0" hidden="1">{#N/A,#N/A,FALSE,"단축1";#N/A,#N/A,FALSE,"단축2";#N/A,#N/A,FALSE,"단축3";#N/A,#N/A,FALSE,"장축";#N/A,#N/A,FALSE,"4WD"}</definedName>
    <definedName name="근거2" hidden="1">{#N/A,#N/A,FALSE,"단축1";#N/A,#N/A,FALSE,"단축2";#N/A,#N/A,FALSE,"단축3";#N/A,#N/A,FALSE,"장축";#N/A,#N/A,FALSE,"4WD"}</definedName>
    <definedName name="금월" localSheetId="0" hidden="1">{#N/A,#N/A,TRUE,"Y생산";#N/A,#N/A,TRUE,"Y판매";#N/A,#N/A,TRUE,"Y총물량";#N/A,#N/A,TRUE,"Y능력";#N/A,#N/A,TRUE,"YKD"}</definedName>
    <definedName name="금월" hidden="1">{#N/A,#N/A,TRUE,"Y생산";#N/A,#N/A,TRUE,"Y판매";#N/A,#N/A,TRUE,"Y총물량";#N/A,#N/A,TRUE,"Y능력";#N/A,#N/A,TRUE,"YKD"}</definedName>
    <definedName name="금형" localSheetId="0" hidden="1">{#N/A,#N/A,FALSE,"단축1";#N/A,#N/A,FALSE,"단축2";#N/A,#N/A,FALSE,"단축3";#N/A,#N/A,FALSE,"장축";#N/A,#N/A,FALSE,"4WD"}</definedName>
    <definedName name="금형" hidden="1">{#N/A,#N/A,FALSE,"단축1";#N/A,#N/A,FALSE,"단축2";#N/A,#N/A,FALSE,"단축3";#N/A,#N/A,FALSE,"장축";#N/A,#N/A,FALSE,"4WD"}</definedName>
    <definedName name="금형편성표" localSheetId="0" hidden="1">{#N/A,#N/A,FALSE,"단축1";#N/A,#N/A,FALSE,"단축2";#N/A,#N/A,FALSE,"단축3";#N/A,#N/A,FALSE,"장축";#N/A,#N/A,FALSE,"4WD"}</definedName>
    <definedName name="금형편성표" hidden="1">{#N/A,#N/A,FALSE,"단축1";#N/A,#N/A,FALSE,"단축2";#N/A,#N/A,FALSE,"단축3";#N/A,#N/A,FALSE,"장축";#N/A,#N/A,FALSE,"4WD"}</definedName>
    <definedName name="긔리르ㅡㅡㄴ알ㄴ" localSheetId="0" hidden="1">{#N/A,#N/A,FALSE,"단축1";#N/A,#N/A,FALSE,"단축2";#N/A,#N/A,FALSE,"단축3";#N/A,#N/A,FALSE,"장축";#N/A,#N/A,FALSE,"4WD"}</definedName>
    <definedName name="긔리르ㅡㅡㄴ알ㄴ" hidden="1">{#N/A,#N/A,FALSE,"단축1";#N/A,#N/A,FALSE,"단축2";#N/A,#N/A,FALSE,"단축3";#N/A,#N/A,FALSE,"장축";#N/A,#N/A,FALSE,"4WD"}</definedName>
    <definedName name="기" localSheetId="0" hidden="1">{#N/A,#N/A,FALSE,"단축1";#N/A,#N/A,FALSE,"단축2";#N/A,#N/A,FALSE,"단축3";#N/A,#N/A,FALSE,"장축";#N/A,#N/A,FALSE,"4WD"}</definedName>
    <definedName name="기" hidden="1">{#N/A,#N/A,FALSE,"단축1";#N/A,#N/A,FALSE,"단축2";#N/A,#N/A,FALSE,"단축3";#N/A,#N/A,FALSE,"장축";#N/A,#N/A,FALSE,"4WD"}</definedName>
    <definedName name="기관예산" localSheetId="0" hidden="1">{#N/A,#N/A,FALSE,"단축1";#N/A,#N/A,FALSE,"단축2";#N/A,#N/A,FALSE,"단축3";#N/A,#N/A,FALSE,"장축";#N/A,#N/A,FALSE,"4WD"}</definedName>
    <definedName name="기관예산" hidden="1">{#N/A,#N/A,FALSE,"단축1";#N/A,#N/A,FALSE,"단축2";#N/A,#N/A,FALSE,"단축3";#N/A,#N/A,FALSE,"장축";#N/A,#N/A,FALSE,"4WD"}</definedName>
    <definedName name="기상폐기물" localSheetId="0">'[10]5-4. 열량계수·배출계수'!#REF!</definedName>
    <definedName name="기상폐기물">'5-4. Calorific&amp;Emission factor'!#REF!</definedName>
    <definedName name="기술용역" localSheetId="0" hidden="1">{#N/A,#N/A,FALSE,"단축1";#N/A,#N/A,FALSE,"단축2";#N/A,#N/A,FALSE,"단축3";#N/A,#N/A,FALSE,"장축";#N/A,#N/A,FALSE,"4WD"}</definedName>
    <definedName name="기술용역" hidden="1">{#N/A,#N/A,FALSE,"단축1";#N/A,#N/A,FALSE,"단축2";#N/A,#N/A,FALSE,"단축3";#N/A,#N/A,FALSE,"장축";#N/A,#N/A,FALSE,"4WD"}</definedName>
    <definedName name="기아차" localSheetId="0" hidden="1">{#N/A,#N/A,FALSE,"산학연 합동연구";#N/A,#N/A,FALSE,"96업무계획";#N/A,#N/A,FALSE,"96기술개발계획";#N/A,#N/A,FALSE,"인력양성";#N/A,#N/A,FALSE,"7. 원가절감계획";#N/A,#N/A,FALSE,"노무";#N/A,#N/A,FALSE,"업무계획";#N/A,#N/A,FALSE,"제목"}</definedName>
    <definedName name="기아차" hidden="1">{#N/A,#N/A,FALSE,"산학연 합동연구";#N/A,#N/A,FALSE,"96업무계획";#N/A,#N/A,FALSE,"96기술개발계획";#N/A,#N/A,FALSE,"인력양성";#N/A,#N/A,FALSE,"7. 원가절감계획";#N/A,#N/A,FALSE,"노무";#N/A,#N/A,FALSE,"업무계획";#N/A,#N/A,FALSE,"제목"}</definedName>
    <definedName name="기존차" localSheetId="0" hidden="1">{#N/A,#N/A,FALSE,"협조전";#N/A,#N/A,FALSE,"원가절감계획 ";#N/A,#N/A,FALSE,"항목별원가절감계획"}</definedName>
    <definedName name="기존차" hidden="1">{#N/A,#N/A,FALSE,"협조전";#N/A,#N/A,FALSE,"원가절감계획 ";#N/A,#N/A,FALSE,"항목별원가절감계획"}</definedName>
    <definedName name="기존차1" localSheetId="0" hidden="1">{#N/A,#N/A,FALSE,"협조전";#N/A,#N/A,FALSE,"원가절감계획 ";#N/A,#N/A,FALSE,"항목별원가절감계획"}</definedName>
    <definedName name="기존차1" hidden="1">{#N/A,#N/A,FALSE,"협조전";#N/A,#N/A,FALSE,"원가절감계획 ";#N/A,#N/A,FALSE,"항목별원가절감계획"}</definedName>
    <definedName name="기체연료연소" localSheetId="0">'[10]5-2. 배출활동-배출시설 분류'!#REF!</definedName>
    <definedName name="기체연료연소">'5-2. Emission Facility'!#REF!</definedName>
    <definedName name="기타배출">'5-2. Emission Facility'!$D$69:$D$70</definedName>
    <definedName name="기타온실가스사용" localSheetId="0">'[10]5-2. 배출활동-배출시설 분류'!#REF!</definedName>
    <definedName name="기타온실가스사용">'5-2. Emission Facility'!#REF!</definedName>
    <definedName name="김도윤" localSheetId="0" hidden="1">{#N/A,#N/A,TRUE,"Y생산";#N/A,#N/A,TRUE,"Y판매";#N/A,#N/A,TRUE,"Y총물량";#N/A,#N/A,TRUE,"Y능력";#N/A,#N/A,TRUE,"YKD"}</definedName>
    <definedName name="김도윤" hidden="1">{#N/A,#N/A,TRUE,"Y생산";#N/A,#N/A,TRUE,"Y판매";#N/A,#N/A,TRUE,"Y총물량";#N/A,#N/A,TRUE,"Y능력";#N/A,#N/A,TRUE,"YKD"}</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김영" localSheetId="0" hidden="1">{#N/A,#N/A,FALSE,"단축1";#N/A,#N/A,FALSE,"단축2";#N/A,#N/A,FALSE,"단축3";#N/A,#N/A,FALSE,"장축";#N/A,#N/A,FALSE,"4WD"}</definedName>
    <definedName name="김영" hidden="1">{#N/A,#N/A,FALSE,"단축1";#N/A,#N/A,FALSE,"단축2";#N/A,#N/A,FALSE,"단축3";#N/A,#N/A,FALSE,"장축";#N/A,#N/A,FALSE,"4WD"}</definedName>
    <definedName name="김종경" localSheetId="0" hidden="1">{#N/A,#N/A,FALSE,"단축1";#N/A,#N/A,FALSE,"단축2";#N/A,#N/A,FALSE,"단축3";#N/A,#N/A,FALSE,"장축";#N/A,#N/A,FALSE,"4WD"}</definedName>
    <definedName name="김종경" hidden="1">{#N/A,#N/A,FALSE,"단축1";#N/A,#N/A,FALSE,"단축2";#N/A,#N/A,FALSE,"단축3";#N/A,#N/A,FALSE,"장축";#N/A,#N/A,FALSE,"4WD"}</definedName>
    <definedName name="김차" localSheetId="0" hidden="1">{#N/A,#N/A,FALSE,"단축1";#N/A,#N/A,FALSE,"단축2";#N/A,#N/A,FALSE,"단축3";#N/A,#N/A,FALSE,"장축";#N/A,#N/A,FALSE,"4WD"}</definedName>
    <definedName name="김차" hidden="1">{#N/A,#N/A,FALSE,"단축1";#N/A,#N/A,FALSE,"단축2";#N/A,#N/A,FALSE,"단축3";#N/A,#N/A,FALSE,"장축";#N/A,#N/A,FALSE,"4WD"}</definedName>
    <definedName name="ㄴ" localSheetId="0" hidden="1">{#N/A,#N/A,FALSE,"단축1";#N/A,#N/A,FALSE,"단축2";#N/A,#N/A,FALSE,"단축3";#N/A,#N/A,FALSE,"장축";#N/A,#N/A,FALSE,"4WD"}</definedName>
    <definedName name="ㄴ" hidden="1">{#N/A,#N/A,FALSE,"단축1";#N/A,#N/A,FALSE,"단축2";#N/A,#N/A,FALSE,"단축3";#N/A,#N/A,FALSE,"장축";#N/A,#N/A,FALSE,"4WD"}</definedName>
    <definedName name="ㄴ1" localSheetId="0" hidden="1">{#N/A,#N/A,FALSE,"신규dep";#N/A,#N/A,FALSE,"신규dep-금형상각후";#N/A,#N/A,FALSE,"신규dep-연구비상각후";#N/A,#N/A,FALSE,"신규dep-기계,공구상각후"}</definedName>
    <definedName name="ㄴ1" hidden="1">{#N/A,#N/A,FALSE,"신규dep";#N/A,#N/A,FALSE,"신규dep-금형상각후";#N/A,#N/A,FALSE,"신규dep-연구비상각후";#N/A,#N/A,FALSE,"신규dep-기계,공구상각후"}</definedName>
    <definedName name="ㄴㄴ" localSheetId="0" hidden="1">{#N/A,#N/A,FALSE,"단축1";#N/A,#N/A,FALSE,"단축2";#N/A,#N/A,FALSE,"단축3";#N/A,#N/A,FALSE,"장축";#N/A,#N/A,FALSE,"4WD"}</definedName>
    <definedName name="ㄴㄴ" hidden="1">{#N/A,#N/A,FALSE,"단축1";#N/A,#N/A,FALSE,"단축2";#N/A,#N/A,FALSE,"단축3";#N/A,#N/A,FALSE,"장축";#N/A,#N/A,FALSE,"4WD"}</definedName>
    <definedName name="ㄴㄴㄴㄴㄴ" localSheetId="0" hidden="1">{#N/A,#N/A,FALSE,"단축1";#N/A,#N/A,FALSE,"단축2";#N/A,#N/A,FALSE,"단축3";#N/A,#N/A,FALSE,"장축";#N/A,#N/A,FALSE,"4WD"}</definedName>
    <definedName name="ㄴㄴㄴㄴㄴ" hidden="1">{#N/A,#N/A,FALSE,"단축1";#N/A,#N/A,FALSE,"단축2";#N/A,#N/A,FALSE,"단축3";#N/A,#N/A,FALSE,"장축";#N/A,#N/A,FALSE,"4WD"}</definedName>
    <definedName name="ㄴㄴㄹ" localSheetId="0" hidden="1">{#N/A,#N/A,FALSE,"단축1";#N/A,#N/A,FALSE,"단축2";#N/A,#N/A,FALSE,"단축3";#N/A,#N/A,FALSE,"장축";#N/A,#N/A,FALSE,"4WD"}</definedName>
    <definedName name="ㄴㄴㄹ" hidden="1">{#N/A,#N/A,FALSE,"단축1";#N/A,#N/A,FALSE,"단축2";#N/A,#N/A,FALSE,"단축3";#N/A,#N/A,FALSE,"장축";#N/A,#N/A,FALSE,"4WD"}</definedName>
    <definedName name="ㄴㄷ더" localSheetId="0" hidden="1">{#N/A,#N/A,FALSE,"단축1";#N/A,#N/A,FALSE,"단축2";#N/A,#N/A,FALSE,"단축3";#N/A,#N/A,FALSE,"장축";#N/A,#N/A,FALSE,"4WD"}</definedName>
    <definedName name="ㄴㄷ더" hidden="1">{#N/A,#N/A,FALSE,"단축1";#N/A,#N/A,FALSE,"단축2";#N/A,#N/A,FALSE,"단축3";#N/A,#N/A,FALSE,"장축";#N/A,#N/A,FALSE,"4WD"}</definedName>
    <definedName name="ㄴㅇ" localSheetId="14" hidden="1">{#N/A,#N/A,FALSE,"단축1";#N/A,#N/A,FALSE,"단축2";#N/A,#N/A,FALSE,"단축3";#N/A,#N/A,FALSE,"장축";#N/A,#N/A,FALSE,"4WD"}</definedName>
    <definedName name="ㄴㅇ" localSheetId="0" hidden="1">{#N/A,#N/A,FALSE,"단축1";#N/A,#N/A,FALSE,"단축2";#N/A,#N/A,FALSE,"단축3";#N/A,#N/A,FALSE,"장축";#N/A,#N/A,FALSE,"4WD"}</definedName>
    <definedName name="ㄴㅇ" hidden="1">{#N/A,#N/A,FALSE,"단축1";#N/A,#N/A,FALSE,"단축2";#N/A,#N/A,FALSE,"단축3";#N/A,#N/A,FALSE,"장축";#N/A,#N/A,FALSE,"4WD"}</definedName>
    <definedName name="ㄴㅇㄴ" localSheetId="14" hidden="1">{#N/A,#N/A,FALSE,"단축1";#N/A,#N/A,FALSE,"단축2";#N/A,#N/A,FALSE,"단축3";#N/A,#N/A,FALSE,"장축";#N/A,#N/A,FALSE,"4WD"}</definedName>
    <definedName name="ㄴㅇㄴ" localSheetId="0" hidden="1">{"'Sheet1'!$R$24:$V$24"}</definedName>
    <definedName name="ㄴㅇㄴ" hidden="1">{"'Sheet1'!$R$24:$V$24"}</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ㄹ" localSheetId="0" hidden="1">{#N/A,#N/A,FALSE,"단축1";#N/A,#N/A,FALSE,"단축2";#N/A,#N/A,FALSE,"단축3";#N/A,#N/A,FALSE,"장축";#N/A,#N/A,FALSE,"4WD"}</definedName>
    <definedName name="ㄴㅇㄹ" hidden="1">{#N/A,#N/A,FALSE,"단축1";#N/A,#N/A,FALSE,"단축2";#N/A,#N/A,FALSE,"단축3";#N/A,#N/A,FALSE,"장축";#N/A,#N/A,FALSE,"4WD"}</definedName>
    <definedName name="ㄴㅇㄹㄹ" localSheetId="0" hidden="1">{#N/A,#N/A,FALSE,"단축1";#N/A,#N/A,FALSE,"단축2";#N/A,#N/A,FALSE,"단축3";#N/A,#N/A,FALSE,"장축";#N/A,#N/A,FALSE,"4WD"}</definedName>
    <definedName name="ㄴㅇㄹㄹ" hidden="1">{#N/A,#N/A,FALSE,"단축1";#N/A,#N/A,FALSE,"단축2";#N/A,#N/A,FALSE,"단축3";#N/A,#N/A,FALSE,"장축";#N/A,#N/A,FALSE,"4WD"}</definedName>
    <definedName name="ㄴㅋ" localSheetId="0" hidden="1">{#N/A,#N/A,FALSE,"단축1";#N/A,#N/A,FALSE,"단축2";#N/A,#N/A,FALSE,"단축3";#N/A,#N/A,FALSE,"장축";#N/A,#N/A,FALSE,"4WD"}</definedName>
    <definedName name="ㄴㅋ" hidden="1">{#N/A,#N/A,FALSE,"단축1";#N/A,#N/A,FALSE,"단축2";#N/A,#N/A,FALSE,"단축3";#N/A,#N/A,FALSE,"장축";#N/A,#N/A,FALSE,"4WD"}</definedName>
    <definedName name="나나" localSheetId="0" hidden="1">{#N/A,#N/A,FALSE,"단축1";#N/A,#N/A,FALSE,"단축2";#N/A,#N/A,FALSE,"단축3";#N/A,#N/A,FALSE,"장축";#N/A,#N/A,FALSE,"4WD"}</definedName>
    <definedName name="나나" hidden="1">{#N/A,#N/A,FALSE,"단축1";#N/A,#N/A,FALSE,"단축2";#N/A,#N/A,FALSE,"단축3";#N/A,#N/A,FALSE,"장축";#N/A,#N/A,FALSE,"4WD"}</definedName>
    <definedName name="네번" localSheetId="0" hidden="1">{#N/A,#N/A,FALSE,"단축1";#N/A,#N/A,FALSE,"단축2";#N/A,#N/A,FALSE,"단축3";#N/A,#N/A,FALSE,"장축";#N/A,#N/A,FALSE,"4WD"}</definedName>
    <definedName name="네번" hidden="1">{#N/A,#N/A,FALSE,"단축1";#N/A,#N/A,FALSE,"단축2";#N/A,#N/A,FALSE,"단축3";#N/A,#N/A,FALSE,"장축";#N/A,#N/A,FALSE,"4WD"}</definedName>
    <definedName name="년도" localSheetId="0" hidden="1">{#N/A,#N/A,FALSE,"단축1";#N/A,#N/A,FALSE,"단축2";#N/A,#N/A,FALSE,"단축3";#N/A,#N/A,FALSE,"장축";#N/A,#N/A,FALSE,"4WD"}</definedName>
    <definedName name="년도" hidden="1">{#N/A,#N/A,FALSE,"단축1";#N/A,#N/A,FALSE,"단축2";#N/A,#N/A,FALSE,"단축3";#N/A,#N/A,FALSE,"장축";#N/A,#N/A,FALSE,"4WD"}</definedName>
    <definedName name="노사" localSheetId="0" hidden="1">{#N/A,#N/A,FALSE,"표지";#N/A,#N/A,FALSE,"전제";#N/A,#N/A,FALSE,"손익-자 (2)";#N/A,#N/A,FALSE,"손익-자";#N/A,#N/A,FALSE,"손익-마 (2)";#N/A,#N/A,FALSE,"손익-마";#N/A,#N/A,FALSE,"총손최종"}</definedName>
    <definedName name="노사" hidden="1">{#N/A,#N/A,FALSE,"표지";#N/A,#N/A,FALSE,"전제";#N/A,#N/A,FALSE,"손익-자 (2)";#N/A,#N/A,FALSE,"손익-자";#N/A,#N/A,FALSE,"손익-마 (2)";#N/A,#N/A,FALSE,"손익-마";#N/A,#N/A,FALSE,"총손최종"}</definedName>
    <definedName name="니ㅣㄴ" localSheetId="0" hidden="1">{#N/A,#N/A,FALSE,"단축1";#N/A,#N/A,FALSE,"단축2";#N/A,#N/A,FALSE,"단축3";#N/A,#N/A,FALSE,"장축";#N/A,#N/A,FALSE,"4WD"}</definedName>
    <definedName name="니ㅣㄴ" hidden="1">{#N/A,#N/A,FALSE,"단축1";#N/A,#N/A,FALSE,"단축2";#N/A,#N/A,FALSE,"단축3";#N/A,#N/A,FALSE,"장축";#N/A,#N/A,FALSE,"4WD"}</definedName>
    <definedName name="닝니" localSheetId="0" hidden="1">{#N/A,#N/A,FALSE,"´UA";#N/A,#N/A,FALSE,"´UA";#N/A,#N/A,FALSE,"´UA";#N/A,#N/A,FALSE,"Aa";#N/A,#N/A,FALSE,"4WD"}</definedName>
    <definedName name="닝니" hidden="1">{#N/A,#N/A,FALSE,"´UA";#N/A,#N/A,FALSE,"´UA";#N/A,#N/A,FALSE,"´UA";#N/A,#N/A,FALSE,"Aa";#N/A,#N/A,FALSE,"4WD"}</definedName>
    <definedName name="ㄵㄷㄹ" localSheetId="0" hidden="1">{#N/A,#N/A,FALSE,"표지";#N/A,#N/A,FALSE,"전제";#N/A,#N/A,FALSE,"손익-자 (2)";#N/A,#N/A,FALSE,"손익-자";#N/A,#N/A,FALSE,"손익-마 (2)";#N/A,#N/A,FALSE,"손익-마";#N/A,#N/A,FALSE,"총손최종"}</definedName>
    <definedName name="ㄵㄷㄹ" hidden="1">{#N/A,#N/A,FALSE,"표지";#N/A,#N/A,FALSE,"전제";#N/A,#N/A,FALSE,"손익-자 (2)";#N/A,#N/A,FALSE,"손익-자";#N/A,#N/A,FALSE,"손익-마 (2)";#N/A,#N/A,FALSE,"손익-마";#N/A,#N/A,FALSE,"총손최종"}</definedName>
    <definedName name="ㄷ" localSheetId="0" hidden="1">{#N/A,#N/A,FALSE,"신규dep";#N/A,#N/A,FALSE,"신규dep-금형상각후";#N/A,#N/A,FALSE,"신규dep-연구비상각후";#N/A,#N/A,FALSE,"신규dep-기계,공구상각후"}</definedName>
    <definedName name="ㄷ" hidden="1">{#N/A,#N/A,FALSE,"신규dep";#N/A,#N/A,FALSE,"신규dep-금형상각후";#N/A,#N/A,FALSE,"신규dep-연구비상각후";#N/A,#N/A,FALSE,"신규dep-기계,공구상각후"}</definedName>
    <definedName name="ㄷㄳ" localSheetId="0" hidden="1">{#N/A,#N/A,FALSE,"단축1";#N/A,#N/A,FALSE,"단축2";#N/A,#N/A,FALSE,"단축3";#N/A,#N/A,FALSE,"장축";#N/A,#N/A,FALSE,"4WD"}</definedName>
    <definedName name="ㄷㄳ" hidden="1">{#N/A,#N/A,FALSE,"단축1";#N/A,#N/A,FALSE,"단축2";#N/A,#N/A,FALSE,"단축3";#N/A,#N/A,FALSE,"장축";#N/A,#N/A,FALSE,"4WD"}</definedName>
    <definedName name="ㄷㄷ" localSheetId="0" hidden="1">{#N/A,#N/A,FALSE,"협조전";#N/A,#N/A,FALSE,"원가절감계획 ";#N/A,#N/A,FALSE,"항목별원가절감계획"}</definedName>
    <definedName name="ㄷㄷ" hidden="1">{#N/A,#N/A,FALSE,"협조전";#N/A,#N/A,FALSE,"원가절감계획 ";#N/A,#N/A,FALSE,"항목별원가절감계획"}</definedName>
    <definedName name="ㄷㄷㄷ" localSheetId="0" hidden="1">{#N/A,#N/A,FALSE,"표지";#N/A,#N/A,FALSE,"전제";#N/A,#N/A,FALSE,"손익-자 (2)";#N/A,#N/A,FALSE,"손익-자";#N/A,#N/A,FALSE,"손익-마 (2)";#N/A,#N/A,FALSE,"손익-마";#N/A,#N/A,FALSE,"총손최종"}</definedName>
    <definedName name="ㄷㄷㄷ" hidden="1">{#N/A,#N/A,FALSE,"표지";#N/A,#N/A,FALSE,"전제";#N/A,#N/A,FALSE,"손익-자 (2)";#N/A,#N/A,FALSE,"손익-자";#N/A,#N/A,FALSE,"손익-마 (2)";#N/A,#N/A,FALSE,"손익-마";#N/A,#N/A,FALSE,"총손최종"}</definedName>
    <definedName name="ㄷㅇ" localSheetId="0" hidden="1">{#N/A,#N/A,TRUE,"Y생산";#N/A,#N/A,TRUE,"Y판매";#N/A,#N/A,TRUE,"Y총물량";#N/A,#N/A,TRUE,"Y능력";#N/A,#N/A,TRUE,"YKD"}</definedName>
    <definedName name="ㄷㅇ" hidden="1">{#N/A,#N/A,TRUE,"Y생산";#N/A,#N/A,TRUE,"Y판매";#N/A,#N/A,TRUE,"Y총물량";#N/A,#N/A,TRUE,"Y능력";#N/A,#N/A,TRUE,"YKD"}</definedName>
    <definedName name="ㄷㅇㅍ" localSheetId="0" hidden="1">{#N/A,#N/A,FALSE,"단축1";#N/A,#N/A,FALSE,"단축2";#N/A,#N/A,FALSE,"단축3";#N/A,#N/A,FALSE,"장축";#N/A,#N/A,FALSE,"4WD"}</definedName>
    <definedName name="ㄷㅇㅍ" hidden="1">{#N/A,#N/A,FALSE,"단축1";#N/A,#N/A,FALSE,"단축2";#N/A,#N/A,FALSE,"단축3";#N/A,#N/A,FALSE,"장축";#N/A,#N/A,FALSE,"4WD"}</definedName>
    <definedName name="ㄷㅈㄷㅈ" localSheetId="0" hidden="1">{#N/A,#N/A,FALSE,"단축1";#N/A,#N/A,FALSE,"단축2";#N/A,#N/A,FALSE,"단축3";#N/A,#N/A,FALSE,"장축";#N/A,#N/A,FALSE,"4WD"}</definedName>
    <definedName name="ㄷㅈㄷㅈ" hidden="1">{#N/A,#N/A,FALSE,"단축1";#N/A,#N/A,FALSE,"단축2";#N/A,#N/A,FALSE,"단축3";#N/A,#N/A,FALSE,"장축";#N/A,#N/A,FALSE,"4WD"}</definedName>
    <definedName name="ㄷㅈㅂ" localSheetId="0"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기" localSheetId="0" hidden="1">{#N/A,#N/A,TRUE,"Y생산";#N/A,#N/A,TRUE,"Y판매";#N/A,#N/A,TRUE,"Y총물량";#N/A,#N/A,TRUE,"Y능력";#N/A,#N/A,TRUE,"YKD"}</definedName>
    <definedName name="단기" hidden="1">{#N/A,#N/A,TRUE,"Y생산";#N/A,#N/A,TRUE,"Y판매";#N/A,#N/A,TRUE,"Y총물량";#N/A,#N/A,TRUE,"Y능력";#N/A,#N/A,TRUE,"YKD"}</definedName>
    <definedName name="단기대여금" localSheetId="0" hidden="1">{#N/A,#N/A,TRUE,"Y생산";#N/A,#N/A,TRUE,"Y판매";#N/A,#N/A,TRUE,"Y총물량";#N/A,#N/A,TRUE,"Y능력";#N/A,#N/A,TRUE,"YKD"}</definedName>
    <definedName name="단기대여금" hidden="1">{#N/A,#N/A,TRUE,"Y생산";#N/A,#N/A,TRUE,"Y판매";#N/A,#N/A,TRUE,"Y총물량";#N/A,#N/A,TRUE,"Y능력";#N/A,#N/A,TRUE,"YKD"}</definedName>
    <definedName name="단조편성표" localSheetId="0" hidden="1">{#N/A,#N/A,FALSE,"단축1";#N/A,#N/A,FALSE,"단축2";#N/A,#N/A,FALSE,"단축3";#N/A,#N/A,FALSE,"장축";#N/A,#N/A,FALSE,"4WD"}</definedName>
    <definedName name="단조편성표" hidden="1">{#N/A,#N/A,FALSE,"단축1";#N/A,#N/A,FALSE,"단축2";#N/A,#N/A,FALSE,"단축3";#N/A,#N/A,FALSE,"장축";#N/A,#N/A,FALSE,"4WD"}</definedName>
    <definedName name="당" localSheetId="0" hidden="1">{#N/A,#N/A,FALSE,"단축1";#N/A,#N/A,FALSE,"단축2";#N/A,#N/A,FALSE,"단축3";#N/A,#N/A,FALSE,"장축";#N/A,#N/A,FALSE,"4WD"}</definedName>
    <definedName name="당" hidden="1">{#N/A,#N/A,FALSE,"단축1";#N/A,#N/A,FALSE,"단축2";#N/A,#N/A,FALSE,"단축3";#N/A,#N/A,FALSE,"장축";#N/A,#N/A,FALSE,"4WD"}</definedName>
    <definedName name="당러버" localSheetId="0" hidden="1">{#N/A,#N/A,FALSE,"단축1";#N/A,#N/A,FALSE,"단축2";#N/A,#N/A,FALSE,"단축3";#N/A,#N/A,FALSE,"장축";#N/A,#N/A,FALSE,"4WD"}</definedName>
    <definedName name="당러버" hidden="1">{#N/A,#N/A,FALSE,"단축1";#N/A,#N/A,FALSE,"단축2";#N/A,#N/A,FALSE,"단축3";#N/A,#N/A,FALSE,"장축";#N/A,#N/A,FALSE,"4WD"}</definedName>
    <definedName name="대방총괄" localSheetId="0" hidden="1">{#N/A,#N/A,FALSE,"단축1";#N/A,#N/A,FALSE,"단축2";#N/A,#N/A,FALSE,"단축3";#N/A,#N/A,FALSE,"장축";#N/A,#N/A,FALSE,"4WD"}</definedName>
    <definedName name="대방총괄" hidden="1">{#N/A,#N/A,FALSE,"단축1";#N/A,#N/A,FALSE,"단축2";#N/A,#N/A,FALSE,"단축3";#N/A,#N/A,FALSE,"장축";#N/A,#N/A,FALSE,"4WD"}</definedName>
    <definedName name="대상" localSheetId="0" hidden="1">{#N/A,#N/A,FALSE,"표지";#N/A,#N/A,FALSE,"을지1";#N/A,#N/A,FALSE,"일정1";#N/A,#N/A,FALSE,"일정2";#N/A,#N/A,FALSE,"11T-C";#N/A,#N/A,FALSE,"15T-D";#N/A,#N/A,FALSE,"판매현황";#N/A,#N/A,FALSE,"업무 FLOW"}</definedName>
    <definedName name="대상" hidden="1">{#N/A,#N/A,FALSE,"표지";#N/A,#N/A,FALSE,"을지1";#N/A,#N/A,FALSE,"일정1";#N/A,#N/A,FALSE,"일정2";#N/A,#N/A,FALSE,"11T-C";#N/A,#N/A,FALSE,"15T-D";#N/A,#N/A,FALSE,"판매현황";#N/A,#N/A,FALSE,"업무 FLOW"}</definedName>
    <definedName name="덕양" localSheetId="0" hidden="1">{#N/A,#N/A,FALSE,"해외크레임";#N/A,#N/A,FALSE,"ACCENT현황";#N/A,#N/A,FALSE,"AVANTE";#N/A,#N/A,FALSE,"SONATA(3)";#N/A,#N/A,FALSE,"국내크레임"}</definedName>
    <definedName name="덕양" hidden="1">{#N/A,#N/A,FALSE,"해외크레임";#N/A,#N/A,FALSE,"ACCENT현황";#N/A,#N/A,FALSE,"AVANTE";#N/A,#N/A,FALSE,"SONATA(3)";#N/A,#N/A,FALSE,"국내크레임"}</definedName>
    <definedName name="뎓ㄹㅊㅍ투ㅜㅍ" localSheetId="0" hidden="1">{#N/A,#N/A,FALSE,"단축1";#N/A,#N/A,FALSE,"단축2";#N/A,#N/A,FALSE,"단축3";#N/A,#N/A,FALSE,"장축";#N/A,#N/A,FALSE,"4WD"}</definedName>
    <definedName name="뎓ㄹㅊㅍ투ㅜㅍ" hidden="1">{#N/A,#N/A,FALSE,"단축1";#N/A,#N/A,FALSE,"단축2";#N/A,#N/A,FALSE,"단축3";#N/A,#N/A,FALSE,"장축";#N/A,#N/A,FALSE,"4WD"}</definedName>
    <definedName name="돌" localSheetId="0" hidden="1">{#N/A,#N/A,FALSE,"단축1";#N/A,#N/A,FALSE,"단축2";#N/A,#N/A,FALSE,"단축3";#N/A,#N/A,FALSE,"장축";#N/A,#N/A,FALSE,"4WD"}</definedName>
    <definedName name="돌" hidden="1">{#N/A,#N/A,FALSE,"단축1";#N/A,#N/A,FALSE,"단축2";#N/A,#N/A,FALSE,"단축3";#N/A,#N/A,FALSE,"장축";#N/A,#N/A,FALSE,"4WD"}</definedName>
    <definedName name="동국" localSheetId="0"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 localSheetId="0"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시" localSheetId="0" hidden="1">{#N/A,#N/A,FALSE,"단축1";#N/A,#N/A,FALSE,"단축2";#N/A,#N/A,FALSE,"단축3";#N/A,#N/A,FALSE,"장축";#N/A,#N/A,FALSE,"4WD"}</definedName>
    <definedName name="동시" hidden="1">{#N/A,#N/A,FALSE,"단축1";#N/A,#N/A,FALSE,"단축2";#N/A,#N/A,FALSE,"단축3";#N/A,#N/A,FALSE,"장축";#N/A,#N/A,FALSE,"4WD"}</definedName>
    <definedName name="동시투자" localSheetId="0" hidden="1">{#N/A,#N/A,FALSE,"단축1";#N/A,#N/A,FALSE,"단축2";#N/A,#N/A,FALSE,"단축3";#N/A,#N/A,FALSE,"장축";#N/A,#N/A,FALSE,"4WD"}</definedName>
    <definedName name="동시투자" hidden="1">{#N/A,#N/A,FALSE,"단축1";#N/A,#N/A,FALSE,"단축2";#N/A,#N/A,FALSE,"단축3";#N/A,#N/A,FALSE,"장축";#N/A,#N/A,FALSE,"4WD"}</definedName>
    <definedName name="동시투자MIP" localSheetId="0" hidden="1">{#N/A,#N/A,FALSE,"단축1";#N/A,#N/A,FALSE,"단축2";#N/A,#N/A,FALSE,"단축3";#N/A,#N/A,FALSE,"장축";#N/A,#N/A,FALSE,"4WD"}</definedName>
    <definedName name="동시투자MIP" hidden="1">{#N/A,#N/A,FALSE,"단축1";#N/A,#N/A,FALSE,"단축2";#N/A,#N/A,FALSE,"단축3";#N/A,#N/A,FALSE,"장축";#N/A,#N/A,FALSE,"4WD"}</definedName>
    <definedName name="동시투자투자비" localSheetId="0" hidden="1">{#N/A,#N/A,FALSE,"단축1";#N/A,#N/A,FALSE,"단축2";#N/A,#N/A,FALSE,"단축3";#N/A,#N/A,FALSE,"장축";#N/A,#N/A,FALSE,"4WD"}</definedName>
    <definedName name="동시투자투자비" hidden="1">{#N/A,#N/A,FALSE,"단축1";#N/A,#N/A,FALSE,"단축2";#N/A,#N/A,FALSE,"단축3";#N/A,#N/A,FALSE,"장축";#N/A,#N/A,FALSE,"4WD"}</definedName>
    <definedName name="동익산" localSheetId="0" hidden="1">{#N/A,#N/A,FALSE,"표지";#N/A,#N/A,FALSE,"을지1";#N/A,#N/A,FALSE,"일정1";#N/A,#N/A,FALSE,"일정2";#N/A,#N/A,FALSE,"11T-C";#N/A,#N/A,FALSE,"15T-D";#N/A,#N/A,FALSE,"판매현황";#N/A,#N/A,FALSE,"업무 FLOW"}</definedName>
    <definedName name="동익산" hidden="1">{#N/A,#N/A,FALSE,"표지";#N/A,#N/A,FALSE,"을지1";#N/A,#N/A,FALSE,"일정1";#N/A,#N/A,FALSE,"일정2";#N/A,#N/A,FALSE,"11T-C";#N/A,#N/A,FALSE,"15T-D";#N/A,#N/A,FALSE,"판매현황";#N/A,#N/A,FALSE,"업무 FLOW"}</definedName>
    <definedName name="동향향향" localSheetId="0" hidden="1">{#N/A,#N/A,FALSE,"단축1";#N/A,#N/A,FALSE,"단축2";#N/A,#N/A,FALSE,"단축3";#N/A,#N/A,FALSE,"장축";#N/A,#N/A,FALSE,"4WD"}</definedName>
    <definedName name="동향향향" hidden="1">{#N/A,#N/A,FALSE,"단축1";#N/A,#N/A,FALSE,"단축2";#N/A,#N/A,FALSE,"단축3";#N/A,#N/A,FALSE,"장축";#N/A,#N/A,FALSE,"4WD"}</definedName>
    <definedName name="두번" localSheetId="0" hidden="1">{#N/A,#N/A,FALSE,"단축1";#N/A,#N/A,FALSE,"단축2";#N/A,#N/A,FALSE,"단축3";#N/A,#N/A,FALSE,"장축";#N/A,#N/A,FALSE,"4WD"}</definedName>
    <definedName name="두번" hidden="1">{#N/A,#N/A,FALSE,"단축1";#N/A,#N/A,FALSE,"단축2";#N/A,#N/A,FALSE,"단축3";#N/A,#N/A,FALSE,"장축";#N/A,#N/A,FALSE,"4WD"}</definedName>
    <definedName name="등록0501" localSheetId="0" hidden="1">{#N/A,#N/A,FALSE,"단축1";#N/A,#N/A,FALSE,"단축2";#N/A,#N/A,FALSE,"단축3";#N/A,#N/A,FALSE,"장축";#N/A,#N/A,FALSE,"4WD"}</definedName>
    <definedName name="등록0501" hidden="1">{#N/A,#N/A,FALSE,"단축1";#N/A,#N/A,FALSE,"단축2";#N/A,#N/A,FALSE,"단축3";#N/A,#N/A,FALSE,"장축";#N/A,#N/A,FALSE,"4WD"}</definedName>
    <definedName name="ㄹ" localSheetId="0" hidden="1">{#N/A,#N/A,TRUE,"Y생산";#N/A,#N/A,TRUE,"Y판매";#N/A,#N/A,TRUE,"Y총물량";#N/A,#N/A,TRUE,"Y능력";#N/A,#N/A,TRUE,"YKD"}</definedName>
    <definedName name="ㄹ" hidden="1">{#N/A,#N/A,TRUE,"Y생산";#N/A,#N/A,TRUE,"Y판매";#N/A,#N/A,TRUE,"Y총물량";#N/A,#N/A,TRUE,"Y능력";#N/A,#N/A,TRUE,"YKD"}</definedName>
    <definedName name="ㄹㄹㄹ" localSheetId="0" hidden="1">{#N/A,#N/A,FALSE,"단축1";#N/A,#N/A,FALSE,"단축2";#N/A,#N/A,FALSE,"단축3";#N/A,#N/A,FALSE,"장축";#N/A,#N/A,FALSE,"4WD"}</definedName>
    <definedName name="ㄹㄹㄹ" hidden="1">{#N/A,#N/A,FALSE,"단축1";#N/A,#N/A,FALSE,"단축2";#N/A,#N/A,FALSE,"단축3";#N/A,#N/A,FALSE,"장축";#N/A,#N/A,FALSE,"4WD"}</definedName>
    <definedName name="ㄹㄹㄹㄹㄹ" hidden="1">#REF!</definedName>
    <definedName name="ㄹㄹㄹㄹㄺㄹㄹ" localSheetId="0" hidden="1">{#N/A,#N/A,FALSE,"단축1";#N/A,#N/A,FALSE,"단축2";#N/A,#N/A,FALSE,"단축3";#N/A,#N/A,FALSE,"장축";#N/A,#N/A,FALSE,"4WD"}</definedName>
    <definedName name="ㄹㄹㄹㄹㄺㄹㄹ" hidden="1">{#N/A,#N/A,FALSE,"단축1";#N/A,#N/A,FALSE,"단축2";#N/A,#N/A,FALSE,"단축3";#N/A,#N/A,FALSE,"장축";#N/A,#N/A,FALSE,"4WD"}</definedName>
    <definedName name="ㄹㄹㅇ" localSheetId="0" hidden="1">{#N/A,#N/A,FALSE,"단축1";#N/A,#N/A,FALSE,"단축2";#N/A,#N/A,FALSE,"단축3";#N/A,#N/A,FALSE,"장축";#N/A,#N/A,FALSE,"4WD"}</definedName>
    <definedName name="ㄹㄹㅇ" hidden="1">{#N/A,#N/A,FALSE,"단축1";#N/A,#N/A,FALSE,"단축2";#N/A,#N/A,FALSE,"단축3";#N/A,#N/A,FALSE,"장축";#N/A,#N/A,FALSE,"4WD"}</definedName>
    <definedName name="ㄹㄹ호ㅗ" localSheetId="0" hidden="1">{#N/A,#N/A,FALSE,"단축1";#N/A,#N/A,FALSE,"단축2";#N/A,#N/A,FALSE,"단축3";#N/A,#N/A,FALSE,"장축";#N/A,#N/A,FALSE,"4WD"}</definedName>
    <definedName name="ㄹㄹ호ㅗ" hidden="1">{#N/A,#N/A,FALSE,"단축1";#N/A,#N/A,FALSE,"단축2";#N/A,#N/A,FALSE,"단축3";#N/A,#N/A,FALSE,"장축";#N/A,#N/A,FALSE,"4WD"}</definedName>
    <definedName name="ㄹ먀ㅐㅕㅓㅣ" localSheetId="0" hidden="1">{#N/A,#N/A,FALSE,"단축1";#N/A,#N/A,FALSE,"단축2";#N/A,#N/A,FALSE,"단축3";#N/A,#N/A,FALSE,"장축";#N/A,#N/A,FALSE,"4WD"}</definedName>
    <definedName name="ㄹ먀ㅐㅕㅓㅣ" hidden="1">{#N/A,#N/A,FALSE,"단축1";#N/A,#N/A,FALSE,"단축2";#N/A,#N/A,FALSE,"단축3";#N/A,#N/A,FALSE,"장축";#N/A,#N/A,FALSE,"4WD"}</definedName>
    <definedName name="ㄹㅇ" localSheetId="0" hidden="1">{#N/A,#N/A,FALSE,"단축1";#N/A,#N/A,FALSE,"단축2";#N/A,#N/A,FALSE,"단축3";#N/A,#N/A,FALSE,"장축";#N/A,#N/A,FALSE,"4WD"}</definedName>
    <definedName name="ㄹㅇ" hidden="1">{#N/A,#N/A,FALSE,"단축1";#N/A,#N/A,FALSE,"단축2";#N/A,#N/A,FALSE,"단축3";#N/A,#N/A,FALSE,"장축";#N/A,#N/A,FALSE,"4WD"}</definedName>
    <definedName name="ㄹㅇㄹㄴㅇㅁ" localSheetId="0" hidden="1">{#N/A,#N/A,FALSE,"단축1";#N/A,#N/A,FALSE,"단축2";#N/A,#N/A,FALSE,"단축3";#N/A,#N/A,FALSE,"장축";#N/A,#N/A,FALSE,"4WD"}</definedName>
    <definedName name="ㄹㅇㄹㄴㅇㅁ" hidden="1">{#N/A,#N/A,FALSE,"단축1";#N/A,#N/A,FALSE,"단축2";#N/A,#N/A,FALSE,"단축3";#N/A,#N/A,FALSE,"장축";#N/A,#N/A,FALSE,"4WD"}</definedName>
    <definedName name="ㄹ헣러화ㅏㅓㅘㅓ" localSheetId="0" hidden="1">{#N/A,#N/A,FALSE,"신규dep";#N/A,#N/A,FALSE,"신규dep-금형상각후";#N/A,#N/A,FALSE,"신규dep-연구비상각후";#N/A,#N/A,FALSE,"신규dep-기계,공구상각후"}</definedName>
    <definedName name="ㄹ헣러화ㅏㅓㅘㅓ" hidden="1">{#N/A,#N/A,FALSE,"신규dep";#N/A,#N/A,FALSE,"신규dep-금형상각후";#N/A,#N/A,FALSE,"신규dep-연구비상각후";#N/A,#N/A,FALSE,"신규dep-기계,공구상각후"}</definedName>
    <definedName name="ㄹ히" localSheetId="0" hidden="1">{#N/A,#N/A,TRUE,"Y생산";#N/A,#N/A,TRUE,"Y판매";#N/A,#N/A,TRUE,"Y총물량";#N/A,#N/A,TRUE,"Y능력";#N/A,#N/A,TRUE,"YKD"}</definedName>
    <definedName name="ㄹ히" hidden="1">{#N/A,#N/A,TRUE,"Y생산";#N/A,#N/A,TRUE,"Y판매";#N/A,#N/A,TRUE,"Y총물량";#N/A,#N/A,TRUE,"Y능력";#N/A,#N/A,TRUE,"YKD"}</definedName>
    <definedName name="라" localSheetId="0" hidden="1">{#N/A,#N/A,FALSE,"표지";#N/A,#N/A,FALSE,"전제";#N/A,#N/A,FALSE,"손익-자 (2)";#N/A,#N/A,FALSE,"손익-자";#N/A,#N/A,FALSE,"손익-마 (2)";#N/A,#N/A,FALSE,"손익-마";#N/A,#N/A,FALSE,"총손최종"}</definedName>
    <definedName name="라" hidden="1">{#N/A,#N/A,FALSE,"표지";#N/A,#N/A,FALSE,"전제";#N/A,#N/A,FALSE,"손익-자 (2)";#N/A,#N/A,FALSE,"손익-자";#N/A,#N/A,FALSE,"손익-마 (2)";#N/A,#N/A,FALSE,"손익-마";#N/A,#N/A,FALSE,"총손최종"}</definedName>
    <definedName name="라나ㅓ린" localSheetId="0" hidden="1">{#N/A,#N/A,FALSE,"단축1";#N/A,#N/A,FALSE,"단축2";#N/A,#N/A,FALSE,"단축3";#N/A,#N/A,FALSE,"장축";#N/A,#N/A,FALSE,"4WD"}</definedName>
    <definedName name="라나ㅓ린" hidden="1">{#N/A,#N/A,FALSE,"단축1";#N/A,#N/A,FALSE,"단축2";#N/A,#N/A,FALSE,"단축3";#N/A,#N/A,FALSE,"장축";#N/A,#N/A,FALSE,"4WD"}</definedName>
    <definedName name="라어아" localSheetId="0" hidden="1">{#N/A,#N/A,FALSE,"단축1";#N/A,#N/A,FALSE,"단축2";#N/A,#N/A,FALSE,"단축3";#N/A,#N/A,FALSE,"장축";#N/A,#N/A,FALSE,"4WD"}</definedName>
    <definedName name="라어아" hidden="1">{#N/A,#N/A,FALSE,"단축1";#N/A,#N/A,FALSE,"단축2";#N/A,#N/A,FALSE,"단축3";#N/A,#N/A,FALSE,"장축";#N/A,#N/A,FALSE,"4WD"}</definedName>
    <definedName name="러" localSheetId="0" hidden="1">{#N/A,#N/A,FALSE,"단축1";#N/A,#N/A,FALSE,"단축2";#N/A,#N/A,FALSE,"단축3";#N/A,#N/A,FALSE,"장축";#N/A,#N/A,FALSE,"4WD"}</definedName>
    <definedName name="러" hidden="1">{#N/A,#N/A,FALSE,"단축1";#N/A,#N/A,FALSE,"단축2";#N/A,#N/A,FALSE,"단축3";#N/A,#N/A,FALSE,"장축";#N/A,#N/A,FALSE,"4WD"}</definedName>
    <definedName name="런다운" localSheetId="0" hidden="1">{#N/A,#N/A,FALSE,"단축1";#N/A,#N/A,FALSE,"단축2";#N/A,#N/A,FALSE,"단축3";#N/A,#N/A,FALSE,"장축";#N/A,#N/A,FALSE,"4WD"}</definedName>
    <definedName name="런다운" hidden="1">{#N/A,#N/A,FALSE,"단축1";#N/A,#N/A,FALSE,"단축2";#N/A,#N/A,FALSE,"단축3";#N/A,#N/A,FALSE,"장축";#N/A,#N/A,FALSE,"4WD"}</definedName>
    <definedName name="런다운이다런다운" localSheetId="0" hidden="1">{#N/A,#N/A,FALSE,"단축1";#N/A,#N/A,FALSE,"단축2";#N/A,#N/A,FALSE,"단축3";#N/A,#N/A,FALSE,"장축";#N/A,#N/A,FALSE,"4WD"}</definedName>
    <definedName name="런다운이다런다운" hidden="1">{#N/A,#N/A,FALSE,"단축1";#N/A,#N/A,FALSE,"단축2";#N/A,#N/A,FALSE,"단축3";#N/A,#N/A,FALSE,"장축";#N/A,#N/A,FALSE,"4WD"}</definedName>
    <definedName name="럴런러널" localSheetId="0" hidden="1">{#N/A,#N/A,FALSE,"단축1";#N/A,#N/A,FALSE,"단축2";#N/A,#N/A,FALSE,"단축3";#N/A,#N/A,FALSE,"장축";#N/A,#N/A,FALSE,"4WD"}</definedName>
    <definedName name="럴런러널" hidden="1">{#N/A,#N/A,FALSE,"단축1";#N/A,#N/A,FALSE,"단축2";#N/A,#N/A,FALSE,"단축3";#N/A,#N/A,FALSE,"장축";#N/A,#N/A,FALSE,"4WD"}</definedName>
    <definedName name="레이아웃" localSheetId="0" hidden="1">{#N/A,#N/A,FALSE,"단축1";#N/A,#N/A,FALSE,"단축2";#N/A,#N/A,FALSE,"단축3";#N/A,#N/A,FALSE,"장축";#N/A,#N/A,FALSE,"4WD"}</definedName>
    <definedName name="레이아웃" hidden="1">{#N/A,#N/A,FALSE,"단축1";#N/A,#N/A,FALSE,"단축2";#N/A,#N/A,FALSE,"단축3";#N/A,#N/A,FALSE,"장축";#N/A,#N/A,FALSE,"4WD"}</definedName>
    <definedName name="로커망러ㅏ" localSheetId="0" hidden="1">{#N/A,#N/A,FALSE,"단축1";#N/A,#N/A,FALSE,"단축2";#N/A,#N/A,FALSE,"단축3";#N/A,#N/A,FALSE,"장축";#N/A,#N/A,FALSE,"4WD"}</definedName>
    <definedName name="로커망러ㅏ" hidden="1">{#N/A,#N/A,FALSE,"단축1";#N/A,#N/A,FALSE,"단축2";#N/A,#N/A,FALSE,"단축3";#N/A,#N/A,FALSE,"장축";#N/A,#N/A,FALSE,"4WD"}</definedName>
    <definedName name="로커커버" localSheetId="14"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료어ㅓ" localSheetId="0" hidden="1">{#N/A,#N/A,FALSE,"신규dep";#N/A,#N/A,FALSE,"신규dep-금형상각후";#N/A,#N/A,FALSE,"신규dep-연구비상각후";#N/A,#N/A,FALSE,"신규dep-기계,공구상각후"}</definedName>
    <definedName name="료어ㅓ" hidden="1">{#N/A,#N/A,FALSE,"신규dep";#N/A,#N/A,FALSE,"신규dep-금형상각후";#N/A,#N/A,FALSE,"신규dep-연구비상각후";#N/A,#N/A,FALSE,"신규dep-기계,공구상각후"}</definedName>
    <definedName name="르기리" localSheetId="0" hidden="1">{#N/A,#N/A,FALSE,"단축1";#N/A,#N/A,FALSE,"단축2";#N/A,#N/A,FALSE,"단축3";#N/A,#N/A,FALSE,"장축";#N/A,#N/A,FALSE,"4WD"}</definedName>
    <definedName name="르기리" hidden="1">{#N/A,#N/A,FALSE,"단축1";#N/A,#N/A,FALSE,"단축2";#N/A,#N/A,FALSE,"단축3";#N/A,#N/A,FALSE,"장축";#N/A,#N/A,FALSE,"4WD"}</definedName>
    <definedName name="리" localSheetId="0" hidden="1">{#N/A,#N/A,FALSE,"단축1";#N/A,#N/A,FALSE,"단축2";#N/A,#N/A,FALSE,"단축3";#N/A,#N/A,FALSE,"장축";#N/A,#N/A,FALSE,"4WD"}</definedName>
    <definedName name="리" hidden="1">{#N/A,#N/A,FALSE,"단축1";#N/A,#N/A,FALSE,"단축2";#N/A,#N/A,FALSE,"단축3";#N/A,#N/A,FALSE,"장축";#N/A,#N/A,FALSE,"4WD"}</definedName>
    <definedName name="리베로" localSheetId="0" hidden="1">{#N/A,#N/A,FALSE,"단축1";#N/A,#N/A,FALSE,"단축2";#N/A,#N/A,FALSE,"단축3";#N/A,#N/A,FALSE,"장축";#N/A,#N/A,FALSE,"4WD"}</definedName>
    <definedName name="리베로" hidden="1">{#N/A,#N/A,FALSE,"단축1";#N/A,#N/A,FALSE,"단축2";#N/A,#N/A,FALSE,"단축3";#N/A,#N/A,FALSE,"장축";#N/A,#N/A,FALSE,"4WD"}</definedName>
    <definedName name="ㄻㄴ" localSheetId="0" hidden="1">{#N/A,#N/A,FALSE,"단축1";#N/A,#N/A,FALSE,"단축2";#N/A,#N/A,FALSE,"단축3";#N/A,#N/A,FALSE,"장축";#N/A,#N/A,FALSE,"4WD"}</definedName>
    <definedName name="ㄻㄴ" hidden="1">{#N/A,#N/A,FALSE,"단축1";#N/A,#N/A,FALSE,"단축2";#N/A,#N/A,FALSE,"단축3";#N/A,#N/A,FALSE,"장축";#N/A,#N/A,FALSE,"4WD"}</definedName>
    <definedName name="ㅀ" localSheetId="0" hidden="1">{#N/A,#N/A,FALSE,"단축1";#N/A,#N/A,FALSE,"단축2";#N/A,#N/A,FALSE,"단축3";#N/A,#N/A,FALSE,"장축";#N/A,#N/A,FALSE,"4WD"}</definedName>
    <definedName name="ㅀ" hidden="1">{#N/A,#N/A,FALSE,"단축1";#N/A,#N/A,FALSE,"단축2";#N/A,#N/A,FALSE,"단축3";#N/A,#N/A,FALSE,"장축";#N/A,#N/A,FALSE,"4WD"}</definedName>
    <definedName name="ㅀ소ㅓ쇼ㅓㅏ쇼ㅏ" localSheetId="0" hidden="1">{#N/A,#N/A,FALSE,"표지";#N/A,#N/A,FALSE,"전제";#N/A,#N/A,FALSE,"손익-자 (2)";#N/A,#N/A,FALSE,"손익-자";#N/A,#N/A,FALSE,"손익-마 (2)";#N/A,#N/A,FALSE,"손익-마";#N/A,#N/A,FALSE,"총손최종"}</definedName>
    <definedName name="ㅀ소ㅓ쇼ㅓㅏ쇼ㅏ" hidden="1">{#N/A,#N/A,FALSE,"표지";#N/A,#N/A,FALSE,"전제";#N/A,#N/A,FALSE,"손익-자 (2)";#N/A,#N/A,FALSE,"손익-자";#N/A,#N/A,FALSE,"손익-마 (2)";#N/A,#N/A,FALSE,"손익-마";#N/A,#N/A,FALSE,"총손최종"}</definedName>
    <definedName name="ㅀㅇ" hidden="1">#REF!</definedName>
    <definedName name="ㅁ" localSheetId="0" hidden="1">{#N/A,#N/A,FALSE,"단축1";#N/A,#N/A,FALSE,"단축2";#N/A,#N/A,FALSE,"단축3";#N/A,#N/A,FALSE,"장축";#N/A,#N/A,FALSE,"4WD"}</definedName>
    <definedName name="ㅁ" hidden="1">{#N/A,#N/A,FALSE,"단축1";#N/A,#N/A,FALSE,"단축2";#N/A,#N/A,FALSE,"단축3";#N/A,#N/A,FALSE,"장축";#N/A,#N/A,FALSE,"4WD"}</definedName>
    <definedName name="ㅁㄴㅇ" localSheetId="0" hidden="1">{#N/A,#N/A,FALSE,"단축1";#N/A,#N/A,FALSE,"단축2";#N/A,#N/A,FALSE,"단축3";#N/A,#N/A,FALSE,"장축";#N/A,#N/A,FALSE,"4WD"}</definedName>
    <definedName name="ㅁㄴㅇ" hidden="1">{#N/A,#N/A,FALSE,"단축1";#N/A,#N/A,FALSE,"단축2";#N/A,#N/A,FALSE,"단축3";#N/A,#N/A,FALSE,"장축";#N/A,#N/A,FALSE,"4WD"}</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ㄹㅇㅁㄴㄹ" localSheetId="0" hidden="1">{#N/A,#N/A,FALSE,"단축1";#N/A,#N/A,FALSE,"단축2";#N/A,#N/A,FALSE,"단축3";#N/A,#N/A,FALSE,"장축";#N/A,#N/A,FALSE,"4WD"}</definedName>
    <definedName name="ㅁㄴㅇㄹㅇㅁㄴㄹ" hidden="1">{#N/A,#N/A,FALSE,"단축1";#N/A,#N/A,FALSE,"단축2";#N/A,#N/A,FALSE,"단축3";#N/A,#N/A,FALSE,"장축";#N/A,#N/A,FALSE,"4WD"}</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ㄹ" localSheetId="0" hidden="1">{#N/A,#N/A,FALSE,"단축1";#N/A,#N/A,FALSE,"단축2";#N/A,#N/A,FALSE,"단축3";#N/A,#N/A,FALSE,"장축";#N/A,#N/A,FALSE,"4WD"}</definedName>
    <definedName name="ㅁㄹ" hidden="1">{#N/A,#N/A,FALSE,"단축1";#N/A,#N/A,FALSE,"단축2";#N/A,#N/A,FALSE,"단축3";#N/A,#N/A,FALSE,"장축";#N/A,#N/A,FALSE,"4WD"}</definedName>
    <definedName name="ㅁㅁ" hidden="1">#REF!</definedName>
    <definedName name="ㅁㅁㅁ" hidden="1">#REF!</definedName>
    <definedName name="ㅁㅁㅁㅁㅁㅁ" localSheetId="0" hidden="1">{#N/A,#N/A,FALSE,"단축1";#N/A,#N/A,FALSE,"단축2";#N/A,#N/A,FALSE,"단축3";#N/A,#N/A,FALSE,"장축";#N/A,#N/A,FALSE,"4WD"}</definedName>
    <definedName name="ㅁㅁㅁㅁㅁㅁ" hidden="1">{#N/A,#N/A,FALSE,"단축1";#N/A,#N/A,FALSE,"단축2";#N/A,#N/A,FALSE,"단축3";#N/A,#N/A,FALSE,"장축";#N/A,#N/A,FALSE,"4WD"}</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ㅁㅂ" localSheetId="0" hidden="1">{#N/A,#N/A,FALSE,"표지";#N/A,#N/A,FALSE,"전제";#N/A,#N/A,FALSE,"손익-자 (2)";#N/A,#N/A,FALSE,"손익-자";#N/A,#N/A,FALSE,"손익-마 (2)";#N/A,#N/A,FALSE,"손익-마";#N/A,#N/A,FALSE,"총손최종"}</definedName>
    <definedName name="ㅁㅁㅂ" hidden="1">{#N/A,#N/A,FALSE,"표지";#N/A,#N/A,FALSE,"전제";#N/A,#N/A,FALSE,"손익-자 (2)";#N/A,#N/A,FALSE,"손익-자";#N/A,#N/A,FALSE,"손익-마 (2)";#N/A,#N/A,FALSE,"손익-마";#N/A,#N/A,FALSE,"총손최종"}</definedName>
    <definedName name="ㅁㅇ" localSheetId="0" hidden="1">{#N/A,#N/A,TRUE,"Y생산";#N/A,#N/A,TRUE,"Y판매";#N/A,#N/A,TRUE,"Y총물량";#N/A,#N/A,TRUE,"Y능력";#N/A,#N/A,TRUE,"YKD"}</definedName>
    <definedName name="ㅁㅇ" hidden="1">{#N/A,#N/A,TRUE,"Y생산";#N/A,#N/A,TRUE,"Y판매";#N/A,#N/A,TRUE,"Y총물량";#N/A,#N/A,TRUE,"Y능력";#N/A,#N/A,TRUE,"YKD"}</definedName>
    <definedName name="ㅁㅇㄴ" localSheetId="0" hidden="1">{#N/A,#N/A,FALSE,"단축1";#N/A,#N/A,FALSE,"단축2";#N/A,#N/A,FALSE,"단축3";#N/A,#N/A,FALSE,"장축";#N/A,#N/A,FALSE,"4WD"}</definedName>
    <definedName name="ㅁㅇㄴ" hidden="1">{#N/A,#N/A,FALSE,"단축1";#N/A,#N/A,FALSE,"단축2";#N/A,#N/A,FALSE,"단축3";#N/A,#N/A,FALSE,"장축";#N/A,#N/A,FALSE,"4WD"}</definedName>
    <definedName name="ㅁㅇㄹ" localSheetId="0" hidden="1">{#N/A,#N/A,FALSE,"단축1";#N/A,#N/A,FALSE,"단축2";#N/A,#N/A,FALSE,"단축3";#N/A,#N/A,FALSE,"장축";#N/A,#N/A,FALSE,"4WD"}</definedName>
    <definedName name="ㅁㅇㄹ" hidden="1">{#N/A,#N/A,FALSE,"단축1";#N/A,#N/A,FALSE,"단축2";#N/A,#N/A,FALSE,"단축3";#N/A,#N/A,FALSE,"장축";#N/A,#N/A,FALSE,"4WD"}</definedName>
    <definedName name="ㅁㅈㅂㅈㅂ" hidden="1">#REF!</definedName>
    <definedName name="ㅁㅊㅍㅇㄷ" localSheetId="0" hidden="1">{#N/A,#N/A,FALSE,"단축1";#N/A,#N/A,FALSE,"단축2";#N/A,#N/A,FALSE,"단축3";#N/A,#N/A,FALSE,"장축";#N/A,#N/A,FALSE,"4WD"}</definedName>
    <definedName name="ㅁㅊㅍㅇㄷ" hidden="1">{#N/A,#N/A,FALSE,"단축1";#N/A,#N/A,FALSE,"단축2";#N/A,#N/A,FALSE,"단축3";#N/A,#N/A,FALSE,"장축";#N/A,#N/A,FALSE,"4WD"}</definedName>
    <definedName name="마감" localSheetId="0" hidden="1">{#N/A,#N/A,TRUE,"Y생산";#N/A,#N/A,TRUE,"Y판매";#N/A,#N/A,TRUE,"Y총물량";#N/A,#N/A,TRUE,"Y능력";#N/A,#N/A,TRUE,"YKD"}</definedName>
    <definedName name="마감" hidden="1">{#N/A,#N/A,TRUE,"Y생산";#N/A,#N/A,TRUE,"Y판매";#N/A,#N/A,TRUE,"Y총물량";#N/A,#N/A,TRUE,"Y능력";#N/A,#N/A,TRUE,"YKD"}</definedName>
    <definedName name="마라ㅓㅏㄴ어라너아ㅣ러니" localSheetId="0" hidden="1">{#N/A,#N/A,FALSE,"단축1";#N/A,#N/A,FALSE,"단축2";#N/A,#N/A,FALSE,"단축3";#N/A,#N/A,FALSE,"장축";#N/A,#N/A,FALSE,"4WD"}</definedName>
    <definedName name="마라ㅓㅏㄴ어라너아ㅣ러니" hidden="1">{#N/A,#N/A,FALSE,"단축1";#N/A,#N/A,FALSE,"단축2";#N/A,#N/A,FALSE,"단축3";#N/A,#N/A,FALSE,"장축";#N/A,#N/A,FALSE,"4WD"}</definedName>
    <definedName name="마마" localSheetId="0" hidden="1">{#N/A,#N/A,FALSE,"표지";#N/A,#N/A,FALSE,"전제";#N/A,#N/A,FALSE,"손익-자 (2)";#N/A,#N/A,FALSE,"손익-자";#N/A,#N/A,FALSE,"손익-마 (2)";#N/A,#N/A,FALSE,"손익-마";#N/A,#N/A,FALSE,"총손최종"}</definedName>
    <definedName name="마마" hidden="1">{#N/A,#N/A,FALSE,"표지";#N/A,#N/A,FALSE,"전제";#N/A,#N/A,FALSE,"손익-자 (2)";#N/A,#N/A,FALSE,"손익-자";#N/A,#N/A,FALSE,"손익-마 (2)";#N/A,#N/A,FALSE,"손익-마";#N/A,#N/A,FALSE,"총손최종"}</definedName>
    <definedName name="말라" localSheetId="0" hidden="1">{#N/A,#N/A,FALSE,"단축1";#N/A,#N/A,FALSE,"단축2";#N/A,#N/A,FALSE,"단축3";#N/A,#N/A,FALSE,"장축";#N/A,#N/A,FALSE,"4WD"}</definedName>
    <definedName name="말라" hidden="1">{#N/A,#N/A,FALSE,"단축1";#N/A,#N/A,FALSE,"단축2";#N/A,#N/A,FALSE,"단축3";#N/A,#N/A,FALSE,"장축";#N/A,#N/A,FALSE,"4WD"}</definedName>
    <definedName name="말아아" localSheetId="0" hidden="1">{#N/A,#N/A,FALSE,"단축1";#N/A,#N/A,FALSE,"단축2";#N/A,#N/A,FALSE,"단축3";#N/A,#N/A,FALSE,"장축";#N/A,#N/A,FALSE,"4WD"}</definedName>
    <definedName name="말아아" hidden="1">{#N/A,#N/A,FALSE,"단축1";#N/A,#N/A,FALSE,"단축2";#N/A,#N/A,FALSE,"단축3";#N/A,#N/A,FALSE,"장축";#N/A,#N/A,FALSE,"4WD"}</definedName>
    <definedName name="말타" localSheetId="0" hidden="1">{#N/A,#N/A,FALSE,"단축1";#N/A,#N/A,FALSE,"단축2";#N/A,#N/A,FALSE,"단축3";#N/A,#N/A,FALSE,"장축";#N/A,#N/A,FALSE,"4WD"}</definedName>
    <definedName name="말타" hidden="1">{#N/A,#N/A,FALSE,"단축1";#N/A,#N/A,FALSE,"단축2";#N/A,#N/A,FALSE,"단축3";#N/A,#N/A,FALSE,"장축";#N/A,#N/A,FALSE,"4WD"}</definedName>
    <definedName name="말타ㅏ탙" localSheetId="0" hidden="1">{#N/A,#N/A,FALSE,"단축1";#N/A,#N/A,FALSE,"단축2";#N/A,#N/A,FALSE,"단축3";#N/A,#N/A,FALSE,"장축";#N/A,#N/A,FALSE,"4WD"}</definedName>
    <definedName name="말타ㅏ탙" hidden="1">{#N/A,#N/A,FALSE,"단축1";#N/A,#N/A,FALSE,"단축2";#N/A,#N/A,FALSE,"단축3";#N/A,#N/A,FALSE,"장축";#N/A,#N/A,FALSE,"4WD"}</definedName>
    <definedName name="매가추정" localSheetId="0" hidden="1">{#N/A,#N/A,FALSE,"단축1";#N/A,#N/A,FALSE,"단축2";#N/A,#N/A,FALSE,"단축3";#N/A,#N/A,FALSE,"장축";#N/A,#N/A,FALSE,"4WD"}</definedName>
    <definedName name="매가추정" hidden="1">{#N/A,#N/A,FALSE,"단축1";#N/A,#N/A,FALSE,"단축2";#N/A,#N/A,FALSE,"단축3";#N/A,#N/A,FALSE,"장축";#N/A,#N/A,FALSE,"4WD"}</definedName>
    <definedName name="매출이익">#REF!</definedName>
    <definedName name="머" localSheetId="0" hidden="1">{#N/A,#N/A,FALSE,"단축1";#N/A,#N/A,FALSE,"단축2";#N/A,#N/A,FALSE,"단축3";#N/A,#N/A,FALSE,"장축";#N/A,#N/A,FALSE,"4WD"}</definedName>
    <definedName name="머" hidden="1">{#N/A,#N/A,FALSE,"단축1";#N/A,#N/A,FALSE,"단축2";#N/A,#N/A,FALSE,"단축3";#N/A,#N/A,FALSE,"장축";#N/A,#N/A,FALSE,"4WD"}</definedName>
    <definedName name="모델별" localSheetId="0" hidden="1">{#N/A,#N/A,FALSE,"단축1";#N/A,#N/A,FALSE,"단축2";#N/A,#N/A,FALSE,"단축3";#N/A,#N/A,FALSE,"장축";#N/A,#N/A,FALSE,"4WD"}</definedName>
    <definedName name="모델별" hidden="1">{#N/A,#N/A,FALSE,"단축1";#N/A,#N/A,FALSE,"단축2";#N/A,#N/A,FALSE,"단축3";#N/A,#N/A,FALSE,"장축";#N/A,#N/A,FALSE,"4WD"}</definedName>
    <definedName name="모듈" localSheetId="0" hidden="1">{#N/A,#N/A,FALSE,"단축1";#N/A,#N/A,FALSE,"단축2";#N/A,#N/A,FALSE,"단축3";#N/A,#N/A,FALSE,"장축";#N/A,#N/A,FALSE,"4WD"}</definedName>
    <definedName name="모듈" hidden="1">{#N/A,#N/A,FALSE,"단축1";#N/A,#N/A,FALSE,"단축2";#N/A,#N/A,FALSE,"단축3";#N/A,#N/A,FALSE,"장축";#N/A,#N/A,FALSE,"4WD"}</definedName>
    <definedName name="모듈10" localSheetId="0" hidden="1">{#N/A,#N/A,FALSE,"단축1";#N/A,#N/A,FALSE,"단축2";#N/A,#N/A,FALSE,"단축3";#N/A,#N/A,FALSE,"장축";#N/A,#N/A,FALSE,"4WD"}</definedName>
    <definedName name="모듈10" hidden="1">{#N/A,#N/A,FALSE,"단축1";#N/A,#N/A,FALSE,"단축2";#N/A,#N/A,FALSE,"단축3";#N/A,#N/A,FALSE,"장축";#N/A,#N/A,FALSE,"4WD"}</definedName>
    <definedName name="모듈2" localSheetId="0" hidden="1">{#N/A,#N/A,FALSE,"단축1";#N/A,#N/A,FALSE,"단축2";#N/A,#N/A,FALSE,"단축3";#N/A,#N/A,FALSE,"장축";#N/A,#N/A,FALSE,"4WD"}</definedName>
    <definedName name="모듈2" hidden="1">{#N/A,#N/A,FALSE,"단축1";#N/A,#N/A,FALSE,"단축2";#N/A,#N/A,FALSE,"단축3";#N/A,#N/A,FALSE,"장축";#N/A,#N/A,FALSE,"4WD"}</definedName>
    <definedName name="모듈4" localSheetId="0" hidden="1">{#N/A,#N/A,FALSE,"단축1";#N/A,#N/A,FALSE,"단축2";#N/A,#N/A,FALSE,"단축3";#N/A,#N/A,FALSE,"장축";#N/A,#N/A,FALSE,"4WD"}</definedName>
    <definedName name="모듈4" hidden="1">{#N/A,#N/A,FALSE,"단축1";#N/A,#N/A,FALSE,"단축2";#N/A,#N/A,FALSE,"단축3";#N/A,#N/A,FALSE,"장축";#N/A,#N/A,FALSE,"4WD"}</definedName>
    <definedName name="모듈5" localSheetId="0" hidden="1">{#N/A,#N/A,FALSE,"단축1";#N/A,#N/A,FALSE,"단축2";#N/A,#N/A,FALSE,"단축3";#N/A,#N/A,FALSE,"장축";#N/A,#N/A,FALSE,"4WD"}</definedName>
    <definedName name="모듈5" hidden="1">{#N/A,#N/A,FALSE,"단축1";#N/A,#N/A,FALSE,"단축2";#N/A,#N/A,FALSE,"단축3";#N/A,#N/A,FALSE,"장축";#N/A,#N/A,FALSE,"4WD"}</definedName>
    <definedName name="모듈7" localSheetId="0" hidden="1">{#N/A,#N/A,FALSE,"단축1";#N/A,#N/A,FALSE,"단축2";#N/A,#N/A,FALSE,"단축3";#N/A,#N/A,FALSE,"장축";#N/A,#N/A,FALSE,"4WD"}</definedName>
    <definedName name="모듈7" hidden="1">{#N/A,#N/A,FALSE,"단축1";#N/A,#N/A,FALSE,"단축2";#N/A,#N/A,FALSE,"단축3";#N/A,#N/A,FALSE,"장축";#N/A,#N/A,FALSE,"4WD"}</definedName>
    <definedName name="모듈설계2" localSheetId="0" hidden="1">{#N/A,#N/A,FALSE,"단축1";#N/A,#N/A,FALSE,"단축2";#N/A,#N/A,FALSE,"단축3";#N/A,#N/A,FALSE,"장축";#N/A,#N/A,FALSE,"4WD"}</definedName>
    <definedName name="모듈설계2" hidden="1">{#N/A,#N/A,FALSE,"단축1";#N/A,#N/A,FALSE,"단축2";#N/A,#N/A,FALSE,"단축3";#N/A,#N/A,FALSE,"장축";#N/A,#N/A,FALSE,"4WD"}</definedName>
    <definedName name="모듈화" localSheetId="0" hidden="1">{#N/A,#N/A,FALSE,"단축1";#N/A,#N/A,FALSE,"단축2";#N/A,#N/A,FALSE,"단축3";#N/A,#N/A,FALSE,"장축";#N/A,#N/A,FALSE,"4WD"}</definedName>
    <definedName name="모듈화" hidden="1">{#N/A,#N/A,FALSE,"단축1";#N/A,#N/A,FALSE,"단축2";#N/A,#N/A,FALSE,"단축3";#N/A,#N/A,FALSE,"장축";#N/A,#N/A,FALSE,"4WD"}</definedName>
    <definedName name="모듈화2" localSheetId="0" hidden="1">{#N/A,#N/A,FALSE,"단축1";#N/A,#N/A,FALSE,"단축2";#N/A,#N/A,FALSE,"단축3";#N/A,#N/A,FALSE,"장축";#N/A,#N/A,FALSE,"4WD"}</definedName>
    <definedName name="모듈화2" hidden="1">{#N/A,#N/A,FALSE,"단축1";#N/A,#N/A,FALSE,"단축2";#N/A,#N/A,FALSE,"단축3";#N/A,#N/A,FALSE,"장축";#N/A,#N/A,FALSE,"4WD"}</definedName>
    <definedName name="모듈화3" localSheetId="0" hidden="1">{#N/A,#N/A,FALSE,"단축1";#N/A,#N/A,FALSE,"단축2";#N/A,#N/A,FALSE,"단축3";#N/A,#N/A,FALSE,"장축";#N/A,#N/A,FALSE,"4WD"}</definedName>
    <definedName name="모듈화3" hidden="1">{#N/A,#N/A,FALSE,"단축1";#N/A,#N/A,FALSE,"단축2";#N/A,#N/A,FALSE,"단축3";#N/A,#N/A,FALSE,"장축";#N/A,#N/A,FALSE,"4WD"}</definedName>
    <definedName name="모라아ㅏ나창ㄴ읻" localSheetId="0" hidden="1">{#N/A,#N/A,FALSE,"단축1";#N/A,#N/A,FALSE,"단축2";#N/A,#N/A,FALSE,"단축3";#N/A,#N/A,FALSE,"장축";#N/A,#N/A,FALSE,"4WD"}</definedName>
    <definedName name="모라아ㅏ나창ㄴ읻" hidden="1">{#N/A,#N/A,FALSE,"단축1";#N/A,#N/A,FALSE,"단축2";#N/A,#N/A,FALSE,"단축3";#N/A,#N/A,FALSE,"장축";#N/A,#N/A,FALSE,"4WD"}</definedName>
    <definedName name="목차" localSheetId="0" hidden="1">{#N/A,#N/A,FALSE,"신규dep";#N/A,#N/A,FALSE,"신규dep-금형상각후";#N/A,#N/A,FALSE,"신규dep-연구비상각후";#N/A,#N/A,FALSE,"신규dep-기계,공구상각후"}</definedName>
    <definedName name="목차" hidden="1">{#N/A,#N/A,FALSE,"신규dep";#N/A,#N/A,FALSE,"신규dep-금형상각후";#N/A,#N/A,FALSE,"신규dep-연구비상각후";#N/A,#N/A,FALSE,"신규dep-기계,공구상각후"}</definedName>
    <definedName name="목차2"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몰" localSheetId="0" hidden="1">{#N/A,#N/A,FALSE,"단축1";#N/A,#N/A,FALSE,"단축2";#N/A,#N/A,FALSE,"단축3";#N/A,#N/A,FALSE,"장축";#N/A,#N/A,FALSE,"4WD"}</definedName>
    <definedName name="몰" hidden="1">{#N/A,#N/A,FALSE,"단축1";#N/A,#N/A,FALSE,"단축2";#N/A,#N/A,FALSE,"단축3";#N/A,#N/A,FALSE,"장축";#N/A,#N/A,FALSE,"4WD"}</definedName>
    <definedName name="몰아ㅏ" localSheetId="0" hidden="1">{#N/A,#N/A,FALSE,"단축1";#N/A,#N/A,FALSE,"단축2";#N/A,#N/A,FALSE,"단축3";#N/A,#N/A,FALSE,"장축";#N/A,#N/A,FALSE,"4WD"}</definedName>
    <definedName name="몰아ㅏ" hidden="1">{#N/A,#N/A,FALSE,"단축1";#N/A,#N/A,FALSE,"단축2";#N/A,#N/A,FALSE,"단축3";#N/A,#N/A,FALSE,"장축";#N/A,#N/A,FALSE,"4WD"}</definedName>
    <definedName name="몰타" localSheetId="0" hidden="1">{#N/A,#N/A,FALSE,"단축1";#N/A,#N/A,FALSE,"단축2";#N/A,#N/A,FALSE,"단축3";#N/A,#N/A,FALSE,"장축";#N/A,#N/A,FALSE,"4WD"}</definedName>
    <definedName name="몰타" hidden="1">{#N/A,#N/A,FALSE,"단축1";#N/A,#N/A,FALSE,"단축2";#N/A,#N/A,FALSE,"단축3";#N/A,#N/A,FALSE,"장축";#N/A,#N/A,FALSE,"4WD"}</definedName>
    <definedName name="몰타뫁라코" localSheetId="0" hidden="1">{#N/A,#N/A,FALSE,"신규dep";#N/A,#N/A,FALSE,"신규dep-금형상각후";#N/A,#N/A,FALSE,"신규dep-연구비상각후";#N/A,#N/A,FALSE,"신규dep-기계,공구상각후"}</definedName>
    <definedName name="몰타뫁라코" hidden="1">{#N/A,#N/A,FALSE,"신규dep";#N/A,#N/A,FALSE,"신규dep-금형상각후";#N/A,#N/A,FALSE,"신규dep-연구비상각후";#N/A,#N/A,FALSE,"신규dep-기계,공구상각후"}</definedName>
    <definedName name="뫔뢈ㄴ오나안릴" localSheetId="0" hidden="1">{#N/A,#N/A,FALSE,"단축1";#N/A,#N/A,FALSE,"단축2";#N/A,#N/A,FALSE,"단축3";#N/A,#N/A,FALSE,"장축";#N/A,#N/A,FALSE,"4WD"}</definedName>
    <definedName name="뫔뢈ㄴ오나안릴" hidden="1">{#N/A,#N/A,FALSE,"단축1";#N/A,#N/A,FALSE,"단축2";#N/A,#N/A,FALSE,"단축3";#N/A,#N/A,FALSE,"장축";#N/A,#N/A,FALSE,"4WD"}</definedName>
    <definedName name="무게">'5-3. Unit Conversion'!$C$16:$G$16</definedName>
    <definedName name="문1" localSheetId="0" hidden="1">{#N/A,#N/A,FALSE,"단축1";#N/A,#N/A,FALSE,"단축2";#N/A,#N/A,FALSE,"단축3";#N/A,#N/A,FALSE,"장축";#N/A,#N/A,FALSE,"4WD"}</definedName>
    <definedName name="문1" hidden="1">{#N/A,#N/A,FALSE,"단축1";#N/A,#N/A,FALSE,"단축2";#N/A,#N/A,FALSE,"단축3";#N/A,#N/A,FALSE,"장축";#N/A,#N/A,FALSE,"4WD"}</definedName>
    <definedName name="문제3" localSheetId="0" hidden="1">{#N/A,#N/A,FALSE,"단축1";#N/A,#N/A,FALSE,"단축2";#N/A,#N/A,FALSE,"단축3";#N/A,#N/A,FALSE,"장축";#N/A,#N/A,FALSE,"4WD"}</definedName>
    <definedName name="문제3" hidden="1">{#N/A,#N/A,FALSE,"단축1";#N/A,#N/A,FALSE,"단축2";#N/A,#N/A,FALSE,"단축3";#N/A,#N/A,FALSE,"장축";#N/A,#N/A,FALSE,"4WD"}</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류" localSheetId="0" hidden="1">{#N/A,#N/A,FALSE,"단축1";#N/A,#N/A,FALSE,"단축2";#N/A,#N/A,FALSE,"단축3";#N/A,#N/A,FALSE,"장축";#N/A,#N/A,FALSE,"4WD"}</definedName>
    <definedName name="물류" hidden="1">{#N/A,#N/A,FALSE,"단축1";#N/A,#N/A,FALSE,"단축2";#N/A,#N/A,FALSE,"단축3";#N/A,#N/A,FALSE,"장축";#N/A,#N/A,FALSE,"4WD"}</definedName>
    <definedName name="물류비검토" localSheetId="0" hidden="1">{#N/A,#N/A,FALSE,"단축1";#N/A,#N/A,FALSE,"단축2";#N/A,#N/A,FALSE,"단축3";#N/A,#N/A,FALSE,"장축";#N/A,#N/A,FALSE,"4WD"}</definedName>
    <definedName name="물류비검토" hidden="1">{#N/A,#N/A,FALSE,"단축1";#N/A,#N/A,FALSE,"단축2";#N/A,#N/A,FALSE,"단축3";#N/A,#N/A,FALSE,"장축";#N/A,#N/A,FALSE,"4WD"}</definedName>
    <definedName name="물수" localSheetId="0" hidden="1">{#N/A,#N/A,TRUE,"Y생산";#N/A,#N/A,TRUE,"Y판매";#N/A,#N/A,TRUE,"Y총물량";#N/A,#N/A,TRUE,"Y능력";#N/A,#N/A,TRUE,"YKD"}</definedName>
    <definedName name="물수" hidden="1">{#N/A,#N/A,TRUE,"Y생산";#N/A,#N/A,TRUE,"Y판매";#N/A,#N/A,TRUE,"Y총물량";#N/A,#N/A,TRUE,"Y능력";#N/A,#N/A,TRUE,"YKD"}</definedName>
    <definedName name="뮬" localSheetId="0" hidden="1">{#N/A,#N/A,FALSE,"단축1";#N/A,#N/A,FALSE,"단축2";#N/A,#N/A,FALSE,"단축3";#N/A,#N/A,FALSE,"장축";#N/A,#N/A,FALSE,"4WD"}</definedName>
    <definedName name="뮬" hidden="1">{#N/A,#N/A,FALSE,"단축1";#N/A,#N/A,FALSE,"단축2";#N/A,#N/A,FALSE,"단축3";#N/A,#N/A,FALSE,"장축";#N/A,#N/A,FALSE,"4WD"}</definedName>
    <definedName name="미계획" localSheetId="0" hidden="1">{#N/A,#N/A,FALSE,"단축1";#N/A,#N/A,FALSE,"단축2";#N/A,#N/A,FALSE,"단축3";#N/A,#N/A,FALSE,"장축";#N/A,#N/A,FALSE,"4WD"}</definedName>
    <definedName name="미계획" hidden="1">{#N/A,#N/A,FALSE,"단축1";#N/A,#N/A,FALSE,"단축2";#N/A,#N/A,FALSE,"단축3";#N/A,#N/A,FALSE,"장축";#N/A,#N/A,FALSE,"4WD"}</definedName>
    <definedName name="미름충돌" localSheetId="0" hidden="1">{#N/A,#N/A,FALSE,"단축1";#N/A,#N/A,FALSE,"단축2";#N/A,#N/A,FALSE,"단축3";#N/A,#N/A,FALSE,"장축";#N/A,#N/A,FALSE,"4WD"}</definedName>
    <definedName name="미름충돌" hidden="1">{#N/A,#N/A,FALSE,"단축1";#N/A,#N/A,FALSE,"단축2";#N/A,#N/A,FALSE,"단축3";#N/A,#N/A,FALSE,"장축";#N/A,#N/A,FALSE,"4WD"}</definedName>
    <definedName name="ㅂ1" localSheetId="0" hidden="1">{#N/A,#N/A,FALSE,"신규dep";#N/A,#N/A,FALSE,"신규dep-금형상각후";#N/A,#N/A,FALSE,"신규dep-연구비상각후";#N/A,#N/A,FALSE,"신규dep-기계,공구상각후"}</definedName>
    <definedName name="ㅂ1" hidden="1">{#N/A,#N/A,FALSE,"신규dep";#N/A,#N/A,FALSE,"신규dep-금형상각후";#N/A,#N/A,FALSE,"신규dep-연구비상각후";#N/A,#N/A,FALSE,"신규dep-기계,공구상각후"}</definedName>
    <definedName name="ㅂㅂ" localSheetId="14" hidden="1">{#N/A,#N/A,FALSE,"단축1";#N/A,#N/A,FALSE,"단축2";#N/A,#N/A,FALSE,"단축3";#N/A,#N/A,FALSE,"장축";#N/A,#N/A,FALSE,"4WD"}</definedName>
    <definedName name="ㅂㅂ" localSheetId="0">#REF!</definedName>
    <definedName name="ㅂㅂ">#REF!</definedName>
    <definedName name="ㅂㅂㅂ" localSheetId="0" hidden="1">{#N/A,#N/A,FALSE,"단축1";#N/A,#N/A,FALSE,"단축2";#N/A,#N/A,FALSE,"단축3";#N/A,#N/A,FALSE,"장축";#N/A,#N/A,FALSE,"4WD"}</definedName>
    <definedName name="ㅂㅂㅂ" hidden="1">{#N/A,#N/A,FALSE,"단축1";#N/A,#N/A,FALSE,"단축2";#N/A,#N/A,FALSE,"단축3";#N/A,#N/A,FALSE,"장축";#N/A,#N/A,FALSE,"4WD"}</definedName>
    <definedName name="ㅂㅂㅂㅂㅂ" localSheetId="0"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 localSheetId="0" hidden="1">{#N/A,#N/A,FALSE,"단축1";#N/A,#N/A,FALSE,"단축2";#N/A,#N/A,FALSE,"단축3";#N/A,#N/A,FALSE,"장축";#N/A,#N/A,FALSE,"4WD"}</definedName>
    <definedName name="ㅂㅈㄷㄱ" hidden="1">{#N/A,#N/A,FALSE,"단축1";#N/A,#N/A,FALSE,"단축2";#N/A,#N/A,FALSE,"단축3";#N/A,#N/A,FALSE,"장축";#N/A,#N/A,FALSE,"4WD"}</definedName>
    <definedName name="바나나" localSheetId="0" hidden="1">{#N/A,#N/A,FALSE,"표지";#N/A,#N/A,FALSE,"전제";#N/A,#N/A,FALSE,"손익-자 (2)";#N/A,#N/A,FALSE,"손익-자";#N/A,#N/A,FALSE,"손익-마 (2)";#N/A,#N/A,FALSE,"손익-마";#N/A,#N/A,FALSE,"총손최종"}</definedName>
    <definedName name="바나나" hidden="1">{#N/A,#N/A,FALSE,"표지";#N/A,#N/A,FALSE,"전제";#N/A,#N/A,FALSE,"손익-자 (2)";#N/A,#N/A,FALSE,"손익-자";#N/A,#N/A,FALSE,"손익-마 (2)";#N/A,#N/A,FALSE,"손익-마";#N/A,#N/A,FALSE,"총손최종"}</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바바" localSheetId="0" hidden="1">{#N/A,#N/A,FALSE,"단축1";#N/A,#N/A,FALSE,"단축2";#N/A,#N/A,FALSE,"단축3";#N/A,#N/A,FALSE,"장축";#N/A,#N/A,FALSE,"4WD"}</definedName>
    <definedName name="바바바" hidden="1">{#N/A,#N/A,FALSE,"단축1";#N/A,#N/A,FALSE,"단축2";#N/A,#N/A,FALSE,"단축3";#N/A,#N/A,FALSE,"장축";#N/A,#N/A,FALSE,"4WD"}</definedName>
    <definedName name="박" localSheetId="0" hidden="1">{#N/A,#N/A,FALSE,"전제";#N/A,#N/A,FALSE,"표지";#N/A,#N/A,FALSE,"6D16";#N/A,#N/A,FALSE,"6D22";#N/A,#N/A,FALSE,"6D22-T";#N/A,#N/A,FALSE,"Q-DEG";#N/A,#N/A,FALSE,"총손";#N/A,#N/A,FALSE,"대당";#N/A,#N/A,FALSE,"가공비"}</definedName>
    <definedName name="박" hidden="1">{#N/A,#N/A,FALSE,"전제";#N/A,#N/A,FALSE,"표지";#N/A,#N/A,FALSE,"6D16";#N/A,#N/A,FALSE,"6D22";#N/A,#N/A,FALSE,"6D22-T";#N/A,#N/A,FALSE,"Q-DEG";#N/A,#N/A,FALSE,"총손";#N/A,#N/A,FALSE,"대당";#N/A,#N/A,FALSE,"가공비"}</definedName>
    <definedName name="박재식">#REF!</definedName>
    <definedName name="받" localSheetId="0" hidden="1">{#N/A,#N/A,TRUE,"Y생산";#N/A,#N/A,TRUE,"Y판매";#N/A,#N/A,TRUE,"Y총물량";#N/A,#N/A,TRUE,"Y능력";#N/A,#N/A,TRUE,"YKD"}</definedName>
    <definedName name="받" hidden="1">{#N/A,#N/A,TRUE,"Y생산";#N/A,#N/A,TRUE,"Y판매";#N/A,#N/A,TRUE,"Y총물량";#N/A,#N/A,TRUE,"Y능력";#N/A,#N/A,TRUE,"YKD"}</definedName>
    <definedName name="방법론선택">[11]공정배출목록!$A$32:$A$33</definedName>
    <definedName name="방안" localSheetId="0" hidden="1">{#N/A,#N/A,FALSE,"단축1";#N/A,#N/A,FALSE,"단축2";#N/A,#N/A,FALSE,"단축3";#N/A,#N/A,FALSE,"장축";#N/A,#N/A,FALSE,"4WD"}</definedName>
    <definedName name="방안" hidden="1">{#N/A,#N/A,FALSE,"단축1";#N/A,#N/A,FALSE,"단축2";#N/A,#N/A,FALSE,"단축3";#N/A,#N/A,FALSE,"장축";#N/A,#N/A,FALSE,"4WD"}</definedName>
    <definedName name="배출시설">[13]명세서코드04_배출시설!$B$3:$B$112</definedName>
    <definedName name="배출원전체">'5-4. Calorific&amp;Emission factor'!$P$9:$P$72</definedName>
    <definedName name="배출활동">[13]명세서코드08_배출활동코드!$C$3:$C$52</definedName>
    <definedName name="버스" localSheetId="0" hidden="1">{#N/A,#N/A,FALSE,"단축1";#N/A,#N/A,FALSE,"단축2";#N/A,#N/A,FALSE,"단축3";#N/A,#N/A,FALSE,"장축";#N/A,#N/A,FALSE,"4WD"}</definedName>
    <definedName name="버스" hidden="1">{#N/A,#N/A,FALSE,"단축1";#N/A,#N/A,FALSE,"단축2";#N/A,#N/A,FALSE,"단축3";#N/A,#N/A,FALSE,"장축";#N/A,#N/A,FALSE,"4WD"}</definedName>
    <definedName name="버스고침" localSheetId="0" hidden="1">{#N/A,#N/A,FALSE,"품의서";#N/A,#N/A,FALSE,"전제";#N/A,#N/A,FALSE,"총손";#N/A,#N/A,FALSE,"손익"}</definedName>
    <definedName name="버스고침" hidden="1">{#N/A,#N/A,FALSE,"품의서";#N/A,#N/A,FALSE,"전제";#N/A,#N/A,FALSE,"총손";#N/A,#N/A,FALSE,"손익"}</definedName>
    <definedName name="베타타" localSheetId="0" hidden="1">{#N/A,#N/A,FALSE,"단축1";#N/A,#N/A,FALSE,"단축2";#N/A,#N/A,FALSE,"단축3";#N/A,#N/A,FALSE,"장축";#N/A,#N/A,FALSE,"4WD"}</definedName>
    <definedName name="베타타" hidden="1">{#N/A,#N/A,FALSE,"단축1";#N/A,#N/A,FALSE,"단축2";#N/A,#N/A,FALSE,"단축3";#N/A,#N/A,FALSE,"장축";#N/A,#N/A,FALSE,"4WD"}</definedName>
    <definedName name="변경" hidden="1">#REF!</definedName>
    <definedName name="변경목차" localSheetId="0" hidden="1">{#N/A,#N/A,FALSE,"단축1";#N/A,#N/A,FALSE,"단축2";#N/A,#N/A,FALSE,"단축3";#N/A,#N/A,FALSE,"장축";#N/A,#N/A,FALSE,"4WD"}</definedName>
    <definedName name="변경목차" hidden="1">{#N/A,#N/A,FALSE,"단축1";#N/A,#N/A,FALSE,"단축2";#N/A,#N/A,FALSE,"단축3";#N/A,#N/A,FALSE,"장축";#N/A,#N/A,FALSE,"4WD"}</definedName>
    <definedName name="변경범위" localSheetId="0"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전" localSheetId="0" hidden="1">{#N/A,#N/A,FALSE,"단축1";#N/A,#N/A,FALSE,"단축2";#N/A,#N/A,FALSE,"단축3";#N/A,#N/A,FALSE,"장축";#N/A,#N/A,FALSE,"4WD"}</definedName>
    <definedName name="변경전" hidden="1">{#N/A,#N/A,FALSE,"단축1";#N/A,#N/A,FALSE,"단축2";#N/A,#N/A,FALSE,"단축3";#N/A,#N/A,FALSE,"장축";#N/A,#N/A,FALSE,"4WD"}</definedName>
    <definedName name="변경후" localSheetId="0" hidden="1">{#N/A,#N/A,FALSE,"단축1";#N/A,#N/A,FALSE,"단축2";#N/A,#N/A,FALSE,"단축3";#N/A,#N/A,FALSE,"장축";#N/A,#N/A,FALSE,"4WD"}</definedName>
    <definedName name="변경후" hidden="1">{#N/A,#N/A,FALSE,"단축1";#N/A,#N/A,FALSE,"단축2";#N/A,#N/A,FALSE,"단축3";#N/A,#N/A,FALSE,"장축";#N/A,#N/A,FALSE,"4WD"}</definedName>
    <definedName name="별도투자비" localSheetId="0" hidden="1">{#N/A,#N/A,FALSE,"단축1";#N/A,#N/A,FALSE,"단축2";#N/A,#N/A,FALSE,"단축3";#N/A,#N/A,FALSE,"장축";#N/A,#N/A,FALSE,"4WD"}</definedName>
    <definedName name="별도투자비" hidden="1">{#N/A,#N/A,FALSE,"단축1";#N/A,#N/A,FALSE,"단축2";#N/A,#N/A,FALSE,"단축3";#N/A,#N/A,FALSE,"장축";#N/A,#N/A,FALSE,"4WD"}</definedName>
    <definedName name="별첨">#REF!</definedName>
    <definedName name="병" localSheetId="0" hidden="1">{#N/A,#N/A,FALSE,"단축1";#N/A,#N/A,FALSE,"단축2";#N/A,#N/A,FALSE,"단축3";#N/A,#N/A,FALSE,"장축";#N/A,#N/A,FALSE,"4WD"}</definedName>
    <definedName name="병" hidden="1">{#N/A,#N/A,FALSE,"단축1";#N/A,#N/A,FALSE,"단축2";#N/A,#N/A,FALSE,"단축3";#N/A,#N/A,FALSE,"장축";#N/A,#N/A,FALSE,"4WD"}</definedName>
    <definedName name="보고2" localSheetId="0" hidden="1">{#N/A,#N/A,FALSE,"신규dep";#N/A,#N/A,FALSE,"신규dep-금형상각후";#N/A,#N/A,FALSE,"신규dep-연구비상각후";#N/A,#N/A,FALSE,"신규dep-기계,공구상각후"}</definedName>
    <definedName name="보고2" hidden="1">{#N/A,#N/A,FALSE,"신규dep";#N/A,#N/A,FALSE,"신규dep-금형상각후";#N/A,#N/A,FALSE,"신규dep-연구비상각후";#N/A,#N/A,FALSE,"신규dep-기계,공구상각후"}</definedName>
    <definedName name="보고4" localSheetId="0" hidden="1">{#N/A,#N/A,FALSE,"품의서";#N/A,#N/A,FALSE,"전제";#N/A,#N/A,FALSE,"총손";#N/A,#N/A,FALSE,"손익"}</definedName>
    <definedName name="보고4" hidden="1">{#N/A,#N/A,FALSE,"품의서";#N/A,#N/A,FALSE,"전제";#N/A,#N/A,FALSE,"총손";#N/A,#N/A,FALSE,"손익"}</definedName>
    <definedName name="보전예산" localSheetId="0" hidden="1">{#N/A,#N/A,FALSE,"표지";#N/A,#N/A,FALSE,"전제";#N/A,#N/A,FALSE,"손익-자 (2)";#N/A,#N/A,FALSE,"손익-자";#N/A,#N/A,FALSE,"손익-마 (2)";#N/A,#N/A,FALSE,"손익-마";#N/A,#N/A,FALSE,"총손최종"}</definedName>
    <definedName name="보전예산" hidden="1">{#N/A,#N/A,FALSE,"표지";#N/A,#N/A,FALSE,"전제";#N/A,#N/A,FALSE,"손익-자 (2)";#N/A,#N/A,FALSE,"손익-자";#N/A,#N/A,FALSE,"손익-마 (2)";#N/A,#N/A,FALSE,"손익-마";#N/A,#N/A,FALSE,"총손최종"}</definedName>
    <definedName name="보조조조보ㅗ좌알" localSheetId="0" hidden="1">{#N/A,#N/A,FALSE,"단축1";#N/A,#N/A,FALSE,"단축2";#N/A,#N/A,FALSE,"단축3";#N/A,#N/A,FALSE,"장축";#N/A,#N/A,FALSE,"4WD"}</definedName>
    <definedName name="보조조조보ㅗ좌알" hidden="1">{#N/A,#N/A,FALSE,"단축1";#N/A,#N/A,FALSE,"단축2";#N/A,#N/A,FALSE,"단축3";#N/A,#N/A,FALSE,"장축";#N/A,#N/A,FALSE,"4WD"}</definedName>
    <definedName name="본사" localSheetId="0" hidden="1">{#N/A,#N/A,FALSE,"표지";#N/A,#N/A,FALSE,"을지1";#N/A,#N/A,FALSE,"일정1";#N/A,#N/A,FALSE,"일정2";#N/A,#N/A,FALSE,"11T-C";#N/A,#N/A,FALSE,"15T-D";#N/A,#N/A,FALSE,"판매현황";#N/A,#N/A,FALSE,"업무 FLOW"}</definedName>
    <definedName name="본사" hidden="1">{#N/A,#N/A,FALSE,"표지";#N/A,#N/A,FALSE,"을지1";#N/A,#N/A,FALSE,"일정1";#N/A,#N/A,FALSE,"일정2";#N/A,#N/A,FALSE,"11T-C";#N/A,#N/A,FALSE,"15T-D";#N/A,#N/A,FALSE,"판매현황";#N/A,#N/A,FALSE,"업무 FLOW"}</definedName>
    <definedName name="본사배포" localSheetId="0" hidden="1">{#N/A,#N/A,FALSE,"표지";#N/A,#N/A,FALSE,"전제";#N/A,#N/A,FALSE,"손익-자 (2)";#N/A,#N/A,FALSE,"손익-자";#N/A,#N/A,FALSE,"손익-마 (2)";#N/A,#N/A,FALSE,"손익-마";#N/A,#N/A,FALSE,"총손최종"}</definedName>
    <definedName name="본사배포" hidden="1">{#N/A,#N/A,FALSE,"표지";#N/A,#N/A,FALSE,"전제";#N/A,#N/A,FALSE,"손익-자 (2)";#N/A,#N/A,FALSE,"손익-자";#N/A,#N/A,FALSE,"손익-마 (2)";#N/A,#N/A,FALSE,"손익-마";#N/A,#N/A,FALSE,"총손최종"}</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부문명단" localSheetId="0" hidden="1">{#N/A,#N/A,FALSE,"단축1";#N/A,#N/A,FALSE,"단축2";#N/A,#N/A,FALSE,"단축3";#N/A,#N/A,FALSE,"장축";#N/A,#N/A,FALSE,"4WD"}</definedName>
    <definedName name="부문명단" hidden="1">{#N/A,#N/A,FALSE,"단축1";#N/A,#N/A,FALSE,"단축2";#N/A,#N/A,FALSE,"단축3";#N/A,#N/A,FALSE,"장축";#N/A,#N/A,FALSE,"4WD"}</definedName>
    <definedName name="부조" localSheetId="0" hidden="1">{#N/A,#N/A,FALSE,"단축1";#N/A,#N/A,FALSE,"단축2";#N/A,#N/A,FALSE,"단축3";#N/A,#N/A,FALSE,"장축";#N/A,#N/A,FALSE,"4WD"}</definedName>
    <definedName name="부조" hidden="1">{#N/A,#N/A,FALSE,"단축1";#N/A,#N/A,FALSE,"단축2";#N/A,#N/A,FALSE,"단축3";#N/A,#N/A,FALSE,"장축";#N/A,#N/A,FALSE,"4WD"}</definedName>
    <definedName name="부품" localSheetId="0" hidden="1">{#N/A,#N/A,FALSE,"표지";#N/A,#N/A,FALSE,"전제";#N/A,#N/A,FALSE,"손익-자 (2)";#N/A,#N/A,FALSE,"손익-자";#N/A,#N/A,FALSE,"손익-마 (2)";#N/A,#N/A,FALSE,"손익-마";#N/A,#N/A,FALSE,"총손최종"}</definedName>
    <definedName name="부품" hidden="1">{#N/A,#N/A,FALSE,"표지";#N/A,#N/A,FALSE,"전제";#N/A,#N/A,FALSE,"손익-자 (2)";#N/A,#N/A,FALSE,"손익-자";#N/A,#N/A,FALSE,"손익-마 (2)";#N/A,#N/A,FALSE,"손익-마";#N/A,#N/A,FALSE,"총손최종"}</definedName>
    <definedName name="부품2" localSheetId="0" hidden="1">{#N/A,#N/A,FALSE,"신규dep";#N/A,#N/A,FALSE,"신규dep-금형상각후";#N/A,#N/A,FALSE,"신규dep-연구비상각후";#N/A,#N/A,FALSE,"신규dep-기계,공구상각후"}</definedName>
    <definedName name="부품2" hidden="1">{#N/A,#N/A,FALSE,"신규dep";#N/A,#N/A,FALSE,"신규dep-금형상각후";#N/A,#N/A,FALSE,"신규dep-연구비상각후";#N/A,#N/A,FALSE,"신규dep-기계,공구상각후"}</definedName>
    <definedName name="부피">'5-3. Unit Conversion'!$C$5:$J$5</definedName>
    <definedName name="분기별" localSheetId="14" hidden="1">{#N/A,#N/A,TRUE,"Y생산";#N/A,#N/A,TRUE,"Y판매";#N/A,#N/A,TRUE,"Y총물량";#N/A,#N/A,TRUE,"Y능력";#N/A,#N/A,TRUE,"YKD"}</definedName>
    <definedName name="분기별" localSheetId="0" hidden="1">{#N/A,#N/A,FALSE,"단축1";#N/A,#N/A,FALSE,"단축2";#N/A,#N/A,FALSE,"단축3";#N/A,#N/A,FALSE,"장축";#N/A,#N/A,FALSE,"4WD"}</definedName>
    <definedName name="분기별" hidden="1">{#N/A,#N/A,FALSE,"단축1";#N/A,#N/A,FALSE,"단축2";#N/A,#N/A,FALSE,"단축3";#N/A,#N/A,FALSE,"장축";#N/A,#N/A,FALSE,"4WD"}</definedName>
    <definedName name="불량분석" localSheetId="0" hidden="1">{#N/A,#N/A,FALSE,"협조전";#N/A,#N/A,FALSE,"원가절감계획 ";#N/A,#N/A,FALSE,"항목별원가절감계획"}</definedName>
    <definedName name="불량분석" hidden="1">{#N/A,#N/A,FALSE,"협조전";#N/A,#N/A,FALSE,"원가절감계획 ";#N/A,#N/A,FALSE,"항목별원가절감계획"}</definedName>
    <definedName name="불량재고경비실적" localSheetId="0" hidden="1">{#N/A,#N/A,TRUE,"Y생산";#N/A,#N/A,TRUE,"Y판매";#N/A,#N/A,TRUE,"Y총물량";#N/A,#N/A,TRUE,"Y능력";#N/A,#N/A,TRUE,"YKD"}</definedName>
    <definedName name="불량재고경비실적" hidden="1">{#N/A,#N/A,TRUE,"Y생산";#N/A,#N/A,TRUE,"Y판매";#N/A,#N/A,TRUE,"Y총물량";#N/A,#N/A,TRUE,"Y능력";#N/A,#N/A,TRUE,"YKD"}</definedName>
    <definedName name="불량향상" localSheetId="0" hidden="1">{#N/A,#N/A,FALSE,"신규dep";#N/A,#N/A,FALSE,"신규dep-금형상각후";#N/A,#N/A,FALSE,"신규dep-연구비상각후";#N/A,#N/A,FALSE,"신규dep-기계,공구상각후"}</definedName>
    <definedName name="불량향상" hidden="1">{#N/A,#N/A,FALSE,"신규dep";#N/A,#N/A,FALSE,"신규dep-금형상각후";#N/A,#N/A,FALSE,"신규dep-연구비상각후";#N/A,#N/A,FALSE,"신규dep-기계,공구상각후"}</definedName>
    <definedName name="비상" localSheetId="0" hidden="1">{#N/A,#N/A,FALSE,"단축1";#N/A,#N/A,FALSE,"단축2";#N/A,#N/A,FALSE,"단축3";#N/A,#N/A,FALSE,"장축";#N/A,#N/A,FALSE,"4WD"}</definedName>
    <definedName name="비상" hidden="1">{#N/A,#N/A,FALSE,"단축1";#N/A,#N/A,FALSE,"단축2";#N/A,#N/A,FALSE,"단축3";#N/A,#N/A,FALSE,"장축";#N/A,#N/A,FALSE,"4WD"}</definedName>
    <definedName name="비중">#REF!</definedName>
    <definedName name="빈" localSheetId="0" hidden="1">{#N/A,#N/A,FALSE,"단축1";#N/A,#N/A,FALSE,"단축2";#N/A,#N/A,FALSE,"단축3";#N/A,#N/A,FALSE,"장축";#N/A,#N/A,FALSE,"4WD"}</definedName>
    <definedName name="빈" hidden="1">{#N/A,#N/A,FALSE,"단축1";#N/A,#N/A,FALSE,"단축2";#N/A,#N/A,FALSE,"단축3";#N/A,#N/A,FALSE,"장축";#N/A,#N/A,FALSE,"4WD"}</definedName>
    <definedName name="ㅅ" localSheetId="0" hidden="1">{#N/A,#N/A,TRUE,"Y생산";#N/A,#N/A,TRUE,"Y판매";#N/A,#N/A,TRUE,"Y총물량";#N/A,#N/A,TRUE,"Y능력";#N/A,#N/A,TRUE,"YKD"}</definedName>
    <definedName name="ㅅ" hidden="1">{#N/A,#N/A,TRUE,"Y생산";#N/A,#N/A,TRUE,"Y판매";#N/A,#N/A,TRUE,"Y총물량";#N/A,#N/A,TRUE,"Y능력";#N/A,#N/A,TRUE,"YKD"}</definedName>
    <definedName name="ㅅㅅㅅ" localSheetId="0" hidden="1">{#N/A,#N/A,FALSE,"단축1";#N/A,#N/A,FALSE,"단축2";#N/A,#N/A,FALSE,"단축3";#N/A,#N/A,FALSE,"장축";#N/A,#N/A,FALSE,"4WD"}</definedName>
    <definedName name="ㅅㅅㅅ" hidden="1">{#N/A,#N/A,FALSE,"단축1";#N/A,#N/A,FALSE,"단축2";#N/A,#N/A,FALSE,"단축3";#N/A,#N/A,FALSE,"장축";#N/A,#N/A,FALSE,"4WD"}</definedName>
    <definedName name="ㅅㅅㅅㅅㅅ" localSheetId="0" hidden="1">{#N/A,#N/A,FALSE,"단축1";#N/A,#N/A,FALSE,"단축2";#N/A,#N/A,FALSE,"단축3";#N/A,#N/A,FALSE,"장축";#N/A,#N/A,FALSE,"4WD"}</definedName>
    <definedName name="ㅅㅅㅅㅅㅅ" hidden="1">{#N/A,#N/A,FALSE,"단축1";#N/A,#N/A,FALSE,"단축2";#N/A,#N/A,FALSE,"단축3";#N/A,#N/A,FALSE,"장축";#N/A,#N/A,FALSE,"4WD"}</definedName>
    <definedName name="ㅅ홀ㅎ" localSheetId="0" hidden="1">{#N/A,#N/A,FALSE,"단축1";#N/A,#N/A,FALSE,"단축2";#N/A,#N/A,FALSE,"단축3";#N/A,#N/A,FALSE,"장축";#N/A,#N/A,FALSE,"4WD"}</definedName>
    <definedName name="ㅅ홀ㅎ" hidden="1">{#N/A,#N/A,FALSE,"단축1";#N/A,#N/A,FALSE,"단축2";#N/A,#N/A,FALSE,"단축3";#N/A,#N/A,FALSE,"장축";#N/A,#N/A,FALSE,"4WD"}</definedName>
    <definedName name="사양안" localSheetId="0" hidden="1">{#N/A,#N/A,FALSE,"단축1";#N/A,#N/A,FALSE,"단축2";#N/A,#N/A,FALSE,"단축3";#N/A,#N/A,FALSE,"장축";#N/A,#N/A,FALSE,"4WD"}</definedName>
    <definedName name="사양안" hidden="1">{#N/A,#N/A,FALSE,"단축1";#N/A,#N/A,FALSE,"단축2";#N/A,#N/A,FALSE,"단축3";#N/A,#N/A,FALSE,"장축";#N/A,#N/A,FALSE,"4WD"}</definedName>
    <definedName name="사업" localSheetId="0" hidden="1">{#N/A,#N/A,FALSE,"표지";#N/A,#N/A,FALSE,"을지1";#N/A,#N/A,FALSE,"일정1";#N/A,#N/A,FALSE,"일정2";#N/A,#N/A,FALSE,"11T-C";#N/A,#N/A,FALSE,"15T-D";#N/A,#N/A,FALSE,"판매현황";#N/A,#N/A,FALSE,"업무 FLOW"}</definedName>
    <definedName name="사업" hidden="1">{#N/A,#N/A,FALSE,"표지";#N/A,#N/A,FALSE,"을지1";#N/A,#N/A,FALSE,"일정1";#N/A,#N/A,FALSE,"일정2";#N/A,#N/A,FALSE,"11T-C";#N/A,#N/A,FALSE,"15T-D";#N/A,#N/A,FALSE,"판매현황";#N/A,#N/A,FALSE,"업무 FLOW"}</definedName>
    <definedName name="사업장폐기물" localSheetId="0">'[10]5-4. 열량계수·배출계수'!#REF!</definedName>
    <definedName name="사업장폐기물">'5-4. Calorific&amp;Emission factor'!#REF!</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1" localSheetId="0" hidden="1">{#N/A,#N/A,FALSE,"단축1";#N/A,#N/A,FALSE,"단축2";#N/A,#N/A,FALSE,"단축3";#N/A,#N/A,FALSE,"장축";#N/A,#N/A,FALSE,"4WD"}</definedName>
    <definedName name="사진1" hidden="1">{#N/A,#N/A,FALSE,"단축1";#N/A,#N/A,FALSE,"단축2";#N/A,#N/A,FALSE,"단축3";#N/A,#N/A,FALSE,"장축";#N/A,#N/A,FALSE,"4WD"}</definedName>
    <definedName name="산업별배출계수">[4]배출계수!$B$25:$G$37</definedName>
    <definedName name="산업수요2" localSheetId="0" hidden="1">{#N/A,#N/A,FALSE,"단축1";#N/A,#N/A,FALSE,"단축2";#N/A,#N/A,FALSE,"단축3";#N/A,#N/A,FALSE,"장축";#N/A,#N/A,FALSE,"4WD"}</definedName>
    <definedName name="산업수요2" hidden="1">{#N/A,#N/A,FALSE,"단축1";#N/A,#N/A,FALSE,"단축2";#N/A,#N/A,FALSE,"단축3";#N/A,#N/A,FALSE,"장축";#N/A,#N/A,FALSE,"4WD"}</definedName>
    <definedName name="삼성" localSheetId="0" hidden="1">{#N/A,#N/A,FALSE,"정공"}</definedName>
    <definedName name="삼성" hidden="1">{#N/A,#N/A,FALSE,"정공"}</definedName>
    <definedName name="상" localSheetId="0" hidden="1">{#N/A,#N/A,FALSE,"단축1";#N/A,#N/A,FALSE,"단축2";#N/A,#N/A,FALSE,"단축3";#N/A,#N/A,FALSE,"장축";#N/A,#N/A,FALSE,"4WD"}</definedName>
    <definedName name="상" hidden="1">{#N/A,#N/A,FALSE,"단축1";#N/A,#N/A,FALSE,"단축2";#N/A,#N/A,FALSE,"단축3";#N/A,#N/A,FALSE,"장축";#N/A,#N/A,FALSE,"4WD"}</definedName>
    <definedName name="상반기" localSheetId="0" hidden="1">{#N/A,#N/A,FALSE,"단축1";#N/A,#N/A,FALSE,"단축2";#N/A,#N/A,FALSE,"단축3";#N/A,#N/A,FALSE,"장축";#N/A,#N/A,FALSE,"4WD"}</definedName>
    <definedName name="상반기" hidden="1">{#N/A,#N/A,FALSE,"단축1";#N/A,#N/A,FALSE,"단축2";#N/A,#N/A,FALSE,"단축3";#N/A,#N/A,FALSE,"장축";#N/A,#N/A,FALSE,"4WD"}</definedName>
    <definedName name="상반기예상실적" localSheetId="0" hidden="1">{#N/A,#N/A,FALSE,"단축1";#N/A,#N/A,FALSE,"단축2";#N/A,#N/A,FALSE,"단축3";#N/A,#N/A,FALSE,"장축";#N/A,#N/A,FALSE,"4WD"}</definedName>
    <definedName name="상반기예상실적" hidden="1">{#N/A,#N/A,FALSE,"단축1";#N/A,#N/A,FALSE,"단축2";#N/A,#N/A,FALSE,"단축3";#N/A,#N/A,FALSE,"장축";#N/A,#N/A,FALSE,"4WD"}</definedName>
    <definedName name="상세" localSheetId="0" hidden="1">{#N/A,#N/A,FALSE,"단축1";#N/A,#N/A,FALSE,"단축2";#N/A,#N/A,FALSE,"단축3";#N/A,#N/A,FALSE,"장축";#N/A,#N/A,FALSE,"4WD"}</definedName>
    <definedName name="상세" hidden="1">{#N/A,#N/A,FALSE,"단축1";#N/A,#N/A,FALSE,"단축2";#N/A,#N/A,FALSE,"단축3";#N/A,#N/A,FALSE,"장축";#N/A,#N/A,FALSE,"4WD"}</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3" localSheetId="0"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새거" hidden="1">#REF!</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새이르" localSheetId="0" hidden="1">{#N/A,#N/A,FALSE,"단축1";#N/A,#N/A,FALSE,"단축2";#N/A,#N/A,FALSE,"단축3";#N/A,#N/A,FALSE,"장축";#N/A,#N/A,FALSE,"4WD"}</definedName>
    <definedName name="새이르" hidden="1">{#N/A,#N/A,FALSE,"단축1";#N/A,#N/A,FALSE,"단축2";#N/A,#N/A,FALSE,"단축3";#N/A,#N/A,FALSE,"장축";#N/A,#N/A,FALSE,"4WD"}</definedName>
    <definedName name="새이름" localSheetId="0" hidden="1">{#N/A,#N/A,FALSE,"단축1";#N/A,#N/A,FALSE,"단축2";#N/A,#N/A,FALSE,"단축3";#N/A,#N/A,FALSE,"장축";#N/A,#N/A,FALSE,"4WD"}</definedName>
    <definedName name="새이름" hidden="1">{#N/A,#N/A,FALSE,"단축1";#N/A,#N/A,FALSE,"단축2";#N/A,#N/A,FALSE,"단축3";#N/A,#N/A,FALSE,"장축";#N/A,#N/A,FALSE,"4WD"}</definedName>
    <definedName name="새이픔" localSheetId="0" hidden="1">{#N/A,#N/A,FALSE,"단축1";#N/A,#N/A,FALSE,"단축2";#N/A,#N/A,FALSE,"단축3";#N/A,#N/A,FALSE,"장축";#N/A,#N/A,FALSE,"4WD"}</definedName>
    <definedName name="새이픔" hidden="1">{#N/A,#N/A,FALSE,"단축1";#N/A,#N/A,FALSE,"단축2";#N/A,#N/A,FALSE,"단축3";#N/A,#N/A,FALSE,"장축";#N/A,#N/A,FALSE,"4WD"}</definedName>
    <definedName name="생기요건1" localSheetId="0" hidden="1">{#N/A,#N/A,FALSE,"단축1";#N/A,#N/A,FALSE,"단축2";#N/A,#N/A,FALSE,"단축3";#N/A,#N/A,FALSE,"장축";#N/A,#N/A,FALSE,"4WD"}</definedName>
    <definedName name="생기요건1" hidden="1">{#N/A,#N/A,FALSE,"단축1";#N/A,#N/A,FALSE,"단축2";#N/A,#N/A,FALSE,"단축3";#N/A,#N/A,FALSE,"장축";#N/A,#N/A,FALSE,"4WD"}</definedName>
    <definedName name="생기일정표" localSheetId="0" hidden="1">{#N/A,#N/A,FALSE,"단축1";#N/A,#N/A,FALSE,"단축2";#N/A,#N/A,FALSE,"단축3";#N/A,#N/A,FALSE,"장축";#N/A,#N/A,FALSE,"4WD"}</definedName>
    <definedName name="생기일정표" hidden="1">{#N/A,#N/A,FALSE,"단축1";#N/A,#N/A,FALSE,"단축2";#N/A,#N/A,FALSE,"단축3";#N/A,#N/A,FALSE,"장축";#N/A,#N/A,FALSE,"4WD"}</definedName>
    <definedName name="생산_트랙터">#REF!</definedName>
    <definedName name="생산_트랙터외">#REF!</definedName>
    <definedName name="생산TON" localSheetId="0" hidden="1">{#N/A,#N/A,TRUE,"Y생산";#N/A,#N/A,TRUE,"Y판매";#N/A,#N/A,TRUE,"Y총물량";#N/A,#N/A,TRUE,"Y능력";#N/A,#N/A,TRUE,"YKD"}</definedName>
    <definedName name="생산TON" hidden="1">{#N/A,#N/A,TRUE,"Y생산";#N/A,#N/A,TRUE,"Y판매";#N/A,#N/A,TRUE,"Y총물량";#N/A,#N/A,TRUE,"Y능력";#N/A,#N/A,TRUE,"YKD"}</definedName>
    <definedName name="생산관리부" localSheetId="0" hidden="1">{#N/A,#N/A,FALSE,"단축1";#N/A,#N/A,FALSE,"단축2";#N/A,#N/A,FALSE,"단축3";#N/A,#N/A,FALSE,"장축";#N/A,#N/A,FALSE,"4WD"}</definedName>
    <definedName name="생산관리부" hidden="1">{#N/A,#N/A,FALSE,"단축1";#N/A,#N/A,FALSE,"단축2";#N/A,#N/A,FALSE,"단축3";#N/A,#N/A,FALSE,"장축";#N/A,#N/A,FALSE,"4WD"}</definedName>
    <definedName name="생산성향상" localSheetId="0" hidden="1">{#N/A,#N/A,TRUE,"Y생산";#N/A,#N/A,TRUE,"Y판매";#N/A,#N/A,TRUE,"Y총물량";#N/A,#N/A,TRUE,"Y능력";#N/A,#N/A,TRUE,"YKD"}</definedName>
    <definedName name="생산성향상" hidden="1">{#N/A,#N/A,TRUE,"Y생산";#N/A,#N/A,TRUE,"Y판매";#N/A,#N/A,TRUE,"Y총물량";#N/A,#N/A,TRUE,"Y능력";#N/A,#N/A,TRUE,"YKD"}</definedName>
    <definedName name="생산특장2" localSheetId="0"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hidden="1">{#N/A,#N/A,TRUE,"Y생산";#N/A,#N/A,TRUE,"Y판매";#N/A,#N/A,TRUE,"Y총물량";#N/A,#N/A,TRUE,"Y능력";#N/A,#N/A,TRUE,"YKD"}</definedName>
    <definedName name="생산혁신가공업무분장" localSheetId="0" hidden="1">{#N/A,#N/A,FALSE,"단축1";#N/A,#N/A,FALSE,"단축2";#N/A,#N/A,FALSE,"단축3";#N/A,#N/A,FALSE,"장축";#N/A,#N/A,FALSE,"4WD"}</definedName>
    <definedName name="생산혁신가공업무분장" hidden="1">{#N/A,#N/A,FALSE,"단축1";#N/A,#N/A,FALSE,"단축2";#N/A,#N/A,FALSE,"단축3";#N/A,#N/A,FALSE,"장축";#N/A,#N/A,FALSE,"4WD"}</definedName>
    <definedName name="생요서4" localSheetId="0" hidden="1">{#N/A,#N/A,FALSE,"단축1";#N/A,#N/A,FALSE,"단축2";#N/A,#N/A,FALSE,"단축3";#N/A,#N/A,FALSE,"장축";#N/A,#N/A,FALSE,"4WD"}</definedName>
    <definedName name="생요서4" hidden="1">{#N/A,#N/A,FALSE,"단축1";#N/A,#N/A,FALSE,"단축2";#N/A,#N/A,FALSE,"단축3";#N/A,#N/A,FALSE,"장축";#N/A,#N/A,FALSE,"4WD"}</definedName>
    <definedName name="생활폐기물" localSheetId="0">'[10]5-4. 열량계수·배출계수'!#REF!</definedName>
    <definedName name="생활폐기물">'5-4. Calorific&amp;Emission factor'!#REF!</definedName>
    <definedName name="서류전형합격분석" localSheetId="0" hidden="1">{#N/A,#N/A,FALSE,"단축1";#N/A,#N/A,FALSE,"단축2";#N/A,#N/A,FALSE,"단축3";#N/A,#N/A,FALSE,"장축";#N/A,#N/A,FALSE,"4WD"}</definedName>
    <definedName name="서류전형합격분석" hidden="1">{#N/A,#N/A,FALSE,"단축1";#N/A,#N/A,FALSE,"단축2";#N/A,#N/A,FALSE,"단축3";#N/A,#N/A,FALSE,"장축";#N/A,#N/A,FALSE,"4WD"}</definedName>
    <definedName name="서부2" localSheetId="0" hidden="1">{#N/A,#N/A,FALSE,"신규dep";#N/A,#N/A,FALSE,"신규dep-금형상각후";#N/A,#N/A,FALSE,"신규dep-연구비상각후";#N/A,#N/A,FALSE,"신규dep-기계,공구상각후"}</definedName>
    <definedName name="서부2" hidden="1">{#N/A,#N/A,FALSE,"신규dep";#N/A,#N/A,FALSE,"신규dep-금형상각후";#N/A,#N/A,FALSE,"신규dep-연구비상각후";#N/A,#N/A,FALSE,"신규dep-기계,공구상각후"}</definedName>
    <definedName name="서승수" localSheetId="0" hidden="1">{#N/A,#N/A,TRUE,"Y생산";#N/A,#N/A,TRUE,"Y판매";#N/A,#N/A,TRUE,"Y총물량";#N/A,#N/A,TRUE,"Y능력";#N/A,#N/A,TRUE,"YKD"}</definedName>
    <definedName name="서승수" hidden="1">{#N/A,#N/A,TRUE,"Y생산";#N/A,#N/A,TRUE,"Y판매";#N/A,#N/A,TRUE,"Y총물량";#N/A,#N/A,TRUE,"Y능력";#N/A,#N/A,TRUE,"YKD"}</definedName>
    <definedName name="석빈" localSheetId="0" hidden="1">{#N/A,#N/A,FALSE,"단축1";#N/A,#N/A,FALSE,"단축2";#N/A,#N/A,FALSE,"단축3";#N/A,#N/A,FALSE,"장축";#N/A,#N/A,FALSE,"4WD"}</definedName>
    <definedName name="석빈" hidden="1">{#N/A,#N/A,FALSE,"단축1";#N/A,#N/A,FALSE,"단축2";#N/A,#N/A,FALSE,"단축3";#N/A,#N/A,FALSE,"장축";#N/A,#N/A,FALSE,"4WD"}</definedName>
    <definedName name="석유화학공정">[11]공정배출목록!$A$1:$A$17</definedName>
    <definedName name="석회석">'[11]공정배출(발전)'!$N$4:$N$9</definedName>
    <definedName name="선박연료">'[11]이동연소 연료 배출계수'!$A$9:$A$15</definedName>
    <definedName name="선행11" localSheetId="0" hidden="1">{#N/A,#N/A,FALSE,"산학연 합동연구";#N/A,#N/A,FALSE,"96업무계획";#N/A,#N/A,FALSE,"96기술개발계획";#N/A,#N/A,FALSE,"인력양성";#N/A,#N/A,FALSE,"7. 원가절감계획";#N/A,#N/A,FALSE,"노무";#N/A,#N/A,FALSE,"업무계획";#N/A,#N/A,FALSE,"제목"}</definedName>
    <definedName name="선행11" hidden="1">{#N/A,#N/A,FALSE,"산학연 합동연구";#N/A,#N/A,FALSE,"96업무계획";#N/A,#N/A,FALSE,"96기술개발계획";#N/A,#N/A,FALSE,"인력양성";#N/A,#N/A,FALSE,"7. 원가절감계획";#N/A,#N/A,FALSE,"노무";#N/A,#N/A,FALSE,"업무계획";#N/A,#N/A,FALSE,"제목"}</definedName>
    <definedName name="선행기술" localSheetId="0"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설계8" localSheetId="0" hidden="1">{#N/A,#N/A,FALSE,"단축1";#N/A,#N/A,FALSE,"단축2";#N/A,#N/A,FALSE,"단축3";#N/A,#N/A,FALSE,"장축";#N/A,#N/A,FALSE,"4WD"}</definedName>
    <definedName name="설계8" hidden="1">{#N/A,#N/A,FALSE,"단축1";#N/A,#N/A,FALSE,"단축2";#N/A,#N/A,FALSE,"단축3";#N/A,#N/A,FALSE,"장축";#N/A,#N/A,FALSE,"4WD"}</definedName>
    <definedName name="설비절감방안" localSheetId="0" hidden="1">{#N/A,#N/A,FALSE,"단축1";#N/A,#N/A,FALSE,"단축2";#N/A,#N/A,FALSE,"단축3";#N/A,#N/A,FALSE,"장축";#N/A,#N/A,FALSE,"4WD"}</definedName>
    <definedName name="설비절감방안" hidden="1">{#N/A,#N/A,FALSE,"단축1";#N/A,#N/A,FALSE,"단축2";#N/A,#N/A,FALSE,"단축3";#N/A,#N/A,FALSE,"장축";#N/A,#N/A,FALSE,"4WD"}</definedName>
    <definedName name="세번" localSheetId="0" hidden="1">{#N/A,#N/A,FALSE,"단축1";#N/A,#N/A,FALSE,"단축2";#N/A,#N/A,FALSE,"단축3";#N/A,#N/A,FALSE,"장축";#N/A,#N/A,FALSE,"4WD"}</definedName>
    <definedName name="세번" hidden="1">{#N/A,#N/A,FALSE,"단축1";#N/A,#N/A,FALSE,"단축2";#N/A,#N/A,FALSE,"단축3";#N/A,#N/A,FALSE,"장축";#N/A,#N/A,FALSE,"4WD"}</definedName>
    <definedName name="세부생산계획" localSheetId="0" hidden="1">{#N/A,#N/A,TRUE,"Y생산";#N/A,#N/A,TRUE,"Y판매";#N/A,#N/A,TRUE,"Y총물량";#N/A,#N/A,TRUE,"Y능력";#N/A,#N/A,TRUE,"YKD"}</definedName>
    <definedName name="세부생산계획" hidden="1">{#N/A,#N/A,TRUE,"Y생산";#N/A,#N/A,TRUE,"Y판매";#N/A,#N/A,TRUE,"Y총물량";#N/A,#N/A,TRUE,"Y능력";#N/A,#N/A,TRUE,"YKD"}</definedName>
    <definedName name="세부일정" localSheetId="0" hidden="1">{#N/A,#N/A,FALSE,"단축1";#N/A,#N/A,FALSE,"단축2";#N/A,#N/A,FALSE,"단축3";#N/A,#N/A,FALSE,"장축";#N/A,#N/A,FALSE,"4WD"}</definedName>
    <definedName name="세부일정" hidden="1">{#N/A,#N/A,FALSE,"단축1";#N/A,#N/A,FALSE,"단축2";#N/A,#N/A,FALSE,"단축3";#N/A,#N/A,FALSE,"장축";#N/A,#N/A,FALSE,"4WD"}</definedName>
    <definedName name="세부일정.1" localSheetId="0" hidden="1">{#N/A,#N/A,FALSE,"단축1";#N/A,#N/A,FALSE,"단축2";#N/A,#N/A,FALSE,"단축3";#N/A,#N/A,FALSE,"장축";#N/A,#N/A,FALSE,"4WD"}</definedName>
    <definedName name="세부일정.1" hidden="1">{#N/A,#N/A,FALSE,"단축1";#N/A,#N/A,FALSE,"단축2";#N/A,#N/A,FALSE,"단축3";#N/A,#N/A,FALSE,"장축";#N/A,#N/A,FALSE,"4WD"}</definedName>
    <definedName name="셀리카" hidden="1">#REF!</definedName>
    <definedName name="소요금액" localSheetId="0" hidden="1">{#N/A,#N/A,FALSE,"단축1";#N/A,#N/A,FALSE,"단축2";#N/A,#N/A,FALSE,"단축3";#N/A,#N/A,FALSE,"장축";#N/A,#N/A,FALSE,"4WD"}</definedName>
    <definedName name="소요금액" hidden="1">{#N/A,#N/A,FALSE,"단축1";#N/A,#N/A,FALSE,"단축2";#N/A,#N/A,FALSE,"단축3";#N/A,#N/A,FALSE,"장축";#N/A,#N/A,FALSE,"4WD"}</definedName>
    <definedName name="소화주철장판" localSheetId="0" hidden="1">{#N/A,#N/A,FALSE,"단축1";#N/A,#N/A,FALSE,"단축2";#N/A,#N/A,FALSE,"단축3";#N/A,#N/A,FALSE,"장축";#N/A,#N/A,FALSE,"4WD"}</definedName>
    <definedName name="소화주철장판" hidden="1">{#N/A,#N/A,FALSE,"단축1";#N/A,#N/A,FALSE,"단축2";#N/A,#N/A,FALSE,"단축3";#N/A,#N/A,FALSE,"장축";#N/A,#N/A,FALSE,"4WD"}</definedName>
    <definedName name="손익">#REF!</definedName>
    <definedName name="송" localSheetId="0" hidden="1">{#N/A,#N/A,TRUE,"Y생산";#N/A,#N/A,TRUE,"Y판매";#N/A,#N/A,TRUE,"Y총물량";#N/A,#N/A,TRUE,"Y능력";#N/A,#N/A,TRUE,"YKD"}</definedName>
    <definedName name="송" hidden="1">{#N/A,#N/A,TRUE,"Y생산";#N/A,#N/A,TRUE,"Y판매";#N/A,#N/A,TRUE,"Y총물량";#N/A,#N/A,TRUE,"Y능력";#N/A,#N/A,TRUE,"YKD"}</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박" localSheetId="0" hidden="1">{#N/A,#N/A,FALSE,"표지";#N/A,#N/A,FALSE,"을지1";#N/A,#N/A,FALSE,"일정1";#N/A,#N/A,FALSE,"일정2";#N/A,#N/A,FALSE,"11T-C";#N/A,#N/A,FALSE,"15T-D";#N/A,#N/A,FALSE,"판매현황";#N/A,#N/A,FALSE,"업무 FLOW"}</definedName>
    <definedName name="수박" hidden="1">{#N/A,#N/A,FALSE,"표지";#N/A,#N/A,FALSE,"을지1";#N/A,#N/A,FALSE,"일정1";#N/A,#N/A,FALSE,"일정2";#N/A,#N/A,FALSE,"11T-C";#N/A,#N/A,FALSE,"15T-D";#N/A,#N/A,FALSE,"판매현황";#N/A,#N/A,FALSE,"업무 FLOW"}</definedName>
    <definedName name="수실" localSheetId="0" hidden="1">{#N/A,#N/A,FALSE,"단축1";#N/A,#N/A,FALSE,"단축2";#N/A,#N/A,FALSE,"단축3";#N/A,#N/A,FALSE,"장축";#N/A,#N/A,FALSE,"4WD"}</definedName>
    <definedName name="수실" hidden="1">{#N/A,#N/A,FALSE,"단축1";#N/A,#N/A,FALSE,"단축2";#N/A,#N/A,FALSE,"단축3";#N/A,#N/A,FALSE,"장축";#N/A,#N/A,FALSE,"4WD"}</definedName>
    <definedName name="수요검토" localSheetId="0" hidden="1">{#N/A,#N/A,FALSE,"단축1";#N/A,#N/A,FALSE,"단축2";#N/A,#N/A,FALSE,"단축3";#N/A,#N/A,FALSE,"장축";#N/A,#N/A,FALSE,"4WD"}</definedName>
    <definedName name="수요검토" hidden="1">{#N/A,#N/A,FALSE,"단축1";#N/A,#N/A,FALSE,"단축2";#N/A,#N/A,FALSE,"단축3";#N/A,#N/A,FALSE,"장축";#N/A,#N/A,FALSE,"4WD"}</definedName>
    <definedName name="수요전망" localSheetId="0" hidden="1">{#N/A,#N/A,FALSE,"신규dep";#N/A,#N/A,FALSE,"신규dep-금형상각후";#N/A,#N/A,FALSE,"신규dep-연구비상각후";#N/A,#N/A,FALSE,"신규dep-기계,공구상각후"}</definedName>
    <definedName name="수요전망" hidden="1">{#N/A,#N/A,FALSE,"신규dep";#N/A,#N/A,FALSE,"신규dep-금형상각후";#N/A,#N/A,FALSE,"신규dep-연구비상각후";#N/A,#N/A,FALSE,"신규dep-기계,공구상각후"}</definedName>
    <definedName name="수익4속" localSheetId="0" hidden="1">{#N/A,#N/A,FALSE,"단축1";#N/A,#N/A,FALSE,"단축2";#N/A,#N/A,FALSE,"단축3";#N/A,#N/A,FALSE,"장축";#N/A,#N/A,FALSE,"4WD"}</definedName>
    <definedName name="수익4속" hidden="1">{#N/A,#N/A,FALSE,"단축1";#N/A,#N/A,FALSE,"단축2";#N/A,#N/A,FALSE,"단축3";#N/A,#N/A,FALSE,"장축";#N/A,#N/A,FALSE,"4WD"}</definedName>
    <definedName name="수정" localSheetId="0" hidden="1">{#N/A,#N/A,FALSE,"단축1";#N/A,#N/A,FALSE,"단축2";#N/A,#N/A,FALSE,"단축3";#N/A,#N/A,FALSE,"장축";#N/A,#N/A,FALSE,"4WD"}</definedName>
    <definedName name="수정" hidden="1">{#N/A,#N/A,FALSE,"단축1";#N/A,#N/A,FALSE,"단축2";#N/A,#N/A,FALSE,"단축3";#N/A,#N/A,FALSE,"장축";#N/A,#N/A,FALSE,"4WD"}</definedName>
    <definedName name="수정2" localSheetId="0"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정안" localSheetId="0" hidden="1">{#N/A,#N/A,FALSE,"신규dep";#N/A,#N/A,FALSE,"신규dep-금형상각후";#N/A,#N/A,FALSE,"신규dep-연구비상각후";#N/A,#N/A,FALSE,"신규dep-기계,공구상각후"}</definedName>
    <definedName name="수정안" hidden="1">{#N/A,#N/A,FALSE,"신규dep";#N/A,#N/A,FALSE,"신규dep-금형상각후";#N/A,#N/A,FALSE,"신규dep-연구비상각후";#N/A,#N/A,FALSE,"신규dep-기계,공구상각후"}</definedName>
    <definedName name="수출"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순서" localSheetId="0" hidden="1">{#N/A,#N/A,FALSE,"신규dep";#N/A,#N/A,FALSE,"신규dep-금형상각후";#N/A,#N/A,FALSE,"신규dep-연구비상각후";#N/A,#N/A,FALSE,"신규dep-기계,공구상각후"}</definedName>
    <definedName name="순서" hidden="1">{#N/A,#N/A,FALSE,"신규dep";#N/A,#N/A,FALSE,"신규dep-금형상각후";#N/A,#N/A,FALSE,"신규dep-연구비상각후";#N/A,#N/A,FALSE,"신규dep-기계,공구상각후"}</definedName>
    <definedName name="스타렉스" localSheetId="0" hidden="1">{#N/A,#N/A,FALSE,"단축1";#N/A,#N/A,FALSE,"단축2";#N/A,#N/A,FALSE,"단축3";#N/A,#N/A,FALSE,"장축";#N/A,#N/A,FALSE,"4WD"}</definedName>
    <definedName name="스타렉스" hidden="1">{#N/A,#N/A,FALSE,"단축1";#N/A,#N/A,FALSE,"단축2";#N/A,#N/A,FALSE,"단축3";#N/A,#N/A,FALSE,"장축";#N/A,#N/A,FALSE,"4WD"}</definedName>
    <definedName name="승원" localSheetId="0" hidden="1">{#N/A,#N/A,FALSE,"품의서";#N/A,#N/A,FALSE,"전제";#N/A,#N/A,FALSE,"총손";#N/A,#N/A,FALSE,"손익";#N/A,#N/A,FALSE,"대당";#N/A,#N/A,FALSE,"가공비";#N/A,#N/A,FALSE,"재료비";#N/A,#N/A,FALSE,"판비";#N/A,#N/A,FALSE,"가격"}</definedName>
    <definedName name="승원" hidden="1">{#N/A,#N/A,FALSE,"품의서";#N/A,#N/A,FALSE,"전제";#N/A,#N/A,FALSE,"총손";#N/A,#N/A,FALSE,"손익";#N/A,#N/A,FALSE,"대당";#N/A,#N/A,FALSE,"가공비";#N/A,#N/A,FALSE,"재료비";#N/A,#N/A,FALSE,"판비";#N/A,#N/A,FALSE,"가격"}</definedName>
    <definedName name="시" localSheetId="0" hidden="1">{#N/A,#N/A,FALSE,"단축1";#N/A,#N/A,FALSE,"단축2";#N/A,#N/A,FALSE,"단축3";#N/A,#N/A,FALSE,"장축";#N/A,#N/A,FALSE,"4WD"}</definedName>
    <definedName name="시" hidden="1">{#N/A,#N/A,FALSE,"단축1";#N/A,#N/A,FALSE,"단축2";#N/A,#N/A,FALSE,"단축3";#N/A,#N/A,FALSE,"장축";#N/A,#N/A,FALSE,"4WD"}</definedName>
    <definedName name="시간" localSheetId="0" hidden="1">{#N/A,#N/A,TRUE,"Y생산";#N/A,#N/A,TRUE,"Y판매";#N/A,#N/A,TRUE,"Y총물량";#N/A,#N/A,TRUE,"Y능력";#N/A,#N/A,TRUE,"YKD"}</definedName>
    <definedName name="시간" hidden="1">{#N/A,#N/A,TRUE,"Y생산";#N/A,#N/A,TRUE,"Y판매";#N/A,#N/A,TRUE,"Y총물량";#N/A,#N/A,TRUE,"Y능력";#N/A,#N/A,TRUE,"YKD"}</definedName>
    <definedName name="시그마1" localSheetId="0" hidden="1">{#N/A,#N/A,FALSE,"단축1";#N/A,#N/A,FALSE,"단축2";#N/A,#N/A,FALSE,"단축3";#N/A,#N/A,FALSE,"장축";#N/A,#N/A,FALSE,"4WD"}</definedName>
    <definedName name="시그마1" hidden="1">{#N/A,#N/A,FALSE,"단축1";#N/A,#N/A,FALSE,"단축2";#N/A,#N/A,FALSE,"단축3";#N/A,#N/A,FALSE,"장축";#N/A,#N/A,FALSE,"4WD"}</definedName>
    <definedName name="시리즈" localSheetId="0" hidden="1">{#N/A,#N/A,FALSE,"단축1";#N/A,#N/A,FALSE,"단축2";#N/A,#N/A,FALSE,"단축3";#N/A,#N/A,FALSE,"장축";#N/A,#N/A,FALSE,"4WD"}</definedName>
    <definedName name="시리즈" hidden="1">{#N/A,#N/A,FALSE,"단축1";#N/A,#N/A,FALSE,"단축2";#N/A,#N/A,FALSE,"단축3";#N/A,#N/A,FALSE,"장축";#N/A,#N/A,FALSE,"4WD"}</definedName>
    <definedName name="시아강가아거" localSheetId="0" hidden="1">{#N/A,#N/A,FALSE,"단축1";#N/A,#N/A,FALSE,"단축2";#N/A,#N/A,FALSE,"단축3";#N/A,#N/A,FALSE,"장축";#N/A,#N/A,FALSE,"4WD"}</definedName>
    <definedName name="시아강가아거" hidden="1">{#N/A,#N/A,FALSE,"단축1";#N/A,#N/A,FALSE,"단축2";#N/A,#N/A,FALSE,"단축3";#N/A,#N/A,FALSE,"장축";#N/A,#N/A,FALSE,"4WD"}</definedName>
    <definedName name="시장관리" localSheetId="0" hidden="1">{#N/A,#N/A,FALSE,"신규dep";#N/A,#N/A,FALSE,"신규dep-금형상각후";#N/A,#N/A,FALSE,"신규dep-연구비상각후";#N/A,#N/A,FALSE,"신규dep-기계,공구상각후"}</definedName>
    <definedName name="시장관리" hidden="1">{#N/A,#N/A,FALSE,"신규dep";#N/A,#N/A,FALSE,"신규dep-금형상각후";#N/A,#N/A,FALSE,"신규dep-연구비상각후";#N/A,#N/A,FALSE,"신규dep-기계,공구상각후"}</definedName>
    <definedName name="시장동향" localSheetId="0" hidden="1">{#N/A,#N/A,FALSE,"단축1";#N/A,#N/A,FALSE,"단축2";#N/A,#N/A,FALSE,"단축3";#N/A,#N/A,FALSE,"장축";#N/A,#N/A,FALSE,"4WD"}</definedName>
    <definedName name="시장동향" hidden="1">{#N/A,#N/A,FALSE,"단축1";#N/A,#N/A,FALSE,"단축2";#N/A,#N/A,FALSE,"단축3";#N/A,#N/A,FALSE,"장축";#N/A,#N/A,FALSE,"4WD"}</definedName>
    <definedName name="시트" localSheetId="0" hidden="1">{#N/A,#N/A,TRUE,"Y생산";#N/A,#N/A,TRUE,"Y판매";#N/A,#N/A,TRUE,"Y총물량";#N/A,#N/A,TRUE,"Y능력";#N/A,#N/A,TRUE,"YKD"}</definedName>
    <definedName name="시트" hidden="1">{#N/A,#N/A,TRUE,"Y생산";#N/A,#N/A,TRUE,"Y판매";#N/A,#N/A,TRUE,"Y총물량";#N/A,#N/A,TRUE,"Y능력";#N/A,#N/A,TRUE,"YKD"}</definedName>
    <definedName name="신" localSheetId="0" hidden="1">{#N/A,#N/A,FALSE,"단축1";#N/A,#N/A,FALSE,"단축2";#N/A,#N/A,FALSE,"단축3";#N/A,#N/A,FALSE,"장축";#N/A,#N/A,FALSE,"4WD"}</definedName>
    <definedName name="신" hidden="1">{#N/A,#N/A,FALSE,"단축1";#N/A,#N/A,FALSE,"단축2";#N/A,#N/A,FALSE,"단축3";#N/A,#N/A,FALSE,"장축";#N/A,#N/A,FALSE,"4WD"}</definedName>
    <definedName name="신AT종합" localSheetId="0" hidden="1">{#N/A,#N/A,FALSE,"단축1";#N/A,#N/A,FALSE,"단축2";#N/A,#N/A,FALSE,"단축3";#N/A,#N/A,FALSE,"장축";#N/A,#N/A,FALSE,"4WD"}</definedName>
    <definedName name="신AT종합" hidden="1">{#N/A,#N/A,FALSE,"단축1";#N/A,#N/A,FALSE,"단축2";#N/A,#N/A,FALSE,"단축3";#N/A,#N/A,FALSE,"장축";#N/A,#N/A,FALSE,"4WD"}</definedName>
    <definedName name="신규" localSheetId="0"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동" localSheetId="0"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0"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조01" localSheetId="0" hidden="1">{#N/A,#N/A,FALSE,"신규dep";#N/A,#N/A,FALSE,"신규dep-금형상각후";#N/A,#N/A,FALSE,"신규dep-연구비상각후";#N/A,#N/A,FALSE,"신규dep-기계,공구상각후"}</definedName>
    <definedName name="신동조01" hidden="1">{#N/A,#N/A,FALSE,"신규dep";#N/A,#N/A,FALSE,"신규dep-금형상각후";#N/A,#N/A,FALSE,"신규dep-연구비상각후";#N/A,#N/A,FALSE,"신규dep-기계,공구상각후"}</definedName>
    <definedName name="신동좁" localSheetId="0" hidden="1">{#N/A,#N/A,FALSE,"단축1";#N/A,#N/A,FALSE,"단축2";#N/A,#N/A,FALSE,"단축3";#N/A,#N/A,FALSE,"장축";#N/A,#N/A,FALSE,"4WD"}</definedName>
    <definedName name="신동좁" hidden="1">{#N/A,#N/A,FALSE,"단축1";#N/A,#N/A,FALSE,"단축2";#N/A,#N/A,FALSE,"단축3";#N/A,#N/A,FALSE,"장축";#N/A,#N/A,FALSE,"4WD"}</definedName>
    <definedName name="신세대종합" localSheetId="0" hidden="1">{#N/A,#N/A,FALSE,"단축1";#N/A,#N/A,FALSE,"단축2";#N/A,#N/A,FALSE,"단축3";#N/A,#N/A,FALSE,"장축";#N/A,#N/A,FALSE,"4WD"}</definedName>
    <definedName name="신세대종합" hidden="1">{#N/A,#N/A,FALSE,"단축1";#N/A,#N/A,FALSE,"단축2";#N/A,#N/A,FALSE,"단축3";#N/A,#N/A,FALSE,"장축";#N/A,#N/A,FALSE,"4WD"}</definedName>
    <definedName name="신차품질일정" localSheetId="0" hidden="1">{#N/A,#N/A,FALSE,"단축1";#N/A,#N/A,FALSE,"단축2";#N/A,#N/A,FALSE,"단축3";#N/A,#N/A,FALSE,"장축";#N/A,#N/A,FALSE,"4WD"}</definedName>
    <definedName name="신차품질일정" hidden="1">{#N/A,#N/A,FALSE,"단축1";#N/A,#N/A,FALSE,"단축2";#N/A,#N/A,FALSE,"단축3";#N/A,#N/A,FALSE,"장축";#N/A,#N/A,FALSE,"4WD"}</definedName>
    <definedName name="신추진사업" localSheetId="0" hidden="1">{#N/A,#N/A,TRUE,"Y생산";#N/A,#N/A,TRUE,"Y판매";#N/A,#N/A,TRUE,"Y총물량";#N/A,#N/A,TRUE,"Y능력";#N/A,#N/A,TRUE,"YKD"}</definedName>
    <definedName name="신추진사업" hidden="1">{#N/A,#N/A,TRUE,"Y생산";#N/A,#N/A,TRUE,"Y판매";#N/A,#N/A,TRUE,"Y총물량";#N/A,#N/A,TRUE,"Y능력";#N/A,#N/A,TRUE,"YKD"}</definedName>
    <definedName name="실사4" localSheetId="0" hidden="1">{#N/A,#N/A,FALSE,"단축1";#N/A,#N/A,FALSE,"단축2";#N/A,#N/A,FALSE,"단축3";#N/A,#N/A,FALSE,"장축";#N/A,#N/A,FALSE,"4WD"}</definedName>
    <definedName name="실사4" hidden="1">{#N/A,#N/A,FALSE,"단축1";#N/A,#N/A,FALSE,"단축2";#N/A,#N/A,FALSE,"단축3";#N/A,#N/A,FALSE,"장축";#N/A,#N/A,FALSE,"4WD"}</definedName>
    <definedName name="실시" localSheetId="0" hidden="1">{#N/A,#N/A,FALSE,"단축1";#N/A,#N/A,FALSE,"단축2";#N/A,#N/A,FALSE,"단축3";#N/A,#N/A,FALSE,"장축";#N/A,#N/A,FALSE,"4WD"}</definedName>
    <definedName name="실시" hidden="1">{#N/A,#N/A,FALSE,"단축1";#N/A,#N/A,FALSE,"단축2";#N/A,#N/A,FALSE,"단축3";#N/A,#N/A,FALSE,"장축";#N/A,#N/A,FALSE,"4WD"}</definedName>
    <definedName name="실적" localSheetId="0" hidden="1">{#N/A,#N/A,FALSE,"단축1";#N/A,#N/A,FALSE,"단축2";#N/A,#N/A,FALSE,"단축3";#N/A,#N/A,FALSE,"장축";#N/A,#N/A,FALSE,"4WD"}</definedName>
    <definedName name="실적" hidden="1">{#N/A,#N/A,FALSE,"단축1";#N/A,#N/A,FALSE,"단축2";#N/A,#N/A,FALSE,"단축3";#N/A,#N/A,FALSE,"장축";#N/A,#N/A,FALSE,"4WD"}</definedName>
    <definedName name="실적4" localSheetId="0" hidden="1">{#N/A,#N/A,FALSE,"단축1";#N/A,#N/A,FALSE,"단축2";#N/A,#N/A,FALSE,"단축3";#N/A,#N/A,FALSE,"장축";#N/A,#N/A,FALSE,"4WD"}</definedName>
    <definedName name="실적4" hidden="1">{#N/A,#N/A,FALSE,"단축1";#N/A,#N/A,FALSE,"단축2";#N/A,#N/A,FALSE,"단축3";#N/A,#N/A,FALSE,"장축";#N/A,#N/A,FALSE,"4WD"}</definedName>
    <definedName name="실적요약" localSheetId="0" hidden="1">{#N/A,#N/A,FALSE,"단축1";#N/A,#N/A,FALSE,"단축2";#N/A,#N/A,FALSE,"단축3";#N/A,#N/A,FALSE,"장축";#N/A,#N/A,FALSE,"4WD"}</definedName>
    <definedName name="실적요약" hidden="1">{#N/A,#N/A,FALSE,"단축1";#N/A,#N/A,FALSE,"단축2";#N/A,#N/A,FALSE,"단축3";#N/A,#N/A,FALSE,"장축";#N/A,#N/A,FALSE,"4WD"}</definedName>
    <definedName name="ㅇ" localSheetId="0" hidden="1">{#N/A,#N/A,FALSE,"단축1";#N/A,#N/A,FALSE,"단축2";#N/A,#N/A,FALSE,"단축3";#N/A,#N/A,FALSE,"장축";#N/A,#N/A,FALSE,"4WD"}</definedName>
    <definedName name="ㅇ" hidden="1">{#N/A,#N/A,FALSE,"단축1";#N/A,#N/A,FALSE,"단축2";#N/A,#N/A,FALSE,"단축3";#N/A,#N/A,FALSE,"장축";#N/A,#N/A,FALSE,"4WD"}</definedName>
    <definedName name="ㅇㄴ" localSheetId="0" hidden="1">{#N/A,#N/A,FALSE,"10월"}</definedName>
    <definedName name="ㅇㄴ" hidden="1">{#N/A,#N/A,FALSE,"10월"}</definedName>
    <definedName name="ㅇㄴㄷ" localSheetId="0" hidden="1">{#N/A,#N/A,FALSE,"단축1";#N/A,#N/A,FALSE,"단축2";#N/A,#N/A,FALSE,"단축3";#N/A,#N/A,FALSE,"장축";#N/A,#N/A,FALSE,"4WD"}</definedName>
    <definedName name="ㅇㄴㄷ" hidden="1">{#N/A,#N/A,FALSE,"단축1";#N/A,#N/A,FALSE,"단축2";#N/A,#N/A,FALSE,"단축3";#N/A,#N/A,FALSE,"장축";#N/A,#N/A,FALSE,"4WD"}</definedName>
    <definedName name="ㅇㄹㄴ" localSheetId="0" hidden="1">{#N/A,#N/A,FALSE,"단축1";#N/A,#N/A,FALSE,"단축2";#N/A,#N/A,FALSE,"단축3";#N/A,#N/A,FALSE,"장축";#N/A,#N/A,FALSE,"4WD"}</definedName>
    <definedName name="ㅇㄹㄴ" hidden="1">{#N/A,#N/A,FALSE,"단축1";#N/A,#N/A,FALSE,"단축2";#N/A,#N/A,FALSE,"단축3";#N/A,#N/A,FALSE,"장축";#N/A,#N/A,FALSE,"4WD"}</definedName>
    <definedName name="ㅇㄹㄴㅇ" localSheetId="0" hidden="1">{#N/A,#N/A,FALSE,"단축1";#N/A,#N/A,FALSE,"단축2";#N/A,#N/A,FALSE,"단축3";#N/A,#N/A,FALSE,"장축";#N/A,#N/A,FALSE,"4WD"}</definedName>
    <definedName name="ㅇㄹㄴㅇ" hidden="1">{#N/A,#N/A,FALSE,"단축1";#N/A,#N/A,FALSE,"단축2";#N/A,#N/A,FALSE,"단축3";#N/A,#N/A,FALSE,"장축";#N/A,#N/A,FALSE,"4WD"}</definedName>
    <definedName name="ㅇㄹㄹㄹㄴㄹ" localSheetId="0" hidden="1">{#N/A,#N/A,FALSE,"단축1";#N/A,#N/A,FALSE,"단축2";#N/A,#N/A,FALSE,"단축3";#N/A,#N/A,FALSE,"장축";#N/A,#N/A,FALSE,"4WD"}</definedName>
    <definedName name="ㅇㄹㄹㄹㄴㄹ" hidden="1">{#N/A,#N/A,FALSE,"단축1";#N/A,#N/A,FALSE,"단축2";#N/A,#N/A,FALSE,"단축3";#N/A,#N/A,FALSE,"장축";#N/A,#N/A,FALSE,"4WD"}</definedName>
    <definedName name="ㅇㄹㅇ" localSheetId="0" hidden="1">{#N/A,#N/A,FALSE,"단축1";#N/A,#N/A,FALSE,"단축2";#N/A,#N/A,FALSE,"단축3";#N/A,#N/A,FALSE,"장축";#N/A,#N/A,FALSE,"4WD"}</definedName>
    <definedName name="ㅇㄹㅇ" hidden="1">{#N/A,#N/A,FALSE,"단축1";#N/A,#N/A,FALSE,"단축2";#N/A,#N/A,FALSE,"단축3";#N/A,#N/A,FALSE,"장축";#N/A,#N/A,FALSE,"4WD"}</definedName>
    <definedName name="ㅇㄹㅇㄹㅇ" localSheetId="0" hidden="1">{#N/A,#N/A,FALSE,"단축1";#N/A,#N/A,FALSE,"단축2";#N/A,#N/A,FALSE,"단축3";#N/A,#N/A,FALSE,"장축";#N/A,#N/A,FALSE,"4WD"}</definedName>
    <definedName name="ㅇㄹㅇㄹㅇ" hidden="1">{#N/A,#N/A,FALSE,"단축1";#N/A,#N/A,FALSE,"단축2";#N/A,#N/A,FALSE,"단축3";#N/A,#N/A,FALSE,"장축";#N/A,#N/A,FALSE,"4WD"}</definedName>
    <definedName name="ㅇ로노ㅗㅗ" localSheetId="0" hidden="1">{#N/A,#N/A,FALSE,"신규dep";#N/A,#N/A,FALSE,"신규dep-금형상각후";#N/A,#N/A,FALSE,"신규dep-연구비상각후";#N/A,#N/A,FALSE,"신규dep-기계,공구상각후"}</definedName>
    <definedName name="ㅇ로노ㅗㅗ" hidden="1">{#N/A,#N/A,FALSE,"신규dep";#N/A,#N/A,FALSE,"신규dep-금형상각후";#N/A,#N/A,FALSE,"신규dep-연구비상각후";#N/A,#N/A,FALSE,"신규dep-기계,공구상각후"}</definedName>
    <definedName name="ㅇㅀㅋㅇㄹ" localSheetId="0" hidden="1">{#N/A,#N/A,FALSE,"신규dep";#N/A,#N/A,FALSE,"신규dep-금형상각후";#N/A,#N/A,FALSE,"신규dep-연구비상각후";#N/A,#N/A,FALSE,"신규dep-기계,공구상각후"}</definedName>
    <definedName name="ㅇㅀㅋㅇㄹ" hidden="1">{#N/A,#N/A,FALSE,"신규dep";#N/A,#N/A,FALSE,"신규dep-금형상각후";#N/A,#N/A,FALSE,"신규dep-연구비상각후";#N/A,#N/A,FALSE,"신규dep-기계,공구상각후"}</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ㅇㄹㄹ" localSheetId="0"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ㅇㅇㅇㅇㅇ" localSheetId="0" hidden="1">{#N/A,#N/A,FALSE,"단축1";#N/A,#N/A,FALSE,"단축2";#N/A,#N/A,FALSE,"단축3";#N/A,#N/A,FALSE,"장축";#N/A,#N/A,FALSE,"4WD"}</definedName>
    <definedName name="ㅇㅇㅇㅇㅇㅇㅇ" hidden="1">{#N/A,#N/A,FALSE,"단축1";#N/A,#N/A,FALSE,"단축2";#N/A,#N/A,FALSE,"단축3";#N/A,#N/A,FALSE,"장축";#N/A,#N/A,FALSE,"4WD"}</definedName>
    <definedName name="ㅇㅎ" localSheetId="0" hidden="1">{#N/A,#N/A,FALSE,"단축1";#N/A,#N/A,FALSE,"단축2";#N/A,#N/A,FALSE,"단축3";#N/A,#N/A,FALSE,"장축";#N/A,#N/A,FALSE,"4WD"}</definedName>
    <definedName name="ㅇㅎ" hidden="1">{#N/A,#N/A,FALSE,"단축1";#N/A,#N/A,FALSE,"단축2";#N/A,#N/A,FALSE,"단축3";#N/A,#N/A,FALSE,"장축";#N/A,#N/A,FALSE,"4WD"}</definedName>
    <definedName name="아니" localSheetId="0" hidden="1">{#N/A,#N/A,FALSE,"단축1";#N/A,#N/A,FALSE,"단축2";#N/A,#N/A,FALSE,"단축3";#N/A,#N/A,FALSE,"장축";#N/A,#N/A,FALSE,"4WD"}</definedName>
    <definedName name="아니" hidden="1">{#N/A,#N/A,FALSE,"단축1";#N/A,#N/A,FALSE,"단축2";#N/A,#N/A,FALSE,"단축3";#N/A,#N/A,FALSE,"장축";#N/A,#N/A,FALSE,"4WD"}</definedName>
    <definedName name="아니1" localSheetId="0" hidden="1">{#N/A,#N/A,FALSE,"단축1";#N/A,#N/A,FALSE,"단축2";#N/A,#N/A,FALSE,"단축3";#N/A,#N/A,FALSE,"장축";#N/A,#N/A,FALSE,"4WD"}</definedName>
    <definedName name="아니1" hidden="1">{#N/A,#N/A,FALSE,"단축1";#N/A,#N/A,FALSE,"단축2";#N/A,#N/A,FALSE,"단축3";#N/A,#N/A,FALSE,"장축";#N/A,#N/A,FALSE,"4WD"}</definedName>
    <definedName name="아라ㅏㅏ랑" localSheetId="0" hidden="1">{#N/A,#N/A,FALSE,"단축1";#N/A,#N/A,FALSE,"단축2";#N/A,#N/A,FALSE,"단축3";#N/A,#N/A,FALSE,"장축";#N/A,#N/A,FALSE,"4WD"}</definedName>
    <definedName name="아라ㅏㅏ랑" hidden="1">{#N/A,#N/A,FALSE,"단축1";#N/A,#N/A,FALSE,"단축2";#N/A,#N/A,FALSE,"단축3";#N/A,#N/A,FALSE,"장축";#N/A,#N/A,FALSE,"4WD"}</definedName>
    <definedName name="아래" localSheetId="0" hidden="1">{#N/A,#N/A,FALSE,"신규dep";#N/A,#N/A,FALSE,"신규dep-금형상각후";#N/A,#N/A,FALSE,"신규dep-연구비상각후";#N/A,#N/A,FALSE,"신규dep-기계,공구상각후"}</definedName>
    <definedName name="아래" hidden="1">{#N/A,#N/A,FALSE,"신규dep";#N/A,#N/A,FALSE,"신규dep-금형상각후";#N/A,#N/A,FALSE,"신규dep-연구비상각후";#N/A,#N/A,FALSE,"신규dep-기계,공구상각후"}</definedName>
    <definedName name="아러아ㅓㅏㅇㄹ" localSheetId="0" hidden="1">{#N/A,#N/A,FALSE,"단축1";#N/A,#N/A,FALSE,"단축2";#N/A,#N/A,FALSE,"단축3";#N/A,#N/A,FALSE,"장축";#N/A,#N/A,FALSE,"4WD"}</definedName>
    <definedName name="아러아ㅓㅏㅇㄹ" hidden="1">{#N/A,#N/A,FALSE,"단축1";#N/A,#N/A,FALSE,"단축2";#N/A,#N/A,FALSE,"단축3";#N/A,#N/A,FALSE,"장축";#N/A,#N/A,FALSE,"4WD"}</definedName>
    <definedName name="아버비" localSheetId="0" hidden="1">{#N/A,#N/A,FALSE,"단축1";#N/A,#N/A,FALSE,"단축2";#N/A,#N/A,FALSE,"단축3";#N/A,#N/A,FALSE,"장축";#N/A,#N/A,FALSE,"4WD"}</definedName>
    <definedName name="아버비" hidden="1">{#N/A,#N/A,FALSE,"단축1";#N/A,#N/A,FALSE,"단축2";#N/A,#N/A,FALSE,"단축3";#N/A,#N/A,FALSE,"장축";#N/A,#N/A,FALSE,"4WD"}</definedName>
    <definedName name="아아" localSheetId="0" hidden="1">{#N/A,#N/A,FALSE,"단축1";#N/A,#N/A,FALSE,"단축2";#N/A,#N/A,FALSE,"단축3";#N/A,#N/A,FALSE,"장축";#N/A,#N/A,FALSE,"4WD"}</definedName>
    <definedName name="아아" hidden="1">{#N/A,#N/A,FALSE,"단축1";#N/A,#N/A,FALSE,"단축2";#N/A,#N/A,FALSE,"단축3";#N/A,#N/A,FALSE,"장축";#N/A,#N/A,FALSE,"4WD"}</definedName>
    <definedName name="아이" localSheetId="0" hidden="1">{#N/A,#N/A,FALSE,"단축1";#N/A,#N/A,FALSE,"단축2";#N/A,#N/A,FALSE,"단축3";#N/A,#N/A,FALSE,"장축";#N/A,#N/A,FALSE,"4WD"}</definedName>
    <definedName name="아이" hidden="1">{#N/A,#N/A,FALSE,"단축1";#N/A,#N/A,FALSE,"단축2";#N/A,#N/A,FALSE,"단축3";#N/A,#N/A,FALSE,"장축";#N/A,#N/A,FALSE,"4WD"}</definedName>
    <definedName name="아ㅓ라어" localSheetId="0" hidden="1">{#N/A,#N/A,FALSE,"단축1";#N/A,#N/A,FALSE,"단축2";#N/A,#N/A,FALSE,"단축3";#N/A,#N/A,FALSE,"장축";#N/A,#N/A,FALSE,"4WD"}</definedName>
    <definedName name="아ㅓ라어" hidden="1">{#N/A,#N/A,FALSE,"단축1";#N/A,#N/A,FALSE,"단축2";#N/A,#N/A,FALSE,"단축3";#N/A,#N/A,FALSE,"장축";#N/A,#N/A,FALSE,"4WD"}</definedName>
    <definedName name="아ㅓㅏㄴ아ㅓㅣㅇ악기ㅣㅏㅇ" localSheetId="0" hidden="1">{#N/A,#N/A,FALSE,"신규dep";#N/A,#N/A,FALSE,"신규dep-금형상각후";#N/A,#N/A,FALSE,"신규dep-연구비상각후";#N/A,#N/A,FALSE,"신규dep-기계,공구상각후"}</definedName>
    <definedName name="아ㅓㅏㄴ아ㅓㅣㅇ악기ㅣㅏㅇ" hidden="1">{#N/A,#N/A,FALSE,"신규dep";#N/A,#N/A,FALSE,"신규dep-금형상각후";#N/A,#N/A,FALSE,"신규dep-연구비상각후";#N/A,#N/A,FALSE,"신규dep-기계,공구상각후"}</definedName>
    <definedName name="아ㅣㅇ" localSheetId="0" hidden="1">{#N/A,#N/A,FALSE,"신규dep";#N/A,#N/A,FALSE,"신규dep-금형상각후";#N/A,#N/A,FALSE,"신규dep-연구비상각후";#N/A,#N/A,FALSE,"신규dep-기계,공구상각후"}</definedName>
    <definedName name="아ㅣㅇ" hidden="1">{#N/A,#N/A,FALSE,"신규dep";#N/A,#N/A,FALSE,"신규dep-금형상각후";#N/A,#N/A,FALSE,"신규dep-연구비상각후";#N/A,#N/A,FALSE,"신규dep-기계,공구상각후"}</definedName>
    <definedName name="안2" localSheetId="0"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별비교" localSheetId="0" hidden="1">{#N/A,#N/A,FALSE,"단축1";#N/A,#N/A,FALSE,"단축2";#N/A,#N/A,FALSE,"단축3";#N/A,#N/A,FALSE,"장축";#N/A,#N/A,FALSE,"4WD"}</definedName>
    <definedName name="안별비교" hidden="1">{#N/A,#N/A,FALSE,"단축1";#N/A,#N/A,FALSE,"단축2";#N/A,#N/A,FALSE,"단축3";#N/A,#N/A,FALSE,"장축";#N/A,#N/A,FALSE,"4WD"}</definedName>
    <definedName name="안현모" localSheetId="0" hidden="1">{#N/A,#N/A,FALSE,"단축1";#N/A,#N/A,FALSE,"단축2";#N/A,#N/A,FALSE,"단축3";#N/A,#N/A,FALSE,"장축";#N/A,#N/A,FALSE,"4WD"}</definedName>
    <definedName name="안현모" hidden="1">{#N/A,#N/A,FALSE,"단축1";#N/A,#N/A,FALSE,"단축2";#N/A,#N/A,FALSE,"단축3";#N/A,#N/A,FALSE,"장축";#N/A,#N/A,FALSE,"4WD"}</definedName>
    <definedName name="알아랑러ㅣㄴ" localSheetId="0" hidden="1">{#N/A,#N/A,FALSE,"단축1";#N/A,#N/A,FALSE,"단축2";#N/A,#N/A,FALSE,"단축3";#N/A,#N/A,FALSE,"장축";#N/A,#N/A,FALSE,"4WD"}</definedName>
    <definedName name="알아랑러ㅣㄴ" hidden="1">{#N/A,#N/A,FALSE,"단축1";#N/A,#N/A,FALSE,"단축2";#N/A,#N/A,FALSE,"단축3";#N/A,#N/A,FALSE,"장축";#N/A,#N/A,FALSE,"4WD"}</definedName>
    <definedName name="알파Ⅰ" localSheetId="0" hidden="1">{#N/A,#N/A,FALSE,"단축1";#N/A,#N/A,FALSE,"단축2";#N/A,#N/A,FALSE,"단축3";#N/A,#N/A,FALSE,"장축";#N/A,#N/A,FALSE,"4WD"}</definedName>
    <definedName name="알파Ⅰ" hidden="1">{#N/A,#N/A,FALSE,"단축1";#N/A,#N/A,FALSE,"단축2";#N/A,#N/A,FALSE,"단축3";#N/A,#N/A,FALSE,"장축";#N/A,#N/A,FALSE,"4WD"}</definedName>
    <definedName name="액체연료연소" localSheetId="0">'[10]5-2. 배출활동-배출시설 분류'!#REF!</definedName>
    <definedName name="액체연료연소">'5-2. Emission Facility'!#REF!</definedName>
    <definedName name="양식" localSheetId="0" hidden="1">{#N/A,#N/A,FALSE,"단축1";#N/A,#N/A,FALSE,"단축2";#N/A,#N/A,FALSE,"단축3";#N/A,#N/A,FALSE,"장축";#N/A,#N/A,FALSE,"4WD"}</definedName>
    <definedName name="양식" hidden="1">{#N/A,#N/A,FALSE,"단축1";#N/A,#N/A,FALSE,"단축2";#N/A,#N/A,FALSE,"단축3";#N/A,#N/A,FALSE,"장축";#N/A,#N/A,FALSE,"4WD"}</definedName>
    <definedName name="양식3" localSheetId="0" hidden="1">{#N/A,#N/A,FALSE,"단축1";#N/A,#N/A,FALSE,"단축2";#N/A,#N/A,FALSE,"단축3";#N/A,#N/A,FALSE,"장축";#N/A,#N/A,FALSE,"4WD"}</definedName>
    <definedName name="양식3" hidden="1">{#N/A,#N/A,FALSE,"단축1";#N/A,#N/A,FALSE,"단축2";#N/A,#N/A,FALSE,"단축3";#N/A,#N/A,FALSE,"장축";#N/A,#N/A,FALSE,"4WD"}</definedName>
    <definedName name="양우석" localSheetId="0" hidden="1">{#N/A,#N/A,FALSE,"단축1";#N/A,#N/A,FALSE,"단축2";#N/A,#N/A,FALSE,"단축3";#N/A,#N/A,FALSE,"장축";#N/A,#N/A,FALSE,"4WD"}</definedName>
    <definedName name="양우석" hidden="1">{#N/A,#N/A,FALSE,"단축1";#N/A,#N/A,FALSE,"단축2";#N/A,#N/A,FALSE,"단축3";#N/A,#N/A,FALSE,"장축";#N/A,#N/A,FALSE,"4WD"}</definedName>
    <definedName name="어" localSheetId="0" hidden="1">{#N/A,#N/A,FALSE,"단축1";#N/A,#N/A,FALSE,"단축2";#N/A,#N/A,FALSE,"단축3";#N/A,#N/A,FALSE,"장축";#N/A,#N/A,FALSE,"4WD"}</definedName>
    <definedName name="어" hidden="1">{#N/A,#N/A,FALSE,"단축1";#N/A,#N/A,FALSE,"단축2";#N/A,#N/A,FALSE,"단축3";#N/A,#N/A,FALSE,"장축";#N/A,#N/A,FALSE,"4WD"}</definedName>
    <definedName name="언" localSheetId="0" hidden="1">{#N/A,#N/A,FALSE,"단축1";#N/A,#N/A,FALSE,"단축2";#N/A,#N/A,FALSE,"단축3";#N/A,#N/A,FALSE,"장축";#N/A,#N/A,FALSE,"4WD"}</definedName>
    <definedName name="언" hidden="1">{#N/A,#N/A,FALSE,"단축1";#N/A,#N/A,FALSE,"단축2";#N/A,#N/A,FALSE,"단축3";#N/A,#N/A,FALSE,"장축";#N/A,#N/A,FALSE,"4WD"}</definedName>
    <definedName name="업무분석표지" localSheetId="0" hidden="1">{#N/A,#N/A,FALSE,"협조전";#N/A,#N/A,FALSE,"원가절감계획 ";#N/A,#N/A,FALSE,"항목별원가절감계획"}</definedName>
    <definedName name="업무분석표지" hidden="1">{#N/A,#N/A,FALSE,"협조전";#N/A,#N/A,FALSE,"원가절감계획 ";#N/A,#N/A,FALSE,"항목별원가절감계획"}</definedName>
    <definedName name="업무실적4" localSheetId="0" hidden="1">{#N/A,#N/A,FALSE,"단축1";#N/A,#N/A,FALSE,"단축2";#N/A,#N/A,FALSE,"단축3";#N/A,#N/A,FALSE,"장축";#N/A,#N/A,FALSE,"4WD"}</definedName>
    <definedName name="업무실적4" hidden="1">{#N/A,#N/A,FALSE,"단축1";#N/A,#N/A,FALSE,"단축2";#N/A,#N/A,FALSE,"단축3";#N/A,#N/A,FALSE,"장축";#N/A,#N/A,FALSE,"4WD"}</definedName>
    <definedName name="업무실적aaa" localSheetId="0" hidden="1">{#N/A,#N/A,FALSE,"단축1";#N/A,#N/A,FALSE,"단축2";#N/A,#N/A,FALSE,"단축3";#N/A,#N/A,FALSE,"장축";#N/A,#N/A,FALSE,"4WD"}</definedName>
    <definedName name="업무실적aaa" hidden="1">{#N/A,#N/A,FALSE,"단축1";#N/A,#N/A,FALSE,"단축2";#N/A,#N/A,FALSE,"단축3";#N/A,#N/A,FALSE,"장축";#N/A,#N/A,FALSE,"4WD"}</definedName>
    <definedName name="업스트림운송배출계수">[4]배출계수!$B$58:$F$61</definedName>
    <definedName name="업체" localSheetId="0" hidden="1">{#N/A,#N/A,FALSE,"단축1";#N/A,#N/A,FALSE,"단축2";#N/A,#N/A,FALSE,"단축3";#N/A,#N/A,FALSE,"장축";#N/A,#N/A,FALSE,"4WD"}</definedName>
    <definedName name="업체" hidden="1">{#N/A,#N/A,FALSE,"단축1";#N/A,#N/A,FALSE,"단축2";#N/A,#N/A,FALSE,"단축3";#N/A,#N/A,FALSE,"장축";#N/A,#N/A,FALSE,"4WD"}</definedName>
    <definedName name="에상대수" localSheetId="0" hidden="1">{#N/A,#N/A,FALSE,"단축1";#N/A,#N/A,FALSE,"단축2";#N/A,#N/A,FALSE,"단축3";#N/A,#N/A,FALSE,"장축";#N/A,#N/A,FALSE,"4WD"}</definedName>
    <definedName name="에상대수" hidden="1">{#N/A,#N/A,FALSE,"단축1";#N/A,#N/A,FALSE,"단축2";#N/A,#N/A,FALSE,"단축3";#N/A,#N/A,FALSE,"장축";#N/A,#N/A,FALSE,"4WD"}</definedName>
    <definedName name="에이" localSheetId="0" hidden="1">{#N/A,#N/A,TRUE,"Y생산";#N/A,#N/A,TRUE,"Y판매";#N/A,#N/A,TRUE,"Y총물량";#N/A,#N/A,TRUE,"Y능력";#N/A,#N/A,TRUE,"YKD"}</definedName>
    <definedName name="에이" hidden="1">{#N/A,#N/A,TRUE,"Y생산";#N/A,#N/A,TRUE,"Y판매";#N/A,#N/A,TRUE,"Y총물량";#N/A,#N/A,TRUE,"Y능력";#N/A,#N/A,TRUE,"YKD"}</definedName>
    <definedName name="엔진" localSheetId="0" hidden="1">{#N/A,#N/A,FALSE,"단축1";#N/A,#N/A,FALSE,"단축2";#N/A,#N/A,FALSE,"단축3";#N/A,#N/A,FALSE,"장축";#N/A,#N/A,FALSE,"4WD"}</definedName>
    <definedName name="엔진" hidden="1">{#N/A,#N/A,FALSE,"단축1";#N/A,#N/A,FALSE,"단축2";#N/A,#N/A,FALSE,"단축3";#N/A,#N/A,FALSE,"장축";#N/A,#N/A,FALSE,"4WD"}</definedName>
    <definedName name="엔진마운트" localSheetId="0" hidden="1">{#N/A,#N/A,FALSE,"표지";#N/A,#N/A,FALSE,"전제";#N/A,#N/A,FALSE,"손익-자 (2)";#N/A,#N/A,FALSE,"손익-자";#N/A,#N/A,FALSE,"손익-마 (2)";#N/A,#N/A,FALSE,"손익-마";#N/A,#N/A,FALSE,"총손최종"}</definedName>
    <definedName name="엔진마운트" hidden="1">{#N/A,#N/A,FALSE,"표지";#N/A,#N/A,FALSE,"전제";#N/A,#N/A,FALSE,"손익-자 (2)";#N/A,#N/A,FALSE,"손익-자";#N/A,#N/A,FALSE,"손익-마 (2)";#N/A,#N/A,FALSE,"손익-마";#N/A,#N/A,FALSE,"총손최종"}</definedName>
    <definedName name="엔진별" localSheetId="0" hidden="1">{#N/A,#N/A,FALSE,"품의서";#N/A,#N/A,FALSE,"전제";#N/A,#N/A,FALSE,"총손";#N/A,#N/A,FALSE,"손익"}</definedName>
    <definedName name="엔진별" hidden="1">{#N/A,#N/A,FALSE,"품의서";#N/A,#N/A,FALSE,"전제";#N/A,#N/A,FALSE,"총손";#N/A,#N/A,FALSE,"손익"}</definedName>
    <definedName name="엔진표지" localSheetId="0" hidden="1">{#N/A,#N/A,FALSE,"단축1";#N/A,#N/A,FALSE,"단축2";#N/A,#N/A,FALSE,"단축3";#N/A,#N/A,FALSE,"장축";#N/A,#N/A,FALSE,"4WD"}</definedName>
    <definedName name="엔진표지" hidden="1">{#N/A,#N/A,FALSE,"단축1";#N/A,#N/A,FALSE,"단축2";#N/A,#N/A,FALSE,"단축3";#N/A,#N/A,FALSE,"장축";#N/A,#N/A,FALSE,"4WD"}</definedName>
    <definedName name="엔터" localSheetId="0" hidden="1">{#N/A,#N/A,FALSE,"신규dep";#N/A,#N/A,FALSE,"신규dep-금형상각후";#N/A,#N/A,FALSE,"신규dep-연구비상각후";#N/A,#N/A,FALSE,"신규dep-기계,공구상각후"}</definedName>
    <definedName name="엔터" hidden="1">{#N/A,#N/A,FALSE,"신규dep";#N/A,#N/A,FALSE,"신규dep-금형상각후";#N/A,#N/A,FALSE,"신규dep-연구비상각후";#N/A,#N/A,FALSE,"신규dep-기계,공구상각후"}</definedName>
    <definedName name="여력" localSheetId="0" hidden="1">{#N/A,#N/A,TRUE,"Y생산";#N/A,#N/A,TRUE,"Y판매";#N/A,#N/A,TRUE,"Y총물량";#N/A,#N/A,TRUE,"Y능력";#N/A,#N/A,TRUE,"YKD"}</definedName>
    <definedName name="여력" hidden="1">{#N/A,#N/A,TRUE,"Y생산";#N/A,#N/A,TRUE,"Y판매";#N/A,#N/A,TRUE,"Y총물량";#N/A,#N/A,TRUE,"Y능력";#N/A,#N/A,TRUE,"YKD"}</definedName>
    <definedName name="여력인원" localSheetId="0" hidden="1">{#N/A,#N/A,FALSE,"96 3월물량표";#N/A,#N/A,FALSE,"96 4월물량표";#N/A,#N/A,FALSE,"96 5월물량표"}</definedName>
    <definedName name="여력인원" hidden="1">{#N/A,#N/A,FALSE,"96 3월물량표";#N/A,#N/A,FALSE,"96 4월물량표";#N/A,#N/A,FALSE,"96 5월물량표"}</definedName>
    <definedName name="연료">#REF!</definedName>
    <definedName name="연료고정" localSheetId="0">#REF!,#REF!,#REF!,#REF!,#REF!,#REF!,#REF!,#REF!,#REF!,#REF!,#REF!,#REF!,#REF!,#REF!,#REF!,#REF!,#REF!,#REF!</definedName>
    <definedName name="연료고정">#REF!,#REF!,#REF!,#REF!,#REF!,#REF!,#REF!,#REF!,#REF!,#REF!,#REF!,#REF!,#REF!,#REF!,#REF!,#REF!,#REF!,#REF!</definedName>
    <definedName name="연료명고정" localSheetId="0">#REF!,#REF!,#REF!,#REF!,#REF!,#REF!,#REF!,#REF!,#REF!,#REF!,#REF!,#REF!,#REF!,#REF!,#REF!,#REF!,#REF!,#REF!</definedName>
    <definedName name="연료명고정">#REF!,#REF!,#REF!,#REF!,#REF!,#REF!,#REF!,#REF!,#REF!,#REF!,#REF!,#REF!,#REF!,#REF!,#REF!,#REF!,#REF!,#REF!</definedName>
    <definedName name="연료별밀도">'[4]Raw-Data - Category 3'!$E$19:$H$31</definedName>
    <definedName name="연료타입">[11]설비타입!$K$3:$K$5</definedName>
    <definedName name="연료탱크" localSheetId="0" hidden="1">{#N/A,#N/A,FALSE,"단축1";#N/A,#N/A,FALSE,"단축2";#N/A,#N/A,FALSE,"단축3";#N/A,#N/A,FALSE,"장축";#N/A,#N/A,FALSE,"4WD"}</definedName>
    <definedName name="연료탱크" hidden="1">{#N/A,#N/A,FALSE,"단축1";#N/A,#N/A,FALSE,"단축2";#N/A,#N/A,FALSE,"단축3";#N/A,#N/A,FALSE,"장축";#N/A,#N/A,FALSE,"4WD"}</definedName>
    <definedName name="연료탱크3" localSheetId="0" hidden="1">{#N/A,#N/A,FALSE,"단축1";#N/A,#N/A,FALSE,"단축2";#N/A,#N/A,FALSE,"단축3";#N/A,#N/A,FALSE,"장축";#N/A,#N/A,FALSE,"4WD"}</definedName>
    <definedName name="연료탱크3" hidden="1">{#N/A,#N/A,FALSE,"단축1";#N/A,#N/A,FALSE,"단축2";#N/A,#N/A,FALSE,"단축3";#N/A,#N/A,FALSE,"장축";#N/A,#N/A,FALSE,"4WD"}</definedName>
    <definedName name="열처리" localSheetId="0" hidden="1">{#N/A,#N/A,FALSE,"단축1";#N/A,#N/A,FALSE,"단축2";#N/A,#N/A,FALSE,"단축3";#N/A,#N/A,FALSE,"장축";#N/A,#N/A,FALSE,"4WD"}</definedName>
    <definedName name="열처리" hidden="1">{#N/A,#N/A,FALSE,"단축1";#N/A,#N/A,FALSE,"단축2";#N/A,#N/A,FALSE,"단축3";#N/A,#N/A,FALSE,"장축";#N/A,#N/A,FALSE,"4WD"}</definedName>
    <definedName name="영향도산출">#REF!</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산2" localSheetId="0" hidden="1">{#N/A,#N/A,FALSE,"단축1";#N/A,#N/A,FALSE,"단축2";#N/A,#N/A,FALSE,"단축3";#N/A,#N/A,FALSE,"장축";#N/A,#N/A,FALSE,"4WD"}</definedName>
    <definedName name="예산2" hidden="1">{#N/A,#N/A,FALSE,"단축1";#N/A,#N/A,FALSE,"단축2";#N/A,#N/A,FALSE,"단축3";#N/A,#N/A,FALSE,"장축";#N/A,#N/A,FALSE,"4WD"}</definedName>
    <definedName name="오성협" localSheetId="0" hidden="1">{#N/A,#N/A,TRUE,"Y생산";#N/A,#N/A,TRUE,"Y판매";#N/A,#N/A,TRUE,"Y총물량";#N/A,#N/A,TRUE,"Y능력";#N/A,#N/A,TRUE,"YKD"}</definedName>
    <definedName name="오성협" hidden="1">{#N/A,#N/A,TRUE,"Y생산";#N/A,#N/A,TRUE,"Y판매";#N/A,#N/A,TRUE,"Y총물량";#N/A,#N/A,TRUE,"Y능력";#N/A,#N/A,TRUE,"YKD"}</definedName>
    <definedName name="오수" localSheetId="0" hidden="1">{#N/A,#N/A,FALSE,"표지";#N/A,#N/A,FALSE,"을지1";#N/A,#N/A,FALSE,"일정1";#N/A,#N/A,FALSE,"일정2";#N/A,#N/A,FALSE,"11T-C";#N/A,#N/A,FALSE,"15T-D";#N/A,#N/A,FALSE,"판매현황";#N/A,#N/A,FALSE,"업무 FLOW"}</definedName>
    <definedName name="오수" hidden="1">{#N/A,#N/A,FALSE,"표지";#N/A,#N/A,FALSE,"을지1";#N/A,#N/A,FALSE,"일정1";#N/A,#N/A,FALSE,"일정2";#N/A,#N/A,FALSE,"11T-C";#N/A,#N/A,FALSE,"15T-D";#N/A,#N/A,FALSE,"판매현황";#N/A,#N/A,FALSE,"업무 FLOW"}</definedName>
    <definedName name="오정진" localSheetId="0" hidden="1">{#N/A,#N/A,FALSE,"96 3월물량표";#N/A,#N/A,FALSE,"96 4월물량표";#N/A,#N/A,FALSE,"96 5월물량표"}</definedName>
    <definedName name="오정진" hidden="1">{#N/A,#N/A,FALSE,"96 3월물량표";#N/A,#N/A,FALSE,"96 4월물량표";#N/A,#N/A,FALSE,"96 5월물량표"}</definedName>
    <definedName name="오존층파괴물질의대체물질사용" localSheetId="0">'[10]5-2. 배출활동-배출시설 분류'!#REF!</definedName>
    <definedName name="오존층파괴물질의대체물질사용">'5-2. Emission Facility'!#REF!</definedName>
    <definedName name="와이어" localSheetId="0" hidden="1">{#N/A,#N/A,FALSE,"단축1";#N/A,#N/A,FALSE,"단축2";#N/A,#N/A,FALSE,"단축3";#N/A,#N/A,FALSE,"장축";#N/A,#N/A,FALSE,"4WD"}</definedName>
    <definedName name="와이어" hidden="1">{#N/A,#N/A,FALSE,"단축1";#N/A,#N/A,FALSE,"단축2";#N/A,#N/A,FALSE,"단축3";#N/A,#N/A,FALSE,"장축";#N/A,#N/A,FALSE,"4WD"}</definedName>
    <definedName name="외부소음영향" localSheetId="0" hidden="1">{#N/A,#N/A,FALSE,"단축1";#N/A,#N/A,FALSE,"단축2";#N/A,#N/A,FALSE,"단축3";#N/A,#N/A,FALSE,"장축";#N/A,#N/A,FALSE,"4WD"}</definedName>
    <definedName name="외부소음영향" hidden="1">{#N/A,#N/A,FALSE,"단축1";#N/A,#N/A,FALSE,"단축2";#N/A,#N/A,FALSE,"단축3";#N/A,#N/A,FALSE,"장축";#N/A,#N/A,FALSE,"4WD"}</definedName>
    <definedName name="외주계획" localSheetId="0" hidden="1">{#N/A,#N/A,TRUE,"Y생산";#N/A,#N/A,TRUE,"Y판매";#N/A,#N/A,TRUE,"Y총물량";#N/A,#N/A,TRUE,"Y능력";#N/A,#N/A,TRUE,"YKD"}</definedName>
    <definedName name="외주계획" hidden="1">{#N/A,#N/A,TRUE,"Y생산";#N/A,#N/A,TRUE,"Y판매";#N/A,#N/A,TRUE,"Y총물량";#N/A,#N/A,TRUE,"Y능력";#N/A,#N/A,TRUE,"YKD"}</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운영방안" localSheetId="0" hidden="1">{#N/A,#N/A,FALSE,"단축1";#N/A,#N/A,FALSE,"단축2";#N/A,#N/A,FALSE,"단축3";#N/A,#N/A,FALSE,"장축";#N/A,#N/A,FALSE,"4WD"}</definedName>
    <definedName name="운영방안" hidden="1">{#N/A,#N/A,FALSE,"단축1";#N/A,#N/A,FALSE,"단축2";#N/A,#N/A,FALSE,"단축3";#N/A,#N/A,FALSE,"장축";#N/A,#N/A,FALSE,"4WD"}</definedName>
    <definedName name="운영방침1" localSheetId="0" hidden="1">{#N/A,#N/A,FALSE,"협조전";#N/A,#N/A,FALSE,"원가절감계획 ";#N/A,#N/A,FALSE,"항목별원가절감계획"}</definedName>
    <definedName name="운영방침1" hidden="1">{#N/A,#N/A,FALSE,"협조전";#N/A,#N/A,FALSE,"원가절감계획 ";#N/A,#N/A,FALSE,"항목별원가절감계획"}</definedName>
    <definedName name="원가계획">#REF!</definedName>
    <definedName name="원가절감" localSheetId="0" hidden="1">{#N/A,#N/A,TRUE,"Y생산";#N/A,#N/A,TRUE,"Y판매";#N/A,#N/A,TRUE,"Y총물량";#N/A,#N/A,TRUE,"Y능력";#N/A,#N/A,TRUE,"YKD"}</definedName>
    <definedName name="원가절감" hidden="1">{#N/A,#N/A,TRUE,"Y생산";#N/A,#N/A,TRUE,"Y판매";#N/A,#N/A,TRUE,"Y총물량";#N/A,#N/A,TRUE,"Y능력";#N/A,#N/A,TRUE,"YKD"}</definedName>
    <definedName name="원단" localSheetId="0" hidden="1">{#N/A,#N/A,TRUE,"Y생산";#N/A,#N/A,TRUE,"Y판매";#N/A,#N/A,TRUE,"Y총물량";#N/A,#N/A,TRUE,"Y능력";#N/A,#N/A,TRUE,"YKD"}</definedName>
    <definedName name="원단" hidden="1">{#N/A,#N/A,TRUE,"Y생산";#N/A,#N/A,TRUE,"Y판매";#N/A,#N/A,TRUE,"Y총물량";#N/A,#N/A,TRUE,"Y능력";#N/A,#N/A,TRUE,"YKD"}</definedName>
    <definedName name="원료">#REF!</definedName>
    <definedName name="원료및에너지탄소발자국">'[4]#배출계수 환경성적표지_원료, 에너지,폐기물'!$C$7:$E$250</definedName>
    <definedName name="원자재종합" localSheetId="0" hidden="1">{#N/A,#N/A,FALSE,"단축1";#N/A,#N/A,FALSE,"단축2";#N/A,#N/A,FALSE,"단축3";#N/A,#N/A,FALSE,"장축";#N/A,#N/A,FALSE,"4WD"}</definedName>
    <definedName name="원자재종합" hidden="1">{#N/A,#N/A,FALSE,"단축1";#N/A,#N/A,FALSE,"단축2";#N/A,#N/A,FALSE,"단축3";#N/A,#N/A,FALSE,"장축";#N/A,#N/A,FALSE,"4WD"}</definedName>
    <definedName name="유경" localSheetId="0" hidden="1">{#N/A,#N/A,FALSE,"단축1";#N/A,#N/A,FALSE,"단축2";#N/A,#N/A,FALSE,"단축3";#N/A,#N/A,FALSE,"장축";#N/A,#N/A,FALSE,"4WD"}</definedName>
    <definedName name="유경" hidden="1">{#N/A,#N/A,FALSE,"단축1";#N/A,#N/A,FALSE,"단축2";#N/A,#N/A,FALSE,"단축3";#N/A,#N/A,FALSE,"장축";#N/A,#N/A,FALSE,"4WD"}</definedName>
    <definedName name="유니버스1" localSheetId="0" hidden="1">{#N/A,#N/A,FALSE,"표지";#N/A,#N/A,FALSE,"전제";#N/A,#N/A,FALSE,"손익-자 (2)";#N/A,#N/A,FALSE,"손익-자";#N/A,#N/A,FALSE,"손익-마 (2)";#N/A,#N/A,FALSE,"손익-마";#N/A,#N/A,FALSE,"총손최종"}</definedName>
    <definedName name="유니버스1" hidden="1">{#N/A,#N/A,FALSE,"표지";#N/A,#N/A,FALSE,"전제";#N/A,#N/A,FALSE,"손익-자 (2)";#N/A,#N/A,FALSE,"손익-자";#N/A,#N/A,FALSE,"손익-마 (2)";#N/A,#N/A,FALSE,"손익-마";#N/A,#N/A,FALSE,"총손최종"}</definedName>
    <definedName name="유니버스신규" localSheetId="0" hidden="1">{#N/A,#N/A,FALSE,"단축1";#N/A,#N/A,FALSE,"단축2";#N/A,#N/A,FALSE,"단축3";#N/A,#N/A,FALSE,"장축";#N/A,#N/A,FALSE,"4WD"}</definedName>
    <definedName name="유니버스신규" hidden="1">{#N/A,#N/A,FALSE,"단축1";#N/A,#N/A,FALSE,"단축2";#N/A,#N/A,FALSE,"단축3";#N/A,#N/A,FALSE,"장축";#N/A,#N/A,FALSE,"4WD"}</definedName>
    <definedName name="유형" localSheetId="0" hidden="1">{#N/A,#N/A,TRUE,"Y생산";#N/A,#N/A,TRUE,"Y판매";#N/A,#N/A,TRUE,"Y총물량";#N/A,#N/A,TRUE,"Y능력";#N/A,#N/A,TRUE,"YKD"}</definedName>
    <definedName name="유형" hidden="1">{#N/A,#N/A,TRUE,"Y생산";#N/A,#N/A,TRUE,"Y판매";#N/A,#N/A,TRUE,"Y총물량";#N/A,#N/A,TRUE,"Y능력";#N/A,#N/A,TRUE,"YKD"}</definedName>
    <definedName name="이게먼데.." localSheetId="0" hidden="1">{#N/A,#N/A,FALSE,"단축1";#N/A,#N/A,FALSE,"단축2";#N/A,#N/A,FALSE,"단축3";#N/A,#N/A,FALSE,"장축";#N/A,#N/A,FALSE,"4WD"}</definedName>
    <definedName name="이게먼데.." hidden="1">{#N/A,#N/A,FALSE,"단축1";#N/A,#N/A,FALSE,"단축2";#N/A,#N/A,FALSE,"단축3";#N/A,#N/A,FALSE,"장축";#N/A,#N/A,FALSE,"4WD"}</definedName>
    <definedName name="이경재2" localSheetId="0" hidden="1">{#N/A,#N/A,FALSE,"품의서";#N/A,#N/A,FALSE,"전제";#N/A,#N/A,FALSE,"총손";#N/A,#N/A,FALSE,"손익"}</definedName>
    <definedName name="이경재2" hidden="1">{#N/A,#N/A,FALSE,"품의서";#N/A,#N/A,FALSE,"전제";#N/A,#N/A,FALSE,"총손";#N/A,#N/A,FALSE,"손익"}</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동연소">'5-2. Emission Facility'!$D$24:$D$27</definedName>
    <definedName name="이동연소_도로" localSheetId="0">'[10]5-2. 배출활동-배출시설 분류'!#REF!</definedName>
    <definedName name="이동연소_도로">'5-2. Emission Facility'!#REF!</definedName>
    <definedName name="이동연소_선박" localSheetId="0">'[10]5-2. 배출활동-배출시설 분류'!#REF!</definedName>
    <definedName name="이동연소_선박">'5-2. Emission Facility'!#REF!</definedName>
    <definedName name="이동연소_철도" localSheetId="0">'[10]5-2. 배출활동-배출시설 분류'!#REF!</definedName>
    <definedName name="이동연소_철도">'5-2. Emission Facility'!#REF!</definedName>
    <definedName name="이동연소_항공" localSheetId="0">'[10]5-2. 배출활동-배출시설 분류'!#REF!</definedName>
    <definedName name="이동연소_항공">'5-2. Emission Facility'!#REF!</definedName>
    <definedName name="이동연소배출계수">[4]배출계수!$C$8:$M$12</definedName>
    <definedName name="이란" localSheetId="0" hidden="1">{#N/A,#N/A,FALSE,"단축1";#N/A,#N/A,FALSE,"단축2";#N/A,#N/A,FALSE,"단축3";#N/A,#N/A,FALSE,"장축";#N/A,#N/A,FALSE,"4WD"}</definedName>
    <definedName name="이란" hidden="1">{#N/A,#N/A,FALSE,"단축1";#N/A,#N/A,FALSE,"단축2";#N/A,#N/A,FALSE,"단축3";#N/A,#N/A,FALSE,"장축";#N/A,#N/A,FALSE,"4WD"}</definedName>
    <definedName name="이름충돌\" localSheetId="0" hidden="1">{#N/A,#N/A,TRUE,"Y생산";#N/A,#N/A,TRUE,"Y판매";#N/A,#N/A,TRUE,"Y총물량";#N/A,#N/A,TRUE,"Y능력";#N/A,#N/A,TRUE,"YKD"}</definedName>
    <definedName name="이름충돌\" hidden="1">{#N/A,#N/A,TRUE,"Y생산";#N/A,#N/A,TRUE,"Y판매";#N/A,#N/A,TRUE,"Y총물량";#N/A,#N/A,TRUE,"Y능력";#N/A,#N/A,TRUE,"YKD"}</definedName>
    <definedName name="이상진">#REF!</definedName>
    <definedName name="이시혁" localSheetId="0" hidden="1">{#N/A,#N/A,FALSE,"단축1";#N/A,#N/A,FALSE,"단축2";#N/A,#N/A,FALSE,"단축3";#N/A,#N/A,FALSE,"장축";#N/A,#N/A,FALSE,"4WD"}</definedName>
    <definedName name="이시혁" hidden="1">{#N/A,#N/A,FALSE,"단축1";#N/A,#N/A,FALSE,"단축2";#N/A,#N/A,FALSE,"단축3";#N/A,#N/A,FALSE,"장축";#N/A,#N/A,FALSE,"4WD"}</definedName>
    <definedName name="이태리리" localSheetId="0" hidden="1">{#N/A,#N/A,FALSE,"신규dep";#N/A,#N/A,FALSE,"신규dep-금형상각후";#N/A,#N/A,FALSE,"신규dep-연구비상각후";#N/A,#N/A,FALSE,"신규dep-기계,공구상각후"}</definedName>
    <definedName name="이태리리" hidden="1">{#N/A,#N/A,FALSE,"신규dep";#N/A,#N/A,FALSE,"신규dep-금형상각후";#N/A,#N/A,FALSE,"신규dep-연구비상각후";#N/A,#N/A,FALSE,"신규dep-기계,공구상각후"}</definedName>
    <definedName name="이픔" localSheetId="0" hidden="1">{#N/A,#N/A,FALSE,"표지";#N/A,#N/A,FALSE,"전제";#N/A,#N/A,FALSE,"손익-자 (2)";#N/A,#N/A,FALSE,"손익-자";#N/A,#N/A,FALSE,"손익-마 (2)";#N/A,#N/A,FALSE,"손익-마";#N/A,#N/A,FALSE,"총손최종"}</definedName>
    <definedName name="이픔" hidden="1">{#N/A,#N/A,FALSE,"표지";#N/A,#N/A,FALSE,"전제";#N/A,#N/A,FALSE,"손익-자 (2)";#N/A,#N/A,FALSE,"손익-자";#N/A,#N/A,FALSE,"손익-마 (2)";#N/A,#N/A,FALSE,"손익-마";#N/A,#N/A,FALSE,"총손최종"}</definedName>
    <definedName name="이ㅏㅏㅇ강리ㅏㅇ러" localSheetId="0" hidden="1">{#N/A,#N/A,FALSE,"단축1";#N/A,#N/A,FALSE,"단축2";#N/A,#N/A,FALSE,"단축3";#N/A,#N/A,FALSE,"장축";#N/A,#N/A,FALSE,"4WD"}</definedName>
    <definedName name="이ㅏㅏㅇ강리ㅏㅇ러" hidden="1">{#N/A,#N/A,FALSE,"단축1";#N/A,#N/A,FALSE,"단축2";#N/A,#N/A,FALSE,"단축3";#N/A,#N/A,FALSE,"장축";#N/A,#N/A,FALSE,"4WD"}</definedName>
    <definedName name="이ㅣㄴ" localSheetId="0" hidden="1">{#N/A,#N/A,FALSE,"단축1";#N/A,#N/A,FALSE,"단축2";#N/A,#N/A,FALSE,"단축3";#N/A,#N/A,FALSE,"장축";#N/A,#N/A,FALSE,"4WD"}</definedName>
    <definedName name="이ㅣㄴ" hidden="1">{#N/A,#N/A,FALSE,"단축1";#N/A,#N/A,FALSE,"단축2";#N/A,#N/A,FALSE,"단축3";#N/A,#N/A,FALSE,"장축";#N/A,#N/A,FALSE,"4WD"}</definedName>
    <definedName name="인계획" localSheetId="0" hidden="1">{#N/A,#N/A,TRUE,"Y생산";#N/A,#N/A,TRUE,"Y판매";#N/A,#N/A,TRUE,"Y총물량";#N/A,#N/A,TRUE,"Y능력";#N/A,#N/A,TRUE,"YKD"}</definedName>
    <definedName name="인계획" hidden="1">{#N/A,#N/A,TRUE,"Y생산";#N/A,#N/A,TRUE,"Y판매";#N/A,#N/A,TRUE,"Y총물량";#N/A,#N/A,TRUE,"Y능력";#N/A,#N/A,TRUE,"YKD"}</definedName>
    <definedName name="인상1안" localSheetId="0" hidden="1">{#N/A,#N/A,FALSE,"단축1";#N/A,#N/A,FALSE,"단축2";#N/A,#N/A,FALSE,"단축3";#N/A,#N/A,FALSE,"장축";#N/A,#N/A,FALSE,"4WD"}</definedName>
    <definedName name="인상1안" hidden="1">{#N/A,#N/A,FALSE,"단축1";#N/A,#N/A,FALSE,"단축2";#N/A,#N/A,FALSE,"단축3";#N/A,#N/A,FALSE,"장축";#N/A,#N/A,FALSE,"4WD"}</definedName>
    <definedName name="인원세부" localSheetId="0" hidden="1">{#N/A,#N/A,TRUE,"Y생산";#N/A,#N/A,TRUE,"Y판매";#N/A,#N/A,TRUE,"Y총물량";#N/A,#N/A,TRUE,"Y능력";#N/A,#N/A,TRUE,"YKD"}</definedName>
    <definedName name="인원세부" hidden="1">{#N/A,#N/A,TRUE,"Y생산";#N/A,#N/A,TRUE,"Y판매";#N/A,#N/A,TRUE,"Y총물량";#N/A,#N/A,TRUE,"Y능력";#N/A,#N/A,TRUE,"YKD"}</definedName>
    <definedName name="인절" localSheetId="0" hidden="1">{#N/A,#N/A,FALSE,"표지";#N/A,#N/A,FALSE,"전제";#N/A,#N/A,FALSE,"손익-자 (2)";#N/A,#N/A,FALSE,"손익-자";#N/A,#N/A,FALSE,"손익-마 (2)";#N/A,#N/A,FALSE,"손익-마";#N/A,#N/A,FALSE,"총손최종"}</definedName>
    <definedName name="인절" hidden="1">{#N/A,#N/A,FALSE,"표지";#N/A,#N/A,FALSE,"전제";#N/A,#N/A,FALSE,"손익-자 (2)";#N/A,#N/A,FALSE,"손익-자";#N/A,#N/A,FALSE,"손익-마 (2)";#N/A,#N/A,FALSE,"손익-마";#N/A,#N/A,FALSE,"총손최종"}</definedName>
    <definedName name="일자별" localSheetId="0" hidden="1">{#N/A,#N/A,TRUE,"Y생산";#N/A,#N/A,TRUE,"Y판매";#N/A,#N/A,TRUE,"Y총물량";#N/A,#N/A,TRUE,"Y능력";#N/A,#N/A,TRUE,"YKD"}</definedName>
    <definedName name="일자별" hidden="1">{#N/A,#N/A,TRUE,"Y생산";#N/A,#N/A,TRUE,"Y판매";#N/A,#N/A,TRUE,"Y총물량";#N/A,#N/A,TRUE,"Y능력";#N/A,#N/A,TRUE,"YKD"}</definedName>
    <definedName name="일정" localSheetId="0" hidden="1">{#N/A,#N/A,FALSE,"단축1";#N/A,#N/A,FALSE,"단축2";#N/A,#N/A,FALSE,"단축3";#N/A,#N/A,FALSE,"장축";#N/A,#N/A,FALSE,"4WD"}</definedName>
    <definedName name="일정" hidden="1">{#N/A,#N/A,FALSE,"단축1";#N/A,#N/A,FALSE,"단축2";#N/A,#N/A,FALSE,"단축3";#N/A,#N/A,FALSE,"장축";#N/A,#N/A,FALSE,"4WD"}</definedName>
    <definedName name="임" localSheetId="0" hidden="1">{#N/A,#N/A,FALSE,"단축1";#N/A,#N/A,FALSE,"단축2";#N/A,#N/A,FALSE,"단축3";#N/A,#N/A,FALSE,"장축";#N/A,#N/A,FALSE,"4WD"}</definedName>
    <definedName name="임" hidden="1">{#N/A,#N/A,FALSE,"단축1";#N/A,#N/A,FALSE,"단축2";#N/A,#N/A,FALSE,"단축3";#N/A,#N/A,FALSE,"장축";#N/A,#N/A,FALSE,"4WD"}</definedName>
    <definedName name="임시2" localSheetId="0" hidden="1">{#N/A,#N/A,FALSE,"단축1";#N/A,#N/A,FALSE,"단축2";#N/A,#N/A,FALSE,"단축3";#N/A,#N/A,FALSE,"장축";#N/A,#N/A,FALSE,"4WD"}</definedName>
    <definedName name="임시2" hidden="1">{#N/A,#N/A,FALSE,"단축1";#N/A,#N/A,FALSE,"단축2";#N/A,#N/A,FALSE,"단축3";#N/A,#N/A,FALSE,"장축";#N/A,#N/A,FALSE,"4WD"}</definedName>
    <definedName name="ㅈ" localSheetId="0" hidden="1">{#N/A,#N/A,TRUE,"Y생산";#N/A,#N/A,TRUE,"Y판매";#N/A,#N/A,TRUE,"Y총물량";#N/A,#N/A,TRUE,"Y능력";#N/A,#N/A,TRUE,"YKD"}</definedName>
    <definedName name="ㅈ" hidden="1">{#N/A,#N/A,TRUE,"Y생산";#N/A,#N/A,TRUE,"Y판매";#N/A,#N/A,TRUE,"Y총물량";#N/A,#N/A,TRUE,"Y능력";#N/A,#N/A,TRUE,"YKD"}</definedName>
    <definedName name="ㅈㄴㅇ" localSheetId="0" hidden="1">{#N/A,#N/A,FALSE,"단축1";#N/A,#N/A,FALSE,"단축2";#N/A,#N/A,FALSE,"단축3";#N/A,#N/A,FALSE,"장축";#N/A,#N/A,FALSE,"4WD"}</definedName>
    <definedName name="ㅈㄴㅇ" hidden="1">{#N/A,#N/A,FALSE,"단축1";#N/A,#N/A,FALSE,"단축2";#N/A,#N/A,FALSE,"단축3";#N/A,#N/A,FALSE,"장축";#N/A,#N/A,FALSE,"4WD"}</definedName>
    <definedName name="ㅈㄷㄷ젿랴져ㅕㅍ초ㅓ" localSheetId="0" hidden="1">{#N/A,#N/A,FALSE,"표지";#N/A,#N/A,FALSE,"전제";#N/A,#N/A,FALSE,"손익-자 (2)";#N/A,#N/A,FALSE,"손익-자";#N/A,#N/A,FALSE,"손익-마 (2)";#N/A,#N/A,FALSE,"손익-마";#N/A,#N/A,FALSE,"총손최종"}</definedName>
    <definedName name="ㅈㄷㄷ젿랴져ㅕㅍ초ㅓ" hidden="1">{#N/A,#N/A,FALSE,"표지";#N/A,#N/A,FALSE,"전제";#N/A,#N/A,FALSE,"손익-자 (2)";#N/A,#N/A,FALSE,"손익-자";#N/A,#N/A,FALSE,"손익-마 (2)";#N/A,#N/A,FALSE,"손익-마";#N/A,#N/A,FALSE,"총손최종"}</definedName>
    <definedName name="ㅈㅈㅈ" localSheetId="14" hidden="1">{#N/A,#N/A,FALSE,"단축1";#N/A,#N/A,FALSE,"단축2";#N/A,#N/A,FALSE,"단축3";#N/A,#N/A,FALSE,"장축";#N/A,#N/A,FALSE,"4WD"}</definedName>
    <definedName name="ㅈㅈㅈ" localSheetId="0" hidden="1">{#N/A,#N/A,FALSE,"단축1";#N/A,#N/A,FALSE,"단축2";#N/A,#N/A,FALSE,"단축3";#N/A,#N/A,FALSE,"장축";#N/A,#N/A,FALSE,"4WD"}</definedName>
    <definedName name="ㅈㅈㅈ" hidden="1">{#N/A,#N/A,FALSE,"단축1";#N/A,#N/A,FALSE,"단축2";#N/A,#N/A,FALSE,"단축3";#N/A,#N/A,FALSE,"장축";#N/A,#N/A,FALSE,"4WD"}</definedName>
    <definedName name="ㅈㅈㅈㅈ" localSheetId="0" hidden="1">{#N/A,#N/A,TRUE,"Y생산";#N/A,#N/A,TRUE,"Y판매";#N/A,#N/A,TRUE,"Y총물량";#N/A,#N/A,TRUE,"Y능력";#N/A,#N/A,TRUE,"YKD"}</definedName>
    <definedName name="ㅈㅈㅈㅈ" hidden="1">{#N/A,#N/A,TRUE,"Y생산";#N/A,#N/A,TRUE,"Y판매";#N/A,#N/A,TRUE,"Y총물량";#N/A,#N/A,TRUE,"Y능력";#N/A,#N/A,TRUE,"YKD"}</definedName>
    <definedName name="ㅈㅍ슢ㄴ" localSheetId="0" hidden="1">{#N/A,#N/A,FALSE,"´UA";#N/A,#N/A,FALSE,"´UA";#N/A,#N/A,FALSE,"´UA";#N/A,#N/A,FALSE,"Aa";#N/A,#N/A,FALSE,"4WD"}</definedName>
    <definedName name="ㅈㅍ슢ㄴ" hidden="1">{#N/A,#N/A,FALSE,"´UA";#N/A,#N/A,FALSE,"´UA";#N/A,#N/A,FALSE,"´UA";#N/A,#N/A,FALSE,"Aa";#N/A,#N/A,FALSE,"4WD"}</definedName>
    <definedName name="자료" localSheetId="0" hidden="1">{#N/A,#N/A,FALSE,"단축1";#N/A,#N/A,FALSE,"단축2";#N/A,#N/A,FALSE,"단축3";#N/A,#N/A,FALSE,"장축";#N/A,#N/A,FALSE,"4WD"}</definedName>
    <definedName name="자료" hidden="1">{#N/A,#N/A,FALSE,"단축1";#N/A,#N/A,FALSE,"단축2";#N/A,#N/A,FALSE,"단축3";#N/A,#N/A,FALSE,"장축";#N/A,#N/A,FALSE,"4WD"}</definedName>
    <definedName name="자재1" localSheetId="0" hidden="1">{#N/A,#N/A,FALSE,"단축1";#N/A,#N/A,FALSE,"단축2";#N/A,#N/A,FALSE,"단축3";#N/A,#N/A,FALSE,"장축";#N/A,#N/A,FALSE,"4WD"}</definedName>
    <definedName name="자재1" hidden="1">{#N/A,#N/A,FALSE,"단축1";#N/A,#N/A,FALSE,"단축2";#N/A,#N/A,FALSE,"단축3";#N/A,#N/A,FALSE,"장축";#N/A,#N/A,FALSE,"4WD"}</definedName>
    <definedName name="자재2" localSheetId="0" hidden="1">{#N/A,#N/A,FALSE,"단축1";#N/A,#N/A,FALSE,"단축2";#N/A,#N/A,FALSE,"단축3";#N/A,#N/A,FALSE,"장축";#N/A,#N/A,FALSE,"4WD"}</definedName>
    <definedName name="자재2" hidden="1">{#N/A,#N/A,FALSE,"단축1";#N/A,#N/A,FALSE,"단축2";#N/A,#N/A,FALSE,"단축3";#N/A,#N/A,FALSE,"장축";#N/A,#N/A,FALSE,"4WD"}</definedName>
    <definedName name="자재3" localSheetId="0" hidden="1">{#N/A,#N/A,FALSE,"단축1";#N/A,#N/A,FALSE,"단축2";#N/A,#N/A,FALSE,"단축3";#N/A,#N/A,FALSE,"장축";#N/A,#N/A,FALSE,"4WD"}</definedName>
    <definedName name="자재3" hidden="1">{#N/A,#N/A,FALSE,"단축1";#N/A,#N/A,FALSE,"단축2";#N/A,#N/A,FALSE,"단축3";#N/A,#N/A,FALSE,"장축";#N/A,#N/A,FALSE,"4WD"}</definedName>
    <definedName name="자재기준" localSheetId="0" hidden="1">{#N/A,#N/A,TRUE,"Y생산";#N/A,#N/A,TRUE,"Y판매";#N/A,#N/A,TRUE,"Y총물량";#N/A,#N/A,TRUE,"Y능력";#N/A,#N/A,TRUE,"YKD"}</definedName>
    <definedName name="자재기준" hidden="1">{#N/A,#N/A,TRUE,"Y생산";#N/A,#N/A,TRUE,"Y판매";#N/A,#N/A,TRUE,"Y총물량";#N/A,#N/A,TRUE,"Y능력";#N/A,#N/A,TRUE,"YKD"}</definedName>
    <definedName name="장비" localSheetId="0"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비비" localSheetId="0" hidden="1">{#N/A,#N/A,FALSE,"표지";#N/A,#N/A,FALSE,"을지1";#N/A,#N/A,FALSE,"일정1";#N/A,#N/A,FALSE,"일정2";#N/A,#N/A,FALSE,"11T-C";#N/A,#N/A,FALSE,"15T-D";#N/A,#N/A,FALSE,"판매현황";#N/A,#N/A,FALSE,"업무 FLOW"}</definedName>
    <definedName name="장비비비" hidden="1">{#N/A,#N/A,FALSE,"표지";#N/A,#N/A,FALSE,"을지1";#N/A,#N/A,FALSE,"일정1";#N/A,#N/A,FALSE,"일정2";#N/A,#N/A,FALSE,"11T-C";#N/A,#N/A,FALSE,"15T-D";#N/A,#N/A,FALSE,"판매현황";#N/A,#N/A,FALSE,"업무 FLOW"}</definedName>
    <definedName name="재료예산" localSheetId="0" hidden="1">{#N/A,#N/A,FALSE,"단축1";#N/A,#N/A,FALSE,"단축2";#N/A,#N/A,FALSE,"단축3";#N/A,#N/A,FALSE,"장축";#N/A,#N/A,FALSE,"4WD"}</definedName>
    <definedName name="재료예산" hidden="1">{#N/A,#N/A,FALSE,"단축1";#N/A,#N/A,FALSE,"단축2";#N/A,#N/A,FALSE,"단축3";#N/A,#N/A,FALSE,"장축";#N/A,#N/A,FALSE,"4WD"}</definedName>
    <definedName name="재재ㅐㅣㅣㄴ로괴이ㅣㄱ" localSheetId="0" hidden="1">{#N/A,#N/A,FALSE,"단축1";#N/A,#N/A,FALSE,"단축2";#N/A,#N/A,FALSE,"단축3";#N/A,#N/A,FALSE,"장축";#N/A,#N/A,FALSE,"4WD"}</definedName>
    <definedName name="재재ㅐㅣㅣㄴ로괴이ㅣㄱ" hidden="1">{#N/A,#N/A,FALSE,"단축1";#N/A,#N/A,FALSE,"단축2";#N/A,#N/A,FALSE,"단축3";#N/A,#N/A,FALSE,"장축";#N/A,#N/A,FALSE,"4WD"}</definedName>
    <definedName name="쟈겯ㅈ" localSheetId="0" hidden="1">{#N/A,#N/A,FALSE,"단축1";#N/A,#N/A,FALSE,"단축2";#N/A,#N/A,FALSE,"단축3";#N/A,#N/A,FALSE,"장축";#N/A,#N/A,FALSE,"4WD"}</definedName>
    <definedName name="쟈겯ㅈ" hidden="1">{#N/A,#N/A,FALSE,"단축1";#N/A,#N/A,FALSE,"단축2";#N/A,#N/A,FALSE,"단축3";#N/A,#N/A,FALSE,"장축";#N/A,#N/A,FALSE,"4WD"}</definedName>
    <definedName name="전" localSheetId="0" hidden="1">{#N/A,#N/A,FALSE,"단축1";#N/A,#N/A,FALSE,"단축2";#N/A,#N/A,FALSE,"단축3";#N/A,#N/A,FALSE,"장축";#N/A,#N/A,FALSE,"4WD"}</definedName>
    <definedName name="전" hidden="1">{#N/A,#N/A,FALSE,"단축1";#N/A,#N/A,FALSE,"단축2";#N/A,#N/A,FALSE,"단축3";#N/A,#N/A,FALSE,"장축";#N/A,#N/A,FALSE,"4WD"}</definedName>
    <definedName name="전개계획" localSheetId="14" hidden="1">{#N/A,#N/A,FALSE,"단축1";#N/A,#N/A,FALSE,"단축2";#N/A,#N/A,FALSE,"단축3";#N/A,#N/A,FALSE,"장축";#N/A,#N/A,FALSE,"4WD"}</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방안2" localSheetId="14"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부" localSheetId="0" hidden="1">{#N/A,#N/A,FALSE,"단축1";#N/A,#N/A,FALSE,"단축2";#N/A,#N/A,FALSE,"단축3";#N/A,#N/A,FALSE,"장축";#N/A,#N/A,FALSE,"4WD"}</definedName>
    <definedName name="전부" hidden="1">{#N/A,#N/A,FALSE,"단축1";#N/A,#N/A,FALSE,"단축2";#N/A,#N/A,FALSE,"단축3";#N/A,#N/A,FALSE,"장축";#N/A,#N/A,FALSE,"4WD"}</definedName>
    <definedName name="전시" localSheetId="0" hidden="1">{#N/A,#N/A,FALSE,"신규dep";#N/A,#N/A,FALSE,"신규dep-금형상각후";#N/A,#N/A,FALSE,"신규dep-연구비상각후";#N/A,#N/A,FALSE,"신규dep-기계,공구상각후"}</definedName>
    <definedName name="전시" hidden="1">{#N/A,#N/A,FALSE,"신규dep";#N/A,#N/A,FALSE,"신규dep-금형상각후";#N/A,#N/A,FALSE,"신규dep-연구비상각후";#N/A,#N/A,FALSE,"신규dep-기계,공구상각후"}</definedName>
    <definedName name="전차종" localSheetId="0" hidden="1">{#N/A,#N/A,FALSE,"표지";#N/A,#N/A,FALSE,"전제";#N/A,#N/A,FALSE,"대당";#N/A,#N/A,FALSE,"가공비";#N/A,#N/A,FALSE,"재료비";#N/A,#N/A,FALSE,"손익"}</definedName>
    <definedName name="전차종" hidden="1">{#N/A,#N/A,FALSE,"표지";#N/A,#N/A,FALSE,"전제";#N/A,#N/A,FALSE,"대당";#N/A,#N/A,FALSE,"가공비";#N/A,#N/A,FALSE,"재료비";#N/A,#N/A,FALSE,"손익"}</definedName>
    <definedName name="전체현황" localSheetId="0" hidden="1">{#N/A,#N/A,FALSE,"단축1";#N/A,#N/A,FALSE,"단축2";#N/A,#N/A,FALSE,"단축3";#N/A,#N/A,FALSE,"장축";#N/A,#N/A,FALSE,"4WD"}</definedName>
    <definedName name="전체현황" hidden="1">{#N/A,#N/A,FALSE,"단축1";#N/A,#N/A,FALSE,"단축2";#N/A,#N/A,FALSE,"단축3";#N/A,#N/A,FALSE,"장축";#N/A,#N/A,FALSE,"4WD"}</definedName>
    <definedName name="전통" localSheetId="0" hidden="1">{#N/A,#N/A,FALSE,"신규dep";#N/A,#N/A,FALSE,"신규dep-금형상각후";#N/A,#N/A,FALSE,"신규dep-연구비상각후";#N/A,#N/A,FALSE,"신규dep-기계,공구상각후"}</definedName>
    <definedName name="전통" hidden="1">{#N/A,#N/A,FALSE,"신규dep";#N/A,#N/A,FALSE,"신규dep-금형상각후";#N/A,#N/A,FALSE,"신규dep-연구비상각후";#N/A,#N/A,FALSE,"신규dep-기계,공구상각후"}</definedName>
    <definedName name="전후" localSheetId="0" hidden="1">{#N/A,#N/A,FALSE,"단축1";#N/A,#N/A,FALSE,"단축2";#N/A,#N/A,FALSE,"단축3";#N/A,#N/A,FALSE,"장축";#N/A,#N/A,FALSE,"4WD"}</definedName>
    <definedName name="전후" hidden="1">{#N/A,#N/A,FALSE,"단축1";#N/A,#N/A,FALSE,"단축2";#N/A,#N/A,FALSE,"단축3";#N/A,#N/A,FALSE,"장축";#N/A,#N/A,FALSE,"4WD"}</definedName>
    <definedName name="전후분석" localSheetId="0" hidden="1">{#N/A,#N/A,FALSE,"단축1";#N/A,#N/A,FALSE,"단축2";#N/A,#N/A,FALSE,"단축3";#N/A,#N/A,FALSE,"장축";#N/A,#N/A,FALSE,"4WD"}</definedName>
    <definedName name="전후분석" hidden="1">{#N/A,#N/A,FALSE,"단축1";#N/A,#N/A,FALSE,"단축2";#N/A,#N/A,FALSE,"단축3";#N/A,#N/A,FALSE,"장축";#N/A,#N/A,FALSE,"4WD"}</definedName>
    <definedName name="전후분석을" localSheetId="0" hidden="1">{#N/A,#N/A,FALSE,"단축1";#N/A,#N/A,FALSE,"단축2";#N/A,#N/A,FALSE,"단축3";#N/A,#N/A,FALSE,"장축";#N/A,#N/A,FALSE,"4WD"}</definedName>
    <definedName name="전후분석을" hidden="1">{#N/A,#N/A,FALSE,"단축1";#N/A,#N/A,FALSE,"단축2";#N/A,#N/A,FALSE,"단축3";#N/A,#N/A,FALSE,"장축";#N/A,#N/A,FALSE,"4WD"}</definedName>
    <definedName name="점부10" localSheetId="0" hidden="1">{#N/A,#N/A,FALSE,"단축1";#N/A,#N/A,FALSE,"단축2";#N/A,#N/A,FALSE,"단축3";#N/A,#N/A,FALSE,"장축";#N/A,#N/A,FALSE,"4WD"}</definedName>
    <definedName name="점부10" hidden="1">{#N/A,#N/A,FALSE,"단축1";#N/A,#N/A,FALSE,"단축2";#N/A,#N/A,FALSE,"단축3";#N/A,#N/A,FALSE,"장축";#N/A,#N/A,FALSE,"4WD"}</definedName>
    <definedName name="정" localSheetId="14" hidden="1">{#N/A,#N/A,TRUE,"Y생산";#N/A,#N/A,TRUE,"Y판매";#N/A,#N/A,TRUE,"Y총물량";#N/A,#N/A,TRUE,"Y능력";#N/A,#N/A,TRUE,"YKD"}</definedName>
    <definedName name="정" localSheetId="0" hidden="1">{#N/A,#N/A,FALSE,"단축1";#N/A,#N/A,FALSE,"단축2";#N/A,#N/A,FALSE,"단축3";#N/A,#N/A,FALSE,"장축";#N/A,#N/A,FALSE,"4WD"}</definedName>
    <definedName name="정" hidden="1">{#N/A,#N/A,FALSE,"단축1";#N/A,#N/A,FALSE,"단축2";#N/A,#N/A,FALSE,"단축3";#N/A,#N/A,FALSE,"장축";#N/A,#N/A,FALSE,"4WD"}</definedName>
    <definedName name="정상입사1" localSheetId="0" hidden="1">{#N/A,#N/A,FALSE,"단축1";#N/A,#N/A,FALSE,"단축2";#N/A,#N/A,FALSE,"단축3";#N/A,#N/A,FALSE,"장축";#N/A,#N/A,FALSE,"4WD"}</definedName>
    <definedName name="정상입사1" hidden="1">{#N/A,#N/A,FALSE,"단축1";#N/A,#N/A,FALSE,"단축2";#N/A,#N/A,FALSE,"단축3";#N/A,#N/A,FALSE,"장축";#N/A,#N/A,FALSE,"4WD"}</definedName>
    <definedName name="정수용" localSheetId="0" hidden="1">{#N/A,#N/A,TRUE,"Y생산";#N/A,#N/A,TRUE,"Y판매";#N/A,#N/A,TRUE,"Y총물량";#N/A,#N/A,TRUE,"Y능력";#N/A,#N/A,TRUE,"YKD"}</definedName>
    <definedName name="정수용" hidden="1">{#N/A,#N/A,TRUE,"Y생산";#N/A,#N/A,TRUE,"Y판매";#N/A,#N/A,TRUE,"Y총물량";#N/A,#N/A,TRUE,"Y능력";#N/A,#N/A,TRUE,"YKD"}</definedName>
    <definedName name="정유공정">[11]공정배출목록!$E$2:$E$11</definedName>
    <definedName name="제목" localSheetId="0">#REF!</definedName>
    <definedName name="제목">#REF!</definedName>
    <definedName name="제조" localSheetId="0" hidden="1">{#N/A,#N/A,FALSE,"단축1";#N/A,#N/A,FALSE,"단축2";#N/A,#N/A,FALSE,"단축3";#N/A,#N/A,FALSE,"장축";#N/A,#N/A,FALSE,"4WD"}</definedName>
    <definedName name="제조" hidden="1">{#N/A,#N/A,FALSE,"단축1";#N/A,#N/A,FALSE,"단축2";#N/A,#N/A,FALSE,"단축3";#N/A,#N/A,FALSE,"장축";#N/A,#N/A,FALSE,"4WD"}</definedName>
    <definedName name="제지공정">[11]공정배출목록!$G$2</definedName>
    <definedName name="제품" localSheetId="0">#REF!</definedName>
    <definedName name="제품">#REF!</definedName>
    <definedName name="제품설계예산" localSheetId="0" hidden="1">{#N/A,#N/A,FALSE,"단축1";#N/A,#N/A,FALSE,"단축2";#N/A,#N/A,FALSE,"단축3";#N/A,#N/A,FALSE,"장축";#N/A,#N/A,FALSE,"4WD"}</definedName>
    <definedName name="제품설계예산" hidden="1">{#N/A,#N/A,FALSE,"단축1";#N/A,#N/A,FALSE,"단축2";#N/A,#N/A,FALSE,"단축3";#N/A,#N/A,FALSE,"장축";#N/A,#N/A,FALSE,"4WD"}</definedName>
    <definedName name="조개" localSheetId="0" hidden="1">{#N/A,#N/A,FALSE,"신규dep";#N/A,#N/A,FALSE,"신규dep-금형상각후";#N/A,#N/A,FALSE,"신규dep-연구비상각후";#N/A,#N/A,FALSE,"신규dep-기계,공구상각후"}</definedName>
    <definedName name="조개" hidden="1">{#N/A,#N/A,FALSE,"신규dep";#N/A,#N/A,FALSE,"신규dep-금형상각후";#N/A,#N/A,FALSE,"신규dep-연구비상각후";#N/A,#N/A,FALSE,"신규dep-기계,공구상각후"}</definedName>
    <definedName name="조동" localSheetId="0" hidden="1">{#N/A,#N/A,FALSE,"단축1";#N/A,#N/A,FALSE,"단축2";#N/A,#N/A,FALSE,"단축3";#N/A,#N/A,FALSE,"장축";#N/A,#N/A,FALSE,"4WD"}</definedName>
    <definedName name="조동" hidden="1">{#N/A,#N/A,FALSE,"단축1";#N/A,#N/A,FALSE,"단축2";#N/A,#N/A,FALSE,"단축3";#N/A,#N/A,FALSE,"장축";#N/A,#N/A,FALSE,"4WD"}</definedName>
    <definedName name="조동신" localSheetId="0" hidden="1">{#N/A,#N/A,FALSE,"단축1";#N/A,#N/A,FALSE,"단축2";#N/A,#N/A,FALSE,"단축3";#N/A,#N/A,FALSE,"장축";#N/A,#N/A,FALSE,"4WD"}</definedName>
    <definedName name="조동신" hidden="1">{#N/A,#N/A,FALSE,"단축1";#N/A,#N/A,FALSE,"단축2";#N/A,#N/A,FALSE,"단축3";#N/A,#N/A,FALSE,"장축";#N/A,#N/A,FALSE,"4WD"}</definedName>
    <definedName name="조립" localSheetId="0" hidden="1">{#N/A,#N/A,FALSE,"단축1";#N/A,#N/A,FALSE,"단축2";#N/A,#N/A,FALSE,"단축3";#N/A,#N/A,FALSE,"장축";#N/A,#N/A,FALSE,"4WD"}</definedName>
    <definedName name="조립" hidden="1">{#N/A,#N/A,FALSE,"단축1";#N/A,#N/A,FALSE,"단축2";#N/A,#N/A,FALSE,"단축3";#N/A,#N/A,FALSE,"장축";#N/A,#N/A,FALSE,"4WD"}</definedName>
    <definedName name="조정" localSheetId="0" hidden="1">{#N/A,#N/A,FALSE,"단축1";#N/A,#N/A,FALSE,"단축2";#N/A,#N/A,FALSE,"단축3";#N/A,#N/A,FALSE,"장축";#N/A,#N/A,FALSE,"4WD"}</definedName>
    <definedName name="조정" hidden="1">{#N/A,#N/A,FALSE,"단축1";#N/A,#N/A,FALSE,"단축2";#N/A,#N/A,FALSE,"단축3";#N/A,#N/A,FALSE,"장축";#N/A,#N/A,FALSE,"4WD"}</definedName>
    <definedName name="조직도0201" localSheetId="0" hidden="1">{#N/A,#N/A,FALSE,"협조전";#N/A,#N/A,FALSE,"원가절감계획 ";#N/A,#N/A,FALSE,"항목별원가절감계획"}</definedName>
    <definedName name="조직도0201" hidden="1">{#N/A,#N/A,FALSE,"협조전";#N/A,#N/A,FALSE,"원가절감계획 ";#N/A,#N/A,FALSE,"항목별원가절감계획"}</definedName>
    <definedName name="조치" localSheetId="0" hidden="1">{#N/A,#N/A,FALSE,"단축1";#N/A,#N/A,FALSE,"단축2";#N/A,#N/A,FALSE,"단축3";#N/A,#N/A,FALSE,"장축";#N/A,#N/A,FALSE,"4WD"}</definedName>
    <definedName name="조치" hidden="1">{#N/A,#N/A,FALSE,"단축1";#N/A,#N/A,FALSE,"단축2";#N/A,#N/A,FALSE,"단축3";#N/A,#N/A,FALSE,"장축";#N/A,#N/A,FALSE,"4WD"}</definedName>
    <definedName name="주" localSheetId="0" hidden="1">{#N/A,#N/A,FALSE,"단축1";#N/A,#N/A,FALSE,"단축2";#N/A,#N/A,FALSE,"단축3";#N/A,#N/A,FALSE,"장축";#N/A,#N/A,FALSE,"4WD"}</definedName>
    <definedName name="주" hidden="1">{#N/A,#N/A,FALSE,"단축1";#N/A,#N/A,FALSE,"단축2";#N/A,#N/A,FALSE,"단축3";#N/A,#N/A,FALSE,"장축";#N/A,#N/A,FALSE,"4WD"}</definedName>
    <definedName name="주요" localSheetId="0" hidden="1">{#N/A,#N/A,TRUE,"Y생산";#N/A,#N/A,TRUE,"Y판매";#N/A,#N/A,TRUE,"Y총물량";#N/A,#N/A,TRUE,"Y능력";#N/A,#N/A,TRUE,"YKD"}</definedName>
    <definedName name="주요" hidden="1">{#N/A,#N/A,TRUE,"Y생산";#N/A,#N/A,TRUE,"Y판매";#N/A,#N/A,TRUE,"Y총물량";#N/A,#N/A,TRUE,"Y능력";#N/A,#N/A,TRUE,"YKD"}</definedName>
    <definedName name="주요업무2" localSheetId="0"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hidden="1">{#N/A,#N/A,TRUE,"Y생산";#N/A,#N/A,TRUE,"Y판매";#N/A,#N/A,TRUE,"Y총물량";#N/A,#N/A,TRUE,"Y능력";#N/A,#N/A,TRUE,"YKD"}</definedName>
    <definedName name="중앙" localSheetId="14" hidden="1">{#N/A,#N/A,FALSE,"단축1";#N/A,#N/A,FALSE,"단축2";#N/A,#N/A,FALSE,"단축3";#N/A,#N/A,FALSE,"장축";#N/A,#N/A,FALSE,"4WD"}</definedName>
    <definedName name="중앙" localSheetId="0" hidden="1">{#N/A,#N/A,FALSE,"단축1";#N/A,#N/A,FALSE,"단축2";#N/A,#N/A,FALSE,"단축3";#N/A,#N/A,FALSE,"장축";#N/A,#N/A,FALSE,"4WD"}</definedName>
    <definedName name="중앙" hidden="1">{#N/A,#N/A,FALSE,"단축1";#N/A,#N/A,FALSE,"단축2";#N/A,#N/A,FALSE,"단축3";#N/A,#N/A,FALSE,"장축";#N/A,#N/A,FALSE,"4WD"}</definedName>
    <definedName name="쥬2" localSheetId="0"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 localSheetId="0" hidden="1">{#N/A,#N/A,TRUE,"Y생산";#N/A,#N/A,TRUE,"Y판매";#N/A,#N/A,TRUE,"Y총물량";#N/A,#N/A,TRUE,"Y능력";#N/A,#N/A,TRUE,"YKD"}</definedName>
    <definedName name="지" hidden="1">{#N/A,#N/A,TRUE,"Y생산";#N/A,#N/A,TRUE,"Y판매";#N/A,#N/A,TRUE,"Y총물량";#N/A,#N/A,TRUE,"Y능력";#N/A,#N/A,TRUE,"YKD"}</definedName>
    <definedName name="지급보증받은사항">#REF!</definedName>
    <definedName name="지원비" localSheetId="0" hidden="1">{#N/A,#N/A,FALSE,"단축1";#N/A,#N/A,FALSE,"단축2";#N/A,#N/A,FALSE,"단축3";#N/A,#N/A,FALSE,"장축";#N/A,#N/A,FALSE,"4WD"}</definedName>
    <definedName name="지원비" hidden="1">{#N/A,#N/A,FALSE,"단축1";#N/A,#N/A,FALSE,"단축2";#N/A,#N/A,FALSE,"단축3";#N/A,#N/A,FALSE,"장축";#N/A,#N/A,FALSE,"4WD"}</definedName>
    <definedName name="지짐배포" localSheetId="0" hidden="1">{#N/A,#N/A,FALSE,"표지";#N/A,#N/A,FALSE,"전제";#N/A,#N/A,FALSE,"손익-자 (2)";#N/A,#N/A,FALSE,"손익-자";#N/A,#N/A,FALSE,"손익-마 (2)";#N/A,#N/A,FALSE,"손익-마";#N/A,#N/A,FALSE,"총손최종"}</definedName>
    <definedName name="지짐배포" hidden="1">{#N/A,#N/A,FALSE,"표지";#N/A,#N/A,FALSE,"전제";#N/A,#N/A,FALSE,"손익-자 (2)";#N/A,#N/A,FALSE,"손익-자";#N/A,#N/A,FALSE,"손익-마 (2)";#N/A,#N/A,FALSE,"손익-마";#N/A,#N/A,FALSE,"총손최종"}</definedName>
    <definedName name="지태면" localSheetId="0" hidden="1">{#N/A,#N/A,TRUE,"Y생산";#N/A,#N/A,TRUE,"Y판매";#N/A,#N/A,TRUE,"Y총물량";#N/A,#N/A,TRUE,"Y능력";#N/A,#N/A,TRUE,"YKD"}</definedName>
    <definedName name="지태면" hidden="1">{#N/A,#N/A,TRUE,"Y생산";#N/A,#N/A,TRUE,"Y판매";#N/A,#N/A,TRUE,"Y총물량";#N/A,#N/A,TRUE,"Y능력";#N/A,#N/A,TRUE,"YKD"}</definedName>
    <definedName name="진짜" localSheetId="0" hidden="1">{#N/A,#N/A,FALSE,"협조전";#N/A,#N/A,FALSE,"원가절감계획 ";#N/A,#N/A,FALSE,"항목별원가절감계획"}</definedName>
    <definedName name="진짜" hidden="1">{#N/A,#N/A,FALSE,"협조전";#N/A,#N/A,FALSE,"원가절감계획 ";#N/A,#N/A,FALSE,"항목별원가절감계획"}</definedName>
    <definedName name="진짜시간" localSheetId="0" hidden="1">{#N/A,#N/A,FALSE,"단축1";#N/A,#N/A,FALSE,"단축2";#N/A,#N/A,FALSE,"단축3";#N/A,#N/A,FALSE,"장축";#N/A,#N/A,FALSE,"4WD"}</definedName>
    <definedName name="진짜시간" hidden="1">{#N/A,#N/A,FALSE,"단축1";#N/A,#N/A,FALSE,"단축2";#N/A,#N/A,FALSE,"단축3";#N/A,#N/A,FALSE,"장축";#N/A,#N/A,FALSE,"4WD"}</definedName>
    <definedName name="집기부품" localSheetId="0" hidden="1">{#N/A,#N/A,FALSE,"협조전";#N/A,#N/A,FALSE,"원가절감계획 ";#N/A,#N/A,FALSE,"항목별원가절감계획"}</definedName>
    <definedName name="집기부품" hidden="1">{#N/A,#N/A,FALSE,"협조전";#N/A,#N/A,FALSE,"원가절감계획 ";#N/A,#N/A,FALSE,"항목별원가절감계획"}</definedName>
    <definedName name="ㅉ" localSheetId="0" hidden="1">{#N/A,#N/A,TRUE,"Y생산";#N/A,#N/A,TRUE,"Y판매";#N/A,#N/A,TRUE,"Y총물량";#N/A,#N/A,TRUE,"Y능력";#N/A,#N/A,TRUE,"YKD"}</definedName>
    <definedName name="ㅉ" hidden="1">{#N/A,#N/A,TRUE,"Y생산";#N/A,#N/A,TRUE,"Y판매";#N/A,#N/A,TRUE,"Y총물량";#N/A,#N/A,TRUE,"Y능력";#N/A,#N/A,TRUE,"YKD"}</definedName>
    <definedName name="ㅊ" localSheetId="0" hidden="1">{#N/A,#N/A,FALSE,"품의서";#N/A,#N/A,FALSE,"전제";#N/A,#N/A,FALSE,"총손";#N/A,#N/A,FALSE,"손익";#N/A,#N/A,FALSE,"대당";#N/A,#N/A,FALSE,"가공비";#N/A,#N/A,FALSE,"재료비";#N/A,#N/A,FALSE,"판비";#N/A,#N/A,FALSE,"가격"}</definedName>
    <definedName name="ㅊ" hidden="1">{#N/A,#N/A,FALSE,"품의서";#N/A,#N/A,FALSE,"전제";#N/A,#N/A,FALSE,"총손";#N/A,#N/A,FALSE,"손익";#N/A,#N/A,FALSE,"대당";#N/A,#N/A,FALSE,"가공비";#N/A,#N/A,FALSE,"재료비";#N/A,#N/A,FALSE,"판비";#N/A,#N/A,FALSE,"가격"}</definedName>
    <definedName name="ㅊㅊ" localSheetId="0" hidden="1">{#N/A,#N/A,FALSE,"단축1";#N/A,#N/A,FALSE,"단축2";#N/A,#N/A,FALSE,"단축3";#N/A,#N/A,FALSE,"장축";#N/A,#N/A,FALSE,"4WD"}</definedName>
    <definedName name="ㅊㅊ" hidden="1">{#N/A,#N/A,FALSE,"단축1";#N/A,#N/A,FALSE,"단축2";#N/A,#N/A,FALSE,"단축3";#N/A,#N/A,FALSE,"장축";#N/A,#N/A,FALSE,"4WD"}</definedName>
    <definedName name="ㅊㅊㅊ" localSheetId="14" hidden="1">{#N/A,#N/A,FALSE,"표지";#N/A,#N/A,FALSE,"전제";#N/A,#N/A,FALSE,"손익-자 (2)";#N/A,#N/A,FALSE,"손익-자";#N/A,#N/A,FALSE,"손익-마 (2)";#N/A,#N/A,FALSE,"손익-마";#N/A,#N/A,FALSE,"총손최종"}</definedName>
    <definedName name="ㅊㅊㅊ" localSheetId="0" hidden="1">{#N/A,#N/A,FALSE,"단축1";#N/A,#N/A,FALSE,"단축2";#N/A,#N/A,FALSE,"단축3";#N/A,#N/A,FALSE,"장축";#N/A,#N/A,FALSE,"4WD"}</definedName>
    <definedName name="ㅊㅊㅊ" hidden="1">{#N/A,#N/A,FALSE,"단축1";#N/A,#N/A,FALSE,"단축2";#N/A,#N/A,FALSE,"단축3";#N/A,#N/A,FALSE,"장축";#N/A,#N/A,FALSE,"4WD"}</definedName>
    <definedName name="차" localSheetId="0" hidden="1">{#N/A,#N/A,FALSE,"표지";#N/A,#N/A,FALSE,"전제";#N/A,#N/A,FALSE,"손익-자 (2)";#N/A,#N/A,FALSE,"손익-자";#N/A,#N/A,FALSE,"손익-마 (2)";#N/A,#N/A,FALSE,"손익-마";#N/A,#N/A,FALSE,"총손최종"}</definedName>
    <definedName name="차" hidden="1">{#N/A,#N/A,FALSE,"표지";#N/A,#N/A,FALSE,"전제";#N/A,#N/A,FALSE,"손익-자 (2)";#N/A,#N/A,FALSE,"손익-자";#N/A,#N/A,FALSE,"손익-마 (2)";#N/A,#N/A,FALSE,"손익-마";#N/A,#N/A,FALSE,"총손최종"}</definedName>
    <definedName name="차원" hidden="1">#REF!</definedName>
    <definedName name="차종" localSheetId="0" hidden="1">{#N/A,#N/A,FALSE,"신규dep";#N/A,#N/A,FALSE,"신규dep-금형상각후";#N/A,#N/A,FALSE,"신규dep-연구비상각후";#N/A,#N/A,FALSE,"신규dep-기계,공구상각후"}</definedName>
    <definedName name="차종" hidden="1">{#N/A,#N/A,FALSE,"신규dep";#N/A,#N/A,FALSE,"신규dep-금형상각후";#N/A,#N/A,FALSE,"신규dep-연구비상각후";#N/A,#N/A,FALSE,"신규dep-기계,공구상각후"}</definedName>
    <definedName name="차종별LCA배출계수">'[4]배출계수_환경성적표지(자동차)'!$C$8:$G$33</definedName>
    <definedName name="차종별사용단계배출계수">'[4]배출계수_환경성적표지(자동차)'!$C$8:$F$33</definedName>
    <definedName name="참고1장" localSheetId="0" hidden="1">{#N/A,#N/A,FALSE,"단축1";#N/A,#N/A,FALSE,"단축2";#N/A,#N/A,FALSE,"단축3";#N/A,#N/A,FALSE,"장축";#N/A,#N/A,FALSE,"4WD"}</definedName>
    <definedName name="참고1장" hidden="1">{#N/A,#N/A,FALSE,"단축1";#N/A,#N/A,FALSE,"단축2";#N/A,#N/A,FALSE,"단축3";#N/A,#N/A,FALSE,"장축";#N/A,#N/A,FALSE,"4WD"}</definedName>
    <definedName name="참고사항" localSheetId="0" hidden="1">{#N/A,#N/A,FALSE,"단축1";#N/A,#N/A,FALSE,"단축2";#N/A,#N/A,FALSE,"단축3";#N/A,#N/A,FALSE,"장축";#N/A,#N/A,FALSE,"4WD"}</definedName>
    <definedName name="참고사항" hidden="1">{#N/A,#N/A,FALSE,"단축1";#N/A,#N/A,FALSE,"단축2";#N/A,#N/A,FALSE,"단축3";#N/A,#N/A,FALSE,"장축";#N/A,#N/A,FALSE,"4WD"}</definedName>
    <definedName name="참석자명단" localSheetId="0" hidden="1">{#N/A,#N/A,FALSE,"단축1";#N/A,#N/A,FALSE,"단축2";#N/A,#N/A,FALSE,"단축3";#N/A,#N/A,FALSE,"장축";#N/A,#N/A,FALSE,"4WD"}</definedName>
    <definedName name="참석자명단" hidden="1">{#N/A,#N/A,FALSE,"단축1";#N/A,#N/A,FALSE,"단축2";#N/A,#N/A,FALSE,"단축3";#N/A,#N/A,FALSE,"장축";#N/A,#N/A,FALSE,"4WD"}</definedName>
    <definedName name="첨단교통관리분야" localSheetId="0" hidden="1">{#N/A,#N/A,FALSE,"단축1";#N/A,#N/A,FALSE,"단축2";#N/A,#N/A,FALSE,"단축3";#N/A,#N/A,FALSE,"장축";#N/A,#N/A,FALSE,"4WD"}</definedName>
    <definedName name="첨단교통관리분야" hidden="1">{#N/A,#N/A,FALSE,"단축1";#N/A,#N/A,FALSE,"단축2";#N/A,#N/A,FALSE,"단축3";#N/A,#N/A,FALSE,"장축";#N/A,#N/A,FALSE,"4WD"}</definedName>
    <definedName name="첨부" hidden="1">#REF!</definedName>
    <definedName name="첨부." hidden="1">#REF!</definedName>
    <definedName name="초안" localSheetId="0" hidden="1">{#N/A,#N/A,FALSE,"단축1";#N/A,#N/A,FALSE,"단축2";#N/A,#N/A,FALSE,"단축3";#N/A,#N/A,FALSE,"장축";#N/A,#N/A,FALSE,"4WD"}</definedName>
    <definedName name="초안" hidden="1">{#N/A,#N/A,FALSE,"단축1";#N/A,#N/A,FALSE,"단축2";#N/A,#N/A,FALSE,"단축3";#N/A,#N/A,FALSE,"장축";#N/A,#N/A,FALSE,"4WD"}</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무팀총무팀" localSheetId="0" hidden="1">{#N/A,#N/A,TRUE,"Y생산";#N/A,#N/A,TRUE,"Y판매";#N/A,#N/A,TRUE,"Y총물량";#N/A,#N/A,TRUE,"Y능력";#N/A,#N/A,TRUE,"YKD"}</definedName>
    <definedName name="총무팀총무팀" hidden="1">{#N/A,#N/A,TRUE,"Y생산";#N/A,#N/A,TRUE,"Y판매";#N/A,#N/A,TRUE,"Y총물량";#N/A,#N/A,TRUE,"Y능력";#N/A,#N/A,TRUE,"YKD"}</definedName>
    <definedName name="최신팀장조직도" localSheetId="0" hidden="1">{#N/A,#N/A,FALSE,"단축1";#N/A,#N/A,FALSE,"단축2";#N/A,#N/A,FALSE,"단축3";#N/A,#N/A,FALSE,"장축";#N/A,#N/A,FALSE,"4WD"}</definedName>
    <definedName name="최신팀장조직도" hidden="1">{#N/A,#N/A,FALSE,"단축1";#N/A,#N/A,FALSE,"단축2";#N/A,#N/A,FALSE,"단축3";#N/A,#N/A,FALSE,"장축";#N/A,#N/A,FALSE,"4WD"}</definedName>
    <definedName name="최영" localSheetId="0" hidden="1">{#N/A,#N/A,FALSE,"정공"}</definedName>
    <definedName name="최영" hidden="1">{#N/A,#N/A,FALSE,"정공"}</definedName>
    <definedName name="최종" localSheetId="0" hidden="1">{#N/A,#N/A,FALSE,"표지";#N/A,#N/A,FALSE,"전제";#N/A,#N/A,FALSE,"손익-자 (2)";#N/A,#N/A,FALSE,"손익-자";#N/A,#N/A,FALSE,"손익-마 (2)";#N/A,#N/A,FALSE,"손익-마";#N/A,#N/A,FALSE,"총손최종"}</definedName>
    <definedName name="최종" hidden="1">{#N/A,#N/A,FALSE,"표지";#N/A,#N/A,FALSE,"전제";#N/A,#N/A,FALSE,"손익-자 (2)";#N/A,#N/A,FALSE,"손익-자";#N/A,#N/A,FALSE,"손익-마 (2)";#N/A,#N/A,FALSE,"손익-마";#N/A,#N/A,FALSE,"총손최종"}</definedName>
    <definedName name="추진배경" localSheetId="0" hidden="1">{#N/A,#N/A,FALSE,"단축1";#N/A,#N/A,FALSE,"단축2";#N/A,#N/A,FALSE,"단축3";#N/A,#N/A,FALSE,"장축";#N/A,#N/A,FALSE,"4WD"}</definedName>
    <definedName name="추진배경" hidden="1">{#N/A,#N/A,FALSE,"단축1";#N/A,#N/A,FALSE,"단축2";#N/A,#N/A,FALSE,"단축3";#N/A,#N/A,FALSE,"장축";#N/A,#N/A,FALSE,"4WD"}</definedName>
    <definedName name="충돌" localSheetId="0" hidden="1">{#N/A,#N/A,FALSE,"단축1";#N/A,#N/A,FALSE,"단축2";#N/A,#N/A,FALSE,"단축3";#N/A,#N/A,FALSE,"장축";#N/A,#N/A,FALSE,"4WD"}</definedName>
    <definedName name="충돌" hidden="1">{#N/A,#N/A,FALSE,"단축1";#N/A,#N/A,FALSE,"단축2";#N/A,#N/A,FALSE,"단축3";#N/A,#N/A,FALSE,"장축";#N/A,#N/A,FALSE,"4WD"}</definedName>
    <definedName name="충돌1" localSheetId="0" hidden="1">{#N/A,#N/A,FALSE,"단축1";#N/A,#N/A,FALSE,"단축2";#N/A,#N/A,FALSE,"단축3";#N/A,#N/A,FALSE,"장축";#N/A,#N/A,FALSE,"4WD"}</definedName>
    <definedName name="충돌1" hidden="1">{#N/A,#N/A,FALSE,"단축1";#N/A,#N/A,FALSE,"단축2";#N/A,#N/A,FALSE,"단축3";#N/A,#N/A,FALSE,"장축";#N/A,#N/A,FALSE,"4WD"}</definedName>
    <definedName name="츞ㅊ퓰ㅊ휴" localSheetId="0" hidden="1">{#N/A,#N/A,FALSE,"신규dep";#N/A,#N/A,FALSE,"신규dep-금형상각후";#N/A,#N/A,FALSE,"신규dep-연구비상각후";#N/A,#N/A,FALSE,"신규dep-기계,공구상각후"}</definedName>
    <definedName name="츞ㅊ퓰ㅊ휴" hidden="1">{#N/A,#N/A,FALSE,"신규dep";#N/A,#N/A,FALSE,"신규dep-금형상각후";#N/A,#N/A,FALSE,"신규dep-연구비상각후";#N/A,#N/A,FALSE,"신규dep-기계,공구상각후"}</definedName>
    <definedName name="ㅋ" localSheetId="0" hidden="1">{#N/A,#N/A,FALSE,"표지";#N/A,#N/A,FALSE,"을지1";#N/A,#N/A,FALSE,"일정1";#N/A,#N/A,FALSE,"일정2";#N/A,#N/A,FALSE,"11T-C";#N/A,#N/A,FALSE,"15T-D";#N/A,#N/A,FALSE,"판매현황";#N/A,#N/A,FALSE,"업무 FLOW"}</definedName>
    <definedName name="ㅋ" hidden="1">{#N/A,#N/A,FALSE,"표지";#N/A,#N/A,FALSE,"을지1";#N/A,#N/A,FALSE,"일정1";#N/A,#N/A,FALSE,"일정2";#N/A,#N/A,FALSE,"11T-C";#N/A,#N/A,FALSE,"15T-D";#N/A,#N/A,FALSE,"판매현황";#N/A,#N/A,FALSE,"업무 FLOW"}</definedName>
    <definedName name="ㅋㅋㅋ" localSheetId="0" hidden="1">{#N/A,#N/A,FALSE,"단축1";#N/A,#N/A,FALSE,"단축2";#N/A,#N/A,FALSE,"단축3";#N/A,#N/A,FALSE,"장축";#N/A,#N/A,FALSE,"4WD"}</definedName>
    <definedName name="ㅋㅋㅋ" hidden="1">{#N/A,#N/A,FALSE,"단축1";#N/A,#N/A,FALSE,"단축2";#N/A,#N/A,FALSE,"단축3";#N/A,#N/A,FALSE,"장축";#N/A,#N/A,FALSE,"4WD"}</definedName>
    <definedName name="ㅋㅌㅊ" localSheetId="0" hidden="1">{#N/A,#N/A,FALSE,"단축1";#N/A,#N/A,FALSE,"단축2";#N/A,#N/A,FALSE,"단축3";#N/A,#N/A,FALSE,"장축";#N/A,#N/A,FALSE,"4WD"}</definedName>
    <definedName name="ㅋㅌㅊ" hidden="1">{#N/A,#N/A,FALSE,"단축1";#N/A,#N/A,FALSE,"단축2";#N/A,#N/A,FALSE,"단축3";#N/A,#N/A,FALSE,"장축";#N/A,#N/A,FALSE,"4WD"}</definedName>
    <definedName name="카" localSheetId="0" hidden="1">{#N/A,#N/A,FALSE,"단축1";#N/A,#N/A,FALSE,"단축2";#N/A,#N/A,FALSE,"단축3";#N/A,#N/A,FALSE,"장축";#N/A,#N/A,FALSE,"4WD"}</definedName>
    <definedName name="카" hidden="1">{#N/A,#N/A,FALSE,"단축1";#N/A,#N/A,FALSE,"단축2";#N/A,#N/A,FALSE,"단축3";#N/A,#N/A,FALSE,"장축";#N/A,#N/A,FALSE,"4WD"}</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카메라2" localSheetId="0" hidden="1">{#N/A,#N/A,FALSE,"협조전";#N/A,#N/A,FALSE,"원가절감계획 ";#N/A,#N/A,FALSE,"항목별원가절감계획"}</definedName>
    <definedName name="카메라2" hidden="1">{#N/A,#N/A,FALSE,"협조전";#N/A,#N/A,FALSE,"원가절감계획 ";#N/A,#N/A,FALSE,"항목별원가절감계획"}</definedName>
    <definedName name="카메라업무분장" localSheetId="0" hidden="1">{#N/A,#N/A,FALSE,"단축1";#N/A,#N/A,FALSE,"단축2";#N/A,#N/A,FALSE,"단축3";#N/A,#N/A,FALSE,"장축";#N/A,#N/A,FALSE,"4WD"}</definedName>
    <definedName name="카메라업무분장" hidden="1">{#N/A,#N/A,FALSE,"단축1";#N/A,#N/A,FALSE,"단축2";#N/A,#N/A,FALSE,"단축3";#N/A,#N/A,FALSE,"장축";#N/A,#N/A,FALSE,"4WD"}</definedName>
    <definedName name="카카카" localSheetId="0" hidden="1">{#N/A,#N/A,FALSE,"단축1";#N/A,#N/A,FALSE,"단축2";#N/A,#N/A,FALSE,"단축3";#N/A,#N/A,FALSE,"장축";#N/A,#N/A,FALSE,"4WD"}</definedName>
    <definedName name="카카카" hidden="1">{#N/A,#N/A,FALSE,"단축1";#N/A,#N/A,FALSE,"단축2";#N/A,#N/A,FALSE,"단축3";#N/A,#N/A,FALSE,"장축";#N/A,#N/A,FALSE,"4WD"}</definedName>
    <definedName name="카타콤베" localSheetId="0" hidden="1">{#N/A,#N/A,FALSE,"단축1";#N/A,#N/A,FALSE,"단축2";#N/A,#N/A,FALSE,"단축3";#N/A,#N/A,FALSE,"장축";#N/A,#N/A,FALSE,"4WD"}</definedName>
    <definedName name="카타콤베" hidden="1">{#N/A,#N/A,FALSE,"단축1";#N/A,#N/A,FALSE,"단축2";#N/A,#N/A,FALSE,"단축3";#N/A,#N/A,FALSE,"장축";#N/A,#N/A,FALSE,"4WD"}</definedName>
    <definedName name="키프코" localSheetId="0" hidden="1">{#N/A,#N/A,FALSE,"을지 (4)";#N/A,#N/A,FALSE,"을지 (5)";#N/A,#N/A,FALSE,"을지 (6)"}</definedName>
    <definedName name="키프코" hidden="1">{#N/A,#N/A,FALSE,"을지 (4)";#N/A,#N/A,FALSE,"을지 (5)";#N/A,#N/A,FALSE,"을지 (6)"}</definedName>
    <definedName name="ㅌㄴㅇ" localSheetId="0" hidden="1">{#N/A,#N/A,FALSE,"단축1";#N/A,#N/A,FALSE,"단축2";#N/A,#N/A,FALSE,"단축3";#N/A,#N/A,FALSE,"장축";#N/A,#N/A,FALSE,"4WD"}</definedName>
    <definedName name="ㅌㄴㅇ" hidden="1">{#N/A,#N/A,FALSE,"단축1";#N/A,#N/A,FALSE,"단축2";#N/A,#N/A,FALSE,"단축3";#N/A,#N/A,FALSE,"장축";#N/A,#N/A,FALSE,"4WD"}</definedName>
    <definedName name="ㅌㅌ" localSheetId="0" hidden="1">{#N/A,#N/A,FALSE,"단축1";#N/A,#N/A,FALSE,"단축2";#N/A,#N/A,FALSE,"단축3";#N/A,#N/A,FALSE,"장축";#N/A,#N/A,FALSE,"4WD"}</definedName>
    <definedName name="ㅌㅌ" hidden="1">{#N/A,#N/A,FALSE,"단축1";#N/A,#N/A,FALSE,"단축2";#N/A,#N/A,FALSE,"단축3";#N/A,#N/A,FALSE,"장축";#N/A,#N/A,FALSE,"4WD"}</definedName>
    <definedName name="타타" localSheetId="0" hidden="1">{#N/A,#N/A,FALSE,"단축1";#N/A,#N/A,FALSE,"단축2";#N/A,#N/A,FALSE,"단축3";#N/A,#N/A,FALSE,"장축";#N/A,#N/A,FALSE,"4WD"}</definedName>
    <definedName name="타타" hidden="1">{#N/A,#N/A,FALSE,"단축1";#N/A,#N/A,FALSE,"단축2";#N/A,#N/A,FALSE,"단축3";#N/A,#N/A,FALSE,"장축";#N/A,#N/A,FALSE,"4WD"}</definedName>
    <definedName name="탈루">'5-2. Emission Facility'!$D$61:$D$64</definedName>
    <definedName name="탈루구분">[11]탈루정보!$A$2:$A$13</definedName>
    <definedName name="투자" localSheetId="14" hidden="1">{#N/A,#N/A,FALSE,"단축1";#N/A,#N/A,FALSE,"단축2";#N/A,#N/A,FALSE,"단축3";#N/A,#N/A,FALSE,"장축";#N/A,#N/A,FALSE,"4WD"}</definedName>
    <definedName name="투자" localSheetId="0" hidden="1">{#N/A,#N/A,FALSE,"단축1";#N/A,#N/A,FALSE,"단축2";#N/A,#N/A,FALSE,"단축3";#N/A,#N/A,FALSE,"장축";#N/A,#N/A,FALSE,"4WD"}</definedName>
    <definedName name="투자" hidden="1">{#N/A,#N/A,FALSE,"단축1";#N/A,#N/A,FALSE,"단축2";#N/A,#N/A,FALSE,"단축3";#N/A,#N/A,FALSE,"장축";#N/A,#N/A,FALSE,"4WD"}</definedName>
    <definedName name="투자CONC.182억" localSheetId="0" hidden="1">{#N/A,#N/A,FALSE,"단축1";#N/A,#N/A,FALSE,"단축2";#N/A,#N/A,FALSE,"단축3";#N/A,#N/A,FALSE,"장축";#N/A,#N/A,FALSE,"4WD"}</definedName>
    <definedName name="투자CONC.182억" hidden="1">{#N/A,#N/A,FALSE,"단축1";#N/A,#N/A,FALSE,"단축2";#N/A,#N/A,FALSE,"단축3";#N/A,#N/A,FALSE,"장축";#N/A,#N/A,FALSE,"4WD"}</definedName>
    <definedName name="투자대상" localSheetId="0" hidden="1">{#N/A,#N/A,FALSE,"단축1";#N/A,#N/A,FALSE,"단축2";#N/A,#N/A,FALSE,"단축3";#N/A,#N/A,FALSE,"장축";#N/A,#N/A,FALSE,"4WD"}</definedName>
    <definedName name="투자대상" hidden="1">{#N/A,#N/A,FALSE,"단축1";#N/A,#N/A,FALSE,"단축2";#N/A,#N/A,FALSE,"단축3";#N/A,#N/A,FALSE,"장축";#N/A,#N/A,FALSE,"4WD"}</definedName>
    <definedName name="투자비3안" localSheetId="0" hidden="1">{#N/A,#N/A,FALSE,"단축1";#N/A,#N/A,FALSE,"단축2";#N/A,#N/A,FALSE,"단축3";#N/A,#N/A,FALSE,"장축";#N/A,#N/A,FALSE,"4WD"}</definedName>
    <definedName name="투자비3안" hidden="1">{#N/A,#N/A,FALSE,"단축1";#N/A,#N/A,FALSE,"단축2";#N/A,#N/A,FALSE,"단축3";#N/A,#N/A,FALSE,"장축";#N/A,#N/A,FALSE,"4WD"}</definedName>
    <definedName name="투자비검토" localSheetId="0" hidden="1">{#N/A,#N/A,FALSE,"단축1";#N/A,#N/A,FALSE,"단축2";#N/A,#N/A,FALSE,"단축3";#N/A,#N/A,FALSE,"장축";#N/A,#N/A,FALSE,"4WD"}</definedName>
    <definedName name="투자비검토" hidden="1">{#N/A,#N/A,FALSE,"단축1";#N/A,#N/A,FALSE,"단축2";#N/A,#N/A,FALSE,"단축3";#N/A,#N/A,FALSE,"장축";#N/A,#N/A,FALSE,"4WD"}</definedName>
    <definedName name="투자비비교" localSheetId="0" hidden="1">{#N/A,#N/A,FALSE,"단축1";#N/A,#N/A,FALSE,"단축2";#N/A,#N/A,FALSE,"단축3";#N/A,#N/A,FALSE,"장축";#N/A,#N/A,FALSE,"4WD"}</definedName>
    <definedName name="투자비비교" hidden="1">{#N/A,#N/A,FALSE,"단축1";#N/A,#N/A,FALSE,"단축2";#N/A,#N/A,FALSE,"단축3";#N/A,#N/A,FALSE,"장축";#N/A,#N/A,FALSE,"4WD"}</definedName>
    <definedName name="투자비실적" localSheetId="0" hidden="1">{#N/A,#N/A,FALSE,"단축1";#N/A,#N/A,FALSE,"단축2";#N/A,#N/A,FALSE,"단축3";#N/A,#N/A,FALSE,"장축";#N/A,#N/A,FALSE,"4WD"}</definedName>
    <definedName name="투자비실적" hidden="1">{#N/A,#N/A,FALSE,"단축1";#N/A,#N/A,FALSE,"단축2";#N/A,#N/A,FALSE,"단축3";#N/A,#N/A,FALSE,"장축";#N/A,#N/A,FALSE,"4WD"}</definedName>
    <definedName name="투자예산2" localSheetId="0" hidden="1">{#N/A,#N/A,FALSE,"단축1";#N/A,#N/A,FALSE,"단축2";#N/A,#N/A,FALSE,"단축3";#N/A,#N/A,FALSE,"장축";#N/A,#N/A,FALSE,"4WD"}</definedName>
    <definedName name="투자예산2" hidden="1">{#N/A,#N/A,FALSE,"단축1";#N/A,#N/A,FALSE,"단축2";#N/A,#N/A,FALSE,"단축3";#N/A,#N/A,FALSE,"장축";#N/A,#N/A,FALSE,"4WD"}</definedName>
    <definedName name="ㅍㅊㅇㄴㅊ" localSheetId="0" hidden="1">{#N/A,#N/A,FALSE,"단축1";#N/A,#N/A,FALSE,"단축2";#N/A,#N/A,FALSE,"단축3";#N/A,#N/A,FALSE,"장축";#N/A,#N/A,FALSE,"4WD"}</definedName>
    <definedName name="ㅍㅊㅇㄴㅊ" hidden="1">{#N/A,#N/A,FALSE,"단축1";#N/A,#N/A,FALSE,"단축2";#N/A,#N/A,FALSE,"단축3";#N/A,#N/A,FALSE,"장축";#N/A,#N/A,FALSE,"4WD"}</definedName>
    <definedName name="ㅍㅍㅍㅍㅍ" localSheetId="0" hidden="1">{#N/A,#N/A,FALSE,"단축1";#N/A,#N/A,FALSE,"단축2";#N/A,#N/A,FALSE,"단축3";#N/A,#N/A,FALSE,"장축";#N/A,#N/A,FALSE,"4WD"}</definedName>
    <definedName name="ㅍㅍㅍㅍㅍ" hidden="1">{#N/A,#N/A,FALSE,"단축1";#N/A,#N/A,FALSE,"단축2";#N/A,#N/A,FALSE,"단축3";#N/A,#N/A,FALSE,"장축";#N/A,#N/A,FALSE,"4WD"}</definedName>
    <definedName name="파" localSheetId="0" hidden="1">{#N/A,#N/A,FALSE,"단축1";#N/A,#N/A,FALSE,"단축2";#N/A,#N/A,FALSE,"단축3";#N/A,#N/A,FALSE,"장축";#N/A,#N/A,FALSE,"4WD"}</definedName>
    <definedName name="파" hidden="1">{#N/A,#N/A,FALSE,"단축1";#N/A,#N/A,FALSE,"단축2";#N/A,#N/A,FALSE,"단축3";#N/A,#N/A,FALSE,"장축";#N/A,#N/A,FALSE,"4WD"}</definedName>
    <definedName name="파워트레인" localSheetId="0" hidden="1">{#N/A,#N/A,FALSE,"단축1";#N/A,#N/A,FALSE,"단축2";#N/A,#N/A,FALSE,"단축3";#N/A,#N/A,FALSE,"장축";#N/A,#N/A,FALSE,"4WD"}</definedName>
    <definedName name="파워트레인" hidden="1">{#N/A,#N/A,FALSE,"단축1";#N/A,#N/A,FALSE,"단축2";#N/A,#N/A,FALSE,"단축3";#N/A,#N/A,FALSE,"장축";#N/A,#N/A,FALSE,"4WD"}</definedName>
    <definedName name="판매계획" localSheetId="0" hidden="1">{#N/A,#N/A,FALSE,"단축1";#N/A,#N/A,FALSE,"단축2";#N/A,#N/A,FALSE,"단축3";#N/A,#N/A,FALSE,"장축";#N/A,#N/A,FALSE,"4WD"}</definedName>
    <definedName name="판매계획" hidden="1">{#N/A,#N/A,FALSE,"단축1";#N/A,#N/A,FALSE,"단축2";#N/A,#N/A,FALSE,"단축3";#N/A,#N/A,FALSE,"장축";#N/A,#N/A,FALSE,"4WD"}</definedName>
    <definedName name="판매계획.XLS" localSheetId="0" hidden="1">{#N/A,#N/A,FALSE,"단축1";#N/A,#N/A,FALSE,"단축2";#N/A,#N/A,FALSE,"단축3";#N/A,#N/A,FALSE,"장축";#N/A,#N/A,FALSE,"4WD"}</definedName>
    <definedName name="판매계획.XLS" hidden="1">{#N/A,#N/A,FALSE,"단축1";#N/A,#N/A,FALSE,"단축2";#N/A,#N/A,FALSE,"단축3";#N/A,#N/A,FALSE,"장축";#N/A,#N/A,FALSE,"4WD"}</definedName>
    <definedName name="판매목표2" localSheetId="14" hidden="1">{#N/A,#N/A,FALSE,"단축1";#N/A,#N/A,FALSE,"단축2";#N/A,#N/A,FALSE,"단축3";#N/A,#N/A,FALSE,"장축";#N/A,#N/A,FALSE,"4WD"}</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판매증대계획" localSheetId="0" hidden="1">{#N/A,#N/A,FALSE,"단축1";#N/A,#N/A,FALSE,"단축2";#N/A,#N/A,FALSE,"단축3";#N/A,#N/A,FALSE,"장축";#N/A,#N/A,FALSE,"4WD"}</definedName>
    <definedName name="판매증대계획" hidden="1">{#N/A,#N/A,FALSE,"단축1";#N/A,#N/A,FALSE,"단축2";#N/A,#N/A,FALSE,"단축3";#N/A,#N/A,FALSE,"장축";#N/A,#N/A,FALSE,"4WD"}</definedName>
    <definedName name="판분" localSheetId="0" hidden="1">{#N/A,#N/A,FALSE,"단축1";#N/A,#N/A,FALSE,"단축2";#N/A,#N/A,FALSE,"단축3";#N/A,#N/A,FALSE,"장축";#N/A,#N/A,FALSE,"4WD"}</definedName>
    <definedName name="판분" hidden="1">{#N/A,#N/A,FALSE,"단축1";#N/A,#N/A,FALSE,"단축2";#N/A,#N/A,FALSE,"단축3";#N/A,#N/A,FALSE,"장축";#N/A,#N/A,FALSE,"4WD"}</definedName>
    <definedName name="판찬" localSheetId="0" hidden="1">{#N/A,#N/A,FALSE,"단축1";#N/A,#N/A,FALSE,"단축2";#N/A,#N/A,FALSE,"단축3";#N/A,#N/A,FALSE,"장축";#N/A,#N/A,FALSE,"4WD"}</definedName>
    <definedName name="판찬" hidden="1">{#N/A,#N/A,FALSE,"단축1";#N/A,#N/A,FALSE,"단축2";#N/A,#N/A,FALSE,"단축3";#N/A,#N/A,FALSE,"장축";#N/A,#N/A,FALSE,"4WD"}</definedName>
    <definedName name="판초ㅗㄱ" localSheetId="0" hidden="1">{#N/A,#N/A,FALSE,"단축1";#N/A,#N/A,FALSE,"단축2";#N/A,#N/A,FALSE,"단축3";#N/A,#N/A,FALSE,"장축";#N/A,#N/A,FALSE,"4WD"}</definedName>
    <definedName name="판초ㅗㄱ" hidden="1">{#N/A,#N/A,FALSE,"단축1";#N/A,#N/A,FALSE,"단축2";#N/A,#N/A,FALSE,"단축3";#N/A,#N/A,FALSE,"장축";#N/A,#N/A,FALSE,"4WD"}</definedName>
    <definedName name="판촉" localSheetId="0" hidden="1">{#N/A,#N/A,FALSE,"단축1";#N/A,#N/A,FALSE,"단축2";#N/A,#N/A,FALSE,"단축3";#N/A,#N/A,FALSE,"장축";#N/A,#N/A,FALSE,"4WD"}</definedName>
    <definedName name="판촉" hidden="1">{#N/A,#N/A,FALSE,"단축1";#N/A,#N/A,FALSE,"단축2";#N/A,#N/A,FALSE,"단축3";#N/A,#N/A,FALSE,"장축";#N/A,#N/A,FALSE,"4WD"}</definedName>
    <definedName name="판촉계획" localSheetId="0" hidden="1">{#N/A,#N/A,FALSE,"단축1";#N/A,#N/A,FALSE,"단축2";#N/A,#N/A,FALSE,"단축3";#N/A,#N/A,FALSE,"장축";#N/A,#N/A,FALSE,"4WD"}</definedName>
    <definedName name="판촉계획" hidden="1">{#N/A,#N/A,FALSE,"단축1";#N/A,#N/A,FALSE,"단축2";#N/A,#N/A,FALSE,"단축3";#N/A,#N/A,FALSE,"장축";#N/A,#N/A,FALSE,"4WD"}</definedName>
    <definedName name="판촉이" localSheetId="0" hidden="1">{#N/A,#N/A,FALSE,"단축1";#N/A,#N/A,FALSE,"단축2";#N/A,#N/A,FALSE,"단축3";#N/A,#N/A,FALSE,"장축";#N/A,#N/A,FALSE,"4WD"}</definedName>
    <definedName name="판촉이" hidden="1">{#N/A,#N/A,FALSE,"단축1";#N/A,#N/A,FALSE,"단축2";#N/A,#N/A,FALSE,"단축3";#N/A,#N/A,FALSE,"장축";#N/A,#N/A,FALSE,"4WD"}</definedName>
    <definedName name="판촉이태리" localSheetId="0" hidden="1">{#N/A,#N/A,FALSE,"신규dep";#N/A,#N/A,FALSE,"신규dep-금형상각후";#N/A,#N/A,FALSE,"신규dep-연구비상각후";#N/A,#N/A,FALSE,"신규dep-기계,공구상각후"}</definedName>
    <definedName name="판촉이태리" hidden="1">{#N/A,#N/A,FALSE,"신규dep";#N/A,#N/A,FALSE,"신규dep-금형상각후";#N/A,#N/A,FALSE,"신규dep-연구비상각후";#N/A,#N/A,FALSE,"신규dep-기계,공구상각후"}</definedName>
    <definedName name="판촉추진2" localSheetId="0" hidden="1">{#N/A,#N/A,FALSE,"표지";#N/A,#N/A,FALSE,"을지1";#N/A,#N/A,FALSE,"일정1";#N/A,#N/A,FALSE,"일정2";#N/A,#N/A,FALSE,"11T-C";#N/A,#N/A,FALSE,"15T-D";#N/A,#N/A,FALSE,"판매현황";#N/A,#N/A,FALSE,"업무 FLOW"}</definedName>
    <definedName name="판촉추진2" hidden="1">{#N/A,#N/A,FALSE,"표지";#N/A,#N/A,FALSE,"을지1";#N/A,#N/A,FALSE,"일정1";#N/A,#N/A,FALSE,"일정2";#N/A,#N/A,FALSE,"11T-C";#N/A,#N/A,FALSE,"15T-D";#N/A,#N/A,FALSE,"판매현황";#N/A,#N/A,FALSE,"업무 FLOW"}</definedName>
    <definedName name="판판판" localSheetId="0" hidden="1">{#N/A,#N/A,FALSE,"단축1";#N/A,#N/A,FALSE,"단축2";#N/A,#N/A,FALSE,"단축3";#N/A,#N/A,FALSE,"장축";#N/A,#N/A,FALSE,"4WD"}</definedName>
    <definedName name="판판판" hidden="1">{#N/A,#N/A,FALSE,"단축1";#N/A,#N/A,FALSE,"단축2";#N/A,#N/A,FALSE,"단축3";#N/A,#N/A,FALSE,"장축";#N/A,#N/A,FALSE,"4WD"}</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폐기물비중변환">'[4]폐기물 단위 환산표'!$B$6:$C$82</definedName>
    <definedName name="폐기물처리">'5-2. Emission Facility'!$D$56:$D$60</definedName>
    <definedName name="포쇽" localSheetId="0" hidden="1">{#N/A,#N/A,FALSE,"단축1";#N/A,#N/A,FALSE,"단축2";#N/A,#N/A,FALSE,"단축3";#N/A,#N/A,FALSE,"장축";#N/A,#N/A,FALSE,"4WD"}</definedName>
    <definedName name="포쇽" hidden="1">{#N/A,#N/A,FALSE,"단축1";#N/A,#N/A,FALSE,"단축2";#N/A,#N/A,FALSE,"단축3";#N/A,#N/A,FALSE,"장축";#N/A,#N/A,FALSE,"4WD"}</definedName>
    <definedName name="표" localSheetId="0" hidden="1">{#N/A,#N/A,FALSE,"표지";#N/A,#N/A,FALSE,"을지1";#N/A,#N/A,FALSE,"일정1";#N/A,#N/A,FALSE,"일정2";#N/A,#N/A,FALSE,"11T-C";#N/A,#N/A,FALSE,"15T-D";#N/A,#N/A,FALSE,"판매현황";#N/A,#N/A,FALSE,"업무 FLOW"}</definedName>
    <definedName name="표" hidden="1">{#N/A,#N/A,FALSE,"표지";#N/A,#N/A,FALSE,"을지1";#N/A,#N/A,FALSE,"일정1";#N/A,#N/A,FALSE,"일정2";#N/A,#N/A,FALSE,"11T-C";#N/A,#N/A,FALSE,"15T-D";#N/A,#N/A,FALSE,"판매현황";#N/A,#N/A,FALSE,"업무 FLOW"}</definedName>
    <definedName name="표지1" localSheetId="0" hidden="1">{#N/A,#N/A,FALSE,"단축1";#N/A,#N/A,FALSE,"단축2";#N/A,#N/A,FALSE,"단축3";#N/A,#N/A,FALSE,"장축";#N/A,#N/A,FALSE,"4WD"}</definedName>
    <definedName name="표지1" hidden="1">{#N/A,#N/A,FALSE,"단축1";#N/A,#N/A,FALSE,"단축2";#N/A,#N/A,FALSE,"단축3";#N/A,#N/A,FALSE,"장축";#N/A,#N/A,FALSE,"4WD"}</definedName>
    <definedName name="표지자료" localSheetId="0" hidden="1">{#N/A,#N/A,FALSE,"단축1";#N/A,#N/A,FALSE,"단축2";#N/A,#N/A,FALSE,"단축3";#N/A,#N/A,FALSE,"장축";#N/A,#N/A,FALSE,"4WD"}</definedName>
    <definedName name="표지자료" hidden="1">{#N/A,#N/A,FALSE,"단축1";#N/A,#N/A,FALSE,"단축2";#N/A,#N/A,FALSE,"단축3";#N/A,#N/A,FALSE,"장축";#N/A,#N/A,FALSE,"4WD"}</definedName>
    <definedName name="품" localSheetId="0" hidden="1">{#N/A,#N/A,TRUE,"Y생산";#N/A,#N/A,TRUE,"Y판매";#N/A,#N/A,TRUE,"Y총물량";#N/A,#N/A,TRUE,"Y능력";#N/A,#N/A,TRUE,"YKD"}</definedName>
    <definedName name="품" hidden="1">{#N/A,#N/A,TRUE,"Y생산";#N/A,#N/A,TRUE,"Y판매";#N/A,#N/A,TRUE,"Y총물량";#N/A,#N/A,TRUE,"Y능력";#N/A,#N/A,TRUE,"YKD"}</definedName>
    <definedName name="품질목표2000" localSheetId="0" hidden="1">{#N/A,#N/A,TRUE,"Y생산";#N/A,#N/A,TRUE,"Y판매";#N/A,#N/A,TRUE,"Y총물량";#N/A,#N/A,TRUE,"Y능력";#N/A,#N/A,TRUE,"YKD"}</definedName>
    <definedName name="품질목표2000" hidden="1">{#N/A,#N/A,TRUE,"Y생산";#N/A,#N/A,TRUE,"Y판매";#N/A,#N/A,TRUE,"Y총물량";#N/A,#N/A,TRUE,"Y능력";#N/A,#N/A,TRUE,"YKD"}</definedName>
    <definedName name="품질생산합격" localSheetId="0" hidden="1">{#N/A,#N/A,TRUE,"Y생산";#N/A,#N/A,TRUE,"Y판매";#N/A,#N/A,TRUE,"Y총물량";#N/A,#N/A,TRUE,"Y능력";#N/A,#N/A,TRUE,"YKD"}</definedName>
    <definedName name="품질생산합격" hidden="1">{#N/A,#N/A,TRUE,"Y생산";#N/A,#N/A,TRUE,"Y판매";#N/A,#N/A,TRUE,"Y총물량";#N/A,#N/A,TRUE,"Y능력";#N/A,#N/A,TRUE,"YKD"}</definedName>
    <definedName name="품확1" localSheetId="0" hidden="1">{#N/A,#N/A,FALSE,"단축1";#N/A,#N/A,FALSE,"단축2";#N/A,#N/A,FALSE,"단축3";#N/A,#N/A,FALSE,"장축";#N/A,#N/A,FALSE,"4WD"}</definedName>
    <definedName name="품확1" hidden="1">{#N/A,#N/A,FALSE,"단축1";#N/A,#N/A,FALSE,"단축2";#N/A,#N/A,FALSE,"단축3";#N/A,#N/A,FALSE,"장축";#N/A,#N/A,FALSE,"4WD"}</definedName>
    <definedName name="프로젝트" hidden="1">#REF!</definedName>
    <definedName name="플랫폼2" localSheetId="0" hidden="1">{#N/A,#N/A,FALSE,"단축1";#N/A,#N/A,FALSE,"단축2";#N/A,#N/A,FALSE,"단축3";#N/A,#N/A,FALSE,"장축";#N/A,#N/A,FALSE,"4WD"}</definedName>
    <definedName name="플랫폼2" hidden="1">{#N/A,#N/A,FALSE,"단축1";#N/A,#N/A,FALSE,"단축2";#N/A,#N/A,FALSE,"단축3";#N/A,#N/A,FALSE,"장축";#N/A,#N/A,FALSE,"4WD"}</definedName>
    <definedName name="ㅎㄹ소" localSheetId="0" hidden="1">{#N/A,#N/A,FALSE,"신규dep";#N/A,#N/A,FALSE,"신규dep-금형상각후";#N/A,#N/A,FALSE,"신규dep-연구비상각후";#N/A,#N/A,FALSE,"신규dep-기계,공구상각후"}</definedName>
    <definedName name="ㅎㄹ소" hidden="1">{#N/A,#N/A,FALSE,"신규dep";#N/A,#N/A,FALSE,"신규dep-금형상각후";#N/A,#N/A,FALSE,"신규dep-연구비상각후";#N/A,#N/A,FALSE,"신규dep-기계,공구상각후"}</definedName>
    <definedName name="ㅎ라" localSheetId="0" hidden="1">{#N/A,#N/A,TRUE,"Y생산";#N/A,#N/A,TRUE,"Y판매";#N/A,#N/A,TRUE,"Y총물량";#N/A,#N/A,TRUE,"Y능력";#N/A,#N/A,TRUE,"YKD"}</definedName>
    <definedName name="ㅎ라" hidden="1">{#N/A,#N/A,TRUE,"Y생산";#N/A,#N/A,TRUE,"Y판매";#N/A,#N/A,TRUE,"Y총물량";#N/A,#N/A,TRUE,"Y능력";#N/A,#N/A,TRUE,"YKD"}</definedName>
    <definedName name="ㅎㅎㅎㅎ" localSheetId="0" hidden="1">{#N/A,#N/A,FALSE,"단축1";#N/A,#N/A,FALSE,"단축2";#N/A,#N/A,FALSE,"단축3";#N/A,#N/A,FALSE,"장축";#N/A,#N/A,FALSE,"4WD"}</definedName>
    <definedName name="ㅎㅎㅎㅎ" hidden="1">{#N/A,#N/A,FALSE,"단축1";#N/A,#N/A,FALSE,"단축2";#N/A,#N/A,FALSE,"단축3";#N/A,#N/A,FALSE,"장축";#N/A,#N/A,FALSE,"4WD"}</definedName>
    <definedName name="ㅎ호ㅗㅎ" localSheetId="0" hidden="1">{#N/A,#N/A,FALSE,"단축1";#N/A,#N/A,FALSE,"단축2";#N/A,#N/A,FALSE,"단축3";#N/A,#N/A,FALSE,"장축";#N/A,#N/A,FALSE,"4WD"}</definedName>
    <definedName name="ㅎ호ㅗㅎ" hidden="1">{#N/A,#N/A,FALSE,"단축1";#N/A,#N/A,FALSE,"단축2";#N/A,#N/A,FALSE,"단축3";#N/A,#N/A,FALSE,"장축";#N/A,#N/A,FALSE,"4WD"}</definedName>
    <definedName name="하하" localSheetId="0" hidden="1">{#N/A,#N/A,FALSE,"단축1";#N/A,#N/A,FALSE,"단축2";#N/A,#N/A,FALSE,"단축3";#N/A,#N/A,FALSE,"장축";#N/A,#N/A,FALSE,"4WD"}</definedName>
    <definedName name="하하" hidden="1">{#N/A,#N/A,FALSE,"단축1";#N/A,#N/A,FALSE,"단축2";#N/A,#N/A,FALSE,"단축3";#N/A,#N/A,FALSE,"장축";#N/A,#N/A,FALSE,"4WD"}</definedName>
    <definedName name="하핳" localSheetId="0" hidden="1">{#N/A,#N/A,TRUE,"Y생산";#N/A,#N/A,TRUE,"Y판매";#N/A,#N/A,TRUE,"Y총물량";#N/A,#N/A,TRUE,"Y능력";#N/A,#N/A,TRUE,"YKD"}</definedName>
    <definedName name="하핳" hidden="1">{#N/A,#N/A,TRUE,"Y생산";#N/A,#N/A,TRUE,"Y판매";#N/A,#N/A,TRUE,"Y총물량";#N/A,#N/A,TRUE,"Y능력";#N/A,#N/A,TRUE,"YKD"}</definedName>
    <definedName name="학" localSheetId="14" hidden="1">{#N/A,#N/A,FALSE,"단축1";#N/A,#N/A,FALSE,"단축2";#N/A,#N/A,FALSE,"단축3";#N/A,#N/A,FALSE,"장축";#N/A,#N/A,FALSE,"4WD"}</definedName>
    <definedName name="학" localSheetId="0" hidden="1">{#N/A,#N/A,FALSE,"단축1";#N/A,#N/A,FALSE,"단축2";#N/A,#N/A,FALSE,"단축3";#N/A,#N/A,FALSE,"장축";#N/A,#N/A,FALSE,"4WD"}</definedName>
    <definedName name="학" hidden="1">{#N/A,#N/A,FALSE,"단축1";#N/A,#N/A,FALSE,"단축2";#N/A,#N/A,FALSE,"단축3";#N/A,#N/A,FALSE,"장축";#N/A,#N/A,FALSE,"4WD"}</definedName>
    <definedName name="학교" localSheetId="0" hidden="1">{#N/A,#N/A,FALSE,"단축1";#N/A,#N/A,FALSE,"단축2";#N/A,#N/A,FALSE,"단축3";#N/A,#N/A,FALSE,"장축";#N/A,#N/A,FALSE,"4WD"}</definedName>
    <definedName name="학교" hidden="1">{#N/A,#N/A,FALSE,"단축1";#N/A,#N/A,FALSE,"단축2";#N/A,#N/A,FALSE,"단축3";#N/A,#N/A,FALSE,"장축";#N/A,#N/A,FALSE,"4WD"}</definedName>
    <definedName name="한" localSheetId="0" hidden="1">{#N/A,#N/A,FALSE,"단축1";#N/A,#N/A,FALSE,"단축2";#N/A,#N/A,FALSE,"단축3";#N/A,#N/A,FALSE,"장축";#N/A,#N/A,FALSE,"4WD"}</definedName>
    <definedName name="한" hidden="1">{#N/A,#N/A,FALSE,"단축1";#N/A,#N/A,FALSE,"단축2";#N/A,#N/A,FALSE,"단축3";#N/A,#N/A,FALSE,"장축";#N/A,#N/A,FALSE,"4WD"}</definedName>
    <definedName name="한글" localSheetId="0" hidden="1">{#N/A,#N/A,FALSE,"단축1";#N/A,#N/A,FALSE,"단축2";#N/A,#N/A,FALSE,"단축3";#N/A,#N/A,FALSE,"장축";#N/A,#N/A,FALSE,"4WD"}</definedName>
    <definedName name="한글"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합의서입니다" localSheetId="0" hidden="1">{#N/A,#N/A,FALSE,"단축1";#N/A,#N/A,FALSE,"단축2";#N/A,#N/A,FALSE,"단축3";#N/A,#N/A,FALSE,"장축";#N/A,#N/A,FALSE,"4WD"}</definedName>
    <definedName name="합의서입니다" hidden="1">{#N/A,#N/A,FALSE,"단축1";#N/A,#N/A,FALSE,"단축2";#N/A,#N/A,FALSE,"단축3";#N/A,#N/A,FALSE,"장축";#N/A,#N/A,FALSE,"4WD"}</definedName>
    <definedName name="항공거리">'[6]#4. 거리 Back Data'!$E$12:$F$1048576</definedName>
    <definedName name="항공기종1">'[11]이동연소 연료 배출계수(항공)'!$C$2:$C$13</definedName>
    <definedName name="항공기종2">'[11]이동연소 연료 배출계수(항공)'!$C$15:$C$66</definedName>
    <definedName name="항공편별비행거리">'[4]Raw-Data - Category 6 해외출장'!$M$7:$N$84</definedName>
    <definedName name="핳아아ㅏㅇ" localSheetId="0" hidden="1">{#N/A,#N/A,FALSE,"단축1";#N/A,#N/A,FALSE,"단축2";#N/A,#N/A,FALSE,"단축3";#N/A,#N/A,FALSE,"장축";#N/A,#N/A,FALSE,"4WD"}</definedName>
    <definedName name="핳아아ㅏㅇ" hidden="1">{#N/A,#N/A,FALSE,"단축1";#N/A,#N/A,FALSE,"단축2";#N/A,#N/A,FALSE,"단축3";#N/A,#N/A,FALSE,"장축";#N/A,#N/A,FALSE,"4WD"}</definedName>
    <definedName name="해당없음">#REF!</definedName>
    <definedName name="해상거리">'[6]#4. 거리 Back Data'!$B$12:$C$1048576</definedName>
    <definedName name="해외매출" localSheetId="0">#REF!</definedName>
    <definedName name="해외매출">#REF!</definedName>
    <definedName name="행지2" localSheetId="0" hidden="1">{#N/A,#N/A,FALSE,"단축1";#N/A,#N/A,FALSE,"단축2";#N/A,#N/A,FALSE,"단축3";#N/A,#N/A,FALSE,"장축";#N/A,#N/A,FALSE,"4WD"}</definedName>
    <definedName name="행지2" hidden="1">{#N/A,#N/A,FALSE,"단축1";#N/A,#N/A,FALSE,"단축2";#N/A,#N/A,FALSE,"단축3";#N/A,#N/A,FALSE,"장축";#N/A,#N/A,FALSE,"4WD"}</definedName>
    <definedName name="향후계획1" localSheetId="14"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허ㅓ" localSheetId="0" hidden="1">{#N/A,#N/A,FALSE,"단축1";#N/A,#N/A,FALSE,"단축2";#N/A,#N/A,FALSE,"단축3";#N/A,#N/A,FALSE,"장축";#N/A,#N/A,FALSE,"4WD"}</definedName>
    <definedName name="허ㅓ" hidden="1">{#N/A,#N/A,FALSE,"단축1";#N/A,#N/A,FALSE,"단축2";#N/A,#N/A,FALSE,"단축3";#N/A,#N/A,FALSE,"장축";#N/A,#N/A,FALSE,"4WD"}</definedName>
    <definedName name="헉데머ㅡ" localSheetId="0" hidden="1">{#N/A,#N/A,FALSE,"단축1";#N/A,#N/A,FALSE,"단축2";#N/A,#N/A,FALSE,"단축3";#N/A,#N/A,FALSE,"장축";#N/A,#N/A,FALSE,"4WD"}</definedName>
    <definedName name="헉데머ㅡ" hidden="1">{#N/A,#N/A,FALSE,"단축1";#N/A,#N/A,FALSE,"단축2";#N/A,#N/A,FALSE,"단축3";#N/A,#N/A,FALSE,"장축";#N/A,#N/A,FALSE,"4WD"}</definedName>
    <definedName name="현" localSheetId="0" hidden="1">{#N/A,#N/A,FALSE,"표지";#N/A,#N/A,FALSE,"전제";#N/A,#N/A,FALSE,"손익-자 (2)";#N/A,#N/A,FALSE,"손익-자";#N/A,#N/A,FALSE,"손익-마 (2)";#N/A,#N/A,FALSE,"손익-마";#N/A,#N/A,FALSE,"총손최종"}</definedName>
    <definedName name="현" hidden="1">{#N/A,#N/A,FALSE,"표지";#N/A,#N/A,FALSE,"전제";#N/A,#N/A,FALSE,"손익-자 (2)";#N/A,#N/A,FALSE,"손익-자";#N/A,#N/A,FALSE,"손익-마 (2)";#N/A,#N/A,FALSE,"손익-마";#N/A,#N/A,FALSE,"총손최종"}</definedName>
    <definedName name="현대" localSheetId="0" hidden="1">{#N/A,#N/A,FALSE,"정공"}</definedName>
    <definedName name="현대" hidden="1">{#N/A,#N/A,FALSE,"정공"}</definedName>
    <definedName name="현대정공구매현황1" localSheetId="0" hidden="1">{#N/A,#N/A,FALSE,"정공"}</definedName>
    <definedName name="현대정공구매현황1" hidden="1">{#N/A,#N/A,FALSE,"정공"}</definedName>
    <definedName name="현대차실적" localSheetId="0" hidden="1">{#N/A,#N/A,FALSE,"단축1";#N/A,#N/A,FALSE,"단축2";#N/A,#N/A,FALSE,"단축3";#N/A,#N/A,FALSE,"장축";#N/A,#N/A,FALSE,"4WD"}</definedName>
    <definedName name="현대차실적" hidden="1">{#N/A,#N/A,FALSE,"단축1";#N/A,#N/A,FALSE,"단축2";#N/A,#N/A,FALSE,"단축3";#N/A,#N/A,FALSE,"장축";#N/A,#N/A,FALSE,"4WD"}</definedName>
    <definedName name="현조직변경내용" localSheetId="0" hidden="1">{#N/A,#N/A,FALSE,"단축1";#N/A,#N/A,FALSE,"단축2";#N/A,#N/A,FALSE,"단축3";#N/A,#N/A,FALSE,"장축";#N/A,#N/A,FALSE,"4WD"}</definedName>
    <definedName name="현조직변경내용" hidden="1">{#N/A,#N/A,FALSE,"단축1";#N/A,#N/A,FALSE,"단축2";#N/A,#N/A,FALSE,"단축3";#N/A,#N/A,FALSE,"장축";#N/A,#N/A,FALSE,"4WD"}</definedName>
    <definedName name="현주" localSheetId="0" hidden="1">{#N/A,#N/A,FALSE,"단축1";#N/A,#N/A,FALSE,"단축2";#N/A,#N/A,FALSE,"단축3";#N/A,#N/A,FALSE,"장축";#N/A,#N/A,FALSE,"4WD"}</definedName>
    <definedName name="현주" hidden="1">{#N/A,#N/A,FALSE,"단축1";#N/A,#N/A,FALSE,"단축2";#N/A,#N/A,FALSE,"단축3";#N/A,#N/A,FALSE,"장축";#N/A,#N/A,FALSE,"4WD"}</definedName>
    <definedName name="현주1" localSheetId="0" hidden="1">{#N/A,#N/A,FALSE,"단축1";#N/A,#N/A,FALSE,"단축2";#N/A,#N/A,FALSE,"단축3";#N/A,#N/A,FALSE,"장축";#N/A,#N/A,FALSE,"4WD"}</definedName>
    <definedName name="현주1" hidden="1">{#N/A,#N/A,FALSE,"단축1";#N/A,#N/A,FALSE,"단축2";#N/A,#N/A,FALSE,"단축3";#N/A,#N/A,FALSE,"장축";#N/A,#N/A,FALSE,"4WD"}</definedName>
    <definedName name="현황2" localSheetId="0" hidden="1">{#N/A,#N/A,FALSE,"단축1";#N/A,#N/A,FALSE,"단축2";#N/A,#N/A,FALSE,"단축3";#N/A,#N/A,FALSE,"장축";#N/A,#N/A,FALSE,"4WD"}</definedName>
    <definedName name="현황2" hidden="1">{#N/A,#N/A,FALSE,"단축1";#N/A,#N/A,FALSE,"단축2";#N/A,#N/A,FALSE,"단축3";#N/A,#N/A,FALSE,"장축";#N/A,#N/A,FALSE,"4WD"}</definedName>
    <definedName name="협조사항" localSheetId="0" hidden="1">{#N/A,#N/A,FALSE,"단축1";#N/A,#N/A,FALSE,"단축2";#N/A,#N/A,FALSE,"단축3";#N/A,#N/A,FALSE,"장축";#N/A,#N/A,FALSE,"4WD"}</definedName>
    <definedName name="협조사항" hidden="1">{#N/A,#N/A,FALSE,"단축1";#N/A,#N/A,FALSE,"단축2";#N/A,#N/A,FALSE,"단축3";#N/A,#N/A,FALSE,"장축";#N/A,#N/A,FALSE,"4WD"}</definedName>
    <definedName name="호ㅎ허ㅗㅓ화" localSheetId="0" hidden="1">{#N/A,#N/A,FALSE,"단축1";#N/A,#N/A,FALSE,"단축2";#N/A,#N/A,FALSE,"단축3";#N/A,#N/A,FALSE,"장축";#N/A,#N/A,FALSE,"4WD"}</definedName>
    <definedName name="호ㅎ허ㅗㅓ화" hidden="1">{#N/A,#N/A,FALSE,"단축1";#N/A,#N/A,FALSE,"단축2";#N/A,#N/A,FALSE,"단축3";#N/A,#N/A,FALSE,"장축";#N/A,#N/A,FALSE,"4WD"}</definedName>
    <definedName name="호ㅓㅏ" localSheetId="0" hidden="1">{#N/A,#N/A,FALSE,"96 3월물량표";#N/A,#N/A,FALSE,"96 4월물량표";#N/A,#N/A,FALSE,"96 5월물량표"}</definedName>
    <definedName name="호ㅓㅏ" hidden="1">{#N/A,#N/A,FALSE,"96 3월물량표";#N/A,#N/A,FALSE,"96 4월물량표";#N/A,#N/A,FALSE,"96 5월물량표"}</definedName>
    <definedName name="홍" localSheetId="0" hidden="1">{#N/A,#N/A,FALSE,"96 3월물량표";#N/A,#N/A,FALSE,"96 4월물량표";#N/A,#N/A,FALSE,"96 5월물량표"}</definedName>
    <definedName name="홍" hidden="1">{#N/A,#N/A,FALSE,"96 3월물량표";#N/A,#N/A,FALSE,"96 4월물량표";#N/A,#N/A,FALSE,"96 5월물량표"}</definedName>
    <definedName name="홍호" localSheetId="0" hidden="1">{#N/A,#N/A,FALSE,"단축1";#N/A,#N/A,FALSE,"단축2";#N/A,#N/A,FALSE,"단축3";#N/A,#N/A,FALSE,"장축";#N/A,#N/A,FALSE,"4WD"}</definedName>
    <definedName name="홍호" hidden="1">{#N/A,#N/A,FALSE,"단축1";#N/A,#N/A,FALSE,"단축2";#N/A,#N/A,FALSE,"단축3";#N/A,#N/A,FALSE,"장축";#N/A,#N/A,FALSE,"4WD"}</definedName>
    <definedName name="환경성적표지전문">'[4]#배출계수 환경성적표지_원료, 에너지,폐기물'!$C$7:$F$250</definedName>
    <definedName name="회장사전보고" localSheetId="0" hidden="1">{#N/A,#N/A,FALSE,"단축1";#N/A,#N/A,FALSE,"단축2";#N/A,#N/A,FALSE,"단축3";#N/A,#N/A,FALSE,"장축";#N/A,#N/A,FALSE,"4WD"}</definedName>
    <definedName name="회장사전보고" hidden="1">{#N/A,#N/A,FALSE,"단축1";#N/A,#N/A,FALSE,"단축2";#N/A,#N/A,FALSE,"단축3";#N/A,#N/A,FALSE,"장축";#N/A,#N/A,FALSE,"4WD"}</definedName>
    <definedName name="효ㅗ효ㅏㅛㅕㅏㅏㅣ" localSheetId="0" hidden="1">{#N/A,#N/A,FALSE,"신규dep";#N/A,#N/A,FALSE,"신규dep-금형상각후";#N/A,#N/A,FALSE,"신규dep-연구비상각후";#N/A,#N/A,FALSE,"신규dep-기계,공구상각후"}</definedName>
    <definedName name="효ㅗ효ㅏㅛㅕㅏㅏㅣ" hidden="1">{#N/A,#N/A,FALSE,"신규dep";#N/A,#N/A,FALSE,"신규dep-금형상각후";#N/A,#N/A,FALSE,"신규dep-연구비상각후";#N/A,#N/A,FALSE,"신규dep-기계,공구상각후"}</definedName>
    <definedName name="흠" localSheetId="0" hidden="1">{#N/A,#N/A,FALSE,"단축1";#N/A,#N/A,FALSE,"단축2";#N/A,#N/A,FALSE,"단축3";#N/A,#N/A,FALSE,"장축";#N/A,#N/A,FALSE,"4WD"}</definedName>
    <definedName name="흠" hidden="1">{#N/A,#N/A,FALSE,"단축1";#N/A,#N/A,FALSE,"단축2";#N/A,#N/A,FALSE,"단축3";#N/A,#N/A,FALSE,"장축";#N/A,#N/A,FALSE,"4WD"}</definedName>
    <definedName name="흡2" localSheetId="0" hidden="1">{#N/A,#N/A,FALSE,"단축1";#N/A,#N/A,FALSE,"단축2";#N/A,#N/A,FALSE,"단축3";#N/A,#N/A,FALSE,"장축";#N/A,#N/A,FALSE,"4WD"}</definedName>
    <definedName name="흡2" hidden="1">{#N/A,#N/A,FALSE,"단축1";#N/A,#N/A,FALSE,"단축2";#N/A,#N/A,FALSE,"단축3";#N/A,#N/A,FALSE,"장축";#N/A,#N/A,FALSE,"4WD"}</definedName>
    <definedName name="흡기" localSheetId="0" hidden="1">{#N/A,#N/A,FALSE,"단축1";#N/A,#N/A,FALSE,"단축2";#N/A,#N/A,FALSE,"단축3";#N/A,#N/A,FALSE,"장축";#N/A,#N/A,FALSE,"4WD"}</definedName>
    <definedName name="흡기" hidden="1">{#N/A,#N/A,FALSE,"단축1";#N/A,#N/A,FALSE,"단축2";#N/A,#N/A,FALSE,"단축3";#N/A,#N/A,FALSE,"장축";#N/A,#N/A,FALSE,"4WD"}</definedName>
    <definedName name="흡배기" localSheetId="0" hidden="1">{#N/A,#N/A,FALSE,"표지";#N/A,#N/A,FALSE,"전제";#N/A,#N/A,FALSE,"대당";#N/A,#N/A,FALSE,"가공비";#N/A,#N/A,FALSE,"재료비";#N/A,#N/A,FALSE,"손익"}</definedName>
    <definedName name="흡배기" hidden="1">{#N/A,#N/A,FALSE,"표지";#N/A,#N/A,FALSE,"전제";#N/A,#N/A,FALSE,"대당";#N/A,#N/A,FALSE,"가공비";#N/A,#N/A,FALSE,"재료비";#N/A,#N/A,FALSE,"손익"}</definedName>
    <definedName name="ㅏ" localSheetId="0" hidden="1">{#N/A,#N/A,FALSE,"표지";#N/A,#N/A,FALSE,"전제";#N/A,#N/A,FALSE,"손익-자 (2)";#N/A,#N/A,FALSE,"손익-자";#N/A,#N/A,FALSE,"손익-마 (2)";#N/A,#N/A,FALSE,"손익-마";#N/A,#N/A,FALSE,"총손최종"}</definedName>
    <definedName name="ㅏ" hidden="1">{#N/A,#N/A,FALSE,"표지";#N/A,#N/A,FALSE,"전제";#N/A,#N/A,FALSE,"손익-자 (2)";#N/A,#N/A,FALSE,"손익-자";#N/A,#N/A,FALSE,"손익-마 (2)";#N/A,#N/A,FALSE,"손익-마";#N/A,#N/A,FALSE,"총손최종"}</definedName>
    <definedName name="ㅏ라라" localSheetId="0" hidden="1">{#N/A,#N/A,FALSE,"단축1";#N/A,#N/A,FALSE,"단축2";#N/A,#N/A,FALSE,"단축3";#N/A,#N/A,FALSE,"장축";#N/A,#N/A,FALSE,"4WD"}</definedName>
    <definedName name="ㅏ라라" hidden="1">{#N/A,#N/A,FALSE,"단축1";#N/A,#N/A,FALSE,"단축2";#N/A,#N/A,FALSE,"단축3";#N/A,#N/A,FALSE,"장축";#N/A,#N/A,FALSE,"4WD"}</definedName>
    <definedName name="ㅏ아ㅏㅇ" localSheetId="0" hidden="1">{#N/A,#N/A,FALSE,"단축1";#N/A,#N/A,FALSE,"단축2";#N/A,#N/A,FALSE,"단축3";#N/A,#N/A,FALSE,"장축";#N/A,#N/A,FALSE,"4WD"}</definedName>
    <definedName name="ㅏ아ㅏㅇ" hidden="1">{#N/A,#N/A,FALSE,"단축1";#N/A,#N/A,FALSE,"단축2";#N/A,#N/A,FALSE,"단축3";#N/A,#N/A,FALSE,"장축";#N/A,#N/A,FALSE,"4WD"}</definedName>
    <definedName name="ㅏ알어ㅏㅇ" localSheetId="0" hidden="1">{#N/A,#N/A,FALSE,"단축1";#N/A,#N/A,FALSE,"단축2";#N/A,#N/A,FALSE,"단축3";#N/A,#N/A,FALSE,"장축";#N/A,#N/A,FALSE,"4WD"}</definedName>
    <definedName name="ㅏ알어ㅏㅇ" hidden="1">{#N/A,#N/A,FALSE,"단축1";#N/A,#N/A,FALSE,"단축2";#N/A,#N/A,FALSE,"단축3";#N/A,#N/A,FALSE,"장축";#N/A,#N/A,FALSE,"4WD"}</definedName>
    <definedName name="ㅏㅏ앙니ㅏㅇ린" localSheetId="0" hidden="1">{#N/A,#N/A,FALSE,"단축1";#N/A,#N/A,FALSE,"단축2";#N/A,#N/A,FALSE,"단축3";#N/A,#N/A,FALSE,"장축";#N/A,#N/A,FALSE,"4WD"}</definedName>
    <definedName name="ㅏㅏ앙니ㅏㅇ린" hidden="1">{#N/A,#N/A,FALSE,"단축1";#N/A,#N/A,FALSE,"단축2";#N/A,#N/A,FALSE,"단축3";#N/A,#N/A,FALSE,"장축";#N/A,#N/A,FALSE,"4WD"}</definedName>
    <definedName name="ㅏㅏ앱재어낭ㄴ" localSheetId="0" hidden="1">{#N/A,#N/A,FALSE,"단축1";#N/A,#N/A,FALSE,"단축2";#N/A,#N/A,FALSE,"단축3";#N/A,#N/A,FALSE,"장축";#N/A,#N/A,FALSE,"4WD"}</definedName>
    <definedName name="ㅏㅏ앱재어낭ㄴ" hidden="1">{#N/A,#N/A,FALSE,"단축1";#N/A,#N/A,FALSE,"단축2";#N/A,#N/A,FALSE,"단축3";#N/A,#N/A,FALSE,"장축";#N/A,#N/A,FALSE,"4WD"}</definedName>
    <definedName name="ㅏㅓ" localSheetId="0" hidden="1">{#N/A,#N/A,FALSE,"단축1";#N/A,#N/A,FALSE,"단축2";#N/A,#N/A,FALSE,"단축3";#N/A,#N/A,FALSE,"장축";#N/A,#N/A,FALSE,"4WD"}</definedName>
    <definedName name="ㅏㅓ" hidden="1">{#N/A,#N/A,FALSE,"단축1";#N/A,#N/A,FALSE,"단축2";#N/A,#N/A,FALSE,"단축3";#N/A,#N/A,FALSE,"장축";#N/A,#N/A,FALSE,"4WD"}</definedName>
    <definedName name="ㅏㅣ" localSheetId="0" hidden="1">{#N/A,#N/A,FALSE,"96 3월물량표";#N/A,#N/A,FALSE,"96 4월물량표";#N/A,#N/A,FALSE,"96 5월물량표"}</definedName>
    <definedName name="ㅏㅣ" hidden="1">{#N/A,#N/A,FALSE,"96 3월물량표";#N/A,#N/A,FALSE,"96 4월물량표";#N/A,#N/A,FALSE,"96 5월물량표"}</definedName>
    <definedName name="ㅐ" localSheetId="0" hidden="1">{#N/A,#N/A,FALSE,"신규dep";#N/A,#N/A,FALSE,"신규dep-금형상각후";#N/A,#N/A,FALSE,"신규dep-연구비상각후";#N/A,#N/A,FALSE,"신규dep-기계,공구상각후"}</definedName>
    <definedName name="ㅐ" hidden="1">{#N/A,#N/A,FALSE,"신규dep";#N/A,#N/A,FALSE,"신규dep-금형상각후";#N/A,#N/A,FALSE,"신규dep-연구비상각후";#N/A,#N/A,FALSE,"신규dep-기계,공구상각후"}</definedName>
    <definedName name="ㅐㅐㅐㅐ" localSheetId="0" hidden="1">{#N/A,#N/A,FALSE,"단축1";#N/A,#N/A,FALSE,"단축2";#N/A,#N/A,FALSE,"단축3";#N/A,#N/A,FALSE,"장축";#N/A,#N/A,FALSE,"4WD"}</definedName>
    <definedName name="ㅐㅐㅐㅐ" hidden="1">{#N/A,#N/A,FALSE,"단축1";#N/A,#N/A,FALSE,"단축2";#N/A,#N/A,FALSE,"단축3";#N/A,#N/A,FALSE,"장축";#N/A,#N/A,FALSE,"4WD"}</definedName>
    <definedName name="ㅑ" localSheetId="0" hidden="1">{#N/A,#N/A,FALSE,"표지";#N/A,#N/A,FALSE,"전제";#N/A,#N/A,FALSE,"손익-자 (2)";#N/A,#N/A,FALSE,"손익-자";#N/A,#N/A,FALSE,"손익-마 (2)";#N/A,#N/A,FALSE,"손익-마";#N/A,#N/A,FALSE,"총손최종"}</definedName>
    <definedName name="ㅑ" hidden="1">{#N/A,#N/A,FALSE,"표지";#N/A,#N/A,FALSE,"전제";#N/A,#N/A,FALSE,"손익-자 (2)";#N/A,#N/A,FALSE,"손익-자";#N/A,#N/A,FALSE,"손익-마 (2)";#N/A,#N/A,FALSE,"손익-마";#N/A,#N/A,FALSE,"총손최종"}</definedName>
    <definedName name="ㅑㅐ무ㅏㅣ" localSheetId="0" hidden="1">{#N/A,#N/A,FALSE,"단축1";#N/A,#N/A,FALSE,"단축2";#N/A,#N/A,FALSE,"단축3";#N/A,#N/A,FALSE,"장축";#N/A,#N/A,FALSE,"4WD"}</definedName>
    <definedName name="ㅑㅐ무ㅏㅣ" hidden="1">{#N/A,#N/A,FALSE,"단축1";#N/A,#N/A,FALSE,"단축2";#N/A,#N/A,FALSE,"단축3";#N/A,#N/A,FALSE,"장축";#N/A,#N/A,FALSE,"4WD"}</definedName>
    <definedName name="ㅑㅑ" localSheetId="0" hidden="1">{#N/A,#N/A,FALSE,"단축1";#N/A,#N/A,FALSE,"단축2";#N/A,#N/A,FALSE,"단축3";#N/A,#N/A,FALSE,"장축";#N/A,#N/A,FALSE,"4WD"}</definedName>
    <definedName name="ㅑㅑ" hidden="1">{#N/A,#N/A,FALSE,"단축1";#N/A,#N/A,FALSE,"단축2";#N/A,#N/A,FALSE,"단축3";#N/A,#N/A,FALSE,"장축";#N/A,#N/A,FALSE,"4WD"}</definedName>
    <definedName name="ㅓ" localSheetId="0" hidden="1">{#N/A,#N/A,TRUE,"Y생산";#N/A,#N/A,TRUE,"Y판매";#N/A,#N/A,TRUE,"Y총물량";#N/A,#N/A,TRUE,"Y능력";#N/A,#N/A,TRUE,"YKD"}</definedName>
    <definedName name="ㅓ" hidden="1">{#N/A,#N/A,TRUE,"Y생산";#N/A,#N/A,TRUE,"Y판매";#N/A,#N/A,TRUE,"Y총물량";#N/A,#N/A,TRUE,"Y능력";#N/A,#N/A,TRUE,"YKD"}</definedName>
    <definedName name="ㅓㅏㅗ" localSheetId="0" hidden="1">{#N/A,#N/A,TRUE,"Y생산";#N/A,#N/A,TRUE,"Y판매";#N/A,#N/A,TRUE,"Y총물량";#N/A,#N/A,TRUE,"Y능력";#N/A,#N/A,TRUE,"YKD"}</definedName>
    <definedName name="ㅓㅏㅗ" hidden="1">{#N/A,#N/A,TRUE,"Y생산";#N/A,#N/A,TRUE,"Y판매";#N/A,#N/A,TRUE,"Y총물량";#N/A,#N/A,TRUE,"Y능력";#N/A,#N/A,TRUE,"YKD"}</definedName>
    <definedName name="ㅓㅓㄹ" localSheetId="0" hidden="1">{#N/A,#N/A,FALSE,"단축1";#N/A,#N/A,FALSE,"단축2";#N/A,#N/A,FALSE,"단축3";#N/A,#N/A,FALSE,"장축";#N/A,#N/A,FALSE,"4WD"}</definedName>
    <definedName name="ㅓㅓㄹ" hidden="1">{#N/A,#N/A,FALSE,"단축1";#N/A,#N/A,FALSE,"단축2";#N/A,#N/A,FALSE,"단축3";#N/A,#N/A,FALSE,"장축";#N/A,#N/A,FALSE,"4WD"}</definedName>
    <definedName name="ㅓㅓㅓㅇ" localSheetId="0" hidden="1">{#N/A,#N/A,FALSE,"단축1";#N/A,#N/A,FALSE,"단축2";#N/A,#N/A,FALSE,"단축3";#N/A,#N/A,FALSE,"장축";#N/A,#N/A,FALSE,"4WD"}</definedName>
    <definedName name="ㅓㅓㅓㅇ" hidden="1">{#N/A,#N/A,FALSE,"단축1";#N/A,#N/A,FALSE,"단축2";#N/A,#N/A,FALSE,"단축3";#N/A,#N/A,FALSE,"장축";#N/A,#N/A,FALSE,"4WD"}</definedName>
    <definedName name="ㅓㅕㄹ교ㅕㅓㅛㅏ" localSheetId="0" hidden="1">{#N/A,#N/A,FALSE,"표지";#N/A,#N/A,FALSE,"을지1";#N/A,#N/A,FALSE,"일정1";#N/A,#N/A,FALSE,"일정2";#N/A,#N/A,FALSE,"11T-C";#N/A,#N/A,FALSE,"15T-D";#N/A,#N/A,FALSE,"판매현황";#N/A,#N/A,FALSE,"업무 FLOW"}</definedName>
    <definedName name="ㅓㅕㄹ교ㅕㅓㅛㅏ" hidden="1">{#N/A,#N/A,FALSE,"표지";#N/A,#N/A,FALSE,"을지1";#N/A,#N/A,FALSE,"일정1";#N/A,#N/A,FALSE,"일정2";#N/A,#N/A,FALSE,"11T-C";#N/A,#N/A,FALSE,"15T-D";#N/A,#N/A,FALSE,"판매현황";#N/A,#N/A,FALSE,"업무 FLOW"}</definedName>
    <definedName name="ㅔㅔㅔㅔ" localSheetId="0"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0" hidden="1">{#N/A,#N/A,FALSE,"표지";#N/A,#N/A,FALSE,"을지1";#N/A,#N/A,FALSE,"일정1";#N/A,#N/A,FALSE,"일정2";#N/A,#N/A,FALSE,"11T-C";#N/A,#N/A,FALSE,"15T-D";#N/A,#N/A,FALSE,"판매현황";#N/A,#N/A,FALSE,"업무 FLOW"}</definedName>
    <definedName name="ㅕ" hidden="1">{#N/A,#N/A,FALSE,"표지";#N/A,#N/A,FALSE,"을지1";#N/A,#N/A,FALSE,"일정1";#N/A,#N/A,FALSE,"일정2";#N/A,#N/A,FALSE,"11T-C";#N/A,#N/A,FALSE,"15T-D";#N/A,#N/A,FALSE,"판매현황";#N/A,#N/A,FALSE,"업무 FLOW"}</definedName>
    <definedName name="ㅗ" localSheetId="0" hidden="1">{#N/A,#N/A,FALSE,"표지";#N/A,#N/A,FALSE,"전제";#N/A,#N/A,FALSE,"대당";#N/A,#N/A,FALSE,"가공비";#N/A,#N/A,FALSE,"재료비";#N/A,#N/A,FALSE,"손익"}</definedName>
    <definedName name="ㅗ" hidden="1">{#N/A,#N/A,FALSE,"표지";#N/A,#N/A,FALSE,"전제";#N/A,#N/A,FALSE,"대당";#N/A,#N/A,FALSE,"가공비";#N/A,#N/A,FALSE,"재료비";#N/A,#N/A,FALSE,"손익"}</definedName>
    <definedName name="ㅗㅓ" localSheetId="0" hidden="1">{#N/A,#N/A,FALSE,"단축1";#N/A,#N/A,FALSE,"단축2";#N/A,#N/A,FALSE,"단축3";#N/A,#N/A,FALSE,"장축";#N/A,#N/A,FALSE,"4WD"}</definedName>
    <definedName name="ㅗㅓ" hidden="1">{#N/A,#N/A,FALSE,"단축1";#N/A,#N/A,FALSE,"단축2";#N/A,#N/A,FALSE,"단축3";#N/A,#N/A,FALSE,"장축";#N/A,#N/A,FALSE,"4WD"}</definedName>
    <definedName name="ㅗㅗㅗㅗㅗㅗ" localSheetId="0" hidden="1">{#N/A,#N/A,FALSE,"단축1";#N/A,#N/A,FALSE,"단축2";#N/A,#N/A,FALSE,"단축3";#N/A,#N/A,FALSE,"장축";#N/A,#N/A,FALSE,"4WD"}</definedName>
    <definedName name="ㅗㅗㅗㅗㅗㅗ" hidden="1">{#N/A,#N/A,FALSE,"단축1";#N/A,#N/A,FALSE,"단축2";#N/A,#N/A,FALSE,"단축3";#N/A,#N/A,FALSE,"장축";#N/A,#N/A,FALSE,"4WD"}</definedName>
    <definedName name="ㅘㅣㅜ" localSheetId="0" hidden="1">{#N/A,#N/A,FALSE,"단축1";#N/A,#N/A,FALSE,"단축2";#N/A,#N/A,FALSE,"단축3";#N/A,#N/A,FALSE,"장축";#N/A,#N/A,FALSE,"4WD"}</definedName>
    <definedName name="ㅘㅣㅜ" hidden="1">{#N/A,#N/A,FALSE,"단축1";#N/A,#N/A,FALSE,"단축2";#N/A,#N/A,FALSE,"단축3";#N/A,#N/A,FALSE,"장축";#N/A,#N/A,FALSE,"4WD"}</definedName>
    <definedName name="ㅛ" localSheetId="0" hidden="1">{#N/A,#N/A,FALSE,"단축1";#N/A,#N/A,FALSE,"단축2";#N/A,#N/A,FALSE,"단축3";#N/A,#N/A,FALSE,"장축";#N/A,#N/A,FALSE,"4WD"}</definedName>
    <definedName name="ㅛ" hidden="1">{#N/A,#N/A,FALSE,"단축1";#N/A,#N/A,FALSE,"단축2";#N/A,#N/A,FALSE,"단축3";#N/A,#N/A,FALSE,"장축";#N/A,#N/A,FALSE,"4WD"}</definedName>
    <definedName name="ㅛㅇㅈㅂ789ㅐ9ㅐㅇ" localSheetId="0" hidden="1">{#N/A,#N/A,FALSE,"단축1";#N/A,#N/A,FALSE,"단축2";#N/A,#N/A,FALSE,"단축3";#N/A,#N/A,FALSE,"장축";#N/A,#N/A,FALSE,"4WD"}</definedName>
    <definedName name="ㅛㅇㅈㅂ789ㅐ9ㅐㅇ" hidden="1">{#N/A,#N/A,FALSE,"단축1";#N/A,#N/A,FALSE,"단축2";#N/A,#N/A,FALSE,"단축3";#N/A,#N/A,FALSE,"장축";#N/A,#N/A,FALSE,"4WD"}</definedName>
    <definedName name="ㅛㅗㅎㄴㄱ" localSheetId="0" hidden="1">{#N/A,#N/A,FALSE,"단축1";#N/A,#N/A,FALSE,"단축2";#N/A,#N/A,FALSE,"단축3";#N/A,#N/A,FALSE,"장축";#N/A,#N/A,FALSE,"4WD"}</definedName>
    <definedName name="ㅛㅗㅎㄴㄱ" hidden="1">{#N/A,#N/A,FALSE,"단축1";#N/A,#N/A,FALSE,"단축2";#N/A,#N/A,FALSE,"단축3";#N/A,#N/A,FALSE,"장축";#N/A,#N/A,FALSE,"4WD"}</definedName>
    <definedName name="ㅛㅗㅛㅛㅗ" hidden="1">#REF!</definedName>
    <definedName name="ㅜ" localSheetId="0" hidden="1">{#N/A,#N/A,FALSE,"단축1";#N/A,#N/A,FALSE,"단축2";#N/A,#N/A,FALSE,"단축3";#N/A,#N/A,FALSE,"장축";#N/A,#N/A,FALSE,"4WD"}</definedName>
    <definedName name="ㅜ" hidden="1">{#N/A,#N/A,FALSE,"단축1";#N/A,#N/A,FALSE,"단축2";#N/A,#N/A,FALSE,"단축3";#N/A,#N/A,FALSE,"장축";#N/A,#N/A,FALSE,"4WD"}</definedName>
    <definedName name="ㅜㅜ" localSheetId="0" hidden="1">{#N/A,#N/A,TRUE,"Y생산";#N/A,#N/A,TRUE,"Y판매";#N/A,#N/A,TRUE,"Y총물량";#N/A,#N/A,TRUE,"Y능력";#N/A,#N/A,TRUE,"YKD"}</definedName>
    <definedName name="ㅜㅜ" hidden="1">{#N/A,#N/A,TRUE,"Y생산";#N/A,#N/A,TRUE,"Y판매";#N/A,#N/A,TRUE,"Y총물량";#N/A,#N/A,TRUE,"Y능력";#N/A,#N/A,TRUE,"YKD"}</definedName>
    <definedName name="ㅜㅜㅜㅜㅜ" localSheetId="0" hidden="1">{#N/A,#N/A,FALSE,"단축1";#N/A,#N/A,FALSE,"단축2";#N/A,#N/A,FALSE,"단축3";#N/A,#N/A,FALSE,"장축";#N/A,#N/A,FALSE,"4WD"}</definedName>
    <definedName name="ㅜㅜㅜㅜㅜ" hidden="1">{#N/A,#N/A,FALSE,"단축1";#N/A,#N/A,FALSE,"단축2";#N/A,#N/A,FALSE,"단축3";#N/A,#N/A,FALSE,"장축";#N/A,#N/A,FALSE,"4WD"}</definedName>
    <definedName name="ㅝㅑㅣ" localSheetId="0" hidden="1">{#N/A,#N/A,FALSE,"단축1";#N/A,#N/A,FALSE,"단축2";#N/A,#N/A,FALSE,"단축3";#N/A,#N/A,FALSE,"장축";#N/A,#N/A,FALSE,"4WD"}</definedName>
    <definedName name="ㅝㅑㅣ" hidden="1">{#N/A,#N/A,FALSE,"단축1";#N/A,#N/A,FALSE,"단축2";#N/A,#N/A,FALSE,"단축3";#N/A,#N/A,FALSE,"장축";#N/A,#N/A,FALSE,"4WD"}</definedName>
    <definedName name="ㅠㅕㅛ" localSheetId="0" hidden="1">{#N/A,#N/A,FALSE,"단축1";#N/A,#N/A,FALSE,"단축2";#N/A,#N/A,FALSE,"단축3";#N/A,#N/A,FALSE,"장축";#N/A,#N/A,FALSE,"4WD"}</definedName>
    <definedName name="ㅠㅕㅛ" hidden="1">{#N/A,#N/A,FALSE,"단축1";#N/A,#N/A,FALSE,"단축2";#N/A,#N/A,FALSE,"단축3";#N/A,#N/A,FALSE,"장축";#N/A,#N/A,FALSE,"4WD"}</definedName>
    <definedName name="ㅠㅛ" localSheetId="0" hidden="1">{#N/A,#N/A,FALSE,"표지";#N/A,#N/A,FALSE,"전제";#N/A,#N/A,FALSE,"손익-자 (2)";#N/A,#N/A,FALSE,"손익-자";#N/A,#N/A,FALSE,"손익-마 (2)";#N/A,#N/A,FALSE,"손익-마";#N/A,#N/A,FALSE,"총손최종"}</definedName>
    <definedName name="ㅠㅛ" hidden="1">{#N/A,#N/A,FALSE,"표지";#N/A,#N/A,FALSE,"전제";#N/A,#N/A,FALSE,"손익-자 (2)";#N/A,#N/A,FALSE,"손익-자";#N/A,#N/A,FALSE,"손익-마 (2)";#N/A,#N/A,FALSE,"손익-마";#N/A,#N/A,FALSE,"총손최종"}</definedName>
    <definedName name="ㅠㅠ" localSheetId="0" hidden="1">{#N/A,#N/A,FALSE,"단축1";#N/A,#N/A,FALSE,"단축2";#N/A,#N/A,FALSE,"단축3";#N/A,#N/A,FALSE,"장축";#N/A,#N/A,FALSE,"4WD"}</definedName>
    <definedName name="ㅠㅠ" hidden="1">{#N/A,#N/A,FALSE,"단축1";#N/A,#N/A,FALSE,"단축2";#N/A,#N/A,FALSE,"단축3";#N/A,#N/A,FALSE,"장축";#N/A,#N/A,FALSE,"4WD"}</definedName>
    <definedName name="ㅡ" localSheetId="0" hidden="1">{#N/A,#N/A,FALSE,"표지";#N/A,#N/A,FALSE,"전제";#N/A,#N/A,FALSE,"손익-자 (2)";#N/A,#N/A,FALSE,"손익-자";#N/A,#N/A,FALSE,"손익-마 (2)";#N/A,#N/A,FALSE,"손익-마";#N/A,#N/A,FALSE,"총손최종"}</definedName>
    <definedName name="ㅡ" hidden="1">{#N/A,#N/A,FALSE,"표지";#N/A,#N/A,FALSE,"전제";#N/A,#N/A,FALSE,"손익-자 (2)";#N/A,#N/A,FALSE,"손익-자";#N/A,#N/A,FALSE,"손익-마 (2)";#N/A,#N/A,FALSE,"손익-마";#N/A,#N/A,FALSE,"총손최종"}</definedName>
    <definedName name="ㅡㅏㅓㅗㅓ" localSheetId="0" hidden="1">{#N/A,#N/A,FALSE,"단축1";#N/A,#N/A,FALSE,"단축2";#N/A,#N/A,FALSE,"단축3";#N/A,#N/A,FALSE,"장축";#N/A,#N/A,FALSE,"4WD"}</definedName>
    <definedName name="ㅡㅏㅓㅗㅓ" hidden="1">{#N/A,#N/A,FALSE,"단축1";#N/A,#N/A,FALSE,"단축2";#N/A,#N/A,FALSE,"단축3";#N/A,#N/A,FALSE,"장축";#N/A,#N/A,FALSE,"4WD"}</definedName>
    <definedName name="ㅡㅡ" localSheetId="0" hidden="1">{#N/A,#N/A,FALSE,"표지";#N/A,#N/A,FALSE,"을지1";#N/A,#N/A,FALSE,"일정1";#N/A,#N/A,FALSE,"일정2";#N/A,#N/A,FALSE,"11T-C";#N/A,#N/A,FALSE,"15T-D";#N/A,#N/A,FALSE,"판매현황";#N/A,#N/A,FALSE,"업무 FLOW"}</definedName>
    <definedName name="ㅡㅡ" hidden="1">{#N/A,#N/A,FALSE,"표지";#N/A,#N/A,FALSE,"을지1";#N/A,#N/A,FALSE,"일정1";#N/A,#N/A,FALSE,"일정2";#N/A,#N/A,FALSE,"11T-C";#N/A,#N/A,FALSE,"15T-D";#N/A,#N/A,FALSE,"판매현황";#N/A,#N/A,FALSE,"업무 FLOW"}</definedName>
    <definedName name="ㅣ" localSheetId="14" hidden="1">{#N/A,#N/A,FALSE,"표지";#N/A,#N/A,FALSE,"전제";#N/A,#N/A,FALSE,"손익-자 (2)";#N/A,#N/A,FALSE,"손익-자";#N/A,#N/A,FALSE,"손익-마 (2)";#N/A,#N/A,FALSE,"손익-마";#N/A,#N/A,FALSE,"총손최종"}</definedName>
    <definedName name="ㅣ" localSheetId="0" hidden="1">{#N/A,#N/A,FALSE,"단축1";#N/A,#N/A,FALSE,"단축2";#N/A,#N/A,FALSE,"단축3";#N/A,#N/A,FALSE,"장축";#N/A,#N/A,FALSE,"4WD"}</definedName>
    <definedName name="ㅣ" hidden="1">{#N/A,#N/A,FALSE,"단축1";#N/A,#N/A,FALSE,"단축2";#N/A,#N/A,FALSE,"단축3";#N/A,#N/A,FALSE,"장축";#N/A,#N/A,FALSE,"4WD"}</definedName>
    <definedName name="ㅣ136">#REF!</definedName>
    <definedName name="ㅣㅏ" localSheetId="0" hidden="1">{#N/A,#N/A,FALSE,"단축1";#N/A,#N/A,FALSE,"단축2";#N/A,#N/A,FALSE,"단축3";#N/A,#N/A,FALSE,"장축";#N/A,#N/A,FALSE,"4WD"}</definedName>
    <definedName name="ㅣㅏ" hidden="1">{#N/A,#N/A,FALSE,"단축1";#N/A,#N/A,FALSE,"단축2";#N/A,#N/A,FALSE,"단축3";#N/A,#N/A,FALSE,"장축";#N/A,#N/A,FALSE,"4WD"}</definedName>
    <definedName name="ㅣㅣㅣ" localSheetId="0" hidden="1">{#N/A,#N/A,FALSE,"표지";#N/A,#N/A,FALSE,"전제";#N/A,#N/A,FALSE,"손익-자 (2)";#N/A,#N/A,FALSE,"손익-자";#N/A,#N/A,FALSE,"손익-마 (2)";#N/A,#N/A,FALSE,"손익-마";#N/A,#N/A,FALSE,"총손최종"}</definedName>
    <definedName name="ㅣㅣㅣ" hidden="1">{#N/A,#N/A,FALSE,"표지";#N/A,#N/A,FALSE,"전제";#N/A,#N/A,FALSE,"손익-자 (2)";#N/A,#N/A,FALSE,"손익-자";#N/A,#N/A,FALSE,"손익-마 (2)";#N/A,#N/A,FALSE,"손익-마";#N/A,#N/A,FALSE,"총손최종"}</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6" i="57" l="1"/>
  <c r="AS2" i="42"/>
  <c r="AP6" i="42"/>
  <c r="AQ47" i="42" l="1"/>
  <c r="AC53" i="42"/>
  <c r="Z73" i="42"/>
  <c r="AB6" i="42"/>
  <c r="AU29" i="57"/>
  <c r="AU24" i="57"/>
  <c r="AU23" i="57"/>
  <c r="AU22" i="57"/>
  <c r="AU21" i="57"/>
  <c r="AU8" i="57"/>
  <c r="AU7" i="57"/>
  <c r="AU6" i="57"/>
  <c r="AE33" i="57"/>
  <c r="AU33" i="57" s="1"/>
  <c r="AE32" i="57"/>
  <c r="AU32" i="57" s="1"/>
  <c r="AE31" i="57"/>
  <c r="AU31" i="57" s="1"/>
  <c r="AE30" i="57"/>
  <c r="AU30" i="57" s="1"/>
  <c r="AE29" i="57"/>
  <c r="AE28" i="57"/>
  <c r="AU28" i="57" s="1"/>
  <c r="AE27" i="57"/>
  <c r="AU27" i="57" s="1"/>
  <c r="AE26" i="57"/>
  <c r="AS26" i="57" s="1"/>
  <c r="AE25" i="57"/>
  <c r="AU25" i="57" s="1"/>
  <c r="AE24" i="57"/>
  <c r="AE23" i="57"/>
  <c r="AE22" i="57"/>
  <c r="AE21" i="57"/>
  <c r="AE20" i="57"/>
  <c r="AU20" i="57" s="1"/>
  <c r="AE19" i="57"/>
  <c r="AU19" i="57" s="1"/>
  <c r="AE18" i="57"/>
  <c r="AS18" i="57" s="1"/>
  <c r="AE17" i="57"/>
  <c r="AU17" i="57" s="1"/>
  <c r="AE16" i="57"/>
  <c r="AU16" i="57" s="1"/>
  <c r="AE15" i="57"/>
  <c r="AU15" i="57" s="1"/>
  <c r="AE14" i="57"/>
  <c r="AU14" i="57" s="1"/>
  <c r="AE13" i="57"/>
  <c r="AU13" i="57" s="1"/>
  <c r="AE12" i="57"/>
  <c r="AU12" i="57" s="1"/>
  <c r="AE11" i="57"/>
  <c r="AU11" i="57" s="1"/>
  <c r="AE10" i="57"/>
  <c r="AU10" i="57" s="1"/>
  <c r="AE9" i="57"/>
  <c r="AU9" i="57" s="1"/>
  <c r="AE8" i="57"/>
  <c r="AE7" i="57"/>
  <c r="AE6" i="57"/>
  <c r="AS24" i="57"/>
  <c r="AS23" i="57"/>
  <c r="AS8" i="57"/>
  <c r="AS7" i="57"/>
  <c r="AS21" i="57"/>
  <c r="AS20" i="57"/>
  <c r="AS19" i="57"/>
  <c r="AW25" i="16"/>
  <c r="AW17" i="16"/>
  <c r="AW9" i="16"/>
  <c r="AS27" i="16"/>
  <c r="AS26" i="16"/>
  <c r="AS25" i="16"/>
  <c r="AS24" i="16"/>
  <c r="AS19" i="16"/>
  <c r="AS17" i="16"/>
  <c r="AS16" i="16"/>
  <c r="AS11" i="16"/>
  <c r="AS10" i="16"/>
  <c r="AS9" i="16"/>
  <c r="AE33" i="16"/>
  <c r="AS33" i="16" s="1"/>
  <c r="AE32" i="16"/>
  <c r="AS32" i="16" s="1"/>
  <c r="AE31" i="16"/>
  <c r="AE30" i="16"/>
  <c r="AE29" i="16"/>
  <c r="AE28" i="16"/>
  <c r="AE27" i="16"/>
  <c r="AX27" i="16" s="1"/>
  <c r="AE26" i="16"/>
  <c r="AX26" i="16" s="1"/>
  <c r="AE25" i="16"/>
  <c r="AV25" i="16" s="1"/>
  <c r="AE24" i="16"/>
  <c r="AV24" i="16" s="1"/>
  <c r="AE23" i="16"/>
  <c r="AV23" i="16" s="1"/>
  <c r="AE22" i="16"/>
  <c r="AE21" i="16"/>
  <c r="AS21" i="16" s="1"/>
  <c r="AE20" i="16"/>
  <c r="AS20" i="16" s="1"/>
  <c r="AE19" i="16"/>
  <c r="AV19" i="16" s="1"/>
  <c r="AE18" i="16"/>
  <c r="AS18" i="16" s="1"/>
  <c r="AE17" i="16"/>
  <c r="AX17" i="16" s="1"/>
  <c r="AE16" i="16"/>
  <c r="AU16" i="16" s="1"/>
  <c r="AW16" i="16" s="1"/>
  <c r="AE15" i="16"/>
  <c r="AU15" i="16" s="1"/>
  <c r="AE14" i="16"/>
  <c r="AU14" i="16" s="1"/>
  <c r="AE13" i="16"/>
  <c r="AE12" i="16"/>
  <c r="AE11" i="16"/>
  <c r="AX11" i="16" s="1"/>
  <c r="AE10" i="16"/>
  <c r="AU10" i="16" s="1"/>
  <c r="AE9" i="16"/>
  <c r="AV9" i="16" s="1"/>
  <c r="AE8" i="16"/>
  <c r="AU8" i="16" s="1"/>
  <c r="AW8" i="16" s="1"/>
  <c r="AE7" i="16"/>
  <c r="AU7" i="16" s="1"/>
  <c r="AE6" i="16"/>
  <c r="AU6" i="16" s="1"/>
  <c r="AU24" i="16"/>
  <c r="AW24" i="16" s="1"/>
  <c r="AU23" i="16"/>
  <c r="AU33" i="16"/>
  <c r="AW33" i="16" s="1"/>
  <c r="AU32" i="16"/>
  <c r="AW32" i="16" s="1"/>
  <c r="AU27" i="16"/>
  <c r="AW27" i="16" s="1"/>
  <c r="AU26" i="16"/>
  <c r="AW26" i="16" s="1"/>
  <c r="AU25" i="16"/>
  <c r="AU19" i="16"/>
  <c r="AU17" i="16"/>
  <c r="AU11" i="16"/>
  <c r="AW11" i="16" s="1"/>
  <c r="AU9" i="16"/>
  <c r="AB8" i="42"/>
  <c r="AB9" i="42"/>
  <c r="AB10" i="42"/>
  <c r="AB11" i="42"/>
  <c r="AB12" i="42"/>
  <c r="AB13" i="42"/>
  <c r="AB14" i="42"/>
  <c r="AB15" i="42"/>
  <c r="AB16" i="42"/>
  <c r="AB17" i="42"/>
  <c r="AB18" i="42"/>
  <c r="AB19" i="42"/>
  <c r="AB20" i="42"/>
  <c r="AB21" i="42"/>
  <c r="AS21" i="42" s="1"/>
  <c r="AB22" i="42"/>
  <c r="AB23" i="42"/>
  <c r="AB24" i="42"/>
  <c r="AB25" i="42"/>
  <c r="AB26" i="42"/>
  <c r="AB27" i="42"/>
  <c r="AB28" i="42"/>
  <c r="AB29" i="42"/>
  <c r="AB30" i="42"/>
  <c r="AB31" i="42"/>
  <c r="AB32" i="42"/>
  <c r="AB33" i="42"/>
  <c r="AB34" i="42"/>
  <c r="AB35" i="42"/>
  <c r="AB36" i="42"/>
  <c r="AB37" i="42"/>
  <c r="AB38" i="42"/>
  <c r="AB39" i="42"/>
  <c r="AB40" i="42"/>
  <c r="AB41" i="42"/>
  <c r="AB42" i="42"/>
  <c r="AB43" i="42"/>
  <c r="AB44" i="42"/>
  <c r="AB45" i="42"/>
  <c r="AB46" i="42"/>
  <c r="AB47" i="42"/>
  <c r="AB48" i="42"/>
  <c r="AB49" i="42"/>
  <c r="AB50" i="42"/>
  <c r="AB51" i="42"/>
  <c r="AB52" i="42"/>
  <c r="AB53" i="42"/>
  <c r="AB54" i="42"/>
  <c r="AB55" i="42"/>
  <c r="AB56" i="42"/>
  <c r="AB57" i="42"/>
  <c r="AB58" i="42"/>
  <c r="AB59" i="42"/>
  <c r="AB60" i="42"/>
  <c r="AB61" i="42"/>
  <c r="AB62" i="42"/>
  <c r="AB63" i="42"/>
  <c r="AB64" i="42"/>
  <c r="AB65" i="42"/>
  <c r="AB66" i="42"/>
  <c r="AB67" i="42"/>
  <c r="AB68" i="42"/>
  <c r="AB69" i="42"/>
  <c r="AB70" i="42"/>
  <c r="AB71" i="42"/>
  <c r="AB72" i="42"/>
  <c r="AB73" i="42"/>
  <c r="AB74" i="42"/>
  <c r="AB75" i="42"/>
  <c r="AB76" i="42"/>
  <c r="AB77" i="42"/>
  <c r="AB78" i="42"/>
  <c r="AB79" i="42"/>
  <c r="AB7" i="42"/>
  <c r="AS10" i="57" l="1"/>
  <c r="AV64" i="42"/>
  <c r="AS64" i="42"/>
  <c r="AV48" i="42"/>
  <c r="AS48" i="42"/>
  <c r="AV63" i="42"/>
  <c r="AS63" i="42"/>
  <c r="AV47" i="42"/>
  <c r="AS47" i="42"/>
  <c r="AV15" i="42"/>
  <c r="AS15" i="42"/>
  <c r="AV46" i="42"/>
  <c r="AS46" i="42"/>
  <c r="AV14" i="42"/>
  <c r="AS14" i="42"/>
  <c r="AW73" i="42"/>
  <c r="AS73" i="42"/>
  <c r="AW72" i="42"/>
  <c r="AS72" i="42"/>
  <c r="AW40" i="42"/>
  <c r="AS40" i="42"/>
  <c r="AW71" i="42"/>
  <c r="AS71" i="42"/>
  <c r="AW39" i="42"/>
  <c r="AS39" i="42"/>
  <c r="AW23" i="42"/>
  <c r="AS23" i="42"/>
  <c r="AW70" i="42"/>
  <c r="AS70" i="42"/>
  <c r="AW38" i="42"/>
  <c r="AS38" i="42"/>
  <c r="AW22" i="42"/>
  <c r="AS22" i="42"/>
  <c r="AS8" i="16"/>
  <c r="AU18" i="57"/>
  <c r="AS11" i="57"/>
  <c r="AS17" i="57"/>
  <c r="AS27" i="57"/>
  <c r="AS33" i="57"/>
  <c r="AU26" i="57"/>
  <c r="AS6" i="57"/>
  <c r="AS22" i="57"/>
  <c r="AS9" i="57"/>
  <c r="AS25" i="57"/>
  <c r="AS12" i="57"/>
  <c r="AS28" i="57"/>
  <c r="AS13" i="57"/>
  <c r="AS29" i="57"/>
  <c r="AS14" i="57"/>
  <c r="AS30" i="57"/>
  <c r="AS15" i="57"/>
  <c r="AS31" i="57"/>
  <c r="AS16" i="57"/>
  <c r="AS32" i="57"/>
  <c r="AX32" i="16"/>
  <c r="AX33" i="16"/>
  <c r="AU31" i="16"/>
  <c r="AX31" i="16" s="1"/>
  <c r="AW10" i="16"/>
  <c r="AV10" i="16"/>
  <c r="AV22" i="16"/>
  <c r="AU21" i="16"/>
  <c r="AV21" i="16" s="1"/>
  <c r="AS6" i="16"/>
  <c r="AS22" i="16"/>
  <c r="AV26" i="16"/>
  <c r="AW14" i="16"/>
  <c r="AU18" i="16"/>
  <c r="AW18" i="16" s="1"/>
  <c r="AU22" i="16"/>
  <c r="AS7" i="16"/>
  <c r="AS23" i="16"/>
  <c r="AV11" i="16"/>
  <c r="AV27" i="16"/>
  <c r="AW15" i="16"/>
  <c r="AW31" i="16"/>
  <c r="AX19" i="16"/>
  <c r="AX21" i="16"/>
  <c r="AV14" i="16"/>
  <c r="AX6" i="16"/>
  <c r="AX22" i="16"/>
  <c r="AV15" i="16"/>
  <c r="AW19" i="16"/>
  <c r="AX7" i="16"/>
  <c r="AX23" i="16"/>
  <c r="AS12" i="16"/>
  <c r="AS28" i="16"/>
  <c r="AV16" i="16"/>
  <c r="AV32" i="16"/>
  <c r="AX8" i="16"/>
  <c r="AX24" i="16"/>
  <c r="AU28" i="16"/>
  <c r="AW28" i="16" s="1"/>
  <c r="AS13" i="16"/>
  <c r="AS29" i="16"/>
  <c r="AV17" i="16"/>
  <c r="AV33" i="16"/>
  <c r="AX9" i="16"/>
  <c r="AX25" i="16"/>
  <c r="AV12" i="16"/>
  <c r="AU29" i="16"/>
  <c r="AW29" i="16" s="1"/>
  <c r="AS14" i="16"/>
  <c r="AS30" i="16"/>
  <c r="AW6" i="16"/>
  <c r="AW22" i="16"/>
  <c r="AX10" i="16"/>
  <c r="AV28" i="16"/>
  <c r="AU20" i="16"/>
  <c r="AV20" i="16" s="1"/>
  <c r="AV29" i="16"/>
  <c r="AU30" i="16"/>
  <c r="AX30" i="16" s="1"/>
  <c r="AS15" i="16"/>
  <c r="AS31" i="16"/>
  <c r="AW7" i="16"/>
  <c r="AW23" i="16"/>
  <c r="AX12" i="16"/>
  <c r="AU12" i="16"/>
  <c r="AW12" i="16" s="1"/>
  <c r="AU13" i="16"/>
  <c r="AV13" i="16" s="1"/>
  <c r="AV6" i="16"/>
  <c r="AX14" i="16"/>
  <c r="AV7" i="16"/>
  <c r="AX15" i="16"/>
  <c r="AV8" i="16"/>
  <c r="AX16" i="16"/>
  <c r="AW21" i="42"/>
  <c r="AV73" i="42"/>
  <c r="AV72" i="42"/>
  <c r="AV40" i="42"/>
  <c r="AV71" i="42"/>
  <c r="AV39" i="42"/>
  <c r="AV23" i="42"/>
  <c r="AV70" i="42"/>
  <c r="AV38" i="42"/>
  <c r="AV22" i="42"/>
  <c r="AW64" i="42"/>
  <c r="AW48" i="42"/>
  <c r="AV21" i="42"/>
  <c r="AW63" i="42"/>
  <c r="AW47" i="42"/>
  <c r="AW15" i="42"/>
  <c r="AW46" i="42"/>
  <c r="AW14" i="42"/>
  <c r="AV31" i="16" l="1"/>
  <c r="AX18" i="16"/>
  <c r="AW30" i="16"/>
  <c r="AV30" i="16"/>
  <c r="AV18" i="16"/>
  <c r="AX20" i="16"/>
  <c r="AW20" i="16"/>
  <c r="AX29" i="16"/>
  <c r="AX13" i="16"/>
  <c r="AX28" i="16"/>
  <c r="AW13" i="16"/>
  <c r="AW21" i="16"/>
  <c r="AF7" i="57" l="1"/>
  <c r="AG7" i="57"/>
  <c r="AH7" i="57"/>
  <c r="AI7" i="57"/>
  <c r="AJ7" i="57"/>
  <c r="AK7" i="57"/>
  <c r="AL7" i="57"/>
  <c r="AM7" i="57"/>
  <c r="AN7" i="57"/>
  <c r="AO7" i="57"/>
  <c r="AP7" i="57"/>
  <c r="AQ7" i="57"/>
  <c r="AF8" i="57"/>
  <c r="AG8" i="57"/>
  <c r="AH8" i="57"/>
  <c r="AI8" i="57"/>
  <c r="AJ8" i="57"/>
  <c r="AK8" i="57"/>
  <c r="AL8" i="57"/>
  <c r="AM8" i="57"/>
  <c r="AN8" i="57"/>
  <c r="AO8" i="57"/>
  <c r="AP8" i="57"/>
  <c r="AQ8" i="57"/>
  <c r="AF9" i="57"/>
  <c r="AG9" i="57"/>
  <c r="AH9" i="57"/>
  <c r="AI9" i="57"/>
  <c r="AJ9" i="57"/>
  <c r="AK9" i="57"/>
  <c r="AL9" i="57"/>
  <c r="AM9" i="57"/>
  <c r="AN9" i="57"/>
  <c r="AO9" i="57"/>
  <c r="AP9" i="57"/>
  <c r="AQ9" i="57"/>
  <c r="AF10" i="57"/>
  <c r="AG10" i="57"/>
  <c r="AH10" i="57"/>
  <c r="AI10" i="57"/>
  <c r="AJ10" i="57"/>
  <c r="AK10" i="57"/>
  <c r="AL10" i="57"/>
  <c r="AM10" i="57"/>
  <c r="AN10" i="57"/>
  <c r="AO10" i="57"/>
  <c r="AP10" i="57"/>
  <c r="AQ10" i="57"/>
  <c r="AF11" i="57"/>
  <c r="AG11" i="57"/>
  <c r="AH11" i="57"/>
  <c r="AI11" i="57"/>
  <c r="AJ11" i="57"/>
  <c r="AK11" i="57"/>
  <c r="AL11" i="57"/>
  <c r="AM11" i="57"/>
  <c r="AN11" i="57"/>
  <c r="AO11" i="57"/>
  <c r="AP11" i="57"/>
  <c r="AQ11" i="57"/>
  <c r="AF12" i="57"/>
  <c r="AG12" i="57"/>
  <c r="AH12" i="57"/>
  <c r="AI12" i="57"/>
  <c r="AJ12" i="57"/>
  <c r="AK12" i="57"/>
  <c r="AL12" i="57"/>
  <c r="AM12" i="57"/>
  <c r="AN12" i="57"/>
  <c r="AO12" i="57"/>
  <c r="AP12" i="57"/>
  <c r="AQ12" i="57"/>
  <c r="AF13" i="57"/>
  <c r="AG13" i="57"/>
  <c r="AH13" i="57"/>
  <c r="AI13" i="57"/>
  <c r="AJ13" i="57"/>
  <c r="AK13" i="57"/>
  <c r="AL13" i="57"/>
  <c r="AM13" i="57"/>
  <c r="AN13" i="57"/>
  <c r="AO13" i="57"/>
  <c r="AP13" i="57"/>
  <c r="AQ13" i="57"/>
  <c r="AF14" i="57"/>
  <c r="AG14" i="57"/>
  <c r="AH14" i="57"/>
  <c r="AI14" i="57"/>
  <c r="AJ14" i="57"/>
  <c r="AK14" i="57"/>
  <c r="AL14" i="57"/>
  <c r="AM14" i="57"/>
  <c r="AN14" i="57"/>
  <c r="AO14" i="57"/>
  <c r="AP14" i="57"/>
  <c r="AQ14" i="57"/>
  <c r="AF15" i="57"/>
  <c r="AG15" i="57"/>
  <c r="AH15" i="57"/>
  <c r="AI15" i="57"/>
  <c r="AJ15" i="57"/>
  <c r="AK15" i="57"/>
  <c r="AL15" i="57"/>
  <c r="AM15" i="57"/>
  <c r="AN15" i="57"/>
  <c r="AO15" i="57"/>
  <c r="AP15" i="57"/>
  <c r="AQ15" i="57"/>
  <c r="AF16" i="57"/>
  <c r="AG16" i="57"/>
  <c r="AH16" i="57"/>
  <c r="AI16" i="57"/>
  <c r="AJ16" i="57"/>
  <c r="AK16" i="57"/>
  <c r="AL16" i="57"/>
  <c r="AM16" i="57"/>
  <c r="AN16" i="57"/>
  <c r="AO16" i="57"/>
  <c r="AP16" i="57"/>
  <c r="AQ16" i="57"/>
  <c r="AF17" i="57"/>
  <c r="AG17" i="57"/>
  <c r="AH17" i="57"/>
  <c r="AI17" i="57"/>
  <c r="AJ17" i="57"/>
  <c r="AK17" i="57"/>
  <c r="AL17" i="57"/>
  <c r="AM17" i="57"/>
  <c r="AN17" i="57"/>
  <c r="AO17" i="57"/>
  <c r="AP17" i="57"/>
  <c r="AQ17" i="57"/>
  <c r="AF18" i="57"/>
  <c r="AG18" i="57"/>
  <c r="AH18" i="57"/>
  <c r="AI18" i="57"/>
  <c r="AJ18" i="57"/>
  <c r="AK18" i="57"/>
  <c r="AL18" i="57"/>
  <c r="AM18" i="57"/>
  <c r="AN18" i="57"/>
  <c r="AO18" i="57"/>
  <c r="AP18" i="57"/>
  <c r="AQ18" i="57"/>
  <c r="AF19" i="57"/>
  <c r="AG19" i="57"/>
  <c r="AH19" i="57"/>
  <c r="AI19" i="57"/>
  <c r="AJ19" i="57"/>
  <c r="AK19" i="57"/>
  <c r="AL19" i="57"/>
  <c r="AM19" i="57"/>
  <c r="AN19" i="57"/>
  <c r="AO19" i="57"/>
  <c r="AP19" i="57"/>
  <c r="AQ19" i="57"/>
  <c r="AF20" i="57"/>
  <c r="AG20" i="57"/>
  <c r="AH20" i="57"/>
  <c r="AI20" i="57"/>
  <c r="AJ20" i="57"/>
  <c r="AK20" i="57"/>
  <c r="AL20" i="57"/>
  <c r="AM20" i="57"/>
  <c r="AN20" i="57"/>
  <c r="AO20" i="57"/>
  <c r="AP20" i="57"/>
  <c r="AQ20" i="57"/>
  <c r="AF21" i="57"/>
  <c r="AG21" i="57"/>
  <c r="AH21" i="57"/>
  <c r="AI21" i="57"/>
  <c r="AJ21" i="57"/>
  <c r="AK21" i="57"/>
  <c r="AL21" i="57"/>
  <c r="AM21" i="57"/>
  <c r="AN21" i="57"/>
  <c r="AO21" i="57"/>
  <c r="AP21" i="57"/>
  <c r="AQ21" i="57"/>
  <c r="AF22" i="57"/>
  <c r="AG22" i="57"/>
  <c r="AH22" i="57"/>
  <c r="AI22" i="57"/>
  <c r="AJ22" i="57"/>
  <c r="AK22" i="57"/>
  <c r="AL22" i="57"/>
  <c r="AM22" i="57"/>
  <c r="AN22" i="57"/>
  <c r="AO22" i="57"/>
  <c r="AP22" i="57"/>
  <c r="AQ22" i="57"/>
  <c r="AF23" i="57"/>
  <c r="AG23" i="57"/>
  <c r="AH23" i="57"/>
  <c r="AI23" i="57"/>
  <c r="AJ23" i="57"/>
  <c r="AK23" i="57"/>
  <c r="AL23" i="57"/>
  <c r="AM23" i="57"/>
  <c r="AN23" i="57"/>
  <c r="AO23" i="57"/>
  <c r="AP23" i="57"/>
  <c r="AQ23" i="57"/>
  <c r="AF24" i="57"/>
  <c r="AG24" i="57"/>
  <c r="AH24" i="57"/>
  <c r="AI24" i="57"/>
  <c r="AJ24" i="57"/>
  <c r="AK24" i="57"/>
  <c r="AL24" i="57"/>
  <c r="AM24" i="57"/>
  <c r="AN24" i="57"/>
  <c r="AO24" i="57"/>
  <c r="AP24" i="57"/>
  <c r="AQ24" i="57"/>
  <c r="AF25" i="57"/>
  <c r="AG25" i="57"/>
  <c r="AH25" i="57"/>
  <c r="AI25" i="57"/>
  <c r="AJ25" i="57"/>
  <c r="AK25" i="57"/>
  <c r="AL25" i="57"/>
  <c r="AM25" i="57"/>
  <c r="AN25" i="57"/>
  <c r="AO25" i="57"/>
  <c r="AP25" i="57"/>
  <c r="AQ25" i="57"/>
  <c r="AF26" i="57"/>
  <c r="AG26" i="57"/>
  <c r="AH26" i="57"/>
  <c r="AI26" i="57"/>
  <c r="AJ26" i="57"/>
  <c r="AK26" i="57"/>
  <c r="AL26" i="57"/>
  <c r="AM26" i="57"/>
  <c r="AN26" i="57"/>
  <c r="AO26" i="57"/>
  <c r="AP26" i="57"/>
  <c r="AQ26" i="57"/>
  <c r="AF27" i="57"/>
  <c r="AG27" i="57"/>
  <c r="AH27" i="57"/>
  <c r="AI27" i="57"/>
  <c r="AJ27" i="57"/>
  <c r="AK27" i="57"/>
  <c r="AL27" i="57"/>
  <c r="AM27" i="57"/>
  <c r="AN27" i="57"/>
  <c r="AO27" i="57"/>
  <c r="AP27" i="57"/>
  <c r="AQ27" i="57"/>
  <c r="AF28" i="57"/>
  <c r="AG28" i="57"/>
  <c r="AH28" i="57"/>
  <c r="AI28" i="57"/>
  <c r="AJ28" i="57"/>
  <c r="AK28" i="57"/>
  <c r="AL28" i="57"/>
  <c r="AM28" i="57"/>
  <c r="AN28" i="57"/>
  <c r="AO28" i="57"/>
  <c r="AP28" i="57"/>
  <c r="AQ28" i="57"/>
  <c r="AF29" i="57"/>
  <c r="AG29" i="57"/>
  <c r="AH29" i="57"/>
  <c r="AI29" i="57"/>
  <c r="AJ29" i="57"/>
  <c r="AK29" i="57"/>
  <c r="AL29" i="57"/>
  <c r="AM29" i="57"/>
  <c r="AN29" i="57"/>
  <c r="AO29" i="57"/>
  <c r="AP29" i="57"/>
  <c r="AQ29" i="57"/>
  <c r="AF30" i="57"/>
  <c r="AG30" i="57"/>
  <c r="AH30" i="57"/>
  <c r="AI30" i="57"/>
  <c r="AJ30" i="57"/>
  <c r="AK30" i="57"/>
  <c r="AL30" i="57"/>
  <c r="AM30" i="57"/>
  <c r="AN30" i="57"/>
  <c r="AO30" i="57"/>
  <c r="AP30" i="57"/>
  <c r="AQ30" i="57"/>
  <c r="AF31" i="57"/>
  <c r="AG31" i="57"/>
  <c r="AH31" i="57"/>
  <c r="AI31" i="57"/>
  <c r="AJ31" i="57"/>
  <c r="AK31" i="57"/>
  <c r="AL31" i="57"/>
  <c r="AM31" i="57"/>
  <c r="AN31" i="57"/>
  <c r="AO31" i="57"/>
  <c r="AP31" i="57"/>
  <c r="AQ31" i="57"/>
  <c r="AF32" i="57"/>
  <c r="AG32" i="57"/>
  <c r="AH32" i="57"/>
  <c r="AI32" i="57"/>
  <c r="AJ32" i="57"/>
  <c r="AK32" i="57"/>
  <c r="AL32" i="57"/>
  <c r="AM32" i="57"/>
  <c r="AN32" i="57"/>
  <c r="AO32" i="57"/>
  <c r="AP32" i="57"/>
  <c r="AQ32" i="57"/>
  <c r="AF33" i="57"/>
  <c r="AG33" i="57"/>
  <c r="AH33" i="57"/>
  <c r="AI33" i="57"/>
  <c r="AJ33" i="57"/>
  <c r="AK33" i="57"/>
  <c r="AL33" i="57"/>
  <c r="AM33" i="57"/>
  <c r="AN33" i="57"/>
  <c r="AO33" i="57"/>
  <c r="AP33" i="57"/>
  <c r="AQ33" i="57"/>
  <c r="AG6" i="57"/>
  <c r="AH6" i="57"/>
  <c r="AI6" i="57"/>
  <c r="AJ6" i="57"/>
  <c r="AK6" i="57"/>
  <c r="AL6" i="57"/>
  <c r="AM6" i="57"/>
  <c r="AN6" i="57"/>
  <c r="AO6" i="57"/>
  <c r="AP6" i="57"/>
  <c r="AQ6" i="57"/>
  <c r="AF6" i="57"/>
  <c r="Z7" i="42"/>
  <c r="AA7" i="42" s="1"/>
  <c r="Z8" i="42"/>
  <c r="AA8" i="42" s="1"/>
  <c r="Z9" i="42"/>
  <c r="AA9" i="42" s="1"/>
  <c r="Z10" i="42"/>
  <c r="AA10" i="42" s="1"/>
  <c r="Z11" i="42"/>
  <c r="AA11" i="42" s="1"/>
  <c r="Z12" i="42"/>
  <c r="AA12" i="42" s="1"/>
  <c r="Z13" i="42"/>
  <c r="AA13" i="42" s="1"/>
  <c r="Z14" i="42"/>
  <c r="AA14" i="42" s="1"/>
  <c r="Z15" i="42"/>
  <c r="AA15" i="42" s="1"/>
  <c r="Z16" i="42"/>
  <c r="AA16" i="42" s="1"/>
  <c r="Z17" i="42"/>
  <c r="AA17" i="42" s="1"/>
  <c r="Z18" i="42"/>
  <c r="AA18" i="42" s="1"/>
  <c r="Z19" i="42"/>
  <c r="AA19" i="42" s="1"/>
  <c r="Z20" i="42"/>
  <c r="AA20" i="42" s="1"/>
  <c r="Z21" i="42"/>
  <c r="AA21" i="42" s="1"/>
  <c r="Z22" i="42"/>
  <c r="AA22" i="42" s="1"/>
  <c r="Z23" i="42"/>
  <c r="AA23" i="42" s="1"/>
  <c r="Z24" i="42"/>
  <c r="AA24" i="42" s="1"/>
  <c r="Z25" i="42"/>
  <c r="AA25" i="42" s="1"/>
  <c r="Z26" i="42"/>
  <c r="AA26" i="42" s="1"/>
  <c r="Z27" i="42"/>
  <c r="AA27" i="42" s="1"/>
  <c r="Z28" i="42"/>
  <c r="AA28" i="42" s="1"/>
  <c r="Z29" i="42"/>
  <c r="AA29" i="42" s="1"/>
  <c r="Z30" i="42"/>
  <c r="AA30" i="42" s="1"/>
  <c r="Z31" i="42"/>
  <c r="AA31" i="42" s="1"/>
  <c r="Z32" i="42"/>
  <c r="AA32" i="42" s="1"/>
  <c r="Z33" i="42"/>
  <c r="AA33" i="42" s="1"/>
  <c r="Z34" i="42"/>
  <c r="AA34" i="42" s="1"/>
  <c r="Z35" i="42"/>
  <c r="AA35" i="42" s="1"/>
  <c r="Z36" i="42"/>
  <c r="AA36" i="42" s="1"/>
  <c r="Z37" i="42"/>
  <c r="AA37" i="42" s="1"/>
  <c r="Z38" i="42"/>
  <c r="AA38" i="42" s="1"/>
  <c r="Z39" i="42"/>
  <c r="AA39" i="42" s="1"/>
  <c r="Z40" i="42"/>
  <c r="AA40" i="42" s="1"/>
  <c r="Z41" i="42"/>
  <c r="AA41" i="42" s="1"/>
  <c r="Z42" i="42"/>
  <c r="AA42" i="42" s="1"/>
  <c r="Z43" i="42"/>
  <c r="AA43" i="42" s="1"/>
  <c r="Z44" i="42"/>
  <c r="AA44" i="42" s="1"/>
  <c r="Z45" i="42"/>
  <c r="AA45" i="42" s="1"/>
  <c r="Z46" i="42"/>
  <c r="AA46" i="42" s="1"/>
  <c r="Z47" i="42"/>
  <c r="AA47" i="42" s="1"/>
  <c r="Z48" i="42"/>
  <c r="AA48" i="42" s="1"/>
  <c r="Z49" i="42"/>
  <c r="AA49" i="42" s="1"/>
  <c r="Z50" i="42"/>
  <c r="AA50" i="42" s="1"/>
  <c r="Z51" i="42"/>
  <c r="AA51" i="42" s="1"/>
  <c r="Z52" i="42"/>
  <c r="AA52" i="42" s="1"/>
  <c r="Z53" i="42"/>
  <c r="AA53" i="42" s="1"/>
  <c r="Z54" i="42"/>
  <c r="AA54" i="42" s="1"/>
  <c r="Z55" i="42"/>
  <c r="AA55" i="42" s="1"/>
  <c r="Z56" i="42"/>
  <c r="AA56" i="42" s="1"/>
  <c r="Z57" i="42"/>
  <c r="AA57" i="42" s="1"/>
  <c r="Z58" i="42"/>
  <c r="AA58" i="42" s="1"/>
  <c r="Z59" i="42"/>
  <c r="AA59" i="42" s="1"/>
  <c r="Z60" i="42"/>
  <c r="AA60" i="42" s="1"/>
  <c r="Z61" i="42"/>
  <c r="AA61" i="42" s="1"/>
  <c r="Z62" i="42"/>
  <c r="AA62" i="42" s="1"/>
  <c r="Z63" i="42"/>
  <c r="AA63" i="42" s="1"/>
  <c r="Z64" i="42"/>
  <c r="AA64" i="42" s="1"/>
  <c r="Z65" i="42"/>
  <c r="AA65" i="42" s="1"/>
  <c r="Z66" i="42"/>
  <c r="AA66" i="42" s="1"/>
  <c r="Z67" i="42"/>
  <c r="AA67" i="42" s="1"/>
  <c r="Z68" i="42"/>
  <c r="AA68" i="42" s="1"/>
  <c r="Z69" i="42"/>
  <c r="AA69" i="42" s="1"/>
  <c r="Z70" i="42"/>
  <c r="AA70" i="42" s="1"/>
  <c r="Z71" i="42"/>
  <c r="AA71" i="42" s="1"/>
  <c r="Z72" i="42"/>
  <c r="AA72" i="42" s="1"/>
  <c r="AA73" i="42"/>
  <c r="Z74" i="42"/>
  <c r="AA74" i="42" s="1"/>
  <c r="Z75" i="42"/>
  <c r="AA75" i="42" s="1"/>
  <c r="Z76" i="42"/>
  <c r="AA76" i="42" s="1"/>
  <c r="Z77" i="42"/>
  <c r="AA77" i="42" s="1"/>
  <c r="Z78" i="42"/>
  <c r="AA78" i="42" s="1"/>
  <c r="Z79" i="42"/>
  <c r="AA79" i="42" s="1"/>
  <c r="Z6" i="42"/>
  <c r="AA6" i="42" s="1"/>
  <c r="AY9" i="16" l="1"/>
  <c r="L48" i="40" s="1"/>
  <c r="AY10" i="16"/>
  <c r="AY11" i="16"/>
  <c r="L58" i="40" s="1"/>
  <c r="AY12" i="16"/>
  <c r="AY13" i="16"/>
  <c r="AY14" i="16"/>
  <c r="AY15" i="16"/>
  <c r="AY16" i="16"/>
  <c r="L49" i="40" s="1"/>
  <c r="AY17" i="16"/>
  <c r="L50" i="40" s="1"/>
  <c r="AY18" i="16"/>
  <c r="L59" i="40" s="1"/>
  <c r="AY19" i="16"/>
  <c r="L60" i="40" s="1"/>
  <c r="AY20" i="16"/>
  <c r="L69" i="40" s="1"/>
  <c r="AY21" i="16"/>
  <c r="L70" i="40" s="1"/>
  <c r="AY22" i="16"/>
  <c r="AY23" i="16"/>
  <c r="AY24" i="16"/>
  <c r="L61" i="40" s="1"/>
  <c r="AY25" i="16"/>
  <c r="AY26" i="16"/>
  <c r="L71" i="40" s="1"/>
  <c r="AY27" i="16"/>
  <c r="AY28" i="16"/>
  <c r="L52" i="40" s="1"/>
  <c r="AY29" i="16"/>
  <c r="L62" i="40" s="1"/>
  <c r="AY30" i="16"/>
  <c r="L72" i="40" s="1"/>
  <c r="B67" i="58" a="1"/>
  <c r="B57" i="58" a="1"/>
  <c r="B47" i="58" a="1"/>
  <c r="L51" i="40" l="1"/>
  <c r="L68" i="40"/>
  <c r="L51" i="58"/>
  <c r="L50" i="58"/>
  <c r="L49" i="58"/>
  <c r="L48" i="58"/>
  <c r="L52" i="58"/>
  <c r="L62" i="58"/>
  <c r="L61" i="58"/>
  <c r="L60" i="58"/>
  <c r="L59" i="58"/>
  <c r="L58" i="58"/>
  <c r="C40" i="58"/>
  <c r="B67" i="58"/>
  <c r="B47" i="58"/>
  <c r="B57" i="58"/>
  <c r="AR10" i="57"/>
  <c r="AR29" i="57"/>
  <c r="AR12" i="57"/>
  <c r="AR18" i="57"/>
  <c r="AR24" i="57"/>
  <c r="AR30" i="57"/>
  <c r="AR31" i="57"/>
  <c r="AR16" i="57"/>
  <c r="AR33" i="57"/>
  <c r="AR8" i="57"/>
  <c r="AR14" i="57"/>
  <c r="AR20" i="57"/>
  <c r="AR27" i="57"/>
  <c r="AR26" i="57"/>
  <c r="AR22" i="57"/>
  <c r="AR23" i="57"/>
  <c r="AR25" i="57"/>
  <c r="AR32" i="57"/>
  <c r="AR7" i="57"/>
  <c r="AR11" i="57"/>
  <c r="AR15" i="57"/>
  <c r="AR19" i="57"/>
  <c r="AR13" i="57"/>
  <c r="AR21" i="57"/>
  <c r="AR28" i="57"/>
  <c r="AR9" i="57"/>
  <c r="AR17" i="57"/>
  <c r="AY15" i="57" l="1"/>
  <c r="AV15" i="57"/>
  <c r="AW15" i="57"/>
  <c r="AX15" i="57"/>
  <c r="AY22" i="57"/>
  <c r="AV22" i="57"/>
  <c r="AW22" i="57"/>
  <c r="AX22" i="57"/>
  <c r="AY12" i="57"/>
  <c r="AV12" i="57"/>
  <c r="AX12" i="57"/>
  <c r="AW12" i="57"/>
  <c r="AY19" i="57"/>
  <c r="AV19" i="57"/>
  <c r="AX19" i="57"/>
  <c r="AW19" i="57"/>
  <c r="AY14" i="57"/>
  <c r="AV14" i="57"/>
  <c r="AW14" i="57"/>
  <c r="AX14" i="57"/>
  <c r="AY11" i="57"/>
  <c r="AV11" i="57"/>
  <c r="AX11" i="57"/>
  <c r="AW11" i="57"/>
  <c r="AW7" i="57"/>
  <c r="AV7" i="57"/>
  <c r="AX7" i="57"/>
  <c r="AW16" i="57"/>
  <c r="AV16" i="57"/>
  <c r="AX16" i="57"/>
  <c r="AW32" i="57"/>
  <c r="AV32" i="57"/>
  <c r="AX32" i="57"/>
  <c r="AY25" i="57"/>
  <c r="AW25" i="57"/>
  <c r="AV25" i="57"/>
  <c r="AX25" i="57"/>
  <c r="AY30" i="57"/>
  <c r="L72" i="58" s="1"/>
  <c r="AW30" i="57"/>
  <c r="AX30" i="57"/>
  <c r="AV30" i="57"/>
  <c r="AY29" i="57"/>
  <c r="AX29" i="57"/>
  <c r="AV29" i="57"/>
  <c r="AW29" i="57"/>
  <c r="AV8" i="57"/>
  <c r="AX8" i="57"/>
  <c r="AW8" i="57"/>
  <c r="AY23" i="57"/>
  <c r="AW23" i="57"/>
  <c r="AX23" i="57"/>
  <c r="AV23" i="57"/>
  <c r="AX24" i="57"/>
  <c r="AW24" i="57"/>
  <c r="AV24" i="57"/>
  <c r="AY18" i="57"/>
  <c r="AW18" i="57"/>
  <c r="AV18" i="57"/>
  <c r="AX18" i="57"/>
  <c r="AY26" i="57"/>
  <c r="AW26" i="57"/>
  <c r="AV26" i="57"/>
  <c r="AX26" i="57"/>
  <c r="AW10" i="57"/>
  <c r="AV10" i="57"/>
  <c r="AX10" i="57"/>
  <c r="AW33" i="57"/>
  <c r="AV33" i="57"/>
  <c r="AX33" i="57"/>
  <c r="AY21" i="57"/>
  <c r="L70" i="58" s="1"/>
  <c r="AV21" i="57"/>
  <c r="AX21" i="57"/>
  <c r="AW21" i="57"/>
  <c r="AV27" i="57"/>
  <c r="AX27" i="57"/>
  <c r="AW27" i="57"/>
  <c r="AW20" i="57"/>
  <c r="AV20" i="57"/>
  <c r="AX20" i="57"/>
  <c r="AW31" i="57"/>
  <c r="AV31" i="57"/>
  <c r="AX31" i="57"/>
  <c r="AY17" i="57"/>
  <c r="AW17" i="57"/>
  <c r="AV17" i="57"/>
  <c r="AX17" i="57"/>
  <c r="AY9" i="57"/>
  <c r="AW9" i="57"/>
  <c r="AV9" i="57"/>
  <c r="AX9" i="57"/>
  <c r="AY28" i="57"/>
  <c r="AV28" i="57"/>
  <c r="AW28" i="57"/>
  <c r="AX28" i="57"/>
  <c r="AY13" i="57"/>
  <c r="AV13" i="57"/>
  <c r="AW13" i="57"/>
  <c r="AX13" i="57"/>
  <c r="AT24" i="57"/>
  <c r="AY10" i="57"/>
  <c r="AY20" i="57"/>
  <c r="L69" i="58" s="1"/>
  <c r="AT16" i="57"/>
  <c r="AY16" i="57"/>
  <c r="AY27" i="57"/>
  <c r="L71" i="58" s="1"/>
  <c r="AY24" i="57"/>
  <c r="AT31" i="57"/>
  <c r="AT17" i="57"/>
  <c r="AT9" i="57"/>
  <c r="AT12" i="57"/>
  <c r="AT10" i="57"/>
  <c r="AT27" i="57"/>
  <c r="AT29" i="57"/>
  <c r="AT26" i="57"/>
  <c r="AT20" i="57"/>
  <c r="AT21" i="57"/>
  <c r="AT22" i="57"/>
  <c r="AT14" i="57"/>
  <c r="AT13" i="57"/>
  <c r="AT33" i="57"/>
  <c r="AT30" i="57"/>
  <c r="AT8" i="57"/>
  <c r="AT18" i="57"/>
  <c r="K72" i="58"/>
  <c r="K21" i="58" s="1"/>
  <c r="AT25" i="57"/>
  <c r="AT23" i="57"/>
  <c r="AT28" i="57"/>
  <c r="AT32" i="57"/>
  <c r="AT19" i="57"/>
  <c r="AT15" i="57"/>
  <c r="AT11" i="57"/>
  <c r="AT7" i="57"/>
  <c r="L68" i="58" l="1"/>
  <c r="K70" i="58"/>
  <c r="K19" i="58" s="1"/>
  <c r="K69" i="58"/>
  <c r="K18" i="58" s="1"/>
  <c r="AY8" i="57"/>
  <c r="AY7" i="57"/>
  <c r="AY33" i="57"/>
  <c r="AY31" i="57"/>
  <c r="AW2" i="57" s="1"/>
  <c r="AY32" i="57"/>
  <c r="K71" i="58"/>
  <c r="K20" i="58" s="1"/>
  <c r="H8" i="58"/>
  <c r="K68" i="58"/>
  <c r="K17" i="58" s="1"/>
  <c r="H9" i="58"/>
  <c r="R75" i="12"/>
  <c r="AX2" i="57" l="1"/>
  <c r="AY2" i="57"/>
  <c r="K73" i="58"/>
  <c r="K22" i="58" s="1"/>
  <c r="E22" i="58" s="1"/>
  <c r="L73" i="58"/>
  <c r="K67" i="58"/>
  <c r="K16" i="58" s="1"/>
  <c r="L67" i="58"/>
  <c r="I8" i="58"/>
  <c r="I9" i="58"/>
  <c r="E39" i="58"/>
  <c r="D13" i="12"/>
  <c r="K15" i="58" l="1"/>
  <c r="K66" i="58"/>
  <c r="L66" i="58"/>
  <c r="AP40" i="42"/>
  <c r="AQ40" i="42"/>
  <c r="AP48" i="42" l="1"/>
  <c r="AQ48" i="42"/>
  <c r="AP23" i="42"/>
  <c r="AQ23" i="42"/>
  <c r="AQ51" i="42" l="1"/>
  <c r="AP51" i="42"/>
  <c r="AQ26" i="42" l="1"/>
  <c r="AP26" i="42"/>
  <c r="AF14" i="16" l="1"/>
  <c r="AG14" i="16"/>
  <c r="AH14" i="16"/>
  <c r="AI14" i="16"/>
  <c r="AJ14" i="16"/>
  <c r="AK14" i="16"/>
  <c r="AL14" i="16"/>
  <c r="AM14" i="16"/>
  <c r="AN14" i="16"/>
  <c r="AO14" i="16"/>
  <c r="AP14" i="16"/>
  <c r="AQ14" i="16"/>
  <c r="AQ73" i="42"/>
  <c r="AP73" i="42"/>
  <c r="AR14" i="16" l="1"/>
  <c r="AT14" i="16" l="1"/>
  <c r="AQ46" i="42"/>
  <c r="AQ38" i="42"/>
  <c r="AQ59" i="42" l="1"/>
  <c r="AP59" i="42"/>
  <c r="AQ10" i="42"/>
  <c r="AP10" i="42"/>
  <c r="AQ34" i="42" l="1"/>
  <c r="AP34" i="42"/>
  <c r="E70" i="43" l="1"/>
  <c r="C72" i="43" s="1"/>
  <c r="C70" i="43"/>
  <c r="E73" i="43" a="1"/>
  <c r="E73" i="43" s="1"/>
  <c r="W138" i="43" l="1"/>
  <c r="AA138" i="43"/>
  <c r="Y138" i="43"/>
  <c r="U138" i="43"/>
  <c r="AA70" i="43"/>
  <c r="W70" i="43"/>
  <c r="Y70" i="43"/>
  <c r="U70" i="43"/>
  <c r="AF7" i="16"/>
  <c r="AG7" i="16"/>
  <c r="AH7" i="16"/>
  <c r="AI7" i="16"/>
  <c r="AJ7" i="16"/>
  <c r="AK7" i="16"/>
  <c r="AL7" i="16"/>
  <c r="AM7" i="16"/>
  <c r="AN7" i="16"/>
  <c r="AO7" i="16"/>
  <c r="AP7" i="16"/>
  <c r="AQ7" i="16"/>
  <c r="AF8" i="16"/>
  <c r="AG8" i="16"/>
  <c r="AH8" i="16"/>
  <c r="AI8" i="16"/>
  <c r="AJ8" i="16"/>
  <c r="AK8" i="16"/>
  <c r="AL8" i="16"/>
  <c r="AM8" i="16"/>
  <c r="AN8" i="16"/>
  <c r="AO8" i="16"/>
  <c r="AP8" i="16"/>
  <c r="AQ8" i="16"/>
  <c r="AF9" i="16"/>
  <c r="AG9" i="16"/>
  <c r="AH9" i="16"/>
  <c r="AI9" i="16"/>
  <c r="AJ9" i="16"/>
  <c r="AK9" i="16"/>
  <c r="AL9" i="16"/>
  <c r="AM9" i="16"/>
  <c r="AN9" i="16"/>
  <c r="AO9" i="16"/>
  <c r="AP9" i="16"/>
  <c r="AQ9" i="16"/>
  <c r="AF10" i="16"/>
  <c r="AG10" i="16"/>
  <c r="AH10" i="16"/>
  <c r="AI10" i="16"/>
  <c r="AJ10" i="16"/>
  <c r="AK10" i="16"/>
  <c r="AL10" i="16"/>
  <c r="AM10" i="16"/>
  <c r="AN10" i="16"/>
  <c r="AO10" i="16"/>
  <c r="AP10" i="16"/>
  <c r="AQ10" i="16"/>
  <c r="AF11" i="16"/>
  <c r="AG11" i="16"/>
  <c r="AH11" i="16"/>
  <c r="AI11" i="16"/>
  <c r="AJ11" i="16"/>
  <c r="AK11" i="16"/>
  <c r="AL11" i="16"/>
  <c r="AM11" i="16"/>
  <c r="AN11" i="16"/>
  <c r="AO11" i="16"/>
  <c r="AP11" i="16"/>
  <c r="AQ11" i="16"/>
  <c r="AF12" i="16"/>
  <c r="AG12" i="16"/>
  <c r="AH12" i="16"/>
  <c r="AI12" i="16"/>
  <c r="AJ12" i="16"/>
  <c r="AK12" i="16"/>
  <c r="AL12" i="16"/>
  <c r="AM12" i="16"/>
  <c r="AN12" i="16"/>
  <c r="AO12" i="16"/>
  <c r="AP12" i="16"/>
  <c r="AQ12" i="16"/>
  <c r="AF13" i="16"/>
  <c r="AG13" i="16"/>
  <c r="AH13" i="16"/>
  <c r="AI13" i="16"/>
  <c r="AJ13" i="16"/>
  <c r="AK13" i="16"/>
  <c r="AL13" i="16"/>
  <c r="AM13" i="16"/>
  <c r="AN13" i="16"/>
  <c r="AO13" i="16"/>
  <c r="AP13" i="16"/>
  <c r="AQ13" i="16"/>
  <c r="AF15" i="16"/>
  <c r="AG15" i="16"/>
  <c r="AH15" i="16"/>
  <c r="AI15" i="16"/>
  <c r="AJ15" i="16"/>
  <c r="AK15" i="16"/>
  <c r="AL15" i="16"/>
  <c r="AM15" i="16"/>
  <c r="AN15" i="16"/>
  <c r="AO15" i="16"/>
  <c r="AP15" i="16"/>
  <c r="AQ15" i="16"/>
  <c r="AF16" i="16"/>
  <c r="AG16" i="16"/>
  <c r="AH16" i="16"/>
  <c r="AI16" i="16"/>
  <c r="AJ16" i="16"/>
  <c r="AK16" i="16"/>
  <c r="AL16" i="16"/>
  <c r="AM16" i="16"/>
  <c r="AN16" i="16"/>
  <c r="AO16" i="16"/>
  <c r="AP16" i="16"/>
  <c r="AQ16" i="16"/>
  <c r="AF17" i="16"/>
  <c r="AG17" i="16"/>
  <c r="AH17" i="16"/>
  <c r="AI17" i="16"/>
  <c r="AJ17" i="16"/>
  <c r="AK17" i="16"/>
  <c r="AL17" i="16"/>
  <c r="AM17" i="16"/>
  <c r="AN17" i="16"/>
  <c r="AO17" i="16"/>
  <c r="AP17" i="16"/>
  <c r="AQ17" i="16"/>
  <c r="AF18" i="16"/>
  <c r="AG18" i="16"/>
  <c r="AH18" i="16"/>
  <c r="AI18" i="16"/>
  <c r="AJ18" i="16"/>
  <c r="AK18" i="16"/>
  <c r="AL18" i="16"/>
  <c r="AM18" i="16"/>
  <c r="AN18" i="16"/>
  <c r="AO18" i="16"/>
  <c r="AP18" i="16"/>
  <c r="AQ18" i="16"/>
  <c r="AF19" i="16"/>
  <c r="AG19" i="16"/>
  <c r="AH19" i="16"/>
  <c r="AI19" i="16"/>
  <c r="AJ19" i="16"/>
  <c r="AK19" i="16"/>
  <c r="AL19" i="16"/>
  <c r="AM19" i="16"/>
  <c r="AN19" i="16"/>
  <c r="AO19" i="16"/>
  <c r="AP19" i="16"/>
  <c r="AQ19" i="16"/>
  <c r="AF20" i="16"/>
  <c r="AG20" i="16"/>
  <c r="AH20" i="16"/>
  <c r="AI20" i="16"/>
  <c r="AJ20" i="16"/>
  <c r="AK20" i="16"/>
  <c r="AL20" i="16"/>
  <c r="AM20" i="16"/>
  <c r="AN20" i="16"/>
  <c r="AO20" i="16"/>
  <c r="AP20" i="16"/>
  <c r="AQ20" i="16"/>
  <c r="AF21" i="16"/>
  <c r="AG21" i="16"/>
  <c r="AH21" i="16"/>
  <c r="AI21" i="16"/>
  <c r="AJ21" i="16"/>
  <c r="AK21" i="16"/>
  <c r="AL21" i="16"/>
  <c r="AM21" i="16"/>
  <c r="AN21" i="16"/>
  <c r="AO21" i="16"/>
  <c r="AP21" i="16"/>
  <c r="AQ21" i="16"/>
  <c r="AF22" i="16"/>
  <c r="AG22" i="16"/>
  <c r="AH22" i="16"/>
  <c r="AI22" i="16"/>
  <c r="AJ22" i="16"/>
  <c r="AK22" i="16"/>
  <c r="AL22" i="16"/>
  <c r="AM22" i="16"/>
  <c r="AN22" i="16"/>
  <c r="AO22" i="16"/>
  <c r="AP22" i="16"/>
  <c r="AQ22" i="16"/>
  <c r="AF23" i="16"/>
  <c r="AG23" i="16"/>
  <c r="AH23" i="16"/>
  <c r="AI23" i="16"/>
  <c r="AJ23" i="16"/>
  <c r="AK23" i="16"/>
  <c r="AL23" i="16"/>
  <c r="AM23" i="16"/>
  <c r="AN23" i="16"/>
  <c r="AO23" i="16"/>
  <c r="AP23" i="16"/>
  <c r="AQ23" i="16"/>
  <c r="AF24" i="16"/>
  <c r="AG24" i="16"/>
  <c r="AH24" i="16"/>
  <c r="AI24" i="16"/>
  <c r="AJ24" i="16"/>
  <c r="AK24" i="16"/>
  <c r="AL24" i="16"/>
  <c r="AM24" i="16"/>
  <c r="AN24" i="16"/>
  <c r="AO24" i="16"/>
  <c r="AP24" i="16"/>
  <c r="AQ24" i="16"/>
  <c r="AF25" i="16"/>
  <c r="AG25" i="16"/>
  <c r="AH25" i="16"/>
  <c r="AI25" i="16"/>
  <c r="AJ25" i="16"/>
  <c r="AK25" i="16"/>
  <c r="AL25" i="16"/>
  <c r="AM25" i="16"/>
  <c r="AN25" i="16"/>
  <c r="AO25" i="16"/>
  <c r="AP25" i="16"/>
  <c r="AQ25" i="16"/>
  <c r="AF26" i="16"/>
  <c r="AG26" i="16"/>
  <c r="AH26" i="16"/>
  <c r="AI26" i="16"/>
  <c r="AJ26" i="16"/>
  <c r="AK26" i="16"/>
  <c r="AL26" i="16"/>
  <c r="AM26" i="16"/>
  <c r="AN26" i="16"/>
  <c r="AO26" i="16"/>
  <c r="AP26" i="16"/>
  <c r="AQ26" i="16"/>
  <c r="AF27" i="16"/>
  <c r="AG27" i="16"/>
  <c r="AH27" i="16"/>
  <c r="AI27" i="16"/>
  <c r="AJ27" i="16"/>
  <c r="AK27" i="16"/>
  <c r="AL27" i="16"/>
  <c r="AM27" i="16"/>
  <c r="AN27" i="16"/>
  <c r="AO27" i="16"/>
  <c r="AP27" i="16"/>
  <c r="AQ27" i="16"/>
  <c r="AF28" i="16"/>
  <c r="AG28" i="16"/>
  <c r="AH28" i="16"/>
  <c r="AI28" i="16"/>
  <c r="AJ28" i="16"/>
  <c r="AK28" i="16"/>
  <c r="AL28" i="16"/>
  <c r="AM28" i="16"/>
  <c r="AN28" i="16"/>
  <c r="AO28" i="16"/>
  <c r="AP28" i="16"/>
  <c r="AQ28" i="16"/>
  <c r="AF29" i="16"/>
  <c r="AG29" i="16"/>
  <c r="AH29" i="16"/>
  <c r="AI29" i="16"/>
  <c r="AJ29" i="16"/>
  <c r="AK29" i="16"/>
  <c r="AL29" i="16"/>
  <c r="AM29" i="16"/>
  <c r="AN29" i="16"/>
  <c r="AO29" i="16"/>
  <c r="AP29" i="16"/>
  <c r="AQ29" i="16"/>
  <c r="AF30" i="16"/>
  <c r="AG30" i="16"/>
  <c r="AH30" i="16"/>
  <c r="AI30" i="16"/>
  <c r="AJ30" i="16"/>
  <c r="AK30" i="16"/>
  <c r="AL30" i="16"/>
  <c r="AM30" i="16"/>
  <c r="AN30" i="16"/>
  <c r="AO30" i="16"/>
  <c r="AP30" i="16"/>
  <c r="AQ30" i="16"/>
  <c r="AF31" i="16"/>
  <c r="AG31" i="16"/>
  <c r="AH31" i="16"/>
  <c r="AI31" i="16"/>
  <c r="AJ31" i="16"/>
  <c r="AK31" i="16"/>
  <c r="AL31" i="16"/>
  <c r="AM31" i="16"/>
  <c r="AN31" i="16"/>
  <c r="AO31" i="16"/>
  <c r="AP31" i="16"/>
  <c r="AQ31" i="16"/>
  <c r="AF32" i="16"/>
  <c r="AG32" i="16"/>
  <c r="AH32" i="16"/>
  <c r="AI32" i="16"/>
  <c r="AJ32" i="16"/>
  <c r="AK32" i="16"/>
  <c r="AL32" i="16"/>
  <c r="AM32" i="16"/>
  <c r="AN32" i="16"/>
  <c r="AO32" i="16"/>
  <c r="AP32" i="16"/>
  <c r="AQ32" i="16"/>
  <c r="AF33" i="16"/>
  <c r="AG33" i="16"/>
  <c r="AH33" i="16"/>
  <c r="AI33" i="16"/>
  <c r="AJ33" i="16"/>
  <c r="AK33" i="16"/>
  <c r="AL33" i="16"/>
  <c r="AM33" i="16"/>
  <c r="AN33" i="16"/>
  <c r="AO33" i="16"/>
  <c r="AP33" i="16"/>
  <c r="AQ33" i="16"/>
  <c r="AG6" i="16"/>
  <c r="AH6" i="16"/>
  <c r="AI6" i="16"/>
  <c r="AJ6" i="16"/>
  <c r="AK6" i="16"/>
  <c r="AL6" i="16"/>
  <c r="AM6" i="16"/>
  <c r="AN6" i="16"/>
  <c r="AO6" i="16"/>
  <c r="AP6" i="16"/>
  <c r="AQ6" i="16"/>
  <c r="AF6" i="16"/>
  <c r="AD7" i="42"/>
  <c r="AE7" i="42"/>
  <c r="AF7" i="42"/>
  <c r="AG7" i="42"/>
  <c r="AH7" i="42"/>
  <c r="AI7" i="42"/>
  <c r="AJ7" i="42"/>
  <c r="AK7" i="42"/>
  <c r="AL7" i="42"/>
  <c r="AM7" i="42"/>
  <c r="AN7" i="42"/>
  <c r="AD8" i="42"/>
  <c r="AE8" i="42"/>
  <c r="AF8" i="42"/>
  <c r="AG8" i="42"/>
  <c r="AH8" i="42"/>
  <c r="AI8" i="42"/>
  <c r="AJ8" i="42"/>
  <c r="AK8" i="42"/>
  <c r="AL8" i="42"/>
  <c r="AM8" i="42"/>
  <c r="AN8" i="42"/>
  <c r="AD9" i="42"/>
  <c r="AE9" i="42"/>
  <c r="AF9" i="42"/>
  <c r="AG9" i="42"/>
  <c r="AH9" i="42"/>
  <c r="AI9" i="42"/>
  <c r="AJ9" i="42"/>
  <c r="AK9" i="42"/>
  <c r="AL9" i="42"/>
  <c r="AM9" i="42"/>
  <c r="AN9" i="42"/>
  <c r="AD10" i="42"/>
  <c r="AE10" i="42"/>
  <c r="AF10" i="42"/>
  <c r="AG10" i="42"/>
  <c r="AH10" i="42"/>
  <c r="AI10" i="42"/>
  <c r="AJ10" i="42"/>
  <c r="AK10" i="42"/>
  <c r="AL10" i="42"/>
  <c r="AM10" i="42"/>
  <c r="AN10" i="42"/>
  <c r="AD11" i="42"/>
  <c r="AE11" i="42"/>
  <c r="AF11" i="42"/>
  <c r="AG11" i="42"/>
  <c r="AH11" i="42"/>
  <c r="AI11" i="42"/>
  <c r="AJ11" i="42"/>
  <c r="AK11" i="42"/>
  <c r="AL11" i="42"/>
  <c r="AM11" i="42"/>
  <c r="AN11" i="42"/>
  <c r="AD12" i="42"/>
  <c r="AE12" i="42"/>
  <c r="AF12" i="42"/>
  <c r="AG12" i="42"/>
  <c r="AH12" i="42"/>
  <c r="AI12" i="42"/>
  <c r="AJ12" i="42"/>
  <c r="AK12" i="42"/>
  <c r="AL12" i="42"/>
  <c r="AM12" i="42"/>
  <c r="AN12" i="42"/>
  <c r="AD13" i="42"/>
  <c r="AE13" i="42"/>
  <c r="AF13" i="42"/>
  <c r="AG13" i="42"/>
  <c r="AH13" i="42"/>
  <c r="AI13" i="42"/>
  <c r="AJ13" i="42"/>
  <c r="AK13" i="42"/>
  <c r="AL13" i="42"/>
  <c r="AM13" i="42"/>
  <c r="AN13" i="42"/>
  <c r="AD14" i="42"/>
  <c r="AE14" i="42"/>
  <c r="AF14" i="42"/>
  <c r="AG14" i="42"/>
  <c r="AH14" i="42"/>
  <c r="AI14" i="42"/>
  <c r="AJ14" i="42"/>
  <c r="AK14" i="42"/>
  <c r="AL14" i="42"/>
  <c r="AM14" i="42"/>
  <c r="AN14" i="42"/>
  <c r="AD15" i="42"/>
  <c r="AE15" i="42"/>
  <c r="AF15" i="42"/>
  <c r="AG15" i="42"/>
  <c r="AH15" i="42"/>
  <c r="AI15" i="42"/>
  <c r="AJ15" i="42"/>
  <c r="AK15" i="42"/>
  <c r="AL15" i="42"/>
  <c r="AM15" i="42"/>
  <c r="AN15" i="42"/>
  <c r="AD16" i="42"/>
  <c r="AE16" i="42"/>
  <c r="AF16" i="42"/>
  <c r="AG16" i="42"/>
  <c r="AH16" i="42"/>
  <c r="AI16" i="42"/>
  <c r="AJ16" i="42"/>
  <c r="AK16" i="42"/>
  <c r="AL16" i="42"/>
  <c r="AM16" i="42"/>
  <c r="AN16" i="42"/>
  <c r="AD17" i="42"/>
  <c r="AE17" i="42"/>
  <c r="AF17" i="42"/>
  <c r="AG17" i="42"/>
  <c r="AH17" i="42"/>
  <c r="AI17" i="42"/>
  <c r="AJ17" i="42"/>
  <c r="AK17" i="42"/>
  <c r="AL17" i="42"/>
  <c r="AM17" i="42"/>
  <c r="AN17" i="42"/>
  <c r="AD18" i="42"/>
  <c r="AE18" i="42"/>
  <c r="AF18" i="42"/>
  <c r="AG18" i="42"/>
  <c r="AH18" i="42"/>
  <c r="AI18" i="42"/>
  <c r="AJ18" i="42"/>
  <c r="AK18" i="42"/>
  <c r="AL18" i="42"/>
  <c r="AM18" i="42"/>
  <c r="AN18" i="42"/>
  <c r="AD19" i="42"/>
  <c r="AE19" i="42"/>
  <c r="AF19" i="42"/>
  <c r="AG19" i="42"/>
  <c r="AH19" i="42"/>
  <c r="AI19" i="42"/>
  <c r="AJ19" i="42"/>
  <c r="AK19" i="42"/>
  <c r="AL19" i="42"/>
  <c r="AM19" i="42"/>
  <c r="AN19" i="42"/>
  <c r="AD20" i="42"/>
  <c r="AE20" i="42"/>
  <c r="AF20" i="42"/>
  <c r="AG20" i="42"/>
  <c r="AH20" i="42"/>
  <c r="AI20" i="42"/>
  <c r="AJ20" i="42"/>
  <c r="AK20" i="42"/>
  <c r="AL20" i="42"/>
  <c r="AM20" i="42"/>
  <c r="AN20" i="42"/>
  <c r="AD21" i="42"/>
  <c r="AE21" i="42"/>
  <c r="AF21" i="42"/>
  <c r="AG21" i="42"/>
  <c r="AH21" i="42"/>
  <c r="AI21" i="42"/>
  <c r="AJ21" i="42"/>
  <c r="AK21" i="42"/>
  <c r="AL21" i="42"/>
  <c r="AM21" i="42"/>
  <c r="AN21" i="42"/>
  <c r="AD22" i="42"/>
  <c r="AE22" i="42"/>
  <c r="AF22" i="42"/>
  <c r="AG22" i="42"/>
  <c r="AH22" i="42"/>
  <c r="AI22" i="42"/>
  <c r="AJ22" i="42"/>
  <c r="AK22" i="42"/>
  <c r="AL22" i="42"/>
  <c r="AM22" i="42"/>
  <c r="AN22" i="42"/>
  <c r="AD24" i="42"/>
  <c r="AE24" i="42"/>
  <c r="AF24" i="42"/>
  <c r="AG24" i="42"/>
  <c r="AH24" i="42"/>
  <c r="AI24" i="42"/>
  <c r="AJ24" i="42"/>
  <c r="AK24" i="42"/>
  <c r="AL24" i="42"/>
  <c r="AM24" i="42"/>
  <c r="AN24" i="42"/>
  <c r="AD25" i="42"/>
  <c r="AE25" i="42"/>
  <c r="AF25" i="42"/>
  <c r="AG25" i="42"/>
  <c r="AH25" i="42"/>
  <c r="AI25" i="42"/>
  <c r="AJ25" i="42"/>
  <c r="AK25" i="42"/>
  <c r="AL25" i="42"/>
  <c r="AM25" i="42"/>
  <c r="AN25" i="42"/>
  <c r="AD26" i="42"/>
  <c r="AE26" i="42"/>
  <c r="AF26" i="42"/>
  <c r="AG26" i="42"/>
  <c r="AH26" i="42"/>
  <c r="AI26" i="42"/>
  <c r="AJ26" i="42"/>
  <c r="AK26" i="42"/>
  <c r="AL26" i="42"/>
  <c r="AM26" i="42"/>
  <c r="AN26" i="42"/>
  <c r="AD27" i="42"/>
  <c r="AE27" i="42"/>
  <c r="AF27" i="42"/>
  <c r="AG27" i="42"/>
  <c r="AH27" i="42"/>
  <c r="AI27" i="42"/>
  <c r="AJ27" i="42"/>
  <c r="AK27" i="42"/>
  <c r="AL27" i="42"/>
  <c r="AM27" i="42"/>
  <c r="AN27" i="42"/>
  <c r="AD28" i="42"/>
  <c r="AE28" i="42"/>
  <c r="AF28" i="42"/>
  <c r="AG28" i="42"/>
  <c r="AH28" i="42"/>
  <c r="AI28" i="42"/>
  <c r="AJ28" i="42"/>
  <c r="AK28" i="42"/>
  <c r="AL28" i="42"/>
  <c r="AM28" i="42"/>
  <c r="AN28" i="42"/>
  <c r="AD29" i="42"/>
  <c r="AE29" i="42"/>
  <c r="AF29" i="42"/>
  <c r="AG29" i="42"/>
  <c r="AH29" i="42"/>
  <c r="AI29" i="42"/>
  <c r="AJ29" i="42"/>
  <c r="AK29" i="42"/>
  <c r="AL29" i="42"/>
  <c r="AM29" i="42"/>
  <c r="AN29" i="42"/>
  <c r="AD30" i="42"/>
  <c r="AE30" i="42"/>
  <c r="AF30" i="42"/>
  <c r="AG30" i="42"/>
  <c r="AH30" i="42"/>
  <c r="AI30" i="42"/>
  <c r="AJ30" i="42"/>
  <c r="AK30" i="42"/>
  <c r="AL30" i="42"/>
  <c r="AM30" i="42"/>
  <c r="AN30" i="42"/>
  <c r="AD31" i="42"/>
  <c r="AE31" i="42"/>
  <c r="AF31" i="42"/>
  <c r="AG31" i="42"/>
  <c r="AH31" i="42"/>
  <c r="AI31" i="42"/>
  <c r="AJ31" i="42"/>
  <c r="AK31" i="42"/>
  <c r="AL31" i="42"/>
  <c r="AM31" i="42"/>
  <c r="AN31" i="42"/>
  <c r="AD32" i="42"/>
  <c r="AE32" i="42"/>
  <c r="AF32" i="42"/>
  <c r="AG32" i="42"/>
  <c r="AH32" i="42"/>
  <c r="AI32" i="42"/>
  <c r="AJ32" i="42"/>
  <c r="AK32" i="42"/>
  <c r="AL32" i="42"/>
  <c r="AM32" i="42"/>
  <c r="AN32" i="42"/>
  <c r="AD33" i="42"/>
  <c r="AE33" i="42"/>
  <c r="AF33" i="42"/>
  <c r="AG33" i="42"/>
  <c r="AH33" i="42"/>
  <c r="AI33" i="42"/>
  <c r="AJ33" i="42"/>
  <c r="AK33" i="42"/>
  <c r="AL33" i="42"/>
  <c r="AM33" i="42"/>
  <c r="AN33" i="42"/>
  <c r="AD34" i="42"/>
  <c r="AE34" i="42"/>
  <c r="AF34" i="42"/>
  <c r="AG34" i="42"/>
  <c r="AH34" i="42"/>
  <c r="AI34" i="42"/>
  <c r="AJ34" i="42"/>
  <c r="AK34" i="42"/>
  <c r="AL34" i="42"/>
  <c r="AM34" i="42"/>
  <c r="AN34" i="42"/>
  <c r="AD35" i="42"/>
  <c r="AE35" i="42"/>
  <c r="AF35" i="42"/>
  <c r="AG35" i="42"/>
  <c r="AH35" i="42"/>
  <c r="AI35" i="42"/>
  <c r="AJ35" i="42"/>
  <c r="AK35" i="42"/>
  <c r="AL35" i="42"/>
  <c r="AM35" i="42"/>
  <c r="AN35" i="42"/>
  <c r="AD36" i="42"/>
  <c r="AE36" i="42"/>
  <c r="AF36" i="42"/>
  <c r="AG36" i="42"/>
  <c r="AH36" i="42"/>
  <c r="AI36" i="42"/>
  <c r="AJ36" i="42"/>
  <c r="AK36" i="42"/>
  <c r="AL36" i="42"/>
  <c r="AM36" i="42"/>
  <c r="AN36" i="42"/>
  <c r="AD37" i="42"/>
  <c r="AE37" i="42"/>
  <c r="AF37" i="42"/>
  <c r="AG37" i="42"/>
  <c r="AH37" i="42"/>
  <c r="AI37" i="42"/>
  <c r="AJ37" i="42"/>
  <c r="AK37" i="42"/>
  <c r="AL37" i="42"/>
  <c r="AM37" i="42"/>
  <c r="AN37" i="42"/>
  <c r="AD38" i="42"/>
  <c r="AE38" i="42"/>
  <c r="AF38" i="42"/>
  <c r="AG38" i="42"/>
  <c r="AH38" i="42"/>
  <c r="AI38" i="42"/>
  <c r="AJ38" i="42"/>
  <c r="AK38" i="42"/>
  <c r="AL38" i="42"/>
  <c r="AM38" i="42"/>
  <c r="AN38" i="42"/>
  <c r="AD39" i="42"/>
  <c r="AE39" i="42"/>
  <c r="AF39" i="42"/>
  <c r="AG39" i="42"/>
  <c r="AH39" i="42"/>
  <c r="AI39" i="42"/>
  <c r="AJ39" i="42"/>
  <c r="AK39" i="42"/>
  <c r="AL39" i="42"/>
  <c r="AM39" i="42"/>
  <c r="AN39" i="42"/>
  <c r="AD41" i="42"/>
  <c r="AE41" i="42"/>
  <c r="AF41" i="42"/>
  <c r="AG41" i="42"/>
  <c r="AH41" i="42"/>
  <c r="AI41" i="42"/>
  <c r="AJ41" i="42"/>
  <c r="AK41" i="42"/>
  <c r="AL41" i="42"/>
  <c r="AM41" i="42"/>
  <c r="AN41" i="42"/>
  <c r="AD42" i="42"/>
  <c r="AE42" i="42"/>
  <c r="AF42" i="42"/>
  <c r="AG42" i="42"/>
  <c r="AH42" i="42"/>
  <c r="AI42" i="42"/>
  <c r="AJ42" i="42"/>
  <c r="AK42" i="42"/>
  <c r="AL42" i="42"/>
  <c r="AM42" i="42"/>
  <c r="AN42" i="42"/>
  <c r="AD43" i="42"/>
  <c r="AE43" i="42"/>
  <c r="AF43" i="42"/>
  <c r="AG43" i="42"/>
  <c r="AH43" i="42"/>
  <c r="AI43" i="42"/>
  <c r="AJ43" i="42"/>
  <c r="AK43" i="42"/>
  <c r="AL43" i="42"/>
  <c r="AM43" i="42"/>
  <c r="AN43" i="42"/>
  <c r="AD44" i="42"/>
  <c r="AE44" i="42"/>
  <c r="AF44" i="42"/>
  <c r="AG44" i="42"/>
  <c r="AH44" i="42"/>
  <c r="AI44" i="42"/>
  <c r="AJ44" i="42"/>
  <c r="AK44" i="42"/>
  <c r="AL44" i="42"/>
  <c r="AM44" i="42"/>
  <c r="AN44" i="42"/>
  <c r="AD45" i="42"/>
  <c r="AE45" i="42"/>
  <c r="AF45" i="42"/>
  <c r="AG45" i="42"/>
  <c r="AH45" i="42"/>
  <c r="AI45" i="42"/>
  <c r="AJ45" i="42"/>
  <c r="AK45" i="42"/>
  <c r="AL45" i="42"/>
  <c r="AM45" i="42"/>
  <c r="AN45" i="42"/>
  <c r="AD46" i="42"/>
  <c r="AE46" i="42"/>
  <c r="AF46" i="42"/>
  <c r="AG46" i="42"/>
  <c r="AH46" i="42"/>
  <c r="AI46" i="42"/>
  <c r="AJ46" i="42"/>
  <c r="AK46" i="42"/>
  <c r="AL46" i="42"/>
  <c r="AM46" i="42"/>
  <c r="AN46" i="42"/>
  <c r="AD47" i="42"/>
  <c r="AE47" i="42"/>
  <c r="AF47" i="42"/>
  <c r="AG47" i="42"/>
  <c r="AH47" i="42"/>
  <c r="AI47" i="42"/>
  <c r="AJ47" i="42"/>
  <c r="AK47" i="42"/>
  <c r="AL47" i="42"/>
  <c r="AM47" i="42"/>
  <c r="AN47" i="42"/>
  <c r="AD49" i="42"/>
  <c r="AE49" i="42"/>
  <c r="AF49" i="42"/>
  <c r="AG49" i="42"/>
  <c r="AH49" i="42"/>
  <c r="AI49" i="42"/>
  <c r="AJ49" i="42"/>
  <c r="AK49" i="42"/>
  <c r="AL49" i="42"/>
  <c r="AM49" i="42"/>
  <c r="AN49" i="42"/>
  <c r="AD50" i="42"/>
  <c r="AE50" i="42"/>
  <c r="AF50" i="42"/>
  <c r="AG50" i="42"/>
  <c r="AH50" i="42"/>
  <c r="AI50" i="42"/>
  <c r="AJ50" i="42"/>
  <c r="AK50" i="42"/>
  <c r="AL50" i="42"/>
  <c r="AM50" i="42"/>
  <c r="AN50" i="42"/>
  <c r="AD51" i="42"/>
  <c r="AE51" i="42"/>
  <c r="AF51" i="42"/>
  <c r="AG51" i="42"/>
  <c r="AH51" i="42"/>
  <c r="AI51" i="42"/>
  <c r="AJ51" i="42"/>
  <c r="AK51" i="42"/>
  <c r="AL51" i="42"/>
  <c r="AM51" i="42"/>
  <c r="AN51" i="42"/>
  <c r="AD52" i="42"/>
  <c r="AE52" i="42"/>
  <c r="AF52" i="42"/>
  <c r="AG52" i="42"/>
  <c r="AH52" i="42"/>
  <c r="AI52" i="42"/>
  <c r="AJ52" i="42"/>
  <c r="AK52" i="42"/>
  <c r="AL52" i="42"/>
  <c r="AM52" i="42"/>
  <c r="AN52" i="42"/>
  <c r="AD53" i="42"/>
  <c r="AE53" i="42"/>
  <c r="AF53" i="42"/>
  <c r="AG53" i="42"/>
  <c r="AH53" i="42"/>
  <c r="AI53" i="42"/>
  <c r="AJ53" i="42"/>
  <c r="AK53" i="42"/>
  <c r="AL53" i="42"/>
  <c r="AM53" i="42"/>
  <c r="AN53" i="42"/>
  <c r="AD54" i="42"/>
  <c r="AE54" i="42"/>
  <c r="AF54" i="42"/>
  <c r="AG54" i="42"/>
  <c r="AH54" i="42"/>
  <c r="AI54" i="42"/>
  <c r="AJ54" i="42"/>
  <c r="AK54" i="42"/>
  <c r="AL54" i="42"/>
  <c r="AM54" i="42"/>
  <c r="AN54" i="42"/>
  <c r="AD55" i="42"/>
  <c r="AE55" i="42"/>
  <c r="AF55" i="42"/>
  <c r="AG55" i="42"/>
  <c r="AH55" i="42"/>
  <c r="AI55" i="42"/>
  <c r="AJ55" i="42"/>
  <c r="AK55" i="42"/>
  <c r="AL55" i="42"/>
  <c r="AM55" i="42"/>
  <c r="AN55" i="42"/>
  <c r="AD56" i="42"/>
  <c r="AE56" i="42"/>
  <c r="AF56" i="42"/>
  <c r="AG56" i="42"/>
  <c r="AH56" i="42"/>
  <c r="AI56" i="42"/>
  <c r="AJ56" i="42"/>
  <c r="AK56" i="42"/>
  <c r="AL56" i="42"/>
  <c r="AM56" i="42"/>
  <c r="AN56" i="42"/>
  <c r="AD57" i="42"/>
  <c r="AE57" i="42"/>
  <c r="AF57" i="42"/>
  <c r="AG57" i="42"/>
  <c r="AH57" i="42"/>
  <c r="AI57" i="42"/>
  <c r="AJ57" i="42"/>
  <c r="AK57" i="42"/>
  <c r="AL57" i="42"/>
  <c r="AM57" i="42"/>
  <c r="AN57" i="42"/>
  <c r="AD58" i="42"/>
  <c r="AE58" i="42"/>
  <c r="AF58" i="42"/>
  <c r="AG58" i="42"/>
  <c r="AH58" i="42"/>
  <c r="AI58" i="42"/>
  <c r="AJ58" i="42"/>
  <c r="AK58" i="42"/>
  <c r="AL58" i="42"/>
  <c r="AM58" i="42"/>
  <c r="AN58" i="42"/>
  <c r="AD59" i="42"/>
  <c r="AE59" i="42"/>
  <c r="AF59" i="42"/>
  <c r="AG59" i="42"/>
  <c r="AH59" i="42"/>
  <c r="AI59" i="42"/>
  <c r="AJ59" i="42"/>
  <c r="AK59" i="42"/>
  <c r="AL59" i="42"/>
  <c r="AM59" i="42"/>
  <c r="AN59" i="42"/>
  <c r="AD60" i="42"/>
  <c r="AE60" i="42"/>
  <c r="AF60" i="42"/>
  <c r="AG60" i="42"/>
  <c r="AH60" i="42"/>
  <c r="AI60" i="42"/>
  <c r="AJ60" i="42"/>
  <c r="AK60" i="42"/>
  <c r="AL60" i="42"/>
  <c r="AM60" i="42"/>
  <c r="AN60" i="42"/>
  <c r="AD61" i="42"/>
  <c r="AE61" i="42"/>
  <c r="AF61" i="42"/>
  <c r="AG61" i="42"/>
  <c r="AH61" i="42"/>
  <c r="AI61" i="42"/>
  <c r="AJ61" i="42"/>
  <c r="AK61" i="42"/>
  <c r="AL61" i="42"/>
  <c r="AM61" i="42"/>
  <c r="AN61" i="42"/>
  <c r="AD62" i="42"/>
  <c r="AE62" i="42"/>
  <c r="AF62" i="42"/>
  <c r="AG62" i="42"/>
  <c r="AH62" i="42"/>
  <c r="AI62" i="42"/>
  <c r="AJ62" i="42"/>
  <c r="AK62" i="42"/>
  <c r="AL62" i="42"/>
  <c r="AM62" i="42"/>
  <c r="AN62" i="42"/>
  <c r="AD63" i="42"/>
  <c r="AE63" i="42"/>
  <c r="AF63" i="42"/>
  <c r="AG63" i="42"/>
  <c r="AH63" i="42"/>
  <c r="AI63" i="42"/>
  <c r="AJ63" i="42"/>
  <c r="AK63" i="42"/>
  <c r="AL63" i="42"/>
  <c r="AM63" i="42"/>
  <c r="AN63" i="42"/>
  <c r="AD64" i="42"/>
  <c r="AE64" i="42"/>
  <c r="AF64" i="42"/>
  <c r="AG64" i="42"/>
  <c r="AH64" i="42"/>
  <c r="AI64" i="42"/>
  <c r="AJ64" i="42"/>
  <c r="AK64" i="42"/>
  <c r="AL64" i="42"/>
  <c r="AM64" i="42"/>
  <c r="AN64" i="42"/>
  <c r="AD65" i="42"/>
  <c r="AE65" i="42"/>
  <c r="AF65" i="42"/>
  <c r="AG65" i="42"/>
  <c r="AH65" i="42"/>
  <c r="AI65" i="42"/>
  <c r="AJ65" i="42"/>
  <c r="AK65" i="42"/>
  <c r="AL65" i="42"/>
  <c r="AM65" i="42"/>
  <c r="AN65" i="42"/>
  <c r="AD66" i="42"/>
  <c r="AE66" i="42"/>
  <c r="AF66" i="42"/>
  <c r="AG66" i="42"/>
  <c r="AH66" i="42"/>
  <c r="AI66" i="42"/>
  <c r="AJ66" i="42"/>
  <c r="AK66" i="42"/>
  <c r="AL66" i="42"/>
  <c r="AM66" i="42"/>
  <c r="AN66" i="42"/>
  <c r="AD67" i="42"/>
  <c r="AE67" i="42"/>
  <c r="AF67" i="42"/>
  <c r="AG67" i="42"/>
  <c r="AH67" i="42"/>
  <c r="AI67" i="42"/>
  <c r="AJ67" i="42"/>
  <c r="AK67" i="42"/>
  <c r="AL67" i="42"/>
  <c r="AM67" i="42"/>
  <c r="AN67" i="42"/>
  <c r="AD68" i="42"/>
  <c r="AE68" i="42"/>
  <c r="AF68" i="42"/>
  <c r="AG68" i="42"/>
  <c r="AH68" i="42"/>
  <c r="AI68" i="42"/>
  <c r="AJ68" i="42"/>
  <c r="AK68" i="42"/>
  <c r="AL68" i="42"/>
  <c r="AM68" i="42"/>
  <c r="AN68" i="42"/>
  <c r="AD69" i="42"/>
  <c r="AE69" i="42"/>
  <c r="AF69" i="42"/>
  <c r="AG69" i="42"/>
  <c r="AH69" i="42"/>
  <c r="AI69" i="42"/>
  <c r="AJ69" i="42"/>
  <c r="AK69" i="42"/>
  <c r="AL69" i="42"/>
  <c r="AM69" i="42"/>
  <c r="AN69" i="42"/>
  <c r="AD70" i="42"/>
  <c r="AE70" i="42"/>
  <c r="AF70" i="42"/>
  <c r="AG70" i="42"/>
  <c r="AH70" i="42"/>
  <c r="AI70" i="42"/>
  <c r="AJ70" i="42"/>
  <c r="AK70" i="42"/>
  <c r="AL70" i="42"/>
  <c r="AM70" i="42"/>
  <c r="AN70" i="42"/>
  <c r="AD71" i="42"/>
  <c r="AE71" i="42"/>
  <c r="AF71" i="42"/>
  <c r="AG71" i="42"/>
  <c r="AH71" i="42"/>
  <c r="AI71" i="42"/>
  <c r="AJ71" i="42"/>
  <c r="AK71" i="42"/>
  <c r="AL71" i="42"/>
  <c r="AM71" i="42"/>
  <c r="AN71" i="42"/>
  <c r="AD72" i="42"/>
  <c r="AE72" i="42"/>
  <c r="AF72" i="42"/>
  <c r="AG72" i="42"/>
  <c r="AH72" i="42"/>
  <c r="AI72" i="42"/>
  <c r="AJ72" i="42"/>
  <c r="AK72" i="42"/>
  <c r="AL72" i="42"/>
  <c r="AM72" i="42"/>
  <c r="AN72" i="42"/>
  <c r="AD74" i="42"/>
  <c r="AE74" i="42"/>
  <c r="AF74" i="42"/>
  <c r="AG74" i="42"/>
  <c r="AH74" i="42"/>
  <c r="AI74" i="42"/>
  <c r="AJ74" i="42"/>
  <c r="AK74" i="42"/>
  <c r="AL74" i="42"/>
  <c r="AM74" i="42"/>
  <c r="AN74" i="42"/>
  <c r="AD75" i="42"/>
  <c r="AE75" i="42"/>
  <c r="AF75" i="42"/>
  <c r="AG75" i="42"/>
  <c r="AH75" i="42"/>
  <c r="AI75" i="42"/>
  <c r="AJ75" i="42"/>
  <c r="AK75" i="42"/>
  <c r="AL75" i="42"/>
  <c r="AM75" i="42"/>
  <c r="AN75" i="42"/>
  <c r="AD76" i="42"/>
  <c r="AE76" i="42"/>
  <c r="AF76" i="42"/>
  <c r="AG76" i="42"/>
  <c r="AH76" i="42"/>
  <c r="AI76" i="42"/>
  <c r="AJ76" i="42"/>
  <c r="AK76" i="42"/>
  <c r="AL76" i="42"/>
  <c r="AM76" i="42"/>
  <c r="AN76" i="42"/>
  <c r="AD77" i="42"/>
  <c r="AE77" i="42"/>
  <c r="AF77" i="42"/>
  <c r="AG77" i="42"/>
  <c r="AH77" i="42"/>
  <c r="AI77" i="42"/>
  <c r="AJ77" i="42"/>
  <c r="AK77" i="42"/>
  <c r="AL77" i="42"/>
  <c r="AM77" i="42"/>
  <c r="AN77" i="42"/>
  <c r="AD78" i="42"/>
  <c r="AE78" i="42"/>
  <c r="AF78" i="42"/>
  <c r="AG78" i="42"/>
  <c r="AH78" i="42"/>
  <c r="AI78" i="42"/>
  <c r="AJ78" i="42"/>
  <c r="AK78" i="42"/>
  <c r="AL78" i="42"/>
  <c r="AM78" i="42"/>
  <c r="AN78" i="42"/>
  <c r="AD79" i="42"/>
  <c r="AE79" i="42"/>
  <c r="AF79" i="42"/>
  <c r="AG79" i="42"/>
  <c r="AH79" i="42"/>
  <c r="AI79" i="42"/>
  <c r="AJ79" i="42"/>
  <c r="AK79" i="42"/>
  <c r="AL79" i="42"/>
  <c r="AM79" i="42"/>
  <c r="AN79" i="42"/>
  <c r="AE6" i="42"/>
  <c r="AF6" i="42"/>
  <c r="AG6" i="42"/>
  <c r="AH6" i="42"/>
  <c r="AI6" i="42"/>
  <c r="AJ6" i="42"/>
  <c r="AK6" i="42"/>
  <c r="AL6" i="42"/>
  <c r="AM6" i="42"/>
  <c r="AN6" i="42"/>
  <c r="AD6" i="42"/>
  <c r="AC7" i="42"/>
  <c r="AC8" i="42"/>
  <c r="AC9" i="42"/>
  <c r="AC10" i="42"/>
  <c r="AC11" i="42"/>
  <c r="AC12" i="42"/>
  <c r="AC13" i="42"/>
  <c r="AC14" i="42"/>
  <c r="AC15" i="42"/>
  <c r="AC16" i="42"/>
  <c r="AC17" i="42"/>
  <c r="AC18" i="42"/>
  <c r="AC19" i="42"/>
  <c r="AC20" i="42"/>
  <c r="AC21" i="42"/>
  <c r="AC22" i="42"/>
  <c r="AC24" i="42"/>
  <c r="AC25" i="42"/>
  <c r="AC26" i="42"/>
  <c r="AC27" i="42"/>
  <c r="AC28" i="42"/>
  <c r="AC29" i="42"/>
  <c r="AC30" i="42"/>
  <c r="AC31" i="42"/>
  <c r="AC32" i="42"/>
  <c r="AC33" i="42"/>
  <c r="AC34" i="42"/>
  <c r="AC35" i="42"/>
  <c r="AC36" i="42"/>
  <c r="AC37" i="42"/>
  <c r="AC38" i="42"/>
  <c r="AC39" i="42"/>
  <c r="AC41" i="42"/>
  <c r="AC42" i="42"/>
  <c r="AC43" i="42"/>
  <c r="AC44" i="42"/>
  <c r="AC45" i="42"/>
  <c r="AC46" i="42"/>
  <c r="AC47" i="42"/>
  <c r="AC49" i="42"/>
  <c r="AC50" i="42"/>
  <c r="AC51" i="42"/>
  <c r="AC52" i="42"/>
  <c r="AC54" i="42"/>
  <c r="AC55" i="42"/>
  <c r="AC56" i="42"/>
  <c r="AC57" i="42"/>
  <c r="AC58" i="42"/>
  <c r="AC59" i="42"/>
  <c r="AC60" i="42"/>
  <c r="AC61" i="42"/>
  <c r="AC62" i="42"/>
  <c r="AC63" i="42"/>
  <c r="AC64" i="42"/>
  <c r="AC65" i="42"/>
  <c r="AC66" i="42"/>
  <c r="AC67" i="42"/>
  <c r="AC68" i="42"/>
  <c r="AC69" i="42"/>
  <c r="AC70" i="42"/>
  <c r="AC71" i="42"/>
  <c r="AC72" i="42"/>
  <c r="AC74" i="42"/>
  <c r="AC75" i="42"/>
  <c r="AC76" i="42"/>
  <c r="AC77" i="42"/>
  <c r="AC78" i="42"/>
  <c r="AC79" i="42"/>
  <c r="AC6" i="42"/>
  <c r="AR6" i="16" l="1"/>
  <c r="M47" i="58" s="1"/>
  <c r="AR30" i="16"/>
  <c r="M72" i="58" s="1"/>
  <c r="AR33" i="16"/>
  <c r="M73" i="58" s="1"/>
  <c r="AR32" i="16"/>
  <c r="M63" i="58" s="1"/>
  <c r="AR31" i="16"/>
  <c r="M53" i="58" s="1"/>
  <c r="AR29" i="16"/>
  <c r="M62" i="58" s="1"/>
  <c r="AR28" i="16"/>
  <c r="M52" i="58" s="1"/>
  <c r="AR27" i="16"/>
  <c r="AR26" i="16"/>
  <c r="M71" i="58" s="1"/>
  <c r="AR25" i="16"/>
  <c r="AR24" i="16"/>
  <c r="M61" i="58" s="1"/>
  <c r="AR23" i="16"/>
  <c r="AR22" i="16"/>
  <c r="M51" i="58" s="1"/>
  <c r="AR21" i="16"/>
  <c r="M70" i="58" s="1"/>
  <c r="AR20" i="16"/>
  <c r="M69" i="58" s="1"/>
  <c r="AR19" i="16"/>
  <c r="M60" i="58" s="1"/>
  <c r="AR18" i="16"/>
  <c r="M59" i="58" s="1"/>
  <c r="AR17" i="16"/>
  <c r="M50" i="58" s="1"/>
  <c r="AR16" i="16"/>
  <c r="M49" i="58" s="1"/>
  <c r="AR15" i="16"/>
  <c r="AR13" i="16"/>
  <c r="M68" i="58" s="1"/>
  <c r="AR12" i="16"/>
  <c r="AR11" i="16"/>
  <c r="M58" i="58" s="1"/>
  <c r="AR10" i="16"/>
  <c r="AR9" i="16"/>
  <c r="M48" i="58" s="1"/>
  <c r="AR8" i="16"/>
  <c r="M67" i="58" s="1"/>
  <c r="AR7" i="16"/>
  <c r="M57" i="58" s="1"/>
  <c r="M56" i="58" l="1"/>
  <c r="M66" i="58"/>
  <c r="M46" i="58"/>
  <c r="AP70" i="42"/>
  <c r="AO70" i="42" s="1"/>
  <c r="AQ70" i="42"/>
  <c r="AP71" i="42"/>
  <c r="AO71" i="42" s="1"/>
  <c r="AQ71" i="42"/>
  <c r="AP72" i="42"/>
  <c r="AO72" i="42" s="1"/>
  <c r="AQ72" i="42"/>
  <c r="AP74" i="42"/>
  <c r="AO74" i="42" s="1"/>
  <c r="AQ74" i="42"/>
  <c r="AP75" i="42"/>
  <c r="AO75" i="42" s="1"/>
  <c r="AQ75" i="42"/>
  <c r="AP76" i="42"/>
  <c r="AO76" i="42" s="1"/>
  <c r="AQ76" i="42"/>
  <c r="AP77" i="42"/>
  <c r="AO77" i="42" s="1"/>
  <c r="AQ77" i="42"/>
  <c r="AP78" i="42"/>
  <c r="AO78" i="42" s="1"/>
  <c r="AQ78" i="42"/>
  <c r="AP79" i="42"/>
  <c r="AO79" i="42" s="1"/>
  <c r="AQ79" i="42"/>
  <c r="AP54" i="42"/>
  <c r="AO54" i="42" s="1"/>
  <c r="AQ54" i="42"/>
  <c r="AP55" i="42"/>
  <c r="AO55" i="42" s="1"/>
  <c r="AQ55" i="42"/>
  <c r="AP56" i="42"/>
  <c r="AO56" i="42" s="1"/>
  <c r="AQ56" i="42"/>
  <c r="AP57" i="42"/>
  <c r="AO57" i="42" s="1"/>
  <c r="AQ57" i="42"/>
  <c r="AP58" i="42"/>
  <c r="AO58" i="42" s="1"/>
  <c r="AQ58" i="42"/>
  <c r="AP60" i="42"/>
  <c r="AO60" i="42" s="1"/>
  <c r="AQ60" i="42"/>
  <c r="AP61" i="42"/>
  <c r="AO61" i="42" s="1"/>
  <c r="AQ61" i="42"/>
  <c r="AP62" i="42"/>
  <c r="AO62" i="42" s="1"/>
  <c r="AQ62" i="42"/>
  <c r="AP63" i="42"/>
  <c r="AO63" i="42" s="1"/>
  <c r="AQ63" i="42"/>
  <c r="AP64" i="42"/>
  <c r="AO64" i="42" s="1"/>
  <c r="AQ64" i="42"/>
  <c r="AP65" i="42"/>
  <c r="AO65" i="42" s="1"/>
  <c r="AQ65" i="42"/>
  <c r="AP66" i="42"/>
  <c r="AO66" i="42" s="1"/>
  <c r="AQ66" i="42"/>
  <c r="AP67" i="42"/>
  <c r="AO67" i="42" s="1"/>
  <c r="AQ67" i="42"/>
  <c r="AP68" i="42"/>
  <c r="AO68" i="42" s="1"/>
  <c r="AQ68" i="42"/>
  <c r="AP69" i="42"/>
  <c r="AO69" i="42" s="1"/>
  <c r="AQ69" i="42"/>
  <c r="AP7" i="42"/>
  <c r="AO7" i="42" s="1"/>
  <c r="AQ7" i="42"/>
  <c r="AP8" i="42"/>
  <c r="AO8" i="42" s="1"/>
  <c r="AQ8" i="42"/>
  <c r="AP9" i="42"/>
  <c r="AQ9" i="42"/>
  <c r="AP11" i="42"/>
  <c r="AO11" i="42" s="1"/>
  <c r="AQ11" i="42"/>
  <c r="AP12" i="42"/>
  <c r="AO12" i="42" s="1"/>
  <c r="AQ12" i="42"/>
  <c r="AP13" i="42"/>
  <c r="AO13" i="42" s="1"/>
  <c r="AQ13" i="42"/>
  <c r="AP14" i="42"/>
  <c r="AO14" i="42" s="1"/>
  <c r="AQ14" i="42"/>
  <c r="AP15" i="42"/>
  <c r="AO15" i="42" s="1"/>
  <c r="AQ15" i="42"/>
  <c r="AP16" i="42"/>
  <c r="AQ16" i="42"/>
  <c r="AP17" i="42"/>
  <c r="AO17" i="42" s="1"/>
  <c r="AQ17" i="42"/>
  <c r="AP18" i="42"/>
  <c r="AO18" i="42" s="1"/>
  <c r="AQ18" i="42"/>
  <c r="AP19" i="42"/>
  <c r="AO19" i="42" s="1"/>
  <c r="AQ19" i="42"/>
  <c r="AP20" i="42"/>
  <c r="AO20" i="42" s="1"/>
  <c r="AQ20" i="42"/>
  <c r="AP21" i="42"/>
  <c r="AO21" i="42" s="1"/>
  <c r="AQ21" i="42"/>
  <c r="AP22" i="42"/>
  <c r="AO22" i="42" s="1"/>
  <c r="AQ22" i="42"/>
  <c r="AP24" i="42"/>
  <c r="AQ24" i="42"/>
  <c r="AP25" i="42"/>
  <c r="AO25" i="42" s="1"/>
  <c r="AQ25" i="42"/>
  <c r="AP27" i="42"/>
  <c r="AQ27" i="42"/>
  <c r="AP28" i="42"/>
  <c r="AQ28" i="42"/>
  <c r="AP29" i="42"/>
  <c r="AO29" i="42" s="1"/>
  <c r="AQ29" i="42"/>
  <c r="AP30" i="42"/>
  <c r="AO30" i="42" s="1"/>
  <c r="AQ30" i="42"/>
  <c r="AP31" i="42"/>
  <c r="AQ31" i="42"/>
  <c r="AP32" i="42"/>
  <c r="AQ32" i="42"/>
  <c r="AP33" i="42"/>
  <c r="AO33" i="42" s="1"/>
  <c r="AQ33" i="42"/>
  <c r="AP35" i="42"/>
  <c r="AO35" i="42" s="1"/>
  <c r="AQ35" i="42"/>
  <c r="AP36" i="42"/>
  <c r="AO36" i="42" s="1"/>
  <c r="AQ36" i="42"/>
  <c r="AP37" i="42"/>
  <c r="AO37" i="42" s="1"/>
  <c r="AQ37" i="42"/>
  <c r="AP38" i="42"/>
  <c r="AO38" i="42" s="1"/>
  <c r="AP39" i="42"/>
  <c r="AO39" i="42" s="1"/>
  <c r="AQ39" i="42"/>
  <c r="AP41" i="42"/>
  <c r="AO41" i="42" s="1"/>
  <c r="AQ41" i="42"/>
  <c r="AP42" i="42"/>
  <c r="AO42" i="42" s="1"/>
  <c r="AQ42" i="42"/>
  <c r="AP43" i="42"/>
  <c r="AO43" i="42" s="1"/>
  <c r="AQ43" i="42"/>
  <c r="AP44" i="42"/>
  <c r="AO44" i="42" s="1"/>
  <c r="AQ44" i="42"/>
  <c r="AP45" i="42"/>
  <c r="AO45" i="42" s="1"/>
  <c r="AQ45" i="42"/>
  <c r="AP46" i="42"/>
  <c r="AP47" i="42"/>
  <c r="AO47" i="42" s="1"/>
  <c r="AP49" i="42"/>
  <c r="AO49" i="42" s="1"/>
  <c r="AQ49" i="42"/>
  <c r="AP50" i="42"/>
  <c r="AQ50" i="42"/>
  <c r="AP52" i="42"/>
  <c r="AO52" i="42" s="1"/>
  <c r="AQ52" i="42"/>
  <c r="AP53" i="42"/>
  <c r="AO53" i="42" s="1"/>
  <c r="AQ53" i="42"/>
  <c r="AO9" i="42" l="1"/>
  <c r="AR9" i="42"/>
  <c r="AS9" i="42" s="1"/>
  <c r="E40" i="58"/>
  <c r="E38" i="58" s="1"/>
  <c r="D40" i="58"/>
  <c r="M47" i="40"/>
  <c r="M52" i="40"/>
  <c r="M53" i="40"/>
  <c r="M48" i="40"/>
  <c r="M49" i="40"/>
  <c r="M50" i="40"/>
  <c r="M51" i="40"/>
  <c r="M57" i="40"/>
  <c r="M62" i="40"/>
  <c r="M63" i="40"/>
  <c r="M59" i="40"/>
  <c r="M60" i="40"/>
  <c r="M61" i="40"/>
  <c r="M58" i="40"/>
  <c r="M67" i="40"/>
  <c r="M68" i="40"/>
  <c r="M69" i="40"/>
  <c r="M70" i="40"/>
  <c r="M71" i="40"/>
  <c r="M72" i="40"/>
  <c r="M73" i="40"/>
  <c r="AO16" i="42"/>
  <c r="AO24" i="42"/>
  <c r="AO27" i="42"/>
  <c r="AT18" i="16"/>
  <c r="AT33" i="16"/>
  <c r="AT16" i="16"/>
  <c r="AT31" i="16"/>
  <c r="AT15" i="16"/>
  <c r="AT30" i="16"/>
  <c r="AT13" i="16"/>
  <c r="AT29" i="16"/>
  <c r="AT11" i="16"/>
  <c r="AT10" i="16"/>
  <c r="K75" i="43"/>
  <c r="K76" i="43"/>
  <c r="AT19" i="16"/>
  <c r="AT17" i="16"/>
  <c r="AR36" i="42"/>
  <c r="AS36" i="42" s="1"/>
  <c r="U163" i="43"/>
  <c r="V163" i="43"/>
  <c r="AD163" i="43"/>
  <c r="W163" i="43"/>
  <c r="X163" i="43"/>
  <c r="Y163" i="43"/>
  <c r="Z163" i="43"/>
  <c r="AA163" i="43"/>
  <c r="AB163" i="43"/>
  <c r="AC163" i="43"/>
  <c r="S163" i="43"/>
  <c r="T163" i="43"/>
  <c r="U164" i="43"/>
  <c r="S142" i="43"/>
  <c r="V164" i="43"/>
  <c r="T142" i="43"/>
  <c r="W164" i="43"/>
  <c r="U142" i="43"/>
  <c r="AD164" i="43"/>
  <c r="AC142" i="43"/>
  <c r="X164" i="43"/>
  <c r="V142" i="43"/>
  <c r="Y164" i="43"/>
  <c r="W142" i="43"/>
  <c r="AB142" i="43"/>
  <c r="S164" i="43"/>
  <c r="Z164" i="43"/>
  <c r="X142" i="43"/>
  <c r="AA164" i="43"/>
  <c r="Y142" i="43"/>
  <c r="R142" i="43"/>
  <c r="AB164" i="43"/>
  <c r="Z142" i="43"/>
  <c r="T164" i="43"/>
  <c r="AC164" i="43"/>
  <c r="AA142" i="43"/>
  <c r="AD160" i="43"/>
  <c r="U162" i="43"/>
  <c r="AD162" i="43"/>
  <c r="S162" i="43"/>
  <c r="V162" i="43"/>
  <c r="W162" i="43"/>
  <c r="X162" i="43"/>
  <c r="Y162" i="43"/>
  <c r="T162" i="43"/>
  <c r="Z162" i="43"/>
  <c r="AA162" i="43"/>
  <c r="AB162" i="43"/>
  <c r="AC162" i="43"/>
  <c r="AO59" i="42"/>
  <c r="AO34" i="42"/>
  <c r="AR50" i="42"/>
  <c r="AS50" i="42" s="1"/>
  <c r="AO50" i="42"/>
  <c r="AR31" i="42"/>
  <c r="AS31" i="42" s="1"/>
  <c r="AO31" i="42"/>
  <c r="AO32" i="42"/>
  <c r="AR28" i="42"/>
  <c r="AS28" i="42" s="1"/>
  <c r="AO28" i="42"/>
  <c r="AR26" i="42"/>
  <c r="AS26" i="42" s="1"/>
  <c r="AO26" i="42"/>
  <c r="AR51" i="42"/>
  <c r="AS51" i="42" s="1"/>
  <c r="AO51" i="42"/>
  <c r="AO46" i="42"/>
  <c r="AO10" i="42"/>
  <c r="Z94" i="43"/>
  <c r="V94" i="43"/>
  <c r="W94" i="43"/>
  <c r="AA94" i="43"/>
  <c r="Y94" i="43"/>
  <c r="AB94" i="43"/>
  <c r="AC94" i="43"/>
  <c r="AD94" i="43"/>
  <c r="S94" i="43"/>
  <c r="T94" i="43"/>
  <c r="X94" i="43"/>
  <c r="U94" i="43"/>
  <c r="Z95" i="43"/>
  <c r="Y95" i="43"/>
  <c r="AA95" i="43"/>
  <c r="X95" i="43"/>
  <c r="AB95" i="43"/>
  <c r="W95" i="43"/>
  <c r="AC95" i="43"/>
  <c r="AD95" i="43"/>
  <c r="S95" i="43"/>
  <c r="V95" i="43"/>
  <c r="T95" i="43"/>
  <c r="U95" i="43"/>
  <c r="AR27" i="42"/>
  <c r="AS27" i="42" s="1"/>
  <c r="AR74" i="42"/>
  <c r="AS74" i="42" s="1"/>
  <c r="AR49" i="42"/>
  <c r="AS49" i="42" s="1"/>
  <c r="AR61" i="42"/>
  <c r="AS61" i="42" s="1"/>
  <c r="AR30" i="42"/>
  <c r="AS30" i="42" s="1"/>
  <c r="AR76" i="42"/>
  <c r="AS76" i="42" s="1"/>
  <c r="AR33" i="42"/>
  <c r="AS33" i="42" s="1"/>
  <c r="AR29" i="42"/>
  <c r="AS29" i="42" s="1"/>
  <c r="AR75" i="42"/>
  <c r="AS75" i="42" s="1"/>
  <c r="AR25" i="42"/>
  <c r="AS25" i="42" s="1"/>
  <c r="AR12" i="42"/>
  <c r="AS12" i="42" s="1"/>
  <c r="C40" i="40"/>
  <c r="E40" i="40"/>
  <c r="D40" i="40"/>
  <c r="AT32" i="16"/>
  <c r="AR79" i="42"/>
  <c r="AS79" i="42" s="1"/>
  <c r="AR52" i="42"/>
  <c r="AS52" i="42" s="1"/>
  <c r="AR7" i="42"/>
  <c r="AS7" i="42" s="1"/>
  <c r="AU9" i="42"/>
  <c r="AR65" i="42"/>
  <c r="AS65" i="42" s="1"/>
  <c r="AR44" i="42"/>
  <c r="AS44" i="42" s="1"/>
  <c r="AR17" i="42"/>
  <c r="AS17" i="42" s="1"/>
  <c r="AR56" i="42"/>
  <c r="AS56" i="42" s="1"/>
  <c r="AR78" i="42"/>
  <c r="AS78" i="42" s="1"/>
  <c r="AR53" i="42"/>
  <c r="AS53" i="42" s="1"/>
  <c r="AR68" i="42"/>
  <c r="AS68" i="42" s="1"/>
  <c r="AR16" i="42"/>
  <c r="AS16" i="42" s="1"/>
  <c r="AR55" i="42"/>
  <c r="AS55" i="42" s="1"/>
  <c r="AR77" i="42"/>
  <c r="AS77" i="42" s="1"/>
  <c r="AR42" i="42"/>
  <c r="AS42" i="42" s="1"/>
  <c r="AR24" i="42"/>
  <c r="AS24" i="42" s="1"/>
  <c r="AR19" i="42"/>
  <c r="AS19" i="42" s="1"/>
  <c r="AR58" i="42"/>
  <c r="AS58" i="42" s="1"/>
  <c r="AR54" i="42"/>
  <c r="AS54" i="42" s="1"/>
  <c r="AR66" i="42"/>
  <c r="AS66" i="42" s="1"/>
  <c r="AR41" i="42"/>
  <c r="AS41" i="42" s="1"/>
  <c r="AT20" i="16"/>
  <c r="AT7" i="16"/>
  <c r="AT23" i="16"/>
  <c r="AT12" i="16"/>
  <c r="AT28" i="16"/>
  <c r="AT22" i="16"/>
  <c r="AT9" i="16"/>
  <c r="AT25" i="16"/>
  <c r="AT27" i="16"/>
  <c r="AT26" i="16"/>
  <c r="AT21" i="16"/>
  <c r="AT8" i="16"/>
  <c r="AT24" i="16"/>
  <c r="AW55" i="42" l="1"/>
  <c r="AV55" i="42"/>
  <c r="AU55" i="42"/>
  <c r="AV30" i="42"/>
  <c r="AW30" i="42"/>
  <c r="AU30" i="42"/>
  <c r="AU75" i="42"/>
  <c r="AV75" i="42"/>
  <c r="AW75" i="42"/>
  <c r="AV9" i="42"/>
  <c r="AW9" i="42"/>
  <c r="AW54" i="42"/>
  <c r="AV54" i="42"/>
  <c r="AU54" i="42"/>
  <c r="AU7" i="42"/>
  <c r="AW7" i="42"/>
  <c r="AV7" i="42"/>
  <c r="AW33" i="42"/>
  <c r="AV33" i="42"/>
  <c r="AU33" i="42"/>
  <c r="AW36" i="42"/>
  <c r="AV36" i="42"/>
  <c r="AU36" i="42"/>
  <c r="AW52" i="42"/>
  <c r="AV52" i="42"/>
  <c r="AU52" i="42"/>
  <c r="AU76" i="42"/>
  <c r="AV76" i="42"/>
  <c r="AW76" i="42"/>
  <c r="AU25" i="42"/>
  <c r="AW25" i="42"/>
  <c r="AV25" i="42"/>
  <c r="AW19" i="42"/>
  <c r="AV19" i="42"/>
  <c r="AU19" i="42"/>
  <c r="AT19" i="42" s="1"/>
  <c r="AV79" i="42"/>
  <c r="AU79" i="42"/>
  <c r="AW79" i="42"/>
  <c r="AW17" i="42"/>
  <c r="AV17" i="42"/>
  <c r="AU17" i="42"/>
  <c r="AW24" i="42"/>
  <c r="AV24" i="42"/>
  <c r="AU24" i="42"/>
  <c r="AU61" i="42"/>
  <c r="AW61" i="42"/>
  <c r="AV61" i="42"/>
  <c r="AW41" i="42"/>
  <c r="AU41" i="42"/>
  <c r="AV41" i="42"/>
  <c r="AU66" i="42"/>
  <c r="AV66" i="42"/>
  <c r="AW66" i="42"/>
  <c r="AW58" i="42"/>
  <c r="AU58" i="42"/>
  <c r="AV58" i="42"/>
  <c r="AV27" i="42"/>
  <c r="AU27" i="42"/>
  <c r="AW27" i="42"/>
  <c r="AV12" i="42"/>
  <c r="AW12" i="42"/>
  <c r="AU12" i="42"/>
  <c r="AW42" i="42"/>
  <c r="AV42" i="42"/>
  <c r="AU42" i="42"/>
  <c r="K61" i="58"/>
  <c r="K51" i="58"/>
  <c r="K62" i="58"/>
  <c r="K52" i="58"/>
  <c r="M56" i="40"/>
  <c r="M66" i="40"/>
  <c r="K59" i="58"/>
  <c r="M46" i="40"/>
  <c r="K49" i="58"/>
  <c r="K50" i="58"/>
  <c r="K60" i="58"/>
  <c r="AC140" i="43"/>
  <c r="Q142" i="43"/>
  <c r="R162" i="43"/>
  <c r="AT6" i="16"/>
  <c r="R163" i="43"/>
  <c r="R164" i="43"/>
  <c r="R95" i="43"/>
  <c r="R94" i="43"/>
  <c r="H8" i="40"/>
  <c r="H9" i="40"/>
  <c r="AT55" i="42" l="1"/>
  <c r="AT30" i="42"/>
  <c r="AT12" i="42"/>
  <c r="AT52" i="42"/>
  <c r="AT33" i="42"/>
  <c r="AT42" i="42"/>
  <c r="AT25" i="42"/>
  <c r="AT54" i="42"/>
  <c r="AT9" i="42"/>
  <c r="AT79" i="42"/>
  <c r="AT61" i="42"/>
  <c r="AT24" i="42"/>
  <c r="AT58" i="42"/>
  <c r="AT66" i="42"/>
  <c r="AT41" i="42"/>
  <c r="AT7" i="42"/>
  <c r="AT76" i="42"/>
  <c r="AT27" i="42"/>
  <c r="AT17" i="42"/>
  <c r="AT36" i="42"/>
  <c r="AT75" i="42"/>
  <c r="AU26" i="42"/>
  <c r="AW26" i="42"/>
  <c r="AV26" i="42"/>
  <c r="AW56" i="42"/>
  <c r="AU56" i="42"/>
  <c r="AV56" i="42"/>
  <c r="AV49" i="42"/>
  <c r="AW49" i="42"/>
  <c r="AU49" i="42"/>
  <c r="AW53" i="42"/>
  <c r="AV53" i="42"/>
  <c r="AU53" i="42"/>
  <c r="AW78" i="42"/>
  <c r="AU78" i="42"/>
  <c r="AV78" i="42"/>
  <c r="AV44" i="42"/>
  <c r="AU44" i="42"/>
  <c r="AW44" i="42"/>
  <c r="AW68" i="42"/>
  <c r="AV68" i="42"/>
  <c r="AU68" i="42"/>
  <c r="AV29" i="42"/>
  <c r="AW29" i="42"/>
  <c r="AU29" i="42"/>
  <c r="AU51" i="42"/>
  <c r="AW51" i="42"/>
  <c r="AV51" i="42"/>
  <c r="AU31" i="42"/>
  <c r="AV31" i="42"/>
  <c r="AW31" i="42"/>
  <c r="AW65" i="42"/>
  <c r="AV65" i="42"/>
  <c r="AU65" i="42"/>
  <c r="AU77" i="42"/>
  <c r="AW77" i="42"/>
  <c r="AV77" i="42"/>
  <c r="AV16" i="42"/>
  <c r="AW16" i="42"/>
  <c r="AU16" i="42"/>
  <c r="AV28" i="42"/>
  <c r="AU28" i="42"/>
  <c r="AW28" i="42"/>
  <c r="AW74" i="42"/>
  <c r="AU74" i="42"/>
  <c r="AV74" i="42"/>
  <c r="AU50" i="42"/>
  <c r="AV50" i="42"/>
  <c r="AW50" i="42"/>
  <c r="AY6" i="16"/>
  <c r="AY33" i="16"/>
  <c r="AY31" i="16"/>
  <c r="AY32" i="16"/>
  <c r="AY7" i="16"/>
  <c r="AY8" i="16"/>
  <c r="I18" i="58"/>
  <c r="J18" i="58"/>
  <c r="K58" i="58"/>
  <c r="I21" i="58"/>
  <c r="J21" i="58"/>
  <c r="K48" i="58"/>
  <c r="I20" i="58"/>
  <c r="J19" i="58"/>
  <c r="I19" i="58"/>
  <c r="J20" i="58"/>
  <c r="H7" i="40"/>
  <c r="K60" i="40"/>
  <c r="J19" i="40" s="1"/>
  <c r="K70" i="40"/>
  <c r="K19" i="40" s="1"/>
  <c r="AA25" i="43"/>
  <c r="K59" i="40"/>
  <c r="J18" i="40" s="1"/>
  <c r="K72" i="40"/>
  <c r="K21" i="40" s="1"/>
  <c r="U124" i="43"/>
  <c r="K62" i="40"/>
  <c r="J21" i="40" s="1"/>
  <c r="K49" i="40"/>
  <c r="I18" i="40" s="1"/>
  <c r="K69" i="40"/>
  <c r="AT53" i="42" l="1"/>
  <c r="AT68" i="42"/>
  <c r="AT29" i="42"/>
  <c r="AT65" i="42"/>
  <c r="AT44" i="42"/>
  <c r="AT56" i="42"/>
  <c r="AW2" i="16"/>
  <c r="AX2" i="16"/>
  <c r="AT31" i="42"/>
  <c r="AT74" i="42"/>
  <c r="AT16" i="42"/>
  <c r="AT77" i="42"/>
  <c r="AT26" i="42"/>
  <c r="L67" i="40"/>
  <c r="AY2" i="16"/>
  <c r="AT50" i="42"/>
  <c r="AT78" i="42"/>
  <c r="AT28" i="42"/>
  <c r="AT51" i="42"/>
  <c r="AT49" i="42"/>
  <c r="L57" i="40"/>
  <c r="L57" i="58"/>
  <c r="L47" i="40"/>
  <c r="L47" i="58"/>
  <c r="K53" i="58"/>
  <c r="I22" i="58" s="1"/>
  <c r="C22" i="58" s="1"/>
  <c r="L53" i="40"/>
  <c r="L53" i="58"/>
  <c r="X124" i="43"/>
  <c r="L73" i="40"/>
  <c r="K63" i="40"/>
  <c r="J22" i="40" s="1"/>
  <c r="D22" i="40" s="1"/>
  <c r="L63" i="40"/>
  <c r="L63" i="58"/>
  <c r="K63" i="58"/>
  <c r="J22" i="58" s="1"/>
  <c r="D22" i="58" s="1"/>
  <c r="K47" i="58"/>
  <c r="C39" i="58"/>
  <c r="C38" i="58" s="1"/>
  <c r="I17" i="58"/>
  <c r="K57" i="58"/>
  <c r="D39" i="58"/>
  <c r="D38" i="58" s="1"/>
  <c r="K53" i="40"/>
  <c r="I22" i="40" s="1"/>
  <c r="C22" i="40" s="1"/>
  <c r="J17" i="58"/>
  <c r="K73" i="40"/>
  <c r="K22" i="40" s="1"/>
  <c r="E22" i="40" s="1"/>
  <c r="K67" i="40"/>
  <c r="K16" i="40" s="1"/>
  <c r="I75" i="43"/>
  <c r="G75" i="43"/>
  <c r="I76" i="43"/>
  <c r="AA26" i="43"/>
  <c r="J76" i="43"/>
  <c r="K61" i="40"/>
  <c r="J20" i="40" s="1"/>
  <c r="AA27" i="43"/>
  <c r="K47" i="40"/>
  <c r="I16" i="40" s="1"/>
  <c r="M25" i="43"/>
  <c r="M26" i="43"/>
  <c r="M27" i="43"/>
  <c r="K58" i="40"/>
  <c r="J17" i="40" s="1"/>
  <c r="K50" i="40"/>
  <c r="I19" i="40" s="1"/>
  <c r="F75" i="43"/>
  <c r="K68" i="40"/>
  <c r="K17" i="40" s="1"/>
  <c r="S124" i="43"/>
  <c r="T124" i="43"/>
  <c r="Z13" i="43"/>
  <c r="R124" i="43"/>
  <c r="K51" i="40"/>
  <c r="I20" i="40" s="1"/>
  <c r="K71" i="40"/>
  <c r="V124" i="43"/>
  <c r="K48" i="40"/>
  <c r="I17" i="40" s="1"/>
  <c r="C39" i="40"/>
  <c r="C38" i="40" s="1"/>
  <c r="E39" i="40"/>
  <c r="E38" i="40" s="1"/>
  <c r="W124" i="43"/>
  <c r="K52" i="40"/>
  <c r="I21" i="40" s="1"/>
  <c r="I8" i="40"/>
  <c r="D39" i="40"/>
  <c r="D38" i="40" s="1"/>
  <c r="K57" i="40"/>
  <c r="I9" i="40"/>
  <c r="I7" i="40"/>
  <c r="K18" i="40"/>
  <c r="L66" i="40" l="1"/>
  <c r="K46" i="58"/>
  <c r="L46" i="58"/>
  <c r="L46" i="40"/>
  <c r="L56" i="58"/>
  <c r="L56" i="40"/>
  <c r="K56" i="58"/>
  <c r="J16" i="58"/>
  <c r="I16" i="58"/>
  <c r="G76" i="43"/>
  <c r="E75" i="43"/>
  <c r="E76" i="43"/>
  <c r="J75" i="43"/>
  <c r="H76" i="43"/>
  <c r="F76" i="43"/>
  <c r="H75" i="43"/>
  <c r="K66" i="40"/>
  <c r="K20" i="40"/>
  <c r="K15" i="40" s="1"/>
  <c r="Q124" i="43"/>
  <c r="I15" i="40"/>
  <c r="J16" i="40"/>
  <c r="K56" i="40"/>
  <c r="K46" i="40"/>
  <c r="AQ6" i="42"/>
  <c r="B30" i="40" a="1"/>
  <c r="B30" i="40" s="1"/>
  <c r="AR6" i="42" l="1"/>
  <c r="AS6" i="42" s="1"/>
  <c r="AO6" i="42"/>
  <c r="E45" i="58" a="1"/>
  <c r="B30" i="58" a="1"/>
  <c r="E65" i="58" a="1"/>
  <c r="E55" i="58" a="1"/>
  <c r="I15" i="58"/>
  <c r="J15" i="58"/>
  <c r="D76" i="43"/>
  <c r="D75" i="43"/>
  <c r="F74" i="43"/>
  <c r="G74" i="43"/>
  <c r="I74" i="43"/>
  <c r="K74" i="43"/>
  <c r="J74" i="43"/>
  <c r="H74" i="43"/>
  <c r="E24" i="43" a="1"/>
  <c r="S24" i="43" a="1"/>
  <c r="R12" i="43" a="1"/>
  <c r="F10" i="43" a="1"/>
  <c r="F10" i="43" s="1"/>
  <c r="E65" i="40" a="1"/>
  <c r="E55" i="40" a="1"/>
  <c r="E45" i="40" a="1"/>
  <c r="Z93" i="43"/>
  <c r="S74" i="43"/>
  <c r="AA93" i="43"/>
  <c r="T74" i="43"/>
  <c r="W74" i="43"/>
  <c r="AB93" i="43"/>
  <c r="U74" i="43"/>
  <c r="AD93" i="43"/>
  <c r="AC93" i="43"/>
  <c r="V74" i="43"/>
  <c r="X93" i="43"/>
  <c r="AC72" i="43"/>
  <c r="V93" i="43"/>
  <c r="W93" i="43"/>
  <c r="AC74" i="43"/>
  <c r="S93" i="43"/>
  <c r="X74" i="43"/>
  <c r="T93" i="43"/>
  <c r="AB74" i="43"/>
  <c r="Y93" i="43"/>
  <c r="AD91" i="43"/>
  <c r="Y74" i="43"/>
  <c r="AA74" i="43"/>
  <c r="R74" i="43"/>
  <c r="U93" i="43"/>
  <c r="Z74" i="43"/>
  <c r="T54" i="43"/>
  <c r="U54" i="43"/>
  <c r="X54" i="43"/>
  <c r="S54" i="43"/>
  <c r="W54" i="43"/>
  <c r="V54" i="43"/>
  <c r="J15" i="40"/>
  <c r="AV6" i="42" l="1"/>
  <c r="AU6" i="42"/>
  <c r="AW6" i="42"/>
  <c r="E55" i="58"/>
  <c r="F62" i="58"/>
  <c r="G63" i="58"/>
  <c r="J61" i="58"/>
  <c r="J58" i="58"/>
  <c r="J62" i="58"/>
  <c r="I63" i="58"/>
  <c r="G62" i="58"/>
  <c r="I59" i="58"/>
  <c r="I58" i="58"/>
  <c r="G58" i="58"/>
  <c r="F63" i="58"/>
  <c r="G60" i="58"/>
  <c r="J63" i="58"/>
  <c r="I61" i="58"/>
  <c r="H62" i="58"/>
  <c r="F61" i="58"/>
  <c r="H61" i="58"/>
  <c r="H63" i="58"/>
  <c r="I62" i="58"/>
  <c r="I60" i="58"/>
  <c r="G61" i="58"/>
  <c r="G59" i="58"/>
  <c r="J57" i="58"/>
  <c r="H57" i="58"/>
  <c r="I57" i="58"/>
  <c r="G57" i="58"/>
  <c r="F57" i="58"/>
  <c r="E65" i="58"/>
  <c r="F72" i="58"/>
  <c r="J68" i="58"/>
  <c r="I68" i="58"/>
  <c r="I73" i="58"/>
  <c r="G72" i="58"/>
  <c r="I70" i="58"/>
  <c r="I69" i="58"/>
  <c r="G73" i="58"/>
  <c r="J71" i="58"/>
  <c r="G68" i="58"/>
  <c r="F73" i="58"/>
  <c r="J73" i="58"/>
  <c r="H72" i="58"/>
  <c r="G70" i="58"/>
  <c r="H73" i="58"/>
  <c r="F71" i="58"/>
  <c r="I71" i="58"/>
  <c r="J72" i="58"/>
  <c r="H71" i="58"/>
  <c r="I72" i="58"/>
  <c r="G69" i="58"/>
  <c r="G71" i="58"/>
  <c r="H67" i="58"/>
  <c r="J67" i="58"/>
  <c r="I67" i="58"/>
  <c r="G67" i="58"/>
  <c r="F67" i="58"/>
  <c r="E34" i="58"/>
  <c r="D34" i="58"/>
  <c r="E32" i="58"/>
  <c r="C34" i="58"/>
  <c r="C32" i="58"/>
  <c r="D32" i="58"/>
  <c r="B30" i="58"/>
  <c r="E45" i="58"/>
  <c r="I51" i="58"/>
  <c r="I49" i="58"/>
  <c r="G48" i="58"/>
  <c r="I48" i="58"/>
  <c r="H53" i="58"/>
  <c r="I53" i="58"/>
  <c r="I52" i="58"/>
  <c r="I50" i="58"/>
  <c r="G51" i="58"/>
  <c r="G49" i="58"/>
  <c r="F52" i="58"/>
  <c r="G53" i="58"/>
  <c r="J53" i="58"/>
  <c r="F53" i="58"/>
  <c r="G50" i="58"/>
  <c r="H52" i="58"/>
  <c r="F51" i="58"/>
  <c r="J52" i="58"/>
  <c r="H51" i="58"/>
  <c r="J48" i="58"/>
  <c r="G52" i="58"/>
  <c r="J51" i="58"/>
  <c r="J47" i="58"/>
  <c r="F47" i="58"/>
  <c r="I47" i="58"/>
  <c r="G47" i="58"/>
  <c r="H47" i="58"/>
  <c r="Z26" i="43"/>
  <c r="Z25" i="43"/>
  <c r="Z27" i="43"/>
  <c r="G47" i="40"/>
  <c r="E24" i="43"/>
  <c r="J47" i="40"/>
  <c r="I47" i="40"/>
  <c r="F47" i="40"/>
  <c r="H47" i="40"/>
  <c r="E45" i="40"/>
  <c r="I53" i="40"/>
  <c r="H53" i="40"/>
  <c r="G53" i="40"/>
  <c r="G50" i="40"/>
  <c r="I52" i="40"/>
  <c r="F53" i="40"/>
  <c r="J51" i="40"/>
  <c r="J48" i="40"/>
  <c r="G49" i="40"/>
  <c r="I51" i="40"/>
  <c r="I48" i="40"/>
  <c r="H51" i="40"/>
  <c r="J53" i="40"/>
  <c r="F52" i="40"/>
  <c r="G51" i="40"/>
  <c r="F51" i="40"/>
  <c r="J52" i="40"/>
  <c r="H52" i="40"/>
  <c r="I49" i="40"/>
  <c r="I50" i="40"/>
  <c r="G48" i="40"/>
  <c r="G52" i="40"/>
  <c r="E55" i="40"/>
  <c r="G60" i="40"/>
  <c r="H63" i="40"/>
  <c r="G57" i="40"/>
  <c r="G59" i="40"/>
  <c r="F61" i="40"/>
  <c r="J62" i="40"/>
  <c r="G63" i="40"/>
  <c r="F62" i="40"/>
  <c r="J61" i="40"/>
  <c r="J58" i="40"/>
  <c r="J57" i="40"/>
  <c r="J63" i="40"/>
  <c r="F63" i="40"/>
  <c r="I57" i="40"/>
  <c r="H61" i="40"/>
  <c r="I62" i="40"/>
  <c r="H62" i="40"/>
  <c r="F57" i="40"/>
  <c r="I63" i="40"/>
  <c r="H57" i="40"/>
  <c r="I61" i="40"/>
  <c r="I58" i="40"/>
  <c r="G61" i="40"/>
  <c r="G58" i="40"/>
  <c r="I59" i="40"/>
  <c r="I60" i="40"/>
  <c r="G62" i="40"/>
  <c r="E65" i="40"/>
  <c r="I73" i="40"/>
  <c r="F73" i="40"/>
  <c r="H73" i="40"/>
  <c r="J71" i="40"/>
  <c r="J72" i="40"/>
  <c r="J68" i="40"/>
  <c r="H71" i="40"/>
  <c r="F71" i="40"/>
  <c r="H72" i="40"/>
  <c r="G69" i="40"/>
  <c r="F72" i="40"/>
  <c r="G71" i="40"/>
  <c r="G68" i="40"/>
  <c r="G70" i="40"/>
  <c r="I71" i="40"/>
  <c r="J73" i="40"/>
  <c r="I68" i="40"/>
  <c r="I72" i="40"/>
  <c r="G73" i="40"/>
  <c r="F67" i="40"/>
  <c r="G67" i="40"/>
  <c r="H67" i="40"/>
  <c r="I67" i="40"/>
  <c r="J67" i="40"/>
  <c r="G72" i="40"/>
  <c r="I69" i="40"/>
  <c r="I70" i="40"/>
  <c r="R12" i="43"/>
  <c r="R13" i="43" s="1"/>
  <c r="S24" i="43"/>
  <c r="Q74" i="43"/>
  <c r="R93" i="43"/>
  <c r="E34" i="40"/>
  <c r="D32" i="40"/>
  <c r="E32" i="40"/>
  <c r="C32" i="40"/>
  <c r="C34" i="40"/>
  <c r="D34" i="40"/>
  <c r="D30" i="40"/>
  <c r="AT6" i="42" l="1"/>
  <c r="G56" i="58"/>
  <c r="G66" i="58"/>
  <c r="I66" i="58"/>
  <c r="I56" i="58"/>
  <c r="E52" i="58"/>
  <c r="D52" i="58" s="1"/>
  <c r="E53" i="58"/>
  <c r="D53" i="58" s="1"/>
  <c r="C53" i="58" s="1"/>
  <c r="E49" i="58"/>
  <c r="E51" i="58"/>
  <c r="D51" i="58" s="1"/>
  <c r="E50" i="58"/>
  <c r="E48" i="58"/>
  <c r="G46" i="58"/>
  <c r="D30" i="58"/>
  <c r="E30" i="58"/>
  <c r="I46" i="58"/>
  <c r="E72" i="58"/>
  <c r="D72" i="58" s="1"/>
  <c r="E71" i="58"/>
  <c r="D71" i="58" s="1"/>
  <c r="E73" i="58"/>
  <c r="D73" i="58" s="1"/>
  <c r="C73" i="58" s="1"/>
  <c r="E69" i="58"/>
  <c r="E68" i="58"/>
  <c r="E70" i="58"/>
  <c r="E67" i="58"/>
  <c r="E59" i="58"/>
  <c r="E62" i="58"/>
  <c r="D62" i="58" s="1"/>
  <c r="E61" i="58"/>
  <c r="D61" i="58" s="1"/>
  <c r="E60" i="58"/>
  <c r="E58" i="58"/>
  <c r="E63" i="58"/>
  <c r="D63" i="58" s="1"/>
  <c r="C63" i="58" s="1"/>
  <c r="E57" i="58"/>
  <c r="S26" i="43"/>
  <c r="S27" i="43"/>
  <c r="S25" i="43"/>
  <c r="E26" i="43"/>
  <c r="E27" i="43"/>
  <c r="I66" i="40"/>
  <c r="G66" i="40"/>
  <c r="G46" i="40"/>
  <c r="I56" i="40"/>
  <c r="G56" i="40"/>
  <c r="E63" i="40"/>
  <c r="E57" i="40"/>
  <c r="D57" i="40" s="1"/>
  <c r="E58" i="40"/>
  <c r="E59" i="40"/>
  <c r="E61" i="40"/>
  <c r="D61" i="40" s="1"/>
  <c r="E62" i="40"/>
  <c r="D62" i="40" s="1"/>
  <c r="E60" i="40"/>
  <c r="E53" i="40"/>
  <c r="E52" i="40"/>
  <c r="D52" i="40" s="1"/>
  <c r="E48" i="40"/>
  <c r="E49" i="40"/>
  <c r="E50" i="40"/>
  <c r="E51" i="40"/>
  <c r="D51" i="40" s="1"/>
  <c r="I46" i="40"/>
  <c r="E73" i="40"/>
  <c r="E68" i="40"/>
  <c r="E72" i="40"/>
  <c r="D72" i="40" s="1"/>
  <c r="E70" i="40"/>
  <c r="E67" i="40"/>
  <c r="D67" i="40" s="1"/>
  <c r="E69" i="40"/>
  <c r="E71" i="40"/>
  <c r="D71" i="40" s="1"/>
  <c r="E30" i="40"/>
  <c r="H21" i="58" l="1"/>
  <c r="E21" i="58" s="1"/>
  <c r="C72" i="58"/>
  <c r="G20" i="58"/>
  <c r="D20" i="58" s="1"/>
  <c r="C61" i="58"/>
  <c r="E66" i="58"/>
  <c r="D67" i="58"/>
  <c r="F20" i="58"/>
  <c r="C20" i="58" s="1"/>
  <c r="C51" i="58"/>
  <c r="F21" i="58"/>
  <c r="C21" i="58" s="1"/>
  <c r="C52" i="58"/>
  <c r="G21" i="58"/>
  <c r="D21" i="58" s="1"/>
  <c r="C62" i="58"/>
  <c r="E56" i="58"/>
  <c r="D57" i="58"/>
  <c r="H20" i="58"/>
  <c r="E20" i="58" s="1"/>
  <c r="C71" i="58"/>
  <c r="D63" i="40"/>
  <c r="C63" i="40" s="1"/>
  <c r="D53" i="40"/>
  <c r="C53" i="40" s="1"/>
  <c r="D73" i="40"/>
  <c r="C73" i="40" s="1"/>
  <c r="G21" i="40"/>
  <c r="D21" i="40" s="1"/>
  <c r="C62" i="40"/>
  <c r="F20" i="40"/>
  <c r="C20" i="40" s="1"/>
  <c r="C51" i="40"/>
  <c r="E56" i="40"/>
  <c r="H21" i="40"/>
  <c r="E21" i="40" s="1"/>
  <c r="C72" i="40"/>
  <c r="F21" i="40"/>
  <c r="C21" i="40" s="1"/>
  <c r="C52" i="40"/>
  <c r="H20" i="40"/>
  <c r="E20" i="40" s="1"/>
  <c r="C71" i="40"/>
  <c r="E66" i="40"/>
  <c r="G20" i="40"/>
  <c r="D20" i="40" s="1"/>
  <c r="C61" i="40"/>
  <c r="R54" i="43"/>
  <c r="Q54" i="43" s="1"/>
  <c r="E47" i="40" l="1"/>
  <c r="H16" i="58"/>
  <c r="C67" i="58"/>
  <c r="G16" i="58"/>
  <c r="C57" i="58"/>
  <c r="E47" i="58"/>
  <c r="C30" i="58"/>
  <c r="E25" i="43"/>
  <c r="E74" i="43"/>
  <c r="D74" i="43" s="1"/>
  <c r="C30" i="40"/>
  <c r="H16" i="40"/>
  <c r="C67" i="40"/>
  <c r="G16" i="40"/>
  <c r="C57" i="40"/>
  <c r="D16" i="58" l="1"/>
  <c r="E46" i="58"/>
  <c r="D47" i="58"/>
  <c r="E16" i="58"/>
  <c r="D47" i="40"/>
  <c r="C47" i="40" s="1"/>
  <c r="E46" i="40"/>
  <c r="E16" i="40"/>
  <c r="D16" i="40"/>
  <c r="S70" i="12"/>
  <c r="S69" i="12"/>
  <c r="S66" i="12"/>
  <c r="F16" i="58" l="1"/>
  <c r="C47" i="58"/>
  <c r="F16" i="40"/>
  <c r="C16" i="40" s="1"/>
  <c r="C16" i="58" l="1"/>
  <c r="G18" i="19"/>
  <c r="G21" i="19" s="1"/>
  <c r="F18" i="19"/>
  <c r="F21" i="19" s="1"/>
  <c r="E18" i="19"/>
  <c r="E21" i="19" s="1"/>
  <c r="D18" i="19"/>
  <c r="C18" i="19"/>
  <c r="C21" i="19" s="1"/>
  <c r="J8" i="19"/>
  <c r="J9" i="19" s="1"/>
  <c r="I8" i="19"/>
  <c r="I9" i="19" s="1"/>
  <c r="H8" i="19"/>
  <c r="H9" i="19" s="1"/>
  <c r="G8" i="19"/>
  <c r="G9" i="19" s="1"/>
  <c r="F8" i="19"/>
  <c r="F9" i="19" s="1"/>
  <c r="E8" i="19"/>
  <c r="E9" i="19" s="1"/>
  <c r="D8" i="19"/>
  <c r="AR40" i="42" l="1"/>
  <c r="AR23" i="42"/>
  <c r="AR48" i="42"/>
  <c r="AR73" i="42"/>
  <c r="AR10" i="42"/>
  <c r="AS10" i="42" s="1"/>
  <c r="AR72" i="42"/>
  <c r="AR57" i="42"/>
  <c r="AS57" i="42" s="1"/>
  <c r="AR47" i="42"/>
  <c r="AR32" i="42"/>
  <c r="AS32" i="42" s="1"/>
  <c r="AR8" i="42"/>
  <c r="AS8" i="42" s="1"/>
  <c r="AR21" i="42"/>
  <c r="AR13" i="42"/>
  <c r="AS13" i="42" s="1"/>
  <c r="AR35" i="42"/>
  <c r="AS35" i="42" s="1"/>
  <c r="AR63" i="42"/>
  <c r="AR34" i="42"/>
  <c r="AS34" i="42" s="1"/>
  <c r="AR67" i="42"/>
  <c r="AS67" i="42" s="1"/>
  <c r="AR20" i="42"/>
  <c r="AS20" i="42" s="1"/>
  <c r="AR71" i="42"/>
  <c r="AR60" i="42"/>
  <c r="AS60" i="42" s="1"/>
  <c r="AR11" i="42"/>
  <c r="AS11" i="42" s="1"/>
  <c r="AR15" i="42"/>
  <c r="AR46" i="42"/>
  <c r="AR14" i="42"/>
  <c r="AR70" i="42"/>
  <c r="AR39" i="42"/>
  <c r="AR37" i="42"/>
  <c r="AS37" i="42" s="1"/>
  <c r="AR64" i="42"/>
  <c r="AR22" i="42"/>
  <c r="AR62" i="42"/>
  <c r="AS62" i="42" s="1"/>
  <c r="AR59" i="42"/>
  <c r="AS59" i="42" s="1"/>
  <c r="AR69" i="42"/>
  <c r="AS69" i="42" s="1"/>
  <c r="AR38" i="42"/>
  <c r="AR43" i="42"/>
  <c r="AS43" i="42" s="1"/>
  <c r="AR45" i="42"/>
  <c r="AS45" i="42" s="1"/>
  <c r="AR18" i="42"/>
  <c r="AS18" i="42" s="1"/>
  <c r="D21" i="19"/>
  <c r="F10" i="19"/>
  <c r="G10" i="19" s="1"/>
  <c r="H10" i="19" s="1"/>
  <c r="J10" i="19"/>
  <c r="AU47" i="42" l="1"/>
  <c r="AT47" i="42"/>
  <c r="AU39" i="42"/>
  <c r="AT39" i="42"/>
  <c r="AU46" i="42"/>
  <c r="AT46" i="42"/>
  <c r="AU72" i="42"/>
  <c r="AT72" i="42"/>
  <c r="AU63" i="42"/>
  <c r="AT63" i="42"/>
  <c r="AU64" i="42"/>
  <c r="AT64" i="42"/>
  <c r="AU15" i="42"/>
  <c r="AT15" i="42"/>
  <c r="AU73" i="42"/>
  <c r="AT73" i="42"/>
  <c r="AU21" i="42"/>
  <c r="AT21" i="42"/>
  <c r="AU70" i="42"/>
  <c r="AT70" i="42"/>
  <c r="AU48" i="42"/>
  <c r="AT48" i="42"/>
  <c r="AU22" i="42"/>
  <c r="AT22" i="42"/>
  <c r="AU14" i="42"/>
  <c r="AT14" i="42"/>
  <c r="AU71" i="42"/>
  <c r="AT71" i="42"/>
  <c r="AU23" i="42"/>
  <c r="AT23" i="42"/>
  <c r="AU38" i="42"/>
  <c r="AT38" i="42"/>
  <c r="AU40" i="42"/>
  <c r="AT40" i="42"/>
  <c r="AU8" i="42"/>
  <c r="AW8" i="42"/>
  <c r="AV8" i="42"/>
  <c r="AU62" i="42"/>
  <c r="AW62" i="42"/>
  <c r="AV62" i="42"/>
  <c r="AW32" i="42"/>
  <c r="AU32" i="42"/>
  <c r="AV32" i="42"/>
  <c r="AU57" i="42"/>
  <c r="AW57" i="42"/>
  <c r="AV57" i="42"/>
  <c r="AV13" i="42"/>
  <c r="AU13" i="42"/>
  <c r="AT13" i="42" s="1"/>
  <c r="AW13" i="42"/>
  <c r="AW20" i="42"/>
  <c r="AU20" i="42"/>
  <c r="AV20" i="42"/>
  <c r="D7" i="40"/>
  <c r="D7" i="58"/>
  <c r="D8" i="58"/>
  <c r="D8" i="40"/>
  <c r="D9" i="58"/>
  <c r="D9" i="40"/>
  <c r="AT32" i="42" l="1"/>
  <c r="AT57" i="42"/>
  <c r="AT62" i="42"/>
  <c r="AT20" i="42"/>
  <c r="AT8" i="42"/>
  <c r="AU18" i="42"/>
  <c r="AW18" i="42"/>
  <c r="AV18" i="42"/>
  <c r="AW69" i="42"/>
  <c r="AV69" i="42"/>
  <c r="AU69" i="42"/>
  <c r="AV60" i="42"/>
  <c r="AU60" i="42"/>
  <c r="AW60" i="42"/>
  <c r="AV10" i="42"/>
  <c r="AU10" i="42"/>
  <c r="AW10" i="42"/>
  <c r="AW37" i="42"/>
  <c r="AV37" i="42"/>
  <c r="AU37" i="42"/>
  <c r="AW35" i="42"/>
  <c r="AV35" i="42"/>
  <c r="AU35" i="42"/>
  <c r="AW45" i="42"/>
  <c r="AU45" i="42"/>
  <c r="AV45" i="42"/>
  <c r="AU59" i="42"/>
  <c r="AV59" i="42"/>
  <c r="AW59" i="42"/>
  <c r="AV67" i="42"/>
  <c r="AW67" i="42"/>
  <c r="AU67" i="42"/>
  <c r="AU34" i="42"/>
  <c r="AW34" i="42"/>
  <c r="AV34" i="42"/>
  <c r="AV43" i="42"/>
  <c r="AU43" i="42"/>
  <c r="AW43" i="42"/>
  <c r="AV11" i="42"/>
  <c r="AU11" i="42"/>
  <c r="AW11" i="42"/>
  <c r="Y25" i="43"/>
  <c r="Y27" i="43"/>
  <c r="Y26" i="43"/>
  <c r="T26" i="43"/>
  <c r="J49" i="58"/>
  <c r="J25" i="43"/>
  <c r="C35" i="58"/>
  <c r="C35" i="40"/>
  <c r="J49" i="40"/>
  <c r="E8" i="58"/>
  <c r="E8" i="40"/>
  <c r="X25" i="43"/>
  <c r="J50" i="40"/>
  <c r="J50" i="58"/>
  <c r="J70" i="40"/>
  <c r="X27" i="43"/>
  <c r="W13" i="43"/>
  <c r="J70" i="58"/>
  <c r="E35" i="40"/>
  <c r="J69" i="40"/>
  <c r="J69" i="58"/>
  <c r="E35" i="58"/>
  <c r="J27" i="43"/>
  <c r="E9" i="40"/>
  <c r="E9" i="58"/>
  <c r="D35" i="40"/>
  <c r="D35" i="58"/>
  <c r="J26" i="43"/>
  <c r="J59" i="58"/>
  <c r="J59" i="40"/>
  <c r="E7" i="40"/>
  <c r="E7" i="58"/>
  <c r="J60" i="40"/>
  <c r="J60" i="58"/>
  <c r="X26" i="43"/>
  <c r="AT69" i="42" l="1"/>
  <c r="AT67" i="42"/>
  <c r="AT35" i="42"/>
  <c r="AT45" i="42"/>
  <c r="AT10" i="42"/>
  <c r="AT34" i="42"/>
  <c r="AT60" i="42"/>
  <c r="H69" i="40" s="1"/>
  <c r="AT59" i="42"/>
  <c r="E33" i="40" s="1"/>
  <c r="AT11" i="42"/>
  <c r="H49" i="58" s="1"/>
  <c r="AT18" i="42"/>
  <c r="H50" i="40" s="1"/>
  <c r="AT43" i="42"/>
  <c r="D33" i="58" s="1"/>
  <c r="AT37" i="42"/>
  <c r="F59" i="40" s="1"/>
  <c r="W26" i="43"/>
  <c r="K26" i="43"/>
  <c r="K27" i="43"/>
  <c r="X13" i="43"/>
  <c r="K25" i="43"/>
  <c r="U26" i="43"/>
  <c r="I25" i="43"/>
  <c r="W25" i="43"/>
  <c r="T13" i="43"/>
  <c r="U27" i="43"/>
  <c r="I27" i="43"/>
  <c r="I26" i="43"/>
  <c r="V13" i="43"/>
  <c r="W27" i="43"/>
  <c r="G27" i="43"/>
  <c r="F68" i="40"/>
  <c r="F68" i="58"/>
  <c r="G26" i="43"/>
  <c r="T27" i="43"/>
  <c r="F70" i="40"/>
  <c r="F70" i="58"/>
  <c r="S13" i="43"/>
  <c r="U25" i="43"/>
  <c r="H68" i="58"/>
  <c r="J56" i="40"/>
  <c r="H27" i="43"/>
  <c r="J56" i="58"/>
  <c r="J66" i="40"/>
  <c r="H69" i="58"/>
  <c r="H60" i="58"/>
  <c r="V26" i="43"/>
  <c r="J46" i="40"/>
  <c r="H48" i="40"/>
  <c r="H48" i="58"/>
  <c r="H25" i="43"/>
  <c r="H58" i="40"/>
  <c r="H26" i="43"/>
  <c r="H58" i="58"/>
  <c r="H59" i="40"/>
  <c r="H59" i="58"/>
  <c r="H70" i="40"/>
  <c r="H70" i="58"/>
  <c r="U13" i="43"/>
  <c r="V27" i="43"/>
  <c r="H50" i="58"/>
  <c r="V25" i="43"/>
  <c r="J66" i="58"/>
  <c r="J46" i="58"/>
  <c r="H60" i="40" l="1"/>
  <c r="D33" i="40"/>
  <c r="AV2" i="42"/>
  <c r="H49" i="40"/>
  <c r="C33" i="58"/>
  <c r="C33" i="40"/>
  <c r="AU2" i="42"/>
  <c r="E33" i="58"/>
  <c r="F9" i="58"/>
  <c r="C9" i="58" s="1"/>
  <c r="J9" i="58" s="1"/>
  <c r="H68" i="40"/>
  <c r="D68" i="40" s="1"/>
  <c r="AW2" i="42"/>
  <c r="F59" i="58"/>
  <c r="D59" i="58" s="1"/>
  <c r="G18" i="58" s="1"/>
  <c r="D18" i="58" s="1"/>
  <c r="F60" i="58"/>
  <c r="D60" i="58" s="1"/>
  <c r="F60" i="40"/>
  <c r="D60" i="40" s="1"/>
  <c r="R26" i="43"/>
  <c r="G25" i="43"/>
  <c r="F69" i="58"/>
  <c r="F66" i="58" s="1"/>
  <c r="E31" i="40"/>
  <c r="E29" i="40" s="1"/>
  <c r="F27" i="43"/>
  <c r="D27" i="43" s="1"/>
  <c r="E31" i="58"/>
  <c r="D59" i="40"/>
  <c r="C59" i="40" s="1"/>
  <c r="F69" i="40"/>
  <c r="D69" i="40" s="1"/>
  <c r="H18" i="40" s="1"/>
  <c r="E18" i="40" s="1"/>
  <c r="F9" i="40"/>
  <c r="C31" i="40"/>
  <c r="C29" i="40" s="1"/>
  <c r="F48" i="40"/>
  <c r="F25" i="43"/>
  <c r="C31" i="58"/>
  <c r="C29" i="58" s="1"/>
  <c r="F48" i="58"/>
  <c r="F7" i="40"/>
  <c r="F7" i="58"/>
  <c r="F8" i="58"/>
  <c r="F8" i="40"/>
  <c r="F26" i="43"/>
  <c r="D26" i="43" s="1"/>
  <c r="D31" i="40"/>
  <c r="D29" i="40" s="1"/>
  <c r="F58" i="58"/>
  <c r="D31" i="58"/>
  <c r="D29" i="58" s="1"/>
  <c r="F58" i="40"/>
  <c r="F50" i="40"/>
  <c r="D50" i="40" s="1"/>
  <c r="T25" i="43"/>
  <c r="R25" i="43" s="1"/>
  <c r="F50" i="58"/>
  <c r="D50" i="58" s="1"/>
  <c r="Q13" i="43"/>
  <c r="D70" i="58"/>
  <c r="D68" i="58"/>
  <c r="D70" i="40"/>
  <c r="R27" i="43"/>
  <c r="F49" i="58"/>
  <c r="D49" i="58" s="1"/>
  <c r="F49" i="40"/>
  <c r="D49" i="40" s="1"/>
  <c r="H56" i="58"/>
  <c r="H66" i="58"/>
  <c r="H46" i="58"/>
  <c r="H46" i="40"/>
  <c r="H56" i="40"/>
  <c r="E29" i="58" l="1"/>
  <c r="H66" i="40"/>
  <c r="C60" i="40"/>
  <c r="G19" i="40"/>
  <c r="D19" i="40" s="1"/>
  <c r="C60" i="58"/>
  <c r="G19" i="58"/>
  <c r="D19" i="58" s="1"/>
  <c r="D25" i="43"/>
  <c r="C59" i="58"/>
  <c r="C9" i="40"/>
  <c r="J9" i="40" s="1"/>
  <c r="C8" i="40"/>
  <c r="J8" i="40" s="1"/>
  <c r="C7" i="40"/>
  <c r="J7" i="40" s="1"/>
  <c r="C8" i="58"/>
  <c r="J8" i="58" s="1"/>
  <c r="G9" i="58"/>
  <c r="D69" i="58"/>
  <c r="H18" i="58" s="1"/>
  <c r="E18" i="58" s="1"/>
  <c r="F66" i="40"/>
  <c r="D66" i="40" s="1"/>
  <c r="C66" i="40" s="1"/>
  <c r="G18" i="40"/>
  <c r="D18" i="40" s="1"/>
  <c r="D66" i="58"/>
  <c r="C66" i="58" s="1"/>
  <c r="C69" i="40"/>
  <c r="H17" i="58"/>
  <c r="C68" i="58"/>
  <c r="F56" i="58"/>
  <c r="D56" i="58" s="1"/>
  <c r="C56" i="58" s="1"/>
  <c r="D58" i="58"/>
  <c r="F46" i="58"/>
  <c r="D46" i="58" s="1"/>
  <c r="C46" i="58" s="1"/>
  <c r="D48" i="58"/>
  <c r="H19" i="58"/>
  <c r="E19" i="58" s="1"/>
  <c r="C70" i="58"/>
  <c r="F46" i="40"/>
  <c r="D46" i="40" s="1"/>
  <c r="C46" i="40" s="1"/>
  <c r="D48" i="40"/>
  <c r="F18" i="58"/>
  <c r="C18" i="58" s="1"/>
  <c r="C49" i="58"/>
  <c r="F56" i="40"/>
  <c r="D56" i="40" s="1"/>
  <c r="C56" i="40" s="1"/>
  <c r="D58" i="40"/>
  <c r="F19" i="58"/>
  <c r="C19" i="58" s="1"/>
  <c r="C50" i="58"/>
  <c r="C49" i="40"/>
  <c r="F18" i="40"/>
  <c r="C18" i="40" s="1"/>
  <c r="C68" i="40"/>
  <c r="H17" i="40"/>
  <c r="H19" i="40"/>
  <c r="E19" i="40" s="1"/>
  <c r="C70" i="40"/>
  <c r="F19" i="40"/>
  <c r="C19" i="40" s="1"/>
  <c r="C50" i="40"/>
  <c r="G7" i="40" l="1"/>
  <c r="G8" i="58"/>
  <c r="G8" i="40"/>
  <c r="G9" i="40"/>
  <c r="C69" i="58"/>
  <c r="F17" i="40"/>
  <c r="C48" i="40"/>
  <c r="G17" i="58"/>
  <c r="C58" i="58"/>
  <c r="G17" i="40"/>
  <c r="C58" i="40"/>
  <c r="E17" i="58"/>
  <c r="E15" i="58" s="1"/>
  <c r="H15" i="58"/>
  <c r="F17" i="58"/>
  <c r="C48" i="58"/>
  <c r="E17" i="40"/>
  <c r="E15" i="40" s="1"/>
  <c r="H15" i="40"/>
  <c r="D17" i="58" l="1"/>
  <c r="D15" i="58" s="1"/>
  <c r="G15" i="58"/>
  <c r="C17" i="58"/>
  <c r="C15" i="58" s="1"/>
  <c r="F15" i="58"/>
  <c r="D17" i="40"/>
  <c r="D15" i="40" s="1"/>
  <c r="G15" i="40"/>
  <c r="C17" i="40"/>
  <c r="C15" i="40" s="1"/>
  <c r="F15" i="40"/>
  <c r="AR6" i="57" l="1"/>
  <c r="AW6" i="57" l="1"/>
  <c r="AX6" i="57"/>
  <c r="AV6" i="57"/>
  <c r="AT6" i="57"/>
  <c r="H7" i="58" s="1"/>
  <c r="I7" i="58" l="1"/>
  <c r="C7" i="58" s="1"/>
  <c r="J7" i="58" l="1"/>
  <c r="G7"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sylee</author>
    <author>tc={D4857C79-1452-4D92-9445-C78CF90A4833}</author>
    <author>tc={7F355A1C-9402-4562-8596-CD0853A72011}</author>
    <author>tc={75D68C58-9BC5-4976-8B31-19BBE1B12664}</author>
  </authors>
  <commentList>
    <comment ref="I7" authorId="0" shapeId="0" xr:uid="{1D02F6D7-AE95-4423-A948-1DFE3D03A01F}">
      <text>
        <r>
          <rPr>
            <b/>
            <sz val="9"/>
            <color indexed="81"/>
            <rFont val="Tahoma"/>
            <family val="2"/>
          </rPr>
          <t>sylee:</t>
        </r>
        <r>
          <rPr>
            <sz val="9"/>
            <color indexed="81"/>
            <rFont val="Tahoma"/>
            <family val="2"/>
          </rPr>
          <t xml:space="preserve">
</t>
        </r>
        <r>
          <rPr>
            <sz val="10"/>
            <color indexed="81"/>
            <rFont val="Tahoma"/>
            <family val="2"/>
          </rPr>
          <t xml:space="preserve">- </t>
        </r>
        <r>
          <rPr>
            <sz val="10"/>
            <color indexed="81"/>
            <rFont val="돋움"/>
            <family val="3"/>
            <charset val="129"/>
          </rPr>
          <t>실사용면적</t>
        </r>
        <r>
          <rPr>
            <sz val="10"/>
            <color indexed="81"/>
            <rFont val="Tahoma"/>
            <family val="2"/>
          </rPr>
          <t xml:space="preserve"> : 2,095.8</t>
        </r>
        <r>
          <rPr>
            <sz val="10"/>
            <color indexed="81"/>
            <rFont val="돋움"/>
            <family val="3"/>
            <charset val="129"/>
          </rPr>
          <t>㎡</t>
        </r>
        <r>
          <rPr>
            <sz val="10"/>
            <color indexed="81"/>
            <rFont val="Tahoma"/>
            <family val="2"/>
          </rPr>
          <t xml:space="preserve"> (</t>
        </r>
        <r>
          <rPr>
            <sz val="10"/>
            <color indexed="81"/>
            <rFont val="돋움"/>
            <family val="3"/>
            <charset val="129"/>
          </rPr>
          <t>임대</t>
        </r>
        <r>
          <rPr>
            <sz val="10"/>
            <color indexed="81"/>
            <rFont val="Tahoma"/>
            <family val="2"/>
          </rPr>
          <t xml:space="preserve"> </t>
        </r>
        <r>
          <rPr>
            <sz val="10"/>
            <color indexed="81"/>
            <rFont val="돋움"/>
            <family val="3"/>
            <charset val="129"/>
          </rPr>
          <t>등</t>
        </r>
        <r>
          <rPr>
            <sz val="10"/>
            <color indexed="81"/>
            <rFont val="Tahoma"/>
            <family val="2"/>
          </rPr>
          <t xml:space="preserve"> </t>
        </r>
        <r>
          <rPr>
            <sz val="10"/>
            <color indexed="81"/>
            <rFont val="돋움"/>
            <family val="3"/>
            <charset val="129"/>
          </rPr>
          <t>제외</t>
        </r>
        <r>
          <rPr>
            <sz val="10"/>
            <color indexed="81"/>
            <rFont val="Tahoma"/>
            <family val="2"/>
          </rPr>
          <t>)</t>
        </r>
      </text>
    </comment>
    <comment ref="K7" authorId="0" shapeId="0" xr:uid="{9CC33843-A05E-4013-AB91-95C807A6EDB4}">
      <text>
        <r>
          <rPr>
            <b/>
            <sz val="9"/>
            <color indexed="81"/>
            <rFont val="Tahoma"/>
            <family val="2"/>
          </rPr>
          <t>sylee:</t>
        </r>
        <r>
          <rPr>
            <sz val="9"/>
            <color indexed="81"/>
            <rFont val="Tahoma"/>
            <family val="2"/>
          </rPr>
          <t xml:space="preserve">
</t>
        </r>
        <r>
          <rPr>
            <sz val="10"/>
            <color indexed="81"/>
            <rFont val="Tahoma"/>
            <family val="2"/>
          </rPr>
          <t xml:space="preserve">- Scope 1 : </t>
        </r>
        <r>
          <rPr>
            <sz val="10"/>
            <color indexed="81"/>
            <rFont val="돋움"/>
            <family val="3"/>
            <charset val="129"/>
          </rPr>
          <t>연료유형</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 xml:space="preserve">차량운행거리
</t>
        </r>
        <r>
          <rPr>
            <sz val="10"/>
            <color indexed="81"/>
            <rFont val="Tahoma"/>
            <family val="2"/>
          </rPr>
          <t xml:space="preserve">- Scope 2 : </t>
        </r>
        <r>
          <rPr>
            <sz val="10"/>
            <color indexed="81"/>
            <rFont val="돋움"/>
            <family val="3"/>
            <charset val="129"/>
          </rPr>
          <t>전기</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수도</t>
        </r>
        <r>
          <rPr>
            <sz val="10"/>
            <color indexed="81"/>
            <rFont val="Tahoma"/>
            <family val="2"/>
          </rPr>
          <t xml:space="preserve"> </t>
        </r>
        <r>
          <rPr>
            <sz val="10"/>
            <color indexed="81"/>
            <rFont val="돋움"/>
            <family val="3"/>
            <charset val="129"/>
          </rPr>
          <t>요금명세서</t>
        </r>
      </text>
    </comment>
    <comment ref="K8" authorId="1" shapeId="0" xr:uid="{D4857C79-1452-4D92-9445-C78CF90A4833}">
      <text>
        <t>[Threaded comment]
Your version of Excel allows you to read this threaded comment; however, any edits to it will get removed if the file is opened in a newer version of Excel. Learn more: https://go.microsoft.com/fwlink/?linkid=870924
Comment:
    WROLDLY (HIGG INDEX)의 FDM (FACILITY DATA MANAGEMENT) 사용</t>
      </text>
    </comment>
    <comment ref="K9" authorId="2" shapeId="0" xr:uid="{7F355A1C-9402-4562-8596-CD0853A72011}">
      <text>
        <t>[Threaded comment]
Your version of Excel allows you to read this threaded comment; however, any edits to it will get removed if the file is opened in a newer version of Excel. Learn more: https://go.microsoft.com/fwlink/?linkid=870924
Comment:
    WROLDLY (HIGG INDEX)의 FDM (FACILITY DATA MANAGEMENT) 사용</t>
      </text>
    </comment>
    <comment ref="K11" authorId="0" shapeId="0" xr:uid="{4AB9870B-E655-40FE-B2EE-72A48849F4D9}">
      <text>
        <r>
          <rPr>
            <b/>
            <sz val="9"/>
            <color indexed="81"/>
            <rFont val="Tahoma"/>
            <family val="2"/>
          </rPr>
          <t>sylee:</t>
        </r>
        <r>
          <rPr>
            <sz val="9"/>
            <color indexed="81"/>
            <rFont val="Tahoma"/>
            <family val="2"/>
          </rPr>
          <t xml:space="preserve">
</t>
        </r>
        <r>
          <rPr>
            <sz val="10"/>
            <color indexed="81"/>
            <rFont val="Tahoma"/>
            <family val="2"/>
          </rPr>
          <t xml:space="preserve">- Scope 2 : </t>
        </r>
        <r>
          <rPr>
            <sz val="10"/>
            <color indexed="81"/>
            <rFont val="돋움"/>
            <family val="3"/>
            <charset val="129"/>
          </rPr>
          <t>전기</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수도</t>
        </r>
        <r>
          <rPr>
            <sz val="10"/>
            <color indexed="81"/>
            <rFont val="Tahoma"/>
            <family val="2"/>
          </rPr>
          <t xml:space="preserve"> </t>
        </r>
        <r>
          <rPr>
            <sz val="10"/>
            <color indexed="81"/>
            <rFont val="돋움"/>
            <family val="3"/>
            <charset val="129"/>
          </rPr>
          <t>요금명세서</t>
        </r>
      </text>
    </comment>
    <comment ref="K12" authorId="3" shapeId="0" xr:uid="{75D68C58-9BC5-4976-8B31-19BBE1B12664}">
      <text>
        <t>[Threaded comment]
Your version of Excel allows you to read this threaded comment; however, any edits to it will get removed if the file is opened in a newer version of Excel. Learn more: https://go.microsoft.com/fwlink/?linkid=870924
Comment:
    WROLDLY (HIGG INDEX)의 FDM (FACILITY DATA MANAGEMENT) 사용</t>
      </text>
    </comment>
    <comment ref="K13" authorId="0" shapeId="0" xr:uid="{F7102FF2-8958-4B9D-BB1C-CFFE352BFFCC}">
      <text>
        <r>
          <rPr>
            <b/>
            <sz val="9"/>
            <color indexed="81"/>
            <rFont val="Tahoma"/>
            <family val="2"/>
          </rPr>
          <t>sylee:</t>
        </r>
        <r>
          <rPr>
            <sz val="9"/>
            <color indexed="81"/>
            <rFont val="Tahoma"/>
            <family val="2"/>
          </rPr>
          <t xml:space="preserve">
</t>
        </r>
        <r>
          <rPr>
            <sz val="10"/>
            <color indexed="81"/>
            <rFont val="Tahoma"/>
            <family val="2"/>
          </rPr>
          <t xml:space="preserve">- Scope 2 : </t>
        </r>
        <r>
          <rPr>
            <sz val="10"/>
            <color indexed="81"/>
            <rFont val="돋움"/>
            <family val="3"/>
            <charset val="129"/>
          </rPr>
          <t>전기</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수도</t>
        </r>
        <r>
          <rPr>
            <sz val="10"/>
            <color indexed="81"/>
            <rFont val="Tahoma"/>
            <family val="2"/>
          </rPr>
          <t xml:space="preserve"> </t>
        </r>
        <r>
          <rPr>
            <sz val="10"/>
            <color indexed="81"/>
            <rFont val="돋움"/>
            <family val="3"/>
            <charset val="129"/>
          </rPr>
          <t>요금명세서</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tc={A2D33E4C-70AE-4AB0-9757-5C0BEA7D7FE4}</author>
    <author>tc={F5D716AE-80FB-42D6-95A7-0077ED9DD228}</author>
    <author>tc={8844E24F-EF4F-4A47-A53B-D535B0CFA30C}</author>
    <author>tc={F9424487-270B-4AE1-872B-D61C002E95C7}</author>
    <author>Reza</author>
    <author>tc={C80602B1-1266-4A3F-8E20-0ECAF4406D6D}</author>
    <author>tc={C895241A-C461-4A54-8A6F-124A1F52B3F7}</author>
    <author>tc={1700C03C-4D89-452A-98C9-D1D9B5F84A2E}</author>
    <author>tc={E5B41287-E734-428D-BA18-7A8B57162E41}</author>
    <author>tc={6D0FFD01-9B8C-4100-8BC6-F5493F73EF15}</author>
  </authors>
  <commentList>
    <comment ref="D10" authorId="0" shapeId="0" xr:uid="{A2D33E4C-70AE-4AB0-9757-5C0BEA7D7FE4}">
      <text>
        <t>[Threaded comment]
Your version of Excel allows you to read this threaded comment; however, any edits to it will get removed if the file is opened in a newer version of Excel. Learn more: https://go.microsoft.com/fwlink/?linkid=870924
Comment:
    For dormitory</t>
      </text>
    </comment>
    <comment ref="G10" authorId="1" shapeId="0" xr:uid="{F5D716AE-80FB-42D6-95A7-0077ED9DD228}">
      <text>
        <t xml:space="preserve">[Threaded comment]
Your version of Excel allows you to read this threaded comment; however, any edits to it will get removed if the file is opened in a newer version of Excel. Learn more: https://go.microsoft.com/fwlink/?linkid=870924
Comment:
    data has not been collected
</t>
      </text>
    </comment>
    <comment ref="D12" authorId="2" shapeId="0" xr:uid="{8844E24F-EF4F-4A47-A53B-D535B0CFA30C}">
      <text>
        <t>[Threaded comment]
Your version of Excel allows you to read this threaded comment; however, any edits to it will get removed if the file is opened in a newer version of Excel. Learn more: https://go.microsoft.com/fwlink/?linkid=870924
Comment:
    For Dormitory</t>
      </text>
    </comment>
    <comment ref="G12" authorId="3" shapeId="0" xr:uid="{F9424487-270B-4AE1-872B-D61C002E95C7}">
      <text>
        <t xml:space="preserve">[Threaded comment]
Your version of Excel allows you to read this threaded comment; however, any edits to it will get removed if the file is opened in a newer version of Excel. Learn more: https://go.microsoft.com/fwlink/?linkid=870924
Comment:
    data has not been collected
</t>
      </text>
    </comment>
    <comment ref="F14" authorId="4" shapeId="0" xr:uid="{86DAC8B6-1541-4AD4-A567-170854A7CBDF}">
      <text>
        <r>
          <rPr>
            <b/>
            <sz val="9"/>
            <color indexed="81"/>
            <rFont val="Tahoma"/>
            <family val="2"/>
          </rPr>
          <t>Reza:</t>
        </r>
        <r>
          <rPr>
            <sz val="9"/>
            <color indexed="81"/>
            <rFont val="Tahoma"/>
            <family val="2"/>
          </rPr>
          <t xml:space="preserve">
dormitory 1
</t>
        </r>
      </text>
    </comment>
    <comment ref="D15" authorId="5" shapeId="0" xr:uid="{C80602B1-1266-4A3F-8E20-0ECAF4406D6D}">
      <text>
        <t>[Threaded comment]
Your version of Excel allows you to read this threaded comment; however, any edits to it will get removed if the file is opened in a newer version of Excel. Learn more: https://go.microsoft.com/fwlink/?linkid=870924
Comment:
    For dormitory</t>
      </text>
    </comment>
    <comment ref="F15" authorId="4" shapeId="0" xr:uid="{53939A36-22FA-42EF-9EFD-A30AEA838603}">
      <text>
        <r>
          <rPr>
            <b/>
            <sz val="9"/>
            <color indexed="81"/>
            <rFont val="Tahoma"/>
            <family val="2"/>
          </rPr>
          <t>Reza:</t>
        </r>
        <r>
          <rPr>
            <sz val="9"/>
            <color indexed="81"/>
            <rFont val="Tahoma"/>
            <family val="2"/>
          </rPr>
          <t xml:space="preserve">
dormitory 2</t>
        </r>
      </text>
    </comment>
    <comment ref="G15" authorId="6" shapeId="0" xr:uid="{C895241A-C461-4A54-8A6F-124A1F52B3F7}">
      <text>
        <t>[Threaded comment]
Your version of Excel allows you to read this threaded comment; however, any edits to it will get removed if the file is opened in a newer version of Excel. Learn more: https://go.microsoft.com/fwlink/?linkid=870924
Comment:
    data has not been collected</t>
      </text>
    </comment>
    <comment ref="D23" authorId="7" shapeId="0" xr:uid="{1700C03C-4D89-452A-98C9-D1D9B5F84A2E}">
      <text>
        <t>[Threaded comment]
Your version of Excel allows you to read this threaded comment; however, any edits to it will get removed if the file is opened in a newer version of Excel. Learn more: https://go.microsoft.com/fwlink/?linkid=870924
Comment:
    For Dormitory</t>
      </text>
    </comment>
    <comment ref="S26" authorId="8" shapeId="0" xr:uid="{E5B41287-E734-428D-BA18-7A8B57162E41}">
      <text>
        <t>[Threaded comment]
Your version of Excel allows you to read this threaded comment; however, any edits to it will get removed if the file is opened in a newer version of Excel. Learn more: https://go.microsoft.com/fwlink/?linkid=870924
Comment:
    still under calculation</t>
      </text>
    </comment>
    <comment ref="D27" authorId="9" shapeId="0" xr:uid="{6D0FFD01-9B8C-4100-8BC6-F5493F73EF15}">
      <text>
        <t>[Threaded comment]
Your version of Excel allows you to read this threaded comment; however, any edits to it will get removed if the file is opened in a newer version of Excel. Learn more: https://go.microsoft.com/fwlink/?linkid=870924
Comment:
    For Dormitory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tc={CC731EFE-E141-4396-B16A-F9D890A2DA77}</author>
    <author>tc={F89A08D6-C270-4D0F-9DA5-EE388FEC0F99}</author>
    <author>tc={DDC8DE75-D8BB-49F3-9D1B-68DE8B62501A}</author>
    <author>tc={813E288C-477D-47C2-893B-27E15E156E8A}</author>
    <author>Reza</author>
    <author>tc={5BE265F6-2F85-41F1-8C73-A035B99E34FC}</author>
    <author>tc={CA874E6E-6A1B-423B-AD68-DFDA91CE0BE2}</author>
    <author>tc={0F0A5453-4D5B-4E2D-B651-283DBAD7C0C1}</author>
    <author>tc={AFE84EC8-F6CD-433B-AA25-46AC2AD9C5E4}</author>
    <author>tc={6207FC1E-B531-4AF2-84A1-D5572B5B97C6}</author>
  </authors>
  <commentList>
    <comment ref="D10" authorId="0" shapeId="0" xr:uid="{CC731EFE-E141-4396-B16A-F9D890A2DA77}">
      <text>
        <t>[Threaded comment]
Your version of Excel allows you to read this threaded comment; however, any edits to it will get removed if the file is opened in a newer version of Excel. Learn more: https://go.microsoft.com/fwlink/?linkid=870924
Comment:
    For dormitory</t>
      </text>
    </comment>
    <comment ref="G10" authorId="1" shapeId="0" xr:uid="{F89A08D6-C270-4D0F-9DA5-EE388FEC0F99}">
      <text>
        <t xml:space="preserve">[Threaded comment]
Your version of Excel allows you to read this threaded comment; however, any edits to it will get removed if the file is opened in a newer version of Excel. Learn more: https://go.microsoft.com/fwlink/?linkid=870924
Comment:
    data has not been collected
</t>
      </text>
    </comment>
    <comment ref="D12" authorId="2" shapeId="0" xr:uid="{DDC8DE75-D8BB-49F3-9D1B-68DE8B62501A}">
      <text>
        <t>[Threaded comment]
Your version of Excel allows you to read this threaded comment; however, any edits to it will get removed if the file is opened in a newer version of Excel. Learn more: https://go.microsoft.com/fwlink/?linkid=870924
Comment:
    For Dormitory</t>
      </text>
    </comment>
    <comment ref="G12" authorId="3" shapeId="0" xr:uid="{813E288C-477D-47C2-893B-27E15E156E8A}">
      <text>
        <t xml:space="preserve">[Threaded comment]
Your version of Excel allows you to read this threaded comment; however, any edits to it will get removed if the file is opened in a newer version of Excel. Learn more: https://go.microsoft.com/fwlink/?linkid=870924
Comment:
    data has not been collected
</t>
      </text>
    </comment>
    <comment ref="F14" authorId="4" shapeId="0" xr:uid="{3A4931B7-7C68-4010-B800-97D4E5574B5C}">
      <text>
        <r>
          <rPr>
            <b/>
            <sz val="9"/>
            <color indexed="81"/>
            <rFont val="Tahoma"/>
            <family val="2"/>
          </rPr>
          <t>Reza:</t>
        </r>
        <r>
          <rPr>
            <sz val="9"/>
            <color indexed="81"/>
            <rFont val="Tahoma"/>
            <family val="2"/>
          </rPr>
          <t xml:space="preserve">
dormitory 1
</t>
        </r>
      </text>
    </comment>
    <comment ref="D15" authorId="5" shapeId="0" xr:uid="{5BE265F6-2F85-41F1-8C73-A035B99E34FC}">
      <text>
        <t>[Threaded comment]
Your version of Excel allows you to read this threaded comment; however, any edits to it will get removed if the file is opened in a newer version of Excel. Learn more: https://go.microsoft.com/fwlink/?linkid=870924
Comment:
    For dormitory</t>
      </text>
    </comment>
    <comment ref="F15" authorId="4" shapeId="0" xr:uid="{F3F40C25-B5B6-4CD2-A004-E59886D48106}">
      <text>
        <r>
          <rPr>
            <b/>
            <sz val="9"/>
            <color indexed="81"/>
            <rFont val="Tahoma"/>
            <family val="2"/>
          </rPr>
          <t>Reza:</t>
        </r>
        <r>
          <rPr>
            <sz val="9"/>
            <color indexed="81"/>
            <rFont val="Tahoma"/>
            <family val="2"/>
          </rPr>
          <t xml:space="preserve">
dormitory 2</t>
        </r>
      </text>
    </comment>
    <comment ref="G15" authorId="6" shapeId="0" xr:uid="{CA874E6E-6A1B-423B-AD68-DFDA91CE0BE2}">
      <text>
        <t>[Threaded comment]
Your version of Excel allows you to read this threaded comment; however, any edits to it will get removed if the file is opened in a newer version of Excel. Learn more: https://go.microsoft.com/fwlink/?linkid=870924
Comment:
    data has not been collected</t>
      </text>
    </comment>
    <comment ref="D23" authorId="7" shapeId="0" xr:uid="{0F0A5453-4D5B-4E2D-B651-283DBAD7C0C1}">
      <text>
        <t>[Threaded comment]
Your version of Excel allows you to read this threaded comment; however, any edits to it will get removed if the file is opened in a newer version of Excel. Learn more: https://go.microsoft.com/fwlink/?linkid=870924
Comment:
    For Dormitory</t>
      </text>
    </comment>
    <comment ref="S26" authorId="8" shapeId="0" xr:uid="{AFE84EC8-F6CD-433B-AA25-46AC2AD9C5E4}">
      <text>
        <t>[Threaded comment]
Your version of Excel allows you to read this threaded comment; however, any edits to it will get removed if the file is opened in a newer version of Excel. Learn more: https://go.microsoft.com/fwlink/?linkid=870924
Comment:
    still under calculation</t>
      </text>
    </comment>
    <comment ref="D27" authorId="9" shapeId="0" xr:uid="{6207FC1E-B531-4AF2-84A1-D5572B5B97C6}">
      <text>
        <t>[Threaded comment]
Your version of Excel allows you to read this threaded comment; however, any edits to it will get removed if the file is opened in a newer version of Excel. Learn more: https://go.microsoft.com/fwlink/?linkid=870924
Comment:
    For Dormitory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Kim, Ji Hee</author>
  </authors>
  <commentList>
    <comment ref="C22" authorId="0" shapeId="0" xr:uid="{2A471B69-9FFE-49BA-BF73-B2224330E780}">
      <text>
        <r>
          <rPr>
            <b/>
            <sz val="9"/>
            <color indexed="81"/>
            <rFont val="Tahoma"/>
            <family val="2"/>
          </rPr>
          <t xml:space="preserve">Kim, Ji Hee:
</t>
        </r>
        <r>
          <rPr>
            <b/>
            <sz val="9"/>
            <color indexed="81"/>
            <rFont val="돋움"/>
            <family val="3"/>
            <charset val="129"/>
          </rPr>
          <t>전기보일러</t>
        </r>
        <r>
          <rPr>
            <b/>
            <sz val="9"/>
            <color indexed="81"/>
            <rFont val="Tahoma"/>
            <family val="2"/>
          </rPr>
          <t xml:space="preserve"> </t>
        </r>
        <r>
          <rPr>
            <b/>
            <sz val="9"/>
            <color indexed="81"/>
            <rFont val="돋움"/>
            <family val="3"/>
            <charset val="129"/>
          </rPr>
          <t>사용</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Kim, Ji Hee</author>
  </authors>
  <commentList>
    <comment ref="D8" authorId="0" shapeId="0" xr:uid="{07AE1480-0A05-440E-9AB9-ACCD1089D346}">
      <text>
        <r>
          <rPr>
            <b/>
            <sz val="9"/>
            <color indexed="81"/>
            <rFont val="Tahoma"/>
            <family val="2"/>
          </rPr>
          <t>Kim, Ji Hee:</t>
        </r>
        <r>
          <rPr>
            <sz val="9"/>
            <color indexed="81"/>
            <rFont val="Tahoma"/>
            <family val="2"/>
          </rPr>
          <t xml:space="preserve">
fossil</t>
        </r>
        <r>
          <rPr>
            <sz val="9"/>
            <color indexed="81"/>
            <rFont val="돋움"/>
            <family val="3"/>
            <charset val="129"/>
          </rPr>
          <t>의</t>
        </r>
        <r>
          <rPr>
            <sz val="9"/>
            <color indexed="81"/>
            <rFont val="Tahoma"/>
            <family val="2"/>
          </rPr>
          <t xml:space="preserve"> </t>
        </r>
        <r>
          <rPr>
            <sz val="9"/>
            <color indexed="81"/>
            <rFont val="돋움"/>
            <family val="3"/>
            <charset val="129"/>
          </rPr>
          <t>계수는</t>
        </r>
        <r>
          <rPr>
            <sz val="9"/>
            <color indexed="81"/>
            <rFont val="Tahoma"/>
            <family val="2"/>
          </rPr>
          <t xml:space="preserve"> 29.8</t>
        </r>
        <r>
          <rPr>
            <sz val="9"/>
            <color indexed="81"/>
            <rFont val="돋움"/>
            <family val="3"/>
            <charset val="129"/>
          </rPr>
          <t>이지만</t>
        </r>
        <r>
          <rPr>
            <sz val="9"/>
            <color indexed="81"/>
            <rFont val="Tahoma"/>
            <family val="2"/>
          </rPr>
          <t xml:space="preserve">, </t>
        </r>
        <r>
          <rPr>
            <sz val="9"/>
            <color indexed="81"/>
            <rFont val="돋움"/>
            <family val="3"/>
            <charset val="129"/>
          </rPr>
          <t>국내외</t>
        </r>
        <r>
          <rPr>
            <sz val="9"/>
            <color indexed="81"/>
            <rFont val="Tahoma"/>
            <family val="2"/>
          </rPr>
          <t xml:space="preserve"> </t>
        </r>
        <r>
          <rPr>
            <sz val="9"/>
            <color indexed="81"/>
            <rFont val="돋움"/>
            <family val="3"/>
            <charset val="129"/>
          </rPr>
          <t>표준값으로</t>
        </r>
        <r>
          <rPr>
            <sz val="9"/>
            <color indexed="81"/>
            <rFont val="Tahoma"/>
            <family val="2"/>
          </rPr>
          <t xml:space="preserve"> 27</t>
        </r>
        <r>
          <rPr>
            <sz val="9"/>
            <color indexed="81"/>
            <rFont val="돋움"/>
            <family val="3"/>
            <charset val="129"/>
          </rPr>
          <t>을</t>
        </r>
        <r>
          <rPr>
            <sz val="9"/>
            <color indexed="81"/>
            <rFont val="Tahoma"/>
            <family val="2"/>
          </rPr>
          <t xml:space="preserve"> </t>
        </r>
        <r>
          <rPr>
            <sz val="9"/>
            <color indexed="81"/>
            <rFont val="돋움"/>
            <family val="3"/>
            <charset val="129"/>
          </rPr>
          <t>적용하고</t>
        </r>
        <r>
          <rPr>
            <sz val="9"/>
            <color indexed="81"/>
            <rFont val="Tahoma"/>
            <family val="2"/>
          </rPr>
          <t xml:space="preserve"> </t>
        </r>
        <r>
          <rPr>
            <sz val="9"/>
            <color indexed="81"/>
            <rFont val="돋움"/>
            <family val="3"/>
            <charset val="129"/>
          </rPr>
          <t>있음</t>
        </r>
        <r>
          <rPr>
            <sz val="9"/>
            <color indexed="81"/>
            <rFont val="Tahoma"/>
            <family val="2"/>
          </rPr>
          <t>.</t>
        </r>
      </text>
    </comment>
    <comment ref="B13" authorId="0" shapeId="0" xr:uid="{BCD5BC95-7230-40ED-8349-BF2C6FBAD237}">
      <text>
        <r>
          <rPr>
            <b/>
            <sz val="9"/>
            <color indexed="81"/>
            <rFont val="Tahoma"/>
            <family val="2"/>
          </rPr>
          <t>Kim, Ji Hee:</t>
        </r>
        <r>
          <rPr>
            <sz val="9"/>
            <color indexed="81"/>
            <rFont val="Tahoma"/>
            <family val="2"/>
          </rPr>
          <t xml:space="preserve">
HFC-32/HFC-125 (50.0/50.0)</t>
        </r>
      </text>
    </comment>
    <comment ref="R75" authorId="0" shapeId="0" xr:uid="{F2AE507C-416F-47B9-BA98-D3E8BAA69AF0}">
      <text>
        <r>
          <rPr>
            <b/>
            <sz val="9"/>
            <color indexed="81"/>
            <rFont val="Tahoma"/>
            <family val="2"/>
          </rPr>
          <t>Kim, Ji Hee:</t>
        </r>
        <r>
          <rPr>
            <sz val="9"/>
            <color indexed="81"/>
            <rFont val="Tahoma"/>
            <family val="2"/>
          </rPr>
          <t xml:space="preserve">
KAHO</t>
        </r>
        <r>
          <rPr>
            <sz val="9"/>
            <color indexed="81"/>
            <rFont val="돋움"/>
            <family val="3"/>
            <charset val="129"/>
          </rPr>
          <t>사업장에서</t>
        </r>
        <r>
          <rPr>
            <sz val="9"/>
            <color indexed="81"/>
            <rFont val="Tahoma"/>
            <family val="2"/>
          </rPr>
          <t xml:space="preserve"> </t>
        </r>
        <r>
          <rPr>
            <sz val="9"/>
            <color indexed="81"/>
            <rFont val="돋움"/>
            <family val="3"/>
            <charset val="129"/>
          </rPr>
          <t>제공해준</t>
        </r>
        <r>
          <rPr>
            <sz val="9"/>
            <color indexed="81"/>
            <rFont val="Tahoma"/>
            <family val="2"/>
          </rPr>
          <t xml:space="preserve"> Higg FDM </t>
        </r>
        <r>
          <rPr>
            <sz val="9"/>
            <color indexed="81"/>
            <rFont val="돋움"/>
            <family val="3"/>
            <charset val="129"/>
          </rPr>
          <t>기준</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<sst xmlns="http://schemas.openxmlformats.org/spreadsheetml/2006/main" count="3062" uniqueCount="1145">
  <si>
    <t>사업장 상세정보</t>
    <phoneticPr fontId="2" type="noConversion"/>
  </si>
  <si>
    <r>
      <t>온실가스 활동 데이터 관리 현황</t>
    </r>
    <r>
      <rPr>
        <b/>
        <vertAlign val="superscript"/>
        <sz val="18"/>
        <color theme="0"/>
        <rFont val="나눔바른고딕 Light"/>
        <family val="3"/>
        <charset val="129"/>
      </rPr>
      <t>2)</t>
    </r>
    <phoneticPr fontId="2" type="noConversion"/>
  </si>
  <si>
    <t>No.</t>
    <phoneticPr fontId="6" type="noConversion"/>
  </si>
  <si>
    <t>사업장명</t>
    <phoneticPr fontId="2" type="noConversion"/>
  </si>
  <si>
    <t>호전실업 주식회사</t>
  </si>
  <si>
    <t>dwpark1@hojeon.co.kr , sylee4@hojeon.co.kr</t>
  </si>
  <si>
    <t>PT. KAHOINDAH CITRAGARMENT</t>
    <phoneticPr fontId="2" type="noConversion"/>
  </si>
  <si>
    <t>JI.Bali Blok D16, Kawasan Berikat Nusantara Cilincing Cakung Jakarta Utara, Indonesia</t>
  </si>
  <si>
    <t>14,100 M2 (facility)</t>
  </si>
  <si>
    <t>Scope 1  + Scope 2</t>
  </si>
  <si>
    <t>MS. REZA</t>
  </si>
  <si>
    <t>reza@kaho.co.id</t>
  </si>
  <si>
    <t>PT. YONGJIN JAVASUKA GARMENT</t>
    <phoneticPr fontId="2" type="noConversion"/>
  </si>
  <si>
    <t>PT. YONGJIN JAVASUKA GARMENT (1공장)</t>
  </si>
  <si>
    <t>anita@yongjin.co.id</t>
  </si>
  <si>
    <t>PT. YONGJIN JAVASUKA GARMENT (2,3공장)</t>
  </si>
  <si>
    <t>PT. HJL INDO NETWORKS</t>
    <phoneticPr fontId="2" type="noConversion"/>
  </si>
  <si>
    <t>Graha Surveyor Indonesia 17th fl. 1701
Jl. Jend. Gatot Subroto Kav. 56
Jakarta 12950, Indonesia</t>
  </si>
  <si>
    <t>1,304 M2</t>
  </si>
  <si>
    <t>Mr. Fahmi</t>
  </si>
  <si>
    <t>fahmi@hjl.co.id</t>
  </si>
  <si>
    <t>PT.HOGA REKSA GARMENT</t>
    <phoneticPr fontId="2" type="noConversion"/>
  </si>
  <si>
    <t>Jl.Raya Leles KM. 13 Kp. Tutugan RT001/ RW. 002 Desa Haruman, Kecamatan Leles, Kabupaten Garut, Jawa Barat. 44152, Indonesia
T. +62 0262 2457677</t>
  </si>
  <si>
    <t xml:space="preserve">125,052 m2 (land)
51,968 m2 (facility) </t>
  </si>
  <si>
    <t>Scope 1 + Scope 2</t>
  </si>
  <si>
    <t>andri@hoga.co.id</t>
  </si>
  <si>
    <t>㈜엠파파</t>
    <phoneticPr fontId="2" type="noConversion"/>
  </si>
  <si>
    <t>주식회사 엠파파</t>
  </si>
  <si>
    <t>구분</t>
    <phoneticPr fontId="2" type="noConversion"/>
  </si>
  <si>
    <t>Scope 1+2</t>
    <phoneticPr fontId="2" type="noConversion"/>
  </si>
  <si>
    <t>Scope 1</t>
    <phoneticPr fontId="2" type="noConversion"/>
  </si>
  <si>
    <t>Scope 2</t>
    <phoneticPr fontId="2" type="noConversion"/>
  </si>
  <si>
    <t>데이터 수집년도</t>
    <phoneticPr fontId="2" type="noConversion"/>
  </si>
  <si>
    <t>2022년</t>
    <phoneticPr fontId="2" type="noConversion"/>
  </si>
  <si>
    <t>2023년</t>
    <phoneticPr fontId="2" type="noConversion"/>
  </si>
  <si>
    <t>2024년</t>
    <phoneticPr fontId="2" type="noConversion"/>
  </si>
  <si>
    <t>Scope 1 + Scope 2</t>
    <phoneticPr fontId="2" type="noConversion"/>
  </si>
  <si>
    <t>2023년</t>
  </si>
  <si>
    <t>2024년</t>
  </si>
  <si>
    <t>합계</t>
    <phoneticPr fontId="2" type="noConversion"/>
  </si>
  <si>
    <t>KAHOINDAH CITRAGARMENT</t>
  </si>
  <si>
    <t>PT. HJL INDO NETWORKS</t>
  </si>
  <si>
    <t>PT.HOGA REKSA GARMENT</t>
  </si>
  <si>
    <t>스팀</t>
    <phoneticPr fontId="2" type="noConversion"/>
  </si>
  <si>
    <t>2022년</t>
  </si>
  <si>
    <t>2022~2024년 연료 사용량 및 온실가스 배출량 그래프</t>
    <phoneticPr fontId="2" type="noConversion"/>
  </si>
  <si>
    <t>2022~2024년 Scope 1+2 온실가스 배출량(tCO2eq)</t>
    <phoneticPr fontId="2" type="noConversion"/>
  </si>
  <si>
    <t>호전실업 사업장별 Scope 1+2 온실가스 배출량</t>
    <phoneticPr fontId="2" type="noConversion"/>
  </si>
  <si>
    <t>연료 종류별 Scope 1+2 온실가스 배출량</t>
    <phoneticPr fontId="2" type="noConversion"/>
  </si>
  <si>
    <t>데이터 수집년도</t>
  </si>
  <si>
    <t>사업장명</t>
  </si>
  <si>
    <t>데이터 수집범위</t>
    <phoneticPr fontId="2" type="noConversion"/>
  </si>
  <si>
    <t>Scope 1 연료 종류</t>
    <phoneticPr fontId="2" type="noConversion"/>
  </si>
  <si>
    <t>Scope 2 연료 종류</t>
  </si>
  <si>
    <t>-선택-</t>
    <phoneticPr fontId="2" type="noConversion"/>
  </si>
  <si>
    <t>전력</t>
  </si>
  <si>
    <t>Scope 1</t>
  </si>
  <si>
    <t>Scope 2</t>
  </si>
  <si>
    <t>▶</t>
    <phoneticPr fontId="2" type="noConversion"/>
  </si>
  <si>
    <t>특이사항 및
확인 필요사항</t>
    <phoneticPr fontId="2" type="noConversion"/>
  </si>
  <si>
    <r>
      <rPr>
        <strike/>
        <sz val="10"/>
        <color theme="1"/>
        <rFont val="맑은 고딕"/>
        <family val="3"/>
        <charset val="129"/>
      </rPr>
      <t>- HOGA 사업장의 2024년 배출량 급증 사유</t>
    </r>
    <r>
      <rPr>
        <sz val="10"/>
        <color theme="1"/>
        <rFont val="맑은 고딕"/>
        <family val="2"/>
        <charset val="129"/>
      </rPr>
      <t xml:space="preserve"> -&gt; 데이터 소수점자리 오기입 수정 完</t>
    </r>
    <phoneticPr fontId="2" type="noConversion"/>
  </si>
  <si>
    <t>- YONGJIN 2,3공장의 2024년 Scope 1 배출량 급감 사유 : 산업폐기물의 사용량 급감으로 보이며, 단위 오기입인지 사용량 증가인지 확인 필요</t>
    <phoneticPr fontId="2" type="noConversion"/>
  </si>
  <si>
    <t>합계</t>
  </si>
  <si>
    <t>2022~2024년 Scope 1 온실가스 배출량(tCO2eq)</t>
    <phoneticPr fontId="2" type="noConversion"/>
  </si>
  <si>
    <t>호전실업 사업장별 Scope 1 온실가스 배출량</t>
    <phoneticPr fontId="2" type="noConversion"/>
  </si>
  <si>
    <t>Scope 1 연료 종류별 온실가스 배출량</t>
    <phoneticPr fontId="2" type="noConversion"/>
  </si>
  <si>
    <t>연료 종류</t>
    <phoneticPr fontId="2" type="noConversion"/>
  </si>
  <si>
    <t>자동차용 가솔린(휘발유)</t>
  </si>
  <si>
    <t>특이사항</t>
    <phoneticPr fontId="2" type="noConversion"/>
  </si>
  <si>
    <t>- KAHO 사업장의 배출량이 지속적으로 감소하는 추세</t>
    <phoneticPr fontId="2" type="noConversion"/>
  </si>
  <si>
    <t>- 엠파파는 Scope 1 배출량 없는 것으로 확인됨</t>
    <phoneticPr fontId="2" type="noConversion"/>
  </si>
  <si>
    <t>확인 필요사항</t>
    <phoneticPr fontId="2" type="noConversion"/>
  </si>
  <si>
    <t>- YONGJIN 2,3공장의 2023년 Scope 1 배출량 급증 사유 : 수소불화탄소의 사용량 급증으로 보이며, 단위 오기입인지 사용량 증가인지 확인 필요</t>
    <phoneticPr fontId="2" type="noConversion"/>
  </si>
  <si>
    <t>- 엠파파의  Scope 1 연료 사용여부 확인 필요</t>
    <phoneticPr fontId="2" type="noConversion"/>
  </si>
  <si>
    <t>호전실업 사업장별 "S50셀"에서 선택한 Scope 1 연료의 온실가스 배출량</t>
    <phoneticPr fontId="2" type="noConversion"/>
  </si>
  <si>
    <t>호전실업 사업장별 Scope 1 연료 사용량</t>
    <phoneticPr fontId="2" type="noConversion"/>
  </si>
  <si>
    <t>단위 :</t>
    <phoneticPr fontId="2" type="noConversion"/>
  </si>
  <si>
    <t>1월</t>
    <phoneticPr fontId="2" type="noConversion"/>
  </si>
  <si>
    <t>2월</t>
    <phoneticPr fontId="2" type="noConversion"/>
  </si>
  <si>
    <t>3월</t>
  </si>
  <si>
    <t>4월</t>
  </si>
  <si>
    <t>5월</t>
  </si>
  <si>
    <t>6월</t>
  </si>
  <si>
    <t>7월</t>
  </si>
  <si>
    <t>8월</t>
  </si>
  <si>
    <t>9월</t>
  </si>
  <si>
    <t>10월</t>
  </si>
  <si>
    <t>11월</t>
  </si>
  <si>
    <t>12월</t>
  </si>
  <si>
    <t>2022~2024년 Scope 2 온실가스 배출량(tCO2eq)</t>
    <phoneticPr fontId="2" type="noConversion"/>
  </si>
  <si>
    <t>호전실업 사업장별 Scope 2 온실가스 배출량</t>
    <phoneticPr fontId="2" type="noConversion"/>
  </si>
  <si>
    <t>Scope 2 연료 종류별 온실가스 배출량</t>
    <phoneticPr fontId="2" type="noConversion"/>
  </si>
  <si>
    <t>- HOGA 사업장의 2024년 배출량 급증 사유</t>
  </si>
  <si>
    <t>- YONGJIN 2,3공장의 배출량이 지속적으로 증가하는 추세</t>
    <phoneticPr fontId="2" type="noConversion"/>
  </si>
  <si>
    <t>호전실업 사업장별 Scope 2 전력 구매량</t>
    <phoneticPr fontId="2" type="noConversion"/>
  </si>
  <si>
    <t>Deloitte_raw data 보완</t>
    <phoneticPr fontId="2" type="noConversion"/>
  </si>
  <si>
    <t>1월</t>
  </si>
  <si>
    <t>2월</t>
  </si>
  <si>
    <r>
      <t>kgCO</t>
    </r>
    <r>
      <rPr>
        <b/>
        <vertAlign val="subscript"/>
        <sz val="11"/>
        <color theme="1"/>
        <rFont val="맑은 고딕"/>
        <family val="3"/>
        <charset val="129"/>
      </rPr>
      <t>2</t>
    </r>
    <phoneticPr fontId="2" type="noConversion"/>
  </si>
  <si>
    <r>
      <t>kgCH</t>
    </r>
    <r>
      <rPr>
        <b/>
        <vertAlign val="subscript"/>
        <sz val="11"/>
        <color theme="1"/>
        <rFont val="맑은 고딕"/>
        <family val="3"/>
        <charset val="129"/>
      </rPr>
      <t>4</t>
    </r>
    <phoneticPr fontId="2" type="noConversion"/>
  </si>
  <si>
    <r>
      <t>kgN</t>
    </r>
    <r>
      <rPr>
        <b/>
        <vertAlign val="subscript"/>
        <sz val="11"/>
        <color theme="1"/>
        <rFont val="맑은 고딕"/>
        <family val="3"/>
        <charset val="129"/>
      </rPr>
      <t>2</t>
    </r>
    <r>
      <rPr>
        <b/>
        <sz val="11"/>
        <color theme="1"/>
        <rFont val="맑은 고딕"/>
        <family val="3"/>
        <charset val="129"/>
      </rPr>
      <t>O</t>
    </r>
    <phoneticPr fontId="2" type="noConversion"/>
  </si>
  <si>
    <t>차량</t>
  </si>
  <si>
    <t>이동연소</t>
  </si>
  <si>
    <t>차량 운행</t>
  </si>
  <si>
    <t>㎥</t>
  </si>
  <si>
    <t>PT. KAHOINDAH CITRAGARMENT</t>
  </si>
  <si>
    <t>Vehicle</t>
  </si>
  <si>
    <t>Fuel</t>
  </si>
  <si>
    <t>Mobile combustion fuels and vehicle</t>
  </si>
  <si>
    <t>manager-level operational vehicles</t>
  </si>
  <si>
    <t>Automotive gasoline (petrol)</t>
  </si>
  <si>
    <t>RON 90 (called Pertalite)</t>
  </si>
  <si>
    <t>Boiler</t>
  </si>
  <si>
    <t>Stationary combustion fuels and equipment - Solid Fuel</t>
  </si>
  <si>
    <t>converts boiler combustion to produce heat that is used for steam ironing and fabric relaxation.</t>
  </si>
  <si>
    <t>Industrial Wastes</t>
  </si>
  <si>
    <t>Fabric Waste from Production</t>
  </si>
  <si>
    <t>kg</t>
  </si>
  <si>
    <t>Forklift</t>
  </si>
  <si>
    <t>to transport heavy weight item from one location to another location using forklift</t>
  </si>
  <si>
    <t>Biodiesel</t>
  </si>
  <si>
    <t>Biosolar (B30)</t>
  </si>
  <si>
    <t>Kitchen</t>
  </si>
  <si>
    <t>Stationary combustion fuels and equipment - Gaseous Fuel</t>
  </si>
  <si>
    <t>coocking food</t>
  </si>
  <si>
    <t>Liquefied Petroleum Gas (LPG)</t>
  </si>
  <si>
    <t>LPG 12 KG</t>
  </si>
  <si>
    <t>PT. YONGJIN JAVASUKA GARMENT</t>
  </si>
  <si>
    <t>Mess</t>
  </si>
  <si>
    <t>Stationary combustion</t>
  </si>
  <si>
    <t>Generator</t>
  </si>
  <si>
    <t>Gas / Diesel oil</t>
  </si>
  <si>
    <t>SOLAR</t>
  </si>
  <si>
    <t>FABRIC WASTE FROM CUTTING</t>
  </si>
  <si>
    <t>AC</t>
  </si>
  <si>
    <t>RawMaterial</t>
  </si>
  <si>
    <t>Others</t>
  </si>
  <si>
    <t>Hydrofluorocarbons(HFCs)</t>
  </si>
  <si>
    <t>HFC-410A</t>
    <phoneticPr fontId="2" type="noConversion"/>
  </si>
  <si>
    <t>ETC</t>
  </si>
  <si>
    <t>HCFC-22</t>
    <phoneticPr fontId="2" type="noConversion"/>
  </si>
  <si>
    <t>Car</t>
  </si>
  <si>
    <t>Mobile combustion</t>
  </si>
  <si>
    <t>Automotive gasoline/diesel oil</t>
  </si>
  <si>
    <t>DIESEL OIL</t>
  </si>
  <si>
    <t>GASOLINE</t>
  </si>
  <si>
    <t>LPG 12 KG &amp; CAN 230 GR</t>
  </si>
  <si>
    <t>SOLAR/DIESEL OIL</t>
  </si>
  <si>
    <t>HFC-32</t>
    <phoneticPr fontId="2" type="noConversion"/>
  </si>
  <si>
    <t>RON 92 (called pertamax)</t>
  </si>
  <si>
    <t>Power Generator</t>
    <phoneticPr fontId="2" type="noConversion"/>
  </si>
  <si>
    <t>Conversion of Diesel Combusting to Electric Energy</t>
  </si>
  <si>
    <t>Company Controlled Vehicle for Logistic Purpose</t>
  </si>
  <si>
    <t>Company Controlled Vehicle for Business Purpose</t>
  </si>
  <si>
    <t>원료</t>
  </si>
  <si>
    <t>RON 92 (called [ertamax)</t>
  </si>
  <si>
    <t>RON 90</t>
  </si>
  <si>
    <t>Stationary combustion</t>
    <phoneticPr fontId="2" type="noConversion"/>
  </si>
  <si>
    <t>HFC-32</t>
  </si>
  <si>
    <t>R11 for blasting/cleaning</t>
  </si>
  <si>
    <t>CFC-11</t>
    <phoneticPr fontId="2" type="noConversion"/>
  </si>
  <si>
    <t>DIESEL OIL/SOLAR</t>
  </si>
  <si>
    <t>PERTALITE (RONN 90)</t>
  </si>
  <si>
    <t>Convertion of Diesel Combusting to Electric Energy</t>
  </si>
  <si>
    <t>Deloitte_raw data 보완</t>
  </si>
  <si>
    <t>CH4 계수(옵션)</t>
    <phoneticPr fontId="2" type="noConversion"/>
  </si>
  <si>
    <t>N2O 계수(옵션)</t>
    <phoneticPr fontId="2" type="noConversion"/>
  </si>
  <si>
    <r>
      <t>tCO</t>
    </r>
    <r>
      <rPr>
        <b/>
        <vertAlign val="subscript"/>
        <sz val="11"/>
        <color theme="1"/>
        <rFont val="맑은 고딕"/>
        <family val="3"/>
        <charset val="129"/>
      </rPr>
      <t>2</t>
    </r>
    <r>
      <rPr>
        <b/>
        <sz val="11"/>
        <color theme="1"/>
        <rFont val="맑은 고딕"/>
        <family val="3"/>
        <charset val="129"/>
      </rPr>
      <t>eq</t>
    </r>
    <phoneticPr fontId="2" type="noConversion"/>
  </si>
  <si>
    <t>MWh</t>
  </si>
  <si>
    <t>KRW</t>
  </si>
  <si>
    <t>KAHOINDAH CITRAGARMENT</t>
    <phoneticPr fontId="2" type="noConversion"/>
  </si>
  <si>
    <t>Indonesia</t>
  </si>
  <si>
    <t>Electricity</t>
  </si>
  <si>
    <t>IDR</t>
  </si>
  <si>
    <t>PLN</t>
  </si>
  <si>
    <t>kgGHG/MWh</t>
  </si>
  <si>
    <t>National Electric Company (PLN)</t>
  </si>
  <si>
    <t>16.500.000</t>
  </si>
  <si>
    <t>12.000.000</t>
  </si>
  <si>
    <t>National Electricity Company</t>
  </si>
  <si>
    <t>14.000.000</t>
  </si>
  <si>
    <t>㈜엠파파</t>
  </si>
  <si>
    <t>REC</t>
  </si>
  <si>
    <t>Hydropower</t>
  </si>
  <si>
    <t>Every year</t>
  </si>
  <si>
    <t>O</t>
  </si>
  <si>
    <t>TIGRs</t>
  </si>
  <si>
    <t>Unit</t>
  </si>
  <si>
    <t>1 year</t>
  </si>
  <si>
    <t>PT XURYA DAYA INDONESIA</t>
  </si>
  <si>
    <t>Solar Thermal</t>
  </si>
  <si>
    <t>25 year</t>
  </si>
  <si>
    <t>SLO</t>
  </si>
  <si>
    <t>Deloitte</t>
    <phoneticPr fontId="2" type="noConversion"/>
  </si>
  <si>
    <t>No.</t>
  </si>
  <si>
    <t>Q</t>
    <phoneticPr fontId="2" type="noConversion"/>
  </si>
  <si>
    <t>A</t>
    <phoneticPr fontId="2" type="noConversion"/>
  </si>
  <si>
    <t>O</t>
    <phoneticPr fontId="2" type="noConversion"/>
  </si>
  <si>
    <t>25.01.06</t>
    <phoneticPr fontId="2" type="noConversion"/>
  </si>
  <si>
    <t>Q1</t>
    <phoneticPr fontId="2" type="noConversion"/>
  </si>
  <si>
    <t>A1</t>
    <phoneticPr fontId="2" type="noConversion"/>
  </si>
  <si>
    <t>25.01.14</t>
    <phoneticPr fontId="2" type="noConversion"/>
  </si>
  <si>
    <t>-</t>
    <phoneticPr fontId="2" type="noConversion"/>
  </si>
  <si>
    <t xml:space="preserve">KAHOINDAH CITRAGARMENT </t>
    <phoneticPr fontId="2" type="noConversion"/>
  </si>
  <si>
    <t>25.01.07</t>
    <phoneticPr fontId="2" type="noConversion"/>
  </si>
  <si>
    <t>Could you provide a response regarding the data for Scope 1 kitchen usage for the years 2022 to 2024?</t>
  </si>
  <si>
    <t>yes, you can refer to the attached file as LPG which used at kitchen</t>
  </si>
  <si>
    <t>25.01.15</t>
  </si>
  <si>
    <t>Q2</t>
    <phoneticPr fontId="2" type="noConversion"/>
  </si>
  <si>
    <t>Regarding 2024, is there any specific reason why the forklifts that previously used biodiesel in 2022–2023 were switched to B-A oil?</t>
  </si>
  <si>
    <t>A2</t>
    <phoneticPr fontId="2" type="noConversion"/>
  </si>
  <si>
    <t>sorry, it is a typo. actually the forklift have been using Biosolar (B30), I will fixed the data and will be sent accordingly.</t>
  </si>
  <si>
    <t>Q3</t>
    <phoneticPr fontId="2" type="noConversion"/>
  </si>
  <si>
    <t>For Scope 1 boiler facilities (2022–2024), you have indicated that the fuel used is industrial waste. Could you confirm if this is due to the application of waste-to-fuel technology?</t>
  </si>
  <si>
    <t>A3</t>
    <phoneticPr fontId="2" type="noConversion"/>
  </si>
  <si>
    <t>The type of boiler is incineration boiler which use combustible waste as a fule such as wood and fabric waste, but mostly use fabric leftovers.</t>
  </si>
  <si>
    <t>X</t>
    <phoneticPr fontId="2" type="noConversion"/>
  </si>
  <si>
    <t>Since industrial waste composition varies by site, the IPCC does not specify a default calorific value for it. Do you have a site-specific net calorific value coefficient that you are using?</t>
  </si>
  <si>
    <t>25.01.20</t>
    <phoneticPr fontId="2" type="noConversion"/>
  </si>
  <si>
    <t>PT. YONGJIN JAVASUKA GARMENT (1공장)</t>
    <phoneticPr fontId="2" type="noConversion"/>
  </si>
  <si>
    <t>25.01.08</t>
    <phoneticPr fontId="2" type="noConversion"/>
  </si>
  <si>
    <t>There are some months with missing data for hydrofluorocarbons (HCFCs and HFCs) under Scope 1 for the years 2022 to 2024. Is there a specific reason why no fuel was used in those months?</t>
  </si>
  <si>
    <t>The provided data is based on purchase data/documents, it means we don't make purchases every month</t>
  </si>
  <si>
    <t>Could you provide more detailed information about the hydrofluorocarbons (HCFCs and HFCs) under Scope 1 for the years 2022 to 2024? (e.g., HFC-134A, HFC-22, HCFC-141B, etc.)</t>
  </si>
  <si>
    <t>Factory has been separated the category of FREON HFC-410A, HFC-32, HCFC-22, CFC-11.
please kindly click the link on body email for the data</t>
  </si>
  <si>
    <t>Based on the link you provided, it appears that the use of HFC-32 under Scope 1 for Plants 2 and 3 occurred only in “Car” in 2023. In previous years, it was reported under “AC.” Could you please confirm whether this is a misentry? Additionally, could you clarify what kind of equipment is referred to as “AC”? (e.g., cooling systems, etc.)</t>
  </si>
  <si>
    <t xml:space="preserve">We apologize for the incorrect data. The correct data HFC-32 used for AC. Please kindly click the link inside the table as our revised data.
https://drive.google.com/drive/folders/17kXMEzbn-FMH7hFF0sYD2jJRNUQyYMhw?usp=sharing </t>
    <phoneticPr fontId="2" type="noConversion"/>
  </si>
  <si>
    <t>You mentioned that electric boilers will be used across the entire production line starting from 2024. Does this apply to both Factory 1 and Factories 2 and 3?</t>
  </si>
  <si>
    <t>The electric boiler has been implemented only at Factory 2 and 3; Factory 1 has not yet adopted the electric boiler.</t>
  </si>
  <si>
    <t>It is confirmed that the replacement with electric boilers occurred only in Plants 2 and 3. If so, is there any specific reason for the increase in Plant 1’s electricity consumption in 2024?</t>
    <phoneticPr fontId="2" type="noConversion"/>
  </si>
  <si>
    <t>There is no specific reason for the increase electricity in Plant 1. 
Plant 1 added production machine in 2024. The production line also increased from 15 lines in 2023 to 18 lines in 2024. So electricity consumption also increased.</t>
    <phoneticPr fontId="2" type="noConversion"/>
  </si>
  <si>
    <t>PT. YONGJIN JAVASUKA GARMENT (2,3공장)</t>
    <phoneticPr fontId="2" type="noConversion"/>
  </si>
  <si>
    <t>Q4</t>
    <phoneticPr fontId="2" type="noConversion"/>
  </si>
  <si>
    <t>You have mentioned the use of Solar Thermal energy only for Factories 2 and 3 in relation to renewable energy. Does this mean solar panel installation applies only to Factories 2 and 3, and not Factory 1?</t>
  </si>
  <si>
    <t>A4</t>
    <phoneticPr fontId="2" type="noConversion"/>
  </si>
  <si>
    <t>Yes, Solar thermal technology has been implemented only at Factory 2 and 3; Factory 1 has not yet adopted solar thermal</t>
  </si>
  <si>
    <t>Q5</t>
    <phoneticPr fontId="2" type="noConversion"/>
  </si>
  <si>
    <t>In 2023, for Scope 1, the fuel unit for hydrofluorocarbons is reported in cubic meters (㎥), while other years report it in kilograms (kg). Is there a specific reason for this? If this is a data entry error, please confirm and provide the corrected value. If the use of cubic meters is correct, could you explain the reason for the unit change and the significant increase in usage?</t>
  </si>
  <si>
    <t>A5</t>
    <phoneticPr fontId="2" type="noConversion"/>
  </si>
  <si>
    <t>We apologize for the oversight when entering the data. The correct data is in kilograms (kg)</t>
  </si>
  <si>
    <t>Q6</t>
    <phoneticPr fontId="2" type="noConversion"/>
  </si>
  <si>
    <t>Is there any specific reason why there is no Solar Thermal generation data for December at Factories 2 and 3?</t>
  </si>
  <si>
    <t>A6</t>
    <phoneticPr fontId="2" type="noConversion"/>
  </si>
  <si>
    <t>Data usage of solar thermal has been released on Januay 10, 2025. we have already updated the data.</t>
  </si>
  <si>
    <t>Q7</t>
  </si>
  <si>
    <t>In October 2024, there was a sudden use of Freon gas (CFC) at Factories 2 and 3. Is there a specific reason for this, and do you plan to continue using it in the future?</t>
  </si>
  <si>
    <t>A7</t>
  </si>
  <si>
    <t>On October 2023, Factory 3 utilized Freon gas (CFC) for cleaning  maintenance by using blasting method. However, moving forward, the factory will used vacuum as a tool for blasting (cleaning maintenance) so R11 will no longer be used in any maintenance activities.</t>
  </si>
  <si>
    <t>-</t>
  </si>
  <si>
    <t>Q8</t>
  </si>
  <si>
    <t>The usage of industrial waste under Scope 1 in Plants 2 and 3 appears to have significantly decreased in 2024. Was this reduction due to the replacement with electric boilers? Or is there another reason for this change? Also, could you confirm whether the usage of industrial waste is expected to continue declining?</t>
    <phoneticPr fontId="2" type="noConversion"/>
  </si>
  <si>
    <t>A8</t>
    <phoneticPr fontId="2" type="noConversion"/>
  </si>
  <si>
    <t xml:space="preserve">Yes, the reduction due to replacement with electrical boilers. And we expected to continue decline usage of industrial waste
</t>
  </si>
  <si>
    <t>Q9</t>
    <phoneticPr fontId="2" type="noConversion"/>
  </si>
  <si>
    <t>A9</t>
    <phoneticPr fontId="2" type="noConversion"/>
  </si>
  <si>
    <t>We produce many types of fabric waste including boiler incineration. Therefore, we cannot provide data as your requested.</t>
  </si>
  <si>
    <t>PT. HJL INDO NETWORKS (사무실)</t>
  </si>
  <si>
    <t>Could you kindly confirm the activity data for December 2024 and provide a response as soon as possible?</t>
  </si>
  <si>
    <t>Still waiting for billing from building management. will be sent as soon as possible</t>
  </si>
  <si>
    <t>25.01.15</t>
    <phoneticPr fontId="2" type="noConversion"/>
  </si>
  <si>
    <t>For the years 2022 to 2023, the Scope 1 fuel usage is reported in metric tons, but it is listed as a volume unit. Since metric tons is a weight unit, we need to confirm if the unit is correct. If possible, please respond using the volume units (㎥) or weight units (kg) as previously suggested.</t>
  </si>
  <si>
    <t>the fuel has been changed to use ㎥</t>
  </si>
  <si>
    <t>Could you kindly provide the data on a monthly basis for the years 2022 to 2023?</t>
  </si>
  <si>
    <t>Attached. Kindly check</t>
  </si>
  <si>
    <t>In the Scope 2 power/steam breakdown, you’ve reported "Power" for the years 2022 to 2023. Could you confirm if this is correct, as it appears to be the same as the 2024 data for electricity usage?</t>
  </si>
  <si>
    <t>The power usage in 2022 and 2023 is different from 2024. It can be seen from the monthly basis (Q3)</t>
  </si>
  <si>
    <t>Could you provide details on which renewable energy sources you plan to introduce under PPA?</t>
  </si>
  <si>
    <t>Starting on January 2024, we have 25% REC from total electricity usage as attached REC certificate</t>
  </si>
  <si>
    <t>There seems to be a significant increase in Scope 2 electricity usage for December 2024. Could you confirm if there was a data entry error with the decimal points, or if there is another reason for this increase?</t>
  </si>
  <si>
    <t>There's typo on December 2024 electricity usage. Attached the updated information</t>
  </si>
  <si>
    <t>Pt. Kahoindah Citragarment</t>
  </si>
  <si>
    <t>Pt. Hoga Reksa Garment</t>
  </si>
  <si>
    <t>Pt. Yongjin Javasuka Garment</t>
  </si>
  <si>
    <t xml:space="preserve"> </t>
  </si>
  <si>
    <t>Types of fuel</t>
  </si>
  <si>
    <t>kg/Liter</t>
  </si>
  <si>
    <t>IEA</t>
    <phoneticPr fontId="2" type="noConversion"/>
  </si>
  <si>
    <t>https://www.iea.org/data-and-statistics/data-product/oil-information#documentation</t>
  </si>
  <si>
    <t>Liquefied Petroleum Gas (LPG)</t>
    <phoneticPr fontId="2" type="noConversion"/>
  </si>
  <si>
    <t>한국석유관리원</t>
  </si>
  <si>
    <t>https://www.kpetro.or.kr/lay1/S1T132C443/contents.do</t>
    <phoneticPr fontId="2" type="noConversion"/>
  </si>
  <si>
    <t>Automotive Liquefied Petroleum Gas (LPG)</t>
    <phoneticPr fontId="2" type="noConversion"/>
  </si>
  <si>
    <t>Carbon dioxide(CO2)</t>
    <phoneticPr fontId="2" type="noConversion"/>
  </si>
  <si>
    <t>Hydrofluorocarbons(HFCs)</t>
    <phoneticPr fontId="2" type="noConversion"/>
  </si>
  <si>
    <t>Perfluorocarbons(PFCs)</t>
    <phoneticPr fontId="2" type="noConversion"/>
  </si>
  <si>
    <t>Sulfur hexafluoride(SF6)</t>
    <phoneticPr fontId="2" type="noConversion"/>
  </si>
  <si>
    <t>Nitrogen trifluoride(NF3)</t>
    <phoneticPr fontId="2" type="noConversion"/>
  </si>
  <si>
    <t>ETC</t>
    <phoneticPr fontId="2" type="noConversion"/>
  </si>
  <si>
    <t>R22</t>
    <phoneticPr fontId="2" type="noConversion"/>
  </si>
  <si>
    <t>NIST</t>
  </si>
  <si>
    <t>raw data*</t>
    <phoneticPr fontId="2" type="noConversion"/>
  </si>
  <si>
    <t xml:space="preserve">스팀(Steam, Heat) </t>
    <phoneticPr fontId="2" type="noConversion"/>
  </si>
  <si>
    <t xml:space="preserve">전기(Electricity) </t>
    <phoneticPr fontId="2" type="noConversion"/>
  </si>
  <si>
    <t xml:space="preserve">원유(Crude oil) </t>
    <phoneticPr fontId="2" type="noConversion"/>
  </si>
  <si>
    <t>오리멀전(Orimulsion)</t>
    <phoneticPr fontId="2" type="noConversion"/>
  </si>
  <si>
    <t xml:space="preserve">액성 천연가스(Natural Gas Liquids) </t>
    <phoneticPr fontId="2" type="noConversion"/>
  </si>
  <si>
    <t xml:space="preserve">혈암유(Shale oil) </t>
    <phoneticPr fontId="2" type="noConversion"/>
  </si>
  <si>
    <t>가스/디젤 오일(Gas / Diesel oil)</t>
    <phoneticPr fontId="2" type="noConversion"/>
  </si>
  <si>
    <t xml:space="preserve">잔여 연료유(Residual Fuel Oil) </t>
    <phoneticPr fontId="2" type="noConversion"/>
  </si>
  <si>
    <t xml:space="preserve">역청(Bitumen) </t>
    <phoneticPr fontId="2" type="noConversion"/>
  </si>
  <si>
    <t>석유 코크스(Petroleum Coke)</t>
    <phoneticPr fontId="2" type="noConversion"/>
  </si>
  <si>
    <t xml:space="preserve">정제 원료(Refinery Feedstocks) </t>
    <phoneticPr fontId="2" type="noConversion"/>
  </si>
  <si>
    <t xml:space="preserve">정유가스(Refinery Gas) </t>
    <phoneticPr fontId="2" type="noConversion"/>
  </si>
  <si>
    <t>파라핀 왁스(Waxes)</t>
    <phoneticPr fontId="2" type="noConversion"/>
  </si>
  <si>
    <t>백유(White Spirit)</t>
    <phoneticPr fontId="2" type="noConversion"/>
  </si>
  <si>
    <t>기타석유제품(Other Petroleum Products)</t>
    <phoneticPr fontId="2" type="noConversion"/>
  </si>
  <si>
    <t xml:space="preserve">무연탄(Anthracite) </t>
    <phoneticPr fontId="2" type="noConversion"/>
  </si>
  <si>
    <t>점결탄(Coking Coal)</t>
  </si>
  <si>
    <t xml:space="preserve">기타 역청탄(Other Bituminous Coal) </t>
    <phoneticPr fontId="2" type="noConversion"/>
  </si>
  <si>
    <t xml:space="preserve">하위 역청탄(Sub-Bituminous Coal) </t>
    <phoneticPr fontId="2" type="noConversion"/>
  </si>
  <si>
    <t>갈탄(Lignite)</t>
    <phoneticPr fontId="2" type="noConversion"/>
  </si>
  <si>
    <t xml:space="preserve">유모혈암(Oil Shale) </t>
    <phoneticPr fontId="2" type="noConversion"/>
  </si>
  <si>
    <t>역청암(Tar Sands)</t>
    <phoneticPr fontId="2" type="noConversion"/>
  </si>
  <si>
    <t>갈탄 연탄 (Brown Coal Briquettes)</t>
  </si>
  <si>
    <t xml:space="preserve">특허연료(Patent Fuel) </t>
  </si>
  <si>
    <t xml:space="preserve">코크스로(석탄)(Coke Oven Coke) </t>
  </si>
  <si>
    <t>가스 코크스(가스공장 코크스)(Gas Coke)</t>
  </si>
  <si>
    <t>콜타르(Coal Tar)</t>
  </si>
  <si>
    <t>가스공장 가스(Gas Works Gas)</t>
  </si>
  <si>
    <t>코크스로 가스(Coke Oven Gas)</t>
    <phoneticPr fontId="2" type="noConversion"/>
  </si>
  <si>
    <t xml:space="preserve">고로 가스(Blast Furnace Gas) </t>
    <phoneticPr fontId="2" type="noConversion"/>
  </si>
  <si>
    <t>산소 강철로 가스(Oxygen Steel Furnace Gas)</t>
    <phoneticPr fontId="2" type="noConversion"/>
  </si>
  <si>
    <t xml:space="preserve">도시폐기물(비-바이오매스 부분) </t>
  </si>
  <si>
    <t xml:space="preserve">산업 폐기물(Industrial Wastes) </t>
  </si>
  <si>
    <t>냉매</t>
    <phoneticPr fontId="2" type="noConversion"/>
  </si>
  <si>
    <t xml:space="preserve">폐유(Waste Oil) </t>
  </si>
  <si>
    <t>토탄(Peat) :</t>
  </si>
  <si>
    <t>목재/목재 폐기물(Wood/Wood Waste) :</t>
  </si>
  <si>
    <t>아황산염 잿물(Sulphite Lyes) :</t>
  </si>
  <si>
    <t>기타 고체바이오매스</t>
  </si>
  <si>
    <t>목탄(Charcoal)</t>
    <phoneticPr fontId="2" type="noConversion"/>
  </si>
  <si>
    <t>바이오가솔린(Biogasoline)</t>
  </si>
  <si>
    <t xml:space="preserve">바이오디젤(Biodiesel) </t>
  </si>
  <si>
    <t xml:space="preserve">매립가스(Landfill gas) </t>
  </si>
  <si>
    <t>슬러지 가스(Sludge gas)</t>
  </si>
  <si>
    <t>도시폐기물(바이오매스 부문)</t>
    <phoneticPr fontId="2" type="noConversion"/>
  </si>
  <si>
    <t>㎥</t>
    <phoneticPr fontId="2" type="noConversion"/>
  </si>
  <si>
    <t>㎤</t>
  </si>
  <si>
    <t>liter</t>
  </si>
  <si>
    <r>
      <t>in</t>
    </r>
    <r>
      <rPr>
        <b/>
        <sz val="9"/>
        <color theme="0"/>
        <rFont val="맑은 고딕"/>
        <family val="3"/>
        <charset val="129"/>
      </rPr>
      <t>3</t>
    </r>
  </si>
  <si>
    <r>
      <t>ft</t>
    </r>
    <r>
      <rPr>
        <b/>
        <sz val="9"/>
        <color theme="0"/>
        <rFont val="맑은 고딕"/>
        <family val="3"/>
        <charset val="129"/>
      </rPr>
      <t>3</t>
    </r>
  </si>
  <si>
    <t>gal(미)</t>
    <phoneticPr fontId="2" type="noConversion"/>
  </si>
  <si>
    <t>bbl</t>
  </si>
  <si>
    <t>g</t>
  </si>
  <si>
    <t>oz</t>
  </si>
  <si>
    <t>lb</t>
  </si>
  <si>
    <t>metric ton</t>
  </si>
  <si>
    <t>J</t>
  </si>
  <si>
    <t>cal</t>
  </si>
  <si>
    <t>Btu</t>
  </si>
  <si>
    <t>kw hr</t>
  </si>
  <si>
    <t>1 J</t>
  </si>
  <si>
    <t>1 cal</t>
  </si>
  <si>
    <t>1 Btu</t>
  </si>
  <si>
    <t>0.0002.930711</t>
    <phoneticPr fontId="2" type="noConversion"/>
  </si>
  <si>
    <t>1 kw hr</t>
  </si>
  <si>
    <t>[IEA Emission Factors 2022]</t>
    <phoneticPr fontId="2" type="noConversion"/>
  </si>
  <si>
    <t>AR6</t>
    <phoneticPr fontId="2" type="noConversion"/>
  </si>
  <si>
    <t>Category</t>
    <phoneticPr fontId="2" type="noConversion"/>
  </si>
  <si>
    <t>CO2</t>
    <phoneticPr fontId="2" type="noConversion"/>
  </si>
  <si>
    <t>Carbon dioxide</t>
    <phoneticPr fontId="2" type="noConversion"/>
  </si>
  <si>
    <r>
      <t>CO</t>
    </r>
    <r>
      <rPr>
        <b/>
        <vertAlign val="subscript"/>
        <sz val="11"/>
        <color rgb="FF000000"/>
        <rFont val="Calibri"/>
        <family val="3"/>
        <charset val="129"/>
        <scheme val="minor"/>
      </rPr>
      <t>2</t>
    </r>
  </si>
  <si>
    <r>
      <t>CH</t>
    </r>
    <r>
      <rPr>
        <b/>
        <vertAlign val="subscript"/>
        <sz val="11"/>
        <color rgb="FF000000"/>
        <rFont val="Calibri"/>
        <family val="3"/>
        <charset val="129"/>
        <scheme val="minor"/>
      </rPr>
      <t>4</t>
    </r>
    <phoneticPr fontId="2" type="noConversion"/>
  </si>
  <si>
    <r>
      <t>N</t>
    </r>
    <r>
      <rPr>
        <b/>
        <vertAlign val="subscript"/>
        <sz val="11"/>
        <color rgb="FF000000"/>
        <rFont val="Calibri"/>
        <family val="3"/>
        <charset val="129"/>
        <scheme val="minor"/>
      </rPr>
      <t>2</t>
    </r>
    <r>
      <rPr>
        <b/>
        <sz val="11"/>
        <color rgb="FF000000"/>
        <rFont val="Calibri"/>
        <family val="3"/>
        <charset val="129"/>
        <scheme val="minor"/>
      </rPr>
      <t>O</t>
    </r>
  </si>
  <si>
    <t>CH4</t>
    <phoneticPr fontId="2" type="noConversion"/>
  </si>
  <si>
    <t>Methane - fossil</t>
    <phoneticPr fontId="2" type="noConversion"/>
  </si>
  <si>
    <t>N2O</t>
    <phoneticPr fontId="2" type="noConversion"/>
  </si>
  <si>
    <t>Nitrous oxide</t>
    <phoneticPr fontId="2" type="noConversion"/>
  </si>
  <si>
    <t>원유</t>
  </si>
  <si>
    <t>Indonesia</t>
    <phoneticPr fontId="2" type="noConversion"/>
  </si>
  <si>
    <t>Hydrochlorofluorocarbon-22</t>
    <phoneticPr fontId="2" type="noConversion"/>
  </si>
  <si>
    <t>Korea</t>
    <phoneticPr fontId="2" type="noConversion"/>
  </si>
  <si>
    <t>CFC-11</t>
  </si>
  <si>
    <t>Chlorofluorocarbon-11</t>
    <phoneticPr fontId="2" type="noConversion"/>
  </si>
  <si>
    <t>HFC-125</t>
  </si>
  <si>
    <t>Hydrochlorofluorocarbon-125</t>
    <phoneticPr fontId="2" type="noConversion"/>
  </si>
  <si>
    <t>휘발유</t>
  </si>
  <si>
    <t>Hydrofluorocarbon-410A</t>
    <phoneticPr fontId="2" type="noConversion"/>
  </si>
  <si>
    <t>Hydrofluorocarbon-32</t>
    <phoneticPr fontId="2" type="noConversion"/>
  </si>
  <si>
    <r>
      <t>(ton CO</t>
    </r>
    <r>
      <rPr>
        <vertAlign val="subscript"/>
        <sz val="11"/>
        <color theme="1"/>
        <rFont val="맑은 고딕"/>
        <family val="3"/>
        <charset val="129"/>
      </rPr>
      <t>2</t>
    </r>
    <r>
      <rPr>
        <sz val="11"/>
        <color theme="1"/>
        <rFont val="맑은 고딕"/>
        <family val="2"/>
        <charset val="129"/>
      </rPr>
      <t>/MWh)</t>
    </r>
    <phoneticPr fontId="2" type="noConversion"/>
  </si>
  <si>
    <t>JET A-1, JP-8</t>
  </si>
  <si>
    <t>등유</t>
  </si>
  <si>
    <t>FAKTOR EMISI GRK SISTEM KETENAGALISTRIKAN TAHUN 2019*</t>
    <phoneticPr fontId="2" type="noConversion"/>
  </si>
  <si>
    <t>경유</t>
  </si>
  <si>
    <t>R-400</t>
  </si>
  <si>
    <t>CFC-12/CFC-114</t>
  </si>
  <si>
    <t>Should be specified1)</t>
  </si>
  <si>
    <t>B-A유</t>
  </si>
  <si>
    <t>R-401A</t>
  </si>
  <si>
    <t>HCFC-22/HFC-152a/HCFC-124</t>
  </si>
  <si>
    <t>(53.0/13.0/34.0)</t>
  </si>
  <si>
    <t>B-B유</t>
  </si>
  <si>
    <t>R-401B</t>
  </si>
  <si>
    <t>(61.0/11.0/28.0)</t>
  </si>
  <si>
    <t>B-C유</t>
  </si>
  <si>
    <t>R-401C</t>
  </si>
  <si>
    <t>(33.0/15.0/52.0)</t>
  </si>
  <si>
    <t>LPG</t>
  </si>
  <si>
    <t>R-402A</t>
  </si>
  <si>
    <t>HFC-125/HC-290/HCFC-22</t>
  </si>
  <si>
    <t>(60.0/2.0/38.0)</t>
  </si>
  <si>
    <t>R-402B</t>
  </si>
  <si>
    <t>(38.0/2.0/60.0)</t>
  </si>
  <si>
    <t>납사</t>
  </si>
  <si>
    <t>R-403A</t>
  </si>
  <si>
    <t>HC-290/HCFC-22/PFC-218</t>
  </si>
  <si>
    <t>(5.0/75.0/20.0)</t>
  </si>
  <si>
    <t>아스팔트</t>
  </si>
  <si>
    <t>R-403B</t>
  </si>
  <si>
    <t>(5.0/56.0/39.0)</t>
  </si>
  <si>
    <t>윤활유</t>
  </si>
  <si>
    <t>R-404A</t>
  </si>
  <si>
    <t>HFC-125/HFC-143a/HFC-134a</t>
  </si>
  <si>
    <t>(44.0/52.0/4.0)</t>
  </si>
  <si>
    <t>석유코크스(고체)</t>
  </si>
  <si>
    <t>R-405A</t>
  </si>
  <si>
    <t>HCFC-22/ HFC-152a/ HCFC-142b/PFC-318</t>
  </si>
  <si>
    <t>(45.0/7.0/5.5/42.5)</t>
  </si>
  <si>
    <t>정제 원료</t>
  </si>
  <si>
    <t>R-406A</t>
  </si>
  <si>
    <t>HCFC-22/HC-600a/HCFC-142b</t>
  </si>
  <si>
    <t>(55.0/14.0/41.0)</t>
  </si>
  <si>
    <t>정제가스</t>
  </si>
  <si>
    <t>R-407A</t>
  </si>
  <si>
    <t>HFC-32/HFC-125/HFC-134a</t>
  </si>
  <si>
    <t>(20.0/40.0/40.0)</t>
  </si>
  <si>
    <t>파라핀왁스</t>
  </si>
  <si>
    <t>R-407B</t>
  </si>
  <si>
    <t>(10.0/70.0/20.0)</t>
  </si>
  <si>
    <t>용제</t>
  </si>
  <si>
    <t>R-407C</t>
  </si>
  <si>
    <t>(23.0/25.0/52.0)</t>
  </si>
  <si>
    <t>재생유(WDF)</t>
  </si>
  <si>
    <t>R-407D</t>
  </si>
  <si>
    <t>(15.0/15.0/70.0)</t>
  </si>
  <si>
    <t>국내 무연탄</t>
  </si>
  <si>
    <t>R-407E</t>
  </si>
  <si>
    <t>(25.0/15.0/60.0)</t>
  </si>
  <si>
    <t>원료용 유연탄</t>
  </si>
  <si>
    <t>R-408A</t>
  </si>
  <si>
    <t>HFC-125/HFC-143a/HCFC-22</t>
  </si>
  <si>
    <t>(7.0/46.0/47.0)</t>
  </si>
  <si>
    <t>연료용 유연탄</t>
  </si>
  <si>
    <t>R-409A</t>
  </si>
  <si>
    <t>HCFC-22/HCFC-124/HCFC-142b</t>
  </si>
  <si>
    <t>(60.0/25.0/15.0)</t>
  </si>
  <si>
    <t>아역청탄</t>
  </si>
  <si>
    <t>R-409B</t>
  </si>
  <si>
    <t>(65.0/25.0/10.0)</t>
  </si>
  <si>
    <t>갈탄</t>
  </si>
  <si>
    <t>R-410A</t>
  </si>
  <si>
    <t>HFC-32/HFC-125</t>
  </si>
  <si>
    <t>(50.0/50.0)</t>
  </si>
  <si>
    <t>R-410B</t>
  </si>
  <si>
    <t>(45.0/55.0)</t>
  </si>
  <si>
    <t>R-411A</t>
  </si>
  <si>
    <t>HC-1270/HCFC-22/HFC-152a</t>
  </si>
  <si>
    <t>(1.5/87.5/11.0)</t>
  </si>
  <si>
    <t>R-411B</t>
  </si>
  <si>
    <t>(3.0/94.0/3.0)</t>
  </si>
  <si>
    <t>코크스(석탄)</t>
  </si>
  <si>
    <t>R-411C</t>
  </si>
  <si>
    <t>(3.0/95.5/1.5)</t>
  </si>
  <si>
    <t>가스공장 코크스</t>
  </si>
  <si>
    <t>R-412A</t>
  </si>
  <si>
    <t>HCFC-22/PFC-218/HCFC-142b</t>
  </si>
  <si>
    <t>(70.0/5.0/25.0)</t>
  </si>
  <si>
    <t>R-413A</t>
  </si>
  <si>
    <t>PFC-218/HFC-134a/HC-600a</t>
  </si>
  <si>
    <t>(9.0/88.0/3.0)</t>
  </si>
  <si>
    <t>R-414A</t>
  </si>
  <si>
    <t>HCFC-22/HCFC-124/HC-600a/HCFC-142b</t>
  </si>
  <si>
    <t>(51.0/28.5/4.0/16.5)</t>
  </si>
  <si>
    <t>코크스가스</t>
  </si>
  <si>
    <t>R-414B</t>
  </si>
  <si>
    <t>(50.0/39.0/1.5/9.5)</t>
  </si>
  <si>
    <t>고로가스</t>
  </si>
  <si>
    <t>R-415A</t>
  </si>
  <si>
    <t>HCFC-22/HFC-152a</t>
  </si>
  <si>
    <t>(82.0/18.0)</t>
  </si>
  <si>
    <t>전로가스</t>
  </si>
  <si>
    <t>R-415B</t>
  </si>
  <si>
    <t>(25.0/75.0)</t>
  </si>
  <si>
    <t>천연가스(LNG)</t>
    <phoneticPr fontId="2" type="noConversion"/>
  </si>
  <si>
    <t>천연가스(LNG)</t>
  </si>
  <si>
    <t>R-416A</t>
  </si>
  <si>
    <t>HFC-134a/HCFC-124/HC-600</t>
  </si>
  <si>
    <t>(59.0/39.5/1.5)</t>
  </si>
  <si>
    <t>도시 폐기물(non-bio)</t>
    <phoneticPr fontId="2" type="noConversion"/>
  </si>
  <si>
    <t>R-417A</t>
  </si>
  <si>
    <t>HFC-125/HFC-134a/HC-600</t>
  </si>
  <si>
    <t>(46.6/50.0/3)</t>
  </si>
  <si>
    <t>R-418A</t>
  </si>
  <si>
    <t>HC-290/HCFC-22/HFC-152a</t>
  </si>
  <si>
    <t>(1.5/96.0/2.5)</t>
  </si>
  <si>
    <t>R-419A</t>
  </si>
  <si>
    <t>HFC-125/HFC-134a/HE-E170</t>
  </si>
  <si>
    <t>(77.0/19.0/4.0)</t>
  </si>
  <si>
    <t>이탄</t>
  </si>
  <si>
    <t>R-420A</t>
  </si>
  <si>
    <t>HFC-134a/HCFC-142b</t>
  </si>
  <si>
    <t>(88.0/12.0)</t>
  </si>
  <si>
    <t>R-421A</t>
  </si>
  <si>
    <t>HFC-125/HFC-134a</t>
  </si>
  <si>
    <t>(58.0/42.0)</t>
  </si>
  <si>
    <t>GHG Protocol</t>
    <phoneticPr fontId="2" type="noConversion"/>
  </si>
  <si>
    <t>https://ghgprotocol.org/scope_2_guidance</t>
    <phoneticPr fontId="2" type="noConversion"/>
  </si>
  <si>
    <t>R-421B</t>
  </si>
  <si>
    <t>(85.0/15.0)</t>
  </si>
  <si>
    <t>R-422A</t>
  </si>
  <si>
    <t>HFC-125/HFC-134a/HC-600a</t>
  </si>
  <si>
    <t>(85.1/11.5/3.4)</t>
  </si>
  <si>
    <t>R-422B</t>
  </si>
  <si>
    <t>(55.0/42.0/3.0)</t>
  </si>
  <si>
    <t>CDM</t>
    <phoneticPr fontId="2" type="noConversion"/>
  </si>
  <si>
    <t>https://cdm.unfccc.int/methodologies/PAmethodologies/tools/am-tool-07-v7.0.pdf</t>
    <phoneticPr fontId="2" type="noConversion"/>
  </si>
  <si>
    <t>R-422C</t>
  </si>
  <si>
    <t>(82.0/15.0/3.0)</t>
  </si>
  <si>
    <t>R-500</t>
  </si>
  <si>
    <t>CFC-12/HFC-152a</t>
  </si>
  <si>
    <t>(73.8/26.2)</t>
  </si>
  <si>
    <t>R-501</t>
  </si>
  <si>
    <t>HCFC-22/CFC-12</t>
  </si>
  <si>
    <t>(75.0/25.0)</t>
  </si>
  <si>
    <t>R-502</t>
  </si>
  <si>
    <t>HCFC-22/CFC-115</t>
  </si>
  <si>
    <t>(48.8/51.2)</t>
  </si>
  <si>
    <t>R-503</t>
  </si>
  <si>
    <t>HFC-23/CFC-13</t>
  </si>
  <si>
    <t>(40.1/59.9)</t>
  </si>
  <si>
    <t>R-504</t>
  </si>
  <si>
    <t>HFC-32/CFC-115</t>
  </si>
  <si>
    <t>(48.2/51.8)</t>
  </si>
  <si>
    <t>R-505</t>
  </si>
  <si>
    <t>CFC-12/HCFC-31</t>
  </si>
  <si>
    <t>(78.0/22.0)</t>
  </si>
  <si>
    <t>HCFC - 22</t>
    <phoneticPr fontId="2" type="noConversion"/>
  </si>
  <si>
    <t>R-506</t>
  </si>
  <si>
    <t>CFC-31/CFC-114</t>
  </si>
  <si>
    <t>(55.1/44.9)</t>
  </si>
  <si>
    <t>HCFC - 141B</t>
    <phoneticPr fontId="2" type="noConversion"/>
  </si>
  <si>
    <t>R-507A</t>
  </si>
  <si>
    <t>HFC-125/HFC-143a</t>
  </si>
  <si>
    <t>HFC - 404A</t>
  </si>
  <si>
    <t>R-508</t>
  </si>
  <si>
    <t>A HFC-23/PFC-116</t>
  </si>
  <si>
    <t>(39.0/61.0)</t>
  </si>
  <si>
    <t>HFC - 134A</t>
    <phoneticPr fontId="2" type="noConversion"/>
  </si>
  <si>
    <t>R-508B</t>
  </si>
  <si>
    <t>HFC-23/PFC-116</t>
  </si>
  <si>
    <t>(46.0/54.0)</t>
  </si>
  <si>
    <t>HFC - 32</t>
  </si>
  <si>
    <t>R-509A</t>
  </si>
  <si>
    <t>HCFC-22/PFC-218</t>
  </si>
  <si>
    <t>(44.0/56.0)</t>
  </si>
  <si>
    <t>HFC - 410A</t>
  </si>
  <si>
    <t>HFC - 407C4</t>
    <phoneticPr fontId="2" type="noConversion"/>
  </si>
  <si>
    <t>육불화황</t>
  </si>
  <si>
    <t>육불화황(SF6)</t>
  </si>
  <si>
    <t>이산화탄소</t>
  </si>
  <si>
    <t>이산화탄소(CO2)</t>
  </si>
  <si>
    <t>R717 - Ammonia</t>
  </si>
  <si>
    <t>연료유</t>
    <phoneticPr fontId="2" type="noConversion"/>
  </si>
  <si>
    <t>부생연료유1호</t>
    <phoneticPr fontId="2" type="noConversion"/>
  </si>
  <si>
    <t>섬유 폐기물</t>
    <phoneticPr fontId="2" type="noConversion"/>
  </si>
  <si>
    <t>Gernal Infromation of Business Site</t>
    <phoneticPr fontId="2" type="noConversion"/>
  </si>
  <si>
    <r>
      <rPr>
        <b/>
        <sz val="12"/>
        <color theme="1"/>
        <rFont val="Open Sans"/>
        <family val="2"/>
      </rPr>
      <t>Target Business Establishments for Reporting:</t>
    </r>
    <r>
      <rPr>
        <sz val="12"/>
        <color theme="1"/>
        <rFont val="Open Sans"/>
        <family val="2"/>
      </rPr>
      <t xml:space="preserve">
Business establishments of entities (subsidiaries + affiliates) that are reported as affiliates in the business report of Hojeon Limited.
Business establishments where Hojeon Limited has actual operational control, such as those leased, even if not directly owned by Hojeon Limited.</t>
    </r>
    <phoneticPr fontId="2" type="noConversion"/>
  </si>
  <si>
    <t>Setting the organizational boundaries of the Hojeon Limited  _ General information of the business site</t>
  </si>
  <si>
    <t>Basic Infromation of Business Site</t>
    <phoneticPr fontId="2" type="noConversion"/>
  </si>
  <si>
    <t>Name of Entity</t>
  </si>
  <si>
    <t>Name of Facility</t>
    <phoneticPr fontId="2" type="noConversion"/>
  </si>
  <si>
    <t>Country of Business Location</t>
    <phoneticPr fontId="6" type="noConversion"/>
  </si>
  <si>
    <t>Business Type</t>
    <phoneticPr fontId="2" type="noConversion"/>
  </si>
  <si>
    <t>Lease Status</t>
    <phoneticPr fontId="2" type="noConversion"/>
  </si>
  <si>
    <t>Detailed Address</t>
    <phoneticPr fontId="2" type="noConversion"/>
  </si>
  <si>
    <t>Area</t>
    <phoneticPr fontId="2" type="noConversion"/>
  </si>
  <si>
    <r>
      <t>Greenhouse Gas Emission Sources Under Management</t>
    </r>
    <r>
      <rPr>
        <b/>
        <vertAlign val="superscript"/>
        <sz val="11"/>
        <color theme="1"/>
        <rFont val="Open Sans"/>
        <family val="2"/>
      </rPr>
      <t xml:space="preserve">3) </t>
    </r>
    <phoneticPr fontId="2" type="noConversion"/>
  </si>
  <si>
    <t>Current Status of Management Tools</t>
    <phoneticPr fontId="2" type="noConversion"/>
  </si>
  <si>
    <t>Department in Charge (Name of the Responsible Person)</t>
    <phoneticPr fontId="2" type="noConversion"/>
  </si>
  <si>
    <t>Contact Information</t>
    <phoneticPr fontId="2" type="noConversion"/>
  </si>
  <si>
    <t>HOJEON LIMITED</t>
    <phoneticPr fontId="2" type="noConversion"/>
  </si>
  <si>
    <t>HOJEON LIMITED Co., Ltd</t>
    <phoneticPr fontId="2" type="noConversion"/>
  </si>
  <si>
    <t>HOJEON LIMITED Co., Ltd</t>
  </si>
  <si>
    <t>HOJEON LIMITED</t>
  </si>
  <si>
    <t>Head Quarters</t>
    <phoneticPr fontId="2" type="noConversion"/>
  </si>
  <si>
    <t>Clothing manufacturing factory</t>
    <phoneticPr fontId="2" type="noConversion"/>
  </si>
  <si>
    <t>Ownership</t>
  </si>
  <si>
    <t>11th and 12th Floors, Shinhwa Building, 19 Mapo-daero, Mapo-gu, Seoul, Korea</t>
    <phoneticPr fontId="2" type="noConversion"/>
  </si>
  <si>
    <r>
      <t>2,430.2</t>
    </r>
    <r>
      <rPr>
        <sz val="11"/>
        <rFont val="나눔바른고딕 Light"/>
        <family val="3"/>
        <charset val="129"/>
      </rPr>
      <t xml:space="preserve">㎡
</t>
    </r>
    <r>
      <rPr>
        <sz val="11"/>
        <rFont val="Open Sans"/>
        <family val="2"/>
      </rPr>
      <t>- 4F(</t>
    </r>
    <r>
      <rPr>
        <sz val="11"/>
        <rFont val="Open Sans"/>
        <family val="3"/>
      </rPr>
      <t>Part</t>
    </r>
    <r>
      <rPr>
        <sz val="11"/>
        <rFont val="Open Sans"/>
        <family val="2"/>
      </rPr>
      <t>), 9F, 11F, 12F, 13F</t>
    </r>
    <phoneticPr fontId="2" type="noConversion"/>
  </si>
  <si>
    <t>JL. RAYA SILLIWANGI KM 35 DESA BUNDA
KEC. CICURUG - KAB. SUKABUMI 43359</t>
    <phoneticPr fontId="2" type="noConversion"/>
  </si>
  <si>
    <r>
      <t>Yongjin</t>
    </r>
    <r>
      <rPr>
        <sz val="11"/>
        <rFont val="Open Sans"/>
        <family val="2"/>
      </rPr>
      <t xml:space="preserve"> 1</t>
    </r>
    <r>
      <rPr>
        <sz val="11"/>
        <rFont val="맑은 고딕"/>
        <family val="3"/>
        <charset val="129"/>
      </rPr>
      <t>공장</t>
    </r>
    <r>
      <rPr>
        <sz val="11"/>
        <rFont val="Open Sans"/>
        <family val="2"/>
      </rPr>
      <t xml:space="preserve"> : 21,605 SQM</t>
    </r>
    <phoneticPr fontId="2" type="noConversion"/>
  </si>
  <si>
    <r>
      <t>Yongjin 2</t>
    </r>
    <r>
      <rPr>
        <sz val="11"/>
        <rFont val="맑은 고딕"/>
        <family val="2"/>
        <charset val="129"/>
      </rPr>
      <t>공장</t>
    </r>
    <r>
      <rPr>
        <sz val="11"/>
        <rFont val="Open Sans"/>
        <family val="2"/>
      </rPr>
      <t xml:space="preserve"> : 63,266 SQM
Yongjin 3</t>
    </r>
    <r>
      <rPr>
        <sz val="11"/>
        <rFont val="맑은 고딕"/>
        <family val="2"/>
        <charset val="129"/>
      </rPr>
      <t>공장</t>
    </r>
    <r>
      <rPr>
        <sz val="11"/>
        <rFont val="Open Sans"/>
        <family val="2"/>
      </rPr>
      <t xml:space="preserve"> : 38,300 SQM</t>
    </r>
    <phoneticPr fontId="2" type="noConversion"/>
  </si>
  <si>
    <t>Lease</t>
  </si>
  <si>
    <t>13rd Floor, Shinhwa Building, 19 Mapo-daero, Mapo-gu, Seoul, Korea</t>
    <phoneticPr fontId="2" type="noConversion"/>
  </si>
  <si>
    <r>
      <t>66</t>
    </r>
    <r>
      <rPr>
        <sz val="11"/>
        <rFont val="나눔바른고딕 Light"/>
        <family val="3"/>
        <charset val="129"/>
      </rPr>
      <t xml:space="preserve">㎡
</t>
    </r>
    <r>
      <rPr>
        <sz val="11"/>
        <rFont val="Open Sans"/>
        <family val="2"/>
      </rPr>
      <t>- 13F(Part)</t>
    </r>
    <phoneticPr fontId="2" type="noConversion"/>
  </si>
  <si>
    <t>Scope 1 + Scope 2 (Didn't managed)</t>
    <phoneticPr fontId="2" type="noConversion"/>
  </si>
  <si>
    <r>
      <t xml:space="preserve"> Scope 2 : </t>
    </r>
    <r>
      <rPr>
        <sz val="11"/>
        <rFont val="Open Sans"/>
        <family val="3"/>
      </rPr>
      <t>Electricty, Water supply</t>
    </r>
    <phoneticPr fontId="2" type="noConversion"/>
  </si>
  <si>
    <t>Scope 1: Vehicles (Mobile Combustion)
Scope 2: Electricity, Water Supply</t>
    <phoneticPr fontId="2" type="noConversion"/>
  </si>
  <si>
    <t>Other (Insert a note if 'Other' is selected)</t>
  </si>
  <si>
    <t>박달원 부장, 이소영 과장</t>
    <phoneticPr fontId="2" type="noConversion"/>
  </si>
  <si>
    <t>MS. ANITA</t>
    <phoneticPr fontId="2" type="noConversion"/>
  </si>
  <si>
    <t>mr. Andri</t>
  </si>
  <si>
    <t>Name of Entity</t>
    <phoneticPr fontId="2" type="noConversion"/>
  </si>
  <si>
    <t>Name of Facility</t>
  </si>
  <si>
    <t>MFAFA Co., Ltd</t>
  </si>
  <si>
    <t>MFAFA Co., Ltd</t>
    <phoneticPr fontId="2" type="noConversion"/>
  </si>
  <si>
    <t>Energy</t>
    <phoneticPr fontId="2" type="noConversion"/>
  </si>
  <si>
    <t>(Reference) Scope 1&amp;2 Emission Factor</t>
    <phoneticPr fontId="2" type="noConversion"/>
  </si>
  <si>
    <t>Biodiesel</t>
    <phoneticPr fontId="2" type="noConversion"/>
  </si>
  <si>
    <t>Gas / Diesel oil</t>
    <phoneticPr fontId="2" type="noConversion"/>
  </si>
  <si>
    <r>
      <rPr>
        <sz val="10"/>
        <color rgb="FF000000"/>
        <rFont val="맑은 고딕"/>
        <family val="3"/>
        <charset val="129"/>
      </rPr>
      <t>A</t>
    </r>
    <r>
      <rPr>
        <sz val="10"/>
        <color rgb="FF000000"/>
        <rFont val="나눔바른고딕OTF Light"/>
        <family val="3"/>
        <charset val="129"/>
      </rPr>
      <t>utomotive gasoline (petrol)</t>
    </r>
    <phoneticPr fontId="2" type="noConversion"/>
  </si>
  <si>
    <t>Korea</t>
  </si>
  <si>
    <t>Vehicle</t>
    <phoneticPr fontId="2" type="noConversion"/>
  </si>
  <si>
    <t>Boiler</t>
    <phoneticPr fontId="2" type="noConversion"/>
  </si>
  <si>
    <t>Forklift</t>
    <phoneticPr fontId="2" type="noConversion"/>
  </si>
  <si>
    <t>Kitchen</t>
    <phoneticPr fontId="2" type="noConversion"/>
  </si>
  <si>
    <t>Mess</t>
    <phoneticPr fontId="2" type="noConversion"/>
  </si>
  <si>
    <t>Generator</t>
    <phoneticPr fontId="2" type="noConversion"/>
  </si>
  <si>
    <t>AC</t>
    <phoneticPr fontId="2" type="noConversion"/>
  </si>
  <si>
    <t>Others</t>
    <phoneticPr fontId="2" type="noConversion"/>
  </si>
  <si>
    <t>Mobile combustion</t>
    <phoneticPr fontId="2" type="noConversion"/>
  </si>
  <si>
    <t>Stationary Combustion</t>
  </si>
  <si>
    <t>Stationary Combustion</t>
    <phoneticPr fontId="2" type="noConversion"/>
  </si>
  <si>
    <t>Process Emissions</t>
  </si>
  <si>
    <t>Process Emissions</t>
    <phoneticPr fontId="2" type="noConversion"/>
  </si>
  <si>
    <t>(Reference) Unit Conversion</t>
    <phoneticPr fontId="2" type="noConversion"/>
  </si>
  <si>
    <t>Volume</t>
    <phoneticPr fontId="2" type="noConversion"/>
  </si>
  <si>
    <t>Weight</t>
    <phoneticPr fontId="2" type="noConversion"/>
  </si>
  <si>
    <t>Same with ㎥</t>
    <phoneticPr fontId="2" type="noConversion"/>
  </si>
  <si>
    <t>(Solid or Liquid)</t>
    <phoneticPr fontId="2" type="noConversion"/>
  </si>
  <si>
    <r>
      <t>Nm</t>
    </r>
    <r>
      <rPr>
        <b/>
        <vertAlign val="superscript"/>
        <sz val="11"/>
        <color theme="0"/>
        <rFont val="맑은 고딕"/>
        <family val="3"/>
        <charset val="129"/>
      </rPr>
      <t>3</t>
    </r>
    <r>
      <rPr>
        <b/>
        <sz val="11"/>
        <color theme="0"/>
        <rFont val="맑은 고딕"/>
        <family val="3"/>
        <charset val="129"/>
      </rPr>
      <t>(Gas)</t>
    </r>
    <phoneticPr fontId="2" type="noConversion"/>
  </si>
  <si>
    <t>[Reference] Classification of Greenhouse Gas Emission Sources</t>
    <phoneticPr fontId="2" type="noConversion"/>
  </si>
  <si>
    <t>Part</t>
    <phoneticPr fontId="2" type="noConversion"/>
  </si>
  <si>
    <t>Definition</t>
    <phoneticPr fontId="2" type="noConversion"/>
  </si>
  <si>
    <t>Target</t>
    <phoneticPr fontId="2" type="noConversion"/>
  </si>
  <si>
    <t>Scope 1
(Direct Emission)</t>
    <phoneticPr fontId="2" type="noConversion"/>
  </si>
  <si>
    <t>Green House Gas Emissions from sources owned or controlled by the company</t>
    <phoneticPr fontId="2" type="noConversion"/>
  </si>
  <si>
    <t>Boilers, Furnaces, Turbines, Transportation vehicles, Incinerators
Greenhouse gas-emitting chemical processes</t>
    <phoneticPr fontId="2" type="noConversion"/>
  </si>
  <si>
    <t>Scope 2
(Indirect Enission)</t>
    <phoneticPr fontId="2" type="noConversion"/>
  </si>
  <si>
    <t>Green House Gas Emissions from the generation of purchased electricity and steam consumed by the company</t>
    <phoneticPr fontId="2" type="noConversion"/>
  </si>
  <si>
    <t>Electricity and steam purchased or brought into the organizational boundary of the company through other means</t>
    <phoneticPr fontId="2" type="noConversion"/>
  </si>
  <si>
    <t>Scope 3
(Other Indirect Emissions)</t>
    <phoneticPr fontId="2" type="noConversion"/>
  </si>
  <si>
    <t>Green House Gas Emissions from activities related to the company, but occurring at facilities not owned or controlled by the company</t>
    <phoneticPr fontId="2" type="noConversion"/>
  </si>
  <si>
    <t>- Leased assets, Franchises, Outsourced activities
- Use of sold products and services
- Waste disposal</t>
    <phoneticPr fontId="2" type="noConversion"/>
  </si>
  <si>
    <t xml:space="preserve">Country </t>
    <phoneticPr fontId="2" type="noConversion"/>
  </si>
  <si>
    <t>Classification of Electricity/Steam</t>
    <phoneticPr fontId="2" type="noConversion"/>
  </si>
  <si>
    <t>Total Used Amount</t>
    <phoneticPr fontId="6" type="noConversion"/>
  </si>
  <si>
    <t>Jan</t>
    <phoneticPr fontId="2" type="noConversion"/>
  </si>
  <si>
    <t>Feb</t>
    <phoneticPr fontId="2" type="noConversion"/>
  </si>
  <si>
    <t>Mar</t>
    <phoneticPr fontId="2" type="noConversion"/>
  </si>
  <si>
    <t>Apr</t>
    <phoneticPr fontId="2" type="noConversion"/>
  </si>
  <si>
    <t>May</t>
    <phoneticPr fontId="2" type="noConversion"/>
  </si>
  <si>
    <t>Jun</t>
    <phoneticPr fontId="2" type="noConversion"/>
  </si>
  <si>
    <t>Jul</t>
    <phoneticPr fontId="2" type="noConversion"/>
  </si>
  <si>
    <t>Aug</t>
    <phoneticPr fontId="2" type="noConversion"/>
  </si>
  <si>
    <t>Sep</t>
    <phoneticPr fontId="2" type="noConversion"/>
  </si>
  <si>
    <t>Oct</t>
    <phoneticPr fontId="2" type="noConversion"/>
  </si>
  <si>
    <t>Nov</t>
    <phoneticPr fontId="2" type="noConversion"/>
  </si>
  <si>
    <t>Dec</t>
    <phoneticPr fontId="2" type="noConversion"/>
  </si>
  <si>
    <t>Unit</t>
    <phoneticPr fontId="2" type="noConversion"/>
  </si>
  <si>
    <t>Total Purchase Amount</t>
    <phoneticPr fontId="6" type="noConversion"/>
  </si>
  <si>
    <t>Currency Unit</t>
    <phoneticPr fontId="6" type="noConversion"/>
  </si>
  <si>
    <t>Supplier Name</t>
    <phoneticPr fontId="6" type="noConversion"/>
  </si>
  <si>
    <t>Distinction</t>
    <phoneticPr fontId="2" type="noConversion"/>
  </si>
  <si>
    <t>Energy Source</t>
    <phoneticPr fontId="2" type="noConversion"/>
  </si>
  <si>
    <t>Contract Duration</t>
    <phoneticPr fontId="2" type="noConversion"/>
  </si>
  <si>
    <t>Year of Start</t>
    <phoneticPr fontId="2" type="noConversion"/>
  </si>
  <si>
    <t>Certificate Availability</t>
    <phoneticPr fontId="2" type="noConversion"/>
  </si>
  <si>
    <t>Contract Information</t>
    <phoneticPr fontId="2" type="noConversion"/>
  </si>
  <si>
    <t>Remarks</t>
    <phoneticPr fontId="2" type="noConversion"/>
  </si>
  <si>
    <t>Detail Information of Renewable Energy</t>
    <phoneticPr fontId="2" type="noConversion"/>
  </si>
  <si>
    <t>Basic information of Renewable Energy</t>
    <phoneticPr fontId="2" type="noConversion"/>
  </si>
  <si>
    <t>Information of Entity/Facility Site</t>
    <phoneticPr fontId="2" type="noConversion"/>
  </si>
  <si>
    <t>Renewable Energy</t>
    <phoneticPr fontId="2" type="noConversion"/>
  </si>
  <si>
    <t>Classification of Fuel/Raw Material</t>
  </si>
  <si>
    <t>Detailed Description</t>
  </si>
  <si>
    <t>Detailed Description of Fuel/Raw Material</t>
  </si>
  <si>
    <t>Fuel Usage Information</t>
    <phoneticPr fontId="2" type="noConversion"/>
  </si>
  <si>
    <t>Fuel usage</t>
    <phoneticPr fontId="2" type="noConversion"/>
  </si>
  <si>
    <t>Jan</t>
  </si>
  <si>
    <t>Feb</t>
  </si>
  <si>
    <t>Mar</t>
  </si>
  <si>
    <t>Apr</t>
  </si>
  <si>
    <t>May</t>
  </si>
  <si>
    <t>Jun</t>
  </si>
  <si>
    <t>Jul</t>
  </si>
  <si>
    <t>Aug</t>
  </si>
  <si>
    <t>Sep</t>
  </si>
  <si>
    <t>Oct</t>
  </si>
  <si>
    <t>Nov</t>
  </si>
  <si>
    <t>Dec</t>
  </si>
  <si>
    <t>Emissions calculation</t>
    <phoneticPr fontId="2" type="noConversion"/>
  </si>
  <si>
    <t>Total Scope 1
Emissions</t>
    <phoneticPr fontId="2" type="noConversion"/>
  </si>
  <si>
    <r>
      <t>A</t>
    </r>
    <r>
      <rPr>
        <sz val="10"/>
        <color rgb="FF000000"/>
        <rFont val="나눔바른고딕OTF Light"/>
        <family val="3"/>
        <charset val="129"/>
      </rPr>
      <t>utomotive gasoline (petrol)</t>
    </r>
    <phoneticPr fontId="2" type="noConversion"/>
  </si>
  <si>
    <t>Automotive gasoline (LPG)</t>
    <phoneticPr fontId="2" type="noConversion"/>
  </si>
  <si>
    <t>Carbon Dioxide (CO2)</t>
    <phoneticPr fontId="2" type="noConversion"/>
  </si>
  <si>
    <t>(Reference) Fuel Density</t>
    <phoneticPr fontId="2" type="noConversion"/>
  </si>
  <si>
    <t>Perfluorocarbons (PFCs)</t>
    <phoneticPr fontId="2" type="noConversion"/>
  </si>
  <si>
    <r>
      <t>Sulfur hexafluoride (SF</t>
    </r>
    <r>
      <rPr>
        <sz val="10"/>
        <color rgb="FF000000"/>
        <rFont val="Tahoma"/>
        <family val="3"/>
        <charset val="1"/>
      </rPr>
      <t>₆</t>
    </r>
    <r>
      <rPr>
        <sz val="10"/>
        <color rgb="FF000000"/>
        <rFont val="Calibri"/>
        <family val="3"/>
      </rPr>
      <t>)</t>
    </r>
    <phoneticPr fontId="2" type="noConversion"/>
  </si>
  <si>
    <r>
      <t>Nitrogen trifluoride (NF</t>
    </r>
    <r>
      <rPr>
        <sz val="10"/>
        <color rgb="FF000000"/>
        <rFont val="맑은 고딕"/>
        <family val="3"/>
        <charset val="129"/>
      </rPr>
      <t>₃</t>
    </r>
    <r>
      <rPr>
        <sz val="10"/>
        <color rgb="FF000000"/>
        <rFont val="Calibri"/>
        <family val="3"/>
      </rPr>
      <t>)</t>
    </r>
    <phoneticPr fontId="2" type="noConversion"/>
  </si>
  <si>
    <t>Chlorodifluoromethane (HCFC-22)</t>
    <phoneticPr fontId="2" type="noConversion"/>
  </si>
  <si>
    <t>Use of other GHGs</t>
    <phoneticPr fontId="2" type="noConversion"/>
  </si>
  <si>
    <t>Fuel Name</t>
    <phoneticPr fontId="2" type="noConversion"/>
  </si>
  <si>
    <t>Source</t>
    <phoneticPr fontId="2" type="noConversion"/>
  </si>
  <si>
    <t>Reference Year</t>
    <phoneticPr fontId="2" type="noConversion"/>
  </si>
  <si>
    <t>Link and Remarks</t>
    <phoneticPr fontId="2" type="noConversion"/>
  </si>
  <si>
    <t>Source) IEA Raw data</t>
    <phoneticPr fontId="2" type="noConversion"/>
  </si>
  <si>
    <r>
      <t>Automotive gasoline</t>
    </r>
    <r>
      <rPr>
        <sz val="11"/>
        <color theme="1"/>
        <rFont val="맑은 고딕"/>
        <family val="3"/>
        <charset val="129"/>
      </rPr>
      <t xml:space="preserve"> / Diesel oil</t>
    </r>
    <phoneticPr fontId="2" type="noConversion"/>
  </si>
  <si>
    <t>Industrial Wastes</t>
    <phoneticPr fontId="2" type="noConversion"/>
  </si>
  <si>
    <t>Automotive gasoline (petrol)</t>
    <phoneticPr fontId="2" type="noConversion"/>
  </si>
  <si>
    <t>Data Collection Year</t>
  </si>
  <si>
    <t>Data Collection Year</t>
    <phoneticPr fontId="2" type="noConversion"/>
  </si>
  <si>
    <t>Name of Own facility</t>
    <phoneticPr fontId="2" type="noConversion"/>
  </si>
  <si>
    <t>Emissions Activities</t>
    <phoneticPr fontId="2" type="noConversion"/>
  </si>
  <si>
    <t>Combustion Type</t>
  </si>
  <si>
    <t>Combustion Type</t>
    <phoneticPr fontId="2" type="noConversion"/>
  </si>
  <si>
    <t>Fuel Consumption (kg)</t>
  </si>
  <si>
    <t>Fuel Consumption (kg)</t>
    <phoneticPr fontId="2" type="noConversion"/>
  </si>
  <si>
    <t>Energy Consumption (MJ)</t>
  </si>
  <si>
    <t>Energy Consumption (MJ)</t>
    <phoneticPr fontId="2" type="noConversion"/>
  </si>
  <si>
    <t>GHG Emissions (tCO2eq)</t>
  </si>
  <si>
    <t>GHG Emissions (tCO2eq)</t>
    <phoneticPr fontId="2" type="noConversion"/>
  </si>
  <si>
    <t xml:space="preserve"> For Review</t>
    <phoneticPr fontId="2" type="noConversion"/>
  </si>
  <si>
    <t>GHGs</t>
    <phoneticPr fontId="2" type="noConversion"/>
  </si>
  <si>
    <t>Detail</t>
    <phoneticPr fontId="2" type="noConversion"/>
  </si>
  <si>
    <t>Electricity Emission Factor (kgGHG/MWh)</t>
    <phoneticPr fontId="2" type="noConversion"/>
  </si>
  <si>
    <t>Fuel/Raw Material Usage and Waste Incineration Activity Data</t>
    <phoneticPr fontId="2" type="noConversion"/>
  </si>
  <si>
    <t>Total Electricity/Steam Purchase amount</t>
    <phoneticPr fontId="2" type="noConversion"/>
  </si>
  <si>
    <t xml:space="preserve">Country </t>
  </si>
  <si>
    <t>Classification of Electricity/Steam</t>
  </si>
  <si>
    <t>Total Purchase Amount</t>
  </si>
  <si>
    <t>Currency Unit</t>
  </si>
  <si>
    <t>Supplier Name</t>
  </si>
  <si>
    <t>Emission Factor</t>
  </si>
  <si>
    <t>Base year of emission factor</t>
  </si>
  <si>
    <t>CO2</t>
  </si>
  <si>
    <t>Emission Factor Unit (option)</t>
  </si>
  <si>
    <t>Emission Factor Unit (option)</t>
    <phoneticPr fontId="2" type="noConversion"/>
  </si>
  <si>
    <t>No.</t>
    <phoneticPr fontId="2" type="noConversion"/>
  </si>
  <si>
    <t>Total Scope 2
Emissions</t>
    <phoneticPr fontId="2" type="noConversion"/>
  </si>
  <si>
    <t>Total Purchase Amount</t>
    <phoneticPr fontId="2" type="noConversion"/>
  </si>
  <si>
    <t>Total Purchase Amount (MJ)</t>
  </si>
  <si>
    <t>Total Purchase Amount (MJ)</t>
    <phoneticPr fontId="2" type="noConversion"/>
  </si>
  <si>
    <t>Raw data _ Electricity/Steam Materials purchase</t>
    <phoneticPr fontId="2" type="noConversion"/>
  </si>
  <si>
    <t>Overseas Power Grid Emission Factor (* Please enter the data if available)</t>
    <phoneticPr fontId="2" type="noConversion"/>
  </si>
  <si>
    <t>한국 Electricity</t>
  </si>
  <si>
    <t>(Reference) Scope 1_Emission Facility</t>
    <phoneticPr fontId="2" type="noConversion"/>
  </si>
  <si>
    <t>GHG Emissions for Scope 1&amp;2 by Energy Source (tCO2eq)</t>
    <phoneticPr fontId="2" type="noConversion"/>
  </si>
  <si>
    <t>GHG Emissions for Scope 1&amp;2 by Fuel Type and Facility (tCO2eq)</t>
    <phoneticPr fontId="2" type="noConversion"/>
  </si>
  <si>
    <t>HOJEON LIMITED Annual GHG Emissions for Scope 1&amp;2</t>
    <phoneticPr fontId="2" type="noConversion"/>
  </si>
  <si>
    <t>HOJEON LIMITED GHG Emissions for Scope 1&amp;2 by Facility</t>
    <phoneticPr fontId="2" type="noConversion"/>
  </si>
  <si>
    <t>Scope 1 GHG Emissions by Facility</t>
    <phoneticPr fontId="2" type="noConversion"/>
  </si>
  <si>
    <t>Scope 2 GHG Emissions by Facility</t>
    <phoneticPr fontId="2" type="noConversion"/>
  </si>
  <si>
    <t>Electricity</t>
    <phoneticPr fontId="2" type="noConversion"/>
  </si>
  <si>
    <t>Total</t>
    <phoneticPr fontId="2" type="noConversion"/>
  </si>
  <si>
    <t>Total GHG Emissions (tCO2eq)</t>
  </si>
  <si>
    <t>Total GHG Emissions (tCO2eq)</t>
    <phoneticPr fontId="2" type="noConversion"/>
  </si>
  <si>
    <t>GHG Emissions Share (%)</t>
  </si>
  <si>
    <t>GHG Emissions Share (%)</t>
    <phoneticPr fontId="2" type="noConversion"/>
  </si>
  <si>
    <t>Energy Purchased (MJ)</t>
  </si>
  <si>
    <t>Energy Purchased (MJ)</t>
    <phoneticPr fontId="2" type="noConversion"/>
  </si>
  <si>
    <t>Annual GHG Emissions (tCO2eq)</t>
    <phoneticPr fontId="2" type="noConversion"/>
  </si>
  <si>
    <t>Electricity Consumption (MWh)</t>
    <phoneticPr fontId="2" type="noConversion"/>
  </si>
  <si>
    <t>* MFAFA Co., Ltd has been confirmed not to emit Scope 1 energy.</t>
    <phoneticPr fontId="2" type="noConversion"/>
  </si>
  <si>
    <t>* No steam purchase has been recorded.</t>
    <phoneticPr fontId="2" type="noConversion"/>
  </si>
  <si>
    <t>Steam</t>
    <phoneticPr fontId="2" type="noConversion"/>
  </si>
  <si>
    <t>Types of fuel</t>
    <phoneticPr fontId="2" type="noConversion"/>
  </si>
  <si>
    <t>Energy sources</t>
    <phoneticPr fontId="2" type="noConversion"/>
  </si>
  <si>
    <t>HOJEON LIMITED Scope 1,2 Emissions (tCO2eq) (2022~2024) / Market-based</t>
    <phoneticPr fontId="2" type="noConversion"/>
  </si>
  <si>
    <t>HOJEON LIMITED Scope 1,2 Emissions (tCO2eq) (2022~2024) / Location-based</t>
    <phoneticPr fontId="2" type="noConversion"/>
  </si>
  <si>
    <t>Items for Review and Confirmation (25.01.07)</t>
    <phoneticPr fontId="2" type="noConversion"/>
  </si>
  <si>
    <t>No</t>
    <phoneticPr fontId="2" type="noConversion"/>
  </si>
  <si>
    <t>Matters Requiring Review and Confirmation (20.01.07)</t>
    <phoneticPr fontId="2" type="noConversion"/>
  </si>
  <si>
    <t xml:space="preserve">You can refer to our inceneration boiler’s specification. According to the spec the calorific value for textile waste it will be 7,000 Kcal/kg.
And i’m not sure whether it is suitable or not, but in case the purpose of calirific value of fabric waste is to calculate for MJ, i also suggest you to refer to Higg FDM, we usualy input fabric waste as Kg and the FDM calculate it automatically to MJ unit as below table.
Example: 
https://drive.google.com/file/d/1ph0QAhmP8due2IwRn9Ef1oOWzp_7mM3W/view?usp=sharing </t>
    <phoneticPr fontId="2" type="noConversion"/>
  </si>
  <si>
    <t>Matters Requiring Review and Confirmation (20.01.22)</t>
    <phoneticPr fontId="2" type="noConversion"/>
  </si>
  <si>
    <t>Matters Requiring Review and Confirmation (20.01.17)</t>
    <phoneticPr fontId="2" type="noConversion"/>
  </si>
  <si>
    <t>Emission reduction status</t>
    <phoneticPr fontId="2" type="noConversion"/>
  </si>
  <si>
    <t>Mineral Industry</t>
    <phoneticPr fontId="2" type="noConversion"/>
  </si>
  <si>
    <t>Petroleum Refining</t>
    <phoneticPr fontId="2" type="noConversion"/>
  </si>
  <si>
    <t>Chemical Industry</t>
    <phoneticPr fontId="2" type="noConversion"/>
  </si>
  <si>
    <t>Metal Industry</t>
    <phoneticPr fontId="2" type="noConversion"/>
  </si>
  <si>
    <t>Electronics Industry</t>
    <phoneticPr fontId="2" type="noConversion"/>
  </si>
  <si>
    <t>Ozone Layer</t>
    <phoneticPr fontId="2" type="noConversion"/>
  </si>
  <si>
    <t>Waste Treatment</t>
    <phoneticPr fontId="2" type="noConversion"/>
  </si>
  <si>
    <t>Fugitive Emissions</t>
    <phoneticPr fontId="2" type="noConversion"/>
  </si>
  <si>
    <t>Solid Fuel Combustion</t>
    <phoneticPr fontId="2" type="noConversion"/>
  </si>
  <si>
    <t>Gaseous Fuel Combustion</t>
    <phoneticPr fontId="2" type="noConversion"/>
  </si>
  <si>
    <t>Liquid Fuel Combustion</t>
    <phoneticPr fontId="2" type="noConversion"/>
  </si>
  <si>
    <t>Mobile Combustion_Aviation</t>
    <phoneticPr fontId="2" type="noConversion"/>
  </si>
  <si>
    <t>Mobile Combustion_Road</t>
    <phoneticPr fontId="2" type="noConversion"/>
  </si>
  <si>
    <t>Mobile Combustion_Rail</t>
    <phoneticPr fontId="2" type="noConversion"/>
  </si>
  <si>
    <t>Mobile Combustion_Ship</t>
    <phoneticPr fontId="2" type="noConversion"/>
  </si>
  <si>
    <t>Cement Production</t>
    <phoneticPr fontId="2" type="noConversion"/>
  </si>
  <si>
    <t>Lime Production</t>
    <phoneticPr fontId="2" type="noConversion"/>
  </si>
  <si>
    <t>Other Carbonate Process Use</t>
    <phoneticPr fontId="2" type="noConversion"/>
  </si>
  <si>
    <t>Phosphoric Acid Production</t>
    <phoneticPr fontId="2" type="noConversion"/>
  </si>
  <si>
    <t>Glass Production</t>
    <phoneticPr fontId="2" type="noConversion"/>
  </si>
  <si>
    <t>Petroleum Refining (Hydrogen Production)</t>
    <phoneticPr fontId="2" type="noConversion"/>
  </si>
  <si>
    <t>Petroleum Refining (Catalyst Regeneration)</t>
    <phoneticPr fontId="2" type="noConversion"/>
  </si>
  <si>
    <t>Petroleum Refining (Coke Production)</t>
    <phoneticPr fontId="2" type="noConversion"/>
  </si>
  <si>
    <t>Ammonia Production</t>
  </si>
  <si>
    <t>Nitric Acid Production</t>
  </si>
  <si>
    <t>Adipic Acid Production</t>
  </si>
  <si>
    <t>Carbide Production</t>
  </si>
  <si>
    <t>Soda Ash Production</t>
  </si>
  <si>
    <t>Petrochemical Production</t>
  </si>
  <si>
    <t>Fluorinated Compound Production (HCFC-22 Production)</t>
  </si>
  <si>
    <t>Titanium Dioxide Production</t>
  </si>
  <si>
    <t>Caprolactam Production</t>
  </si>
  <si>
    <t>De-coking Process</t>
  </si>
  <si>
    <t>Steel Production</t>
  </si>
  <si>
    <t>Ferroalloy Production</t>
  </si>
  <si>
    <t>Zinc Production</t>
  </si>
  <si>
    <t>Lead Production</t>
  </si>
  <si>
    <t>Magnesium Production</t>
  </si>
  <si>
    <t>Electronics Industry (Semiconductors)</t>
  </si>
  <si>
    <t>Electronics Industry (Displays)</t>
  </si>
  <si>
    <t>Electronics Industry (Photovoltaics)</t>
  </si>
  <si>
    <t>Substitutes for Ozone-Depleting Substances (Electrical Equipment)</t>
  </si>
  <si>
    <t>Solid Waste Landfilling</t>
  </si>
  <si>
    <t>Solid Waste Biological Treatment</t>
  </si>
  <si>
    <t>Domestic Wastewater Treatment &amp; Discharge</t>
  </si>
  <si>
    <t>Industrial Wastewater Treatment &amp; Discharge</t>
  </si>
  <si>
    <t>Waste Incineration</t>
  </si>
  <si>
    <t>Coal Mining</t>
  </si>
  <si>
    <t>Coal Processing &amp; Storage</t>
  </si>
  <si>
    <t>Natural Gas Systems</t>
  </si>
  <si>
    <t>Crude Oil (Petroleum) Systems</t>
  </si>
  <si>
    <t>Use of Other GHGs</t>
  </si>
  <si>
    <t>Fuel Cells</t>
  </si>
  <si>
    <t>Carbon Capture &amp; Transport</t>
  </si>
  <si>
    <t>Other Process Emissions</t>
  </si>
  <si>
    <t>Other GHG Uses</t>
  </si>
  <si>
    <t>Substitutes for Ozone-Depleting Substances</t>
    <phoneticPr fontId="2" type="noConversion"/>
  </si>
  <si>
    <t>Process Combustion Facilities</t>
  </si>
  <si>
    <t>Internal Combustion Engines for Power Generation</t>
  </si>
  <si>
    <t>Combined Heat and Power (CHP) Plants</t>
  </si>
  <si>
    <t>General Boiler Facilities</t>
  </si>
  <si>
    <t>Thermal Power Plants</t>
  </si>
  <si>
    <t>Solid Fuel Product Use Facilities</t>
  </si>
  <si>
    <t>High-Speed Rail Vehicles</t>
  </si>
  <si>
    <t>Other Ships</t>
  </si>
  <si>
    <t>Other Non-Road Vehicles</t>
  </si>
  <si>
    <t>Other Aircraft (Domestic Operations)</t>
  </si>
  <si>
    <t>Other Aircraft (Test Flights)</t>
  </si>
  <si>
    <t>Other Aircraft (Helicopters)</t>
  </si>
  <si>
    <t>Diesel Locomotives</t>
  </si>
  <si>
    <t>Diesel Multiple Units</t>
  </si>
  <si>
    <t>Domestic Civil Aircraft</t>
  </si>
  <si>
    <t>Non-Road and Other Vehicles</t>
  </si>
  <si>
    <t>Passenger Ferries</t>
  </si>
  <si>
    <t>Cargo Ships</t>
  </si>
  <si>
    <t>Passenger Cars</t>
  </si>
  <si>
    <t>Commercial Vehicles</t>
  </si>
  <si>
    <t>Fishing Vessels</t>
  </si>
  <si>
    <t>Motorcycles</t>
  </si>
  <si>
    <t>Electric Locomotives</t>
  </si>
  <si>
    <t>Electric Multiple Units</t>
  </si>
  <si>
    <t>Special Vehicles</t>
  </si>
  <si>
    <t>Special Purpose Vehicles</t>
  </si>
  <si>
    <t>Cargo Trucks</t>
  </si>
  <si>
    <t>Railway Transport Facilities</t>
  </si>
  <si>
    <t>Flue Gas Desulfurization Systems</t>
  </si>
  <si>
    <t>Calcining Facilities (Kiln)</t>
  </si>
  <si>
    <t>Melting &amp; Fusion Facilities</t>
  </si>
  <si>
    <t>Pharmaceutical Recovery Facilities</t>
  </si>
  <si>
    <t>Phosphoric Acid Production Facilities</t>
  </si>
  <si>
    <t>Hydrogen Production Process</t>
  </si>
  <si>
    <t>Catalyst Regeneration Process</t>
  </si>
  <si>
    <t>Coke Production Process</t>
  </si>
  <si>
    <t>Reforming Process</t>
  </si>
  <si>
    <t>Other Fluorochemical Production Processes</t>
  </si>
  <si>
    <t>Methanol Production Process</t>
  </si>
  <si>
    <t>Methanation Process</t>
  </si>
  <si>
    <t>Modification Processes</t>
  </si>
  <si>
    <t>Vinyl Chloride Monomer Production Process</t>
  </si>
  <si>
    <t>Adipic Acid Production Facilities</t>
  </si>
  <si>
    <t>Acrylonitrile Production Process</t>
  </si>
  <si>
    <t>Ammonium Soda Ash Production Facilities</t>
  </si>
  <si>
    <t>Ethylene Oxide Production Process</t>
  </si>
  <si>
    <t>Nitric Acid Production Facilities</t>
  </si>
  <si>
    <t>Natural Soda Ash Production Process</t>
  </si>
  <si>
    <t>Carbon Black Production Facilities</t>
  </si>
  <si>
    <t>Calcium Carbide Production Facilities</t>
  </si>
  <si>
    <t>CO2 Capture and Recovery Process</t>
  </si>
  <si>
    <t>HCFC-22 Production Process</t>
  </si>
  <si>
    <t>Ammonia Production Facilities</t>
  </si>
  <si>
    <t>Terephthalic Acid (TPA) Production Facilities</t>
  </si>
  <si>
    <t>De-Coking Process</t>
  </si>
  <si>
    <t>Rotary Kiln</t>
  </si>
  <si>
    <t>Sintering Kiln</t>
  </si>
  <si>
    <t>Zinc Smelting Process</t>
  </si>
  <si>
    <t>Blast Furnace or Smelting Furnace</t>
  </si>
  <si>
    <t>Integrated Steelmaking Process</t>
  </si>
  <si>
    <t>Electric Arc Furnace</t>
  </si>
  <si>
    <t>Basic Oxygen Furnace</t>
  </si>
  <si>
    <t>Electrolytic Furnace</t>
  </si>
  <si>
    <t>Coke Oven</t>
  </si>
  <si>
    <t>Open Hearth Furnace</t>
  </si>
  <si>
    <t>Magnesium Smelting Facilities</t>
  </si>
  <si>
    <t>Etching Facilities</t>
  </si>
  <si>
    <t>Deposition Facilities</t>
  </si>
  <si>
    <t>Refrigerant Use Facilities for Cooling and Freezing</t>
  </si>
  <si>
    <t>Foaming Agent Use Facilities</t>
  </si>
  <si>
    <t>Non-Aerosol Solvent Use Facilities</t>
  </si>
  <si>
    <t>Fire Extinguisher Use Facilities</t>
  </si>
  <si>
    <t>Aerosol Solvent Use Facilities</t>
  </si>
  <si>
    <t>Insulating Material Use Facilities</t>
  </si>
  <si>
    <t>Public Wastewater Treatment Facilities</t>
  </si>
  <si>
    <t>Managed Landfill Facilities</t>
  </si>
  <si>
    <t>Other Wastewater &amp; Waste Treatment Facilities</t>
  </si>
  <si>
    <t>Air Pollution Control Facilities</t>
  </si>
  <si>
    <t>Manure Treatment Facilities</t>
  </si>
  <si>
    <t>Feedstock, Composting, Incineration, and Decomposition Facilities</t>
  </si>
  <si>
    <t>Incineration Boilers</t>
  </si>
  <si>
    <t>Municipal Waste Incineration Facilities</t>
  </si>
  <si>
    <t>Medical Waste Incineration Facilities</t>
  </si>
  <si>
    <t>Landfill Gas Collection Systems</t>
  </si>
  <si>
    <t>Livestock Manure Public Treatment Facilities</t>
  </si>
  <si>
    <t>Designated Waste Incineration Facilities</t>
  </si>
  <si>
    <t>Waste Gas Incineration Facilities</t>
  </si>
  <si>
    <t>Wastewater Incineration Facilities</t>
  </si>
  <si>
    <t>Aerobic &amp; Anaerobic Digestion Facilities</t>
  </si>
  <si>
    <t>Industrial Waste Incineration Facilities</t>
  </si>
  <si>
    <t>Unmanaged Landfill Facilities</t>
  </si>
  <si>
    <t>Entire Plant</t>
  </si>
  <si>
    <t>Buildings</t>
  </si>
  <si>
    <t>Other</t>
  </si>
  <si>
    <t>Other Greenhouse Gas Use Facilities</t>
  </si>
  <si>
    <t>Steam Use Facilities (At Facility Level)</t>
  </si>
  <si>
    <t>Power Use Facilities (At Facility Level)</t>
  </si>
  <si>
    <t>Low-Emission Small Facilities</t>
  </si>
  <si>
    <t>Renewable Energy Use Facilities</t>
  </si>
  <si>
    <t>CO2 Use Facilities for Carbonated Beverages</t>
  </si>
  <si>
    <t>CO2 Use Facilities for Dry Ice</t>
  </si>
  <si>
    <t>CO2 Use Facilities for Fire Extinguishing, Refrigerants, and Lab Gases</t>
  </si>
  <si>
    <t>CO2 Use Facilities for Grain Pesticides</t>
  </si>
  <si>
    <t>CO2 Use Facilities for Solvents in Food and Chemical Industries</t>
  </si>
  <si>
    <t>CO2 Use Facilities for Products &amp; Raw Materials in Chemical, Pulp &amp; Paper, Construction, and Cement Industries</t>
  </si>
  <si>
    <t>CO2 Use Facilities in Semiconductor, Display, and PV Production Sectors</t>
  </si>
  <si>
    <t>Indirect</t>
    <phoneticPr fontId="2" type="noConversion"/>
  </si>
  <si>
    <t>Other Greenhouse Gas Use</t>
  </si>
  <si>
    <t>Biological Treatment of Solid Waste</t>
  </si>
  <si>
    <t>Wastewater &amp; Sewage Treatment</t>
  </si>
  <si>
    <t>Use of Electricity Supplied Externally</t>
  </si>
  <si>
    <t>Use of Heat (Steam) Supplied Externally</t>
  </si>
  <si>
    <t>Combustion Type by Facility Classification</t>
    <phoneticPr fontId="2" type="noConversion"/>
  </si>
  <si>
    <t>*Raw data provided by the facility, the table needs to be updated when facility names are modified or added</t>
    <phoneticPr fontId="2" type="noConversion"/>
  </si>
  <si>
    <t>Facility Classification</t>
    <phoneticPr fontId="2" type="noConversion"/>
  </si>
  <si>
    <t>Detailed Emission Activities by Emission Activity Category</t>
    <phoneticPr fontId="2" type="noConversion"/>
  </si>
  <si>
    <t>[Emission Reporting and Certification Guidelines for the Greenhouse Gas Emission Trading Scheme - Annex 10. (Reference 1)]</t>
  </si>
  <si>
    <t>Emission Facility Classification by Emission Activity Category</t>
    <phoneticPr fontId="2" type="noConversion"/>
  </si>
  <si>
    <t>[Emission Reporting and Certification Guidelines for the Greenhouse Gas Emission Trading Scheme - Annex 10. (Reference 2)]</t>
    <phoneticPr fontId="2" type="noConversion"/>
  </si>
  <si>
    <t>Emission Activity Description</t>
    <phoneticPr fontId="2" type="noConversion"/>
  </si>
  <si>
    <t>Detailed Description of Fuel</t>
    <phoneticPr fontId="2" type="noConversion"/>
  </si>
  <si>
    <t>*Titanium Dioxide / De-coking Process: Although it is listed in the Emission Trading Scheme activity code list, it is excluded from the methodology for calculating emissions.</t>
    <phoneticPr fontId="2" type="noConversion"/>
  </si>
  <si>
    <t>Carbon Capture</t>
    <phoneticPr fontId="2" type="noConversion"/>
  </si>
  <si>
    <t>Emission Activity Category</t>
    <phoneticPr fontId="2" type="noConversion"/>
  </si>
  <si>
    <t>Emission Activity Classification</t>
    <phoneticPr fontId="2" type="noConversion"/>
  </si>
  <si>
    <t>Emission Activity Name</t>
    <phoneticPr fontId="2" type="noConversion"/>
  </si>
  <si>
    <t>Emission Facility Category</t>
    <phoneticPr fontId="2" type="noConversion"/>
  </si>
  <si>
    <t>Emission Facility Classification</t>
    <phoneticPr fontId="2" type="noConversion"/>
  </si>
  <si>
    <t>Emission Facility Name</t>
    <phoneticPr fontId="2" type="noConversion"/>
  </si>
  <si>
    <t>Overview</t>
    <phoneticPr fontId="2" type="noConversion"/>
  </si>
  <si>
    <t>Fuel Type</t>
    <phoneticPr fontId="2" type="noConversion"/>
  </si>
  <si>
    <t>Description</t>
    <phoneticPr fontId="2" type="noConversion"/>
  </si>
  <si>
    <t>This refers to the intentional combustion of solid fossil fuels like anthracite, bituminous coal, lignite, and coke within facilities designed to generate heat or mechanical work for industrial processes. The combustion produces greenhouse gas emissions, including CO2, CH4, and N2O.</t>
    <phoneticPr fontId="2" type="noConversion"/>
  </si>
  <si>
    <t>This refers to the intentional combustion of gaseous fuels such as LNG, LPG, propane, butane, and other by-products of gas in devices designed to generate heat or mechanical work for industrial processes. The combustion produces CO2, CH4, and N2O emissions.</t>
    <phoneticPr fontId="2" type="noConversion"/>
  </si>
  <si>
    <t>This refers to the intentional combustion of liquid fossil fuels like crude oil, gasoline, kerosene, diesel, and other petroleum products to generate heat or mechanical work in a facility. The combustion produces CO2, CH4, and N2O emissions.</t>
    <phoneticPr fontId="2" type="noConversion"/>
  </si>
  <si>
    <t>Greenhouse gas emissions resulting from the combustion of jet fuel (Jet Kerosene) and aviation gasoline (Aviation Gasoline) in aircraft internal combustion engines. Emissions typically consist of CO2 (70%), H2O (30%), and less than 1% of other pollutants. Modern aircraft engines release minimal CH4 and N2O.</t>
    <phoneticPr fontId="2" type="noConversion"/>
  </si>
  <si>
    <t>Emissions from the combustion of fuel in internal combustion engines of road vehicles, including cars, construction equipment, and agricultural machinery. Greenhouse gases such as CO2, CH4, and N2O are emitted. Emissions from non-road vehicles are also accounted for without separate classification.</t>
    <phoneticPr fontId="2" type="noConversion"/>
  </si>
  <si>
    <t>Emissions from rail transport systems, which generally use diesel, electric, or steam locomotives. Greenhouse gas emissions are calculated based on fuel use.</t>
    <phoneticPr fontId="2" type="noConversion"/>
  </si>
  <si>
    <t xml:space="preserve">Emissions from ships powered by diesel engines or other combustion engines like steam or gas turbines. This includes all types of water transport, from leisure vessels to large cargo ships.
</t>
    <phoneticPr fontId="2" type="noConversion"/>
  </si>
  <si>
    <t>Fluorinated greenhouse gases used in industrial processes, such as the chemical and electronics industries, and as substitutes for ozone-depleting substances. These gases are not used for general purposes but are introduced during product production or equipment filling.</t>
    <phoneticPr fontId="2" type="noConversion"/>
  </si>
  <si>
    <t>Emissions from refrigerants and fire-fighting agents used in cooling and refrigeration systems, as well as in fire suppression systems. This includes CO2, carbon dioxide used for carbonation, and CO2 for other specific uses like extinguishing and laboratory work.</t>
    <phoneticPr fontId="2" type="noConversion"/>
  </si>
  <si>
    <t>The landfill of domestic, commercial, and other solid waste falls under this category.</t>
    <phoneticPr fontId="2" type="noConversion"/>
  </si>
  <si>
    <t>This refers to the greenhouse gas emissions generated by the biological treatment of organic solid waste aimed at reducing volume, stabilizing waste, destroying pathogens, or producing biogas.</t>
    <phoneticPr fontId="2" type="noConversion"/>
  </si>
  <si>
    <t>Wastewater is treated either onsite or at centralized facilities, and the emissions generally vary depending on the biodegradable organic substances in the wastewater, temperature, and type of treatment system.</t>
    <phoneticPr fontId="2" type="noConversion"/>
  </si>
  <si>
    <t>Indirect greenhouse gas emissions generated from electricity use in facilities and business activities owned and controlled by the managing entity should be included in the greenhouse gas emissions of the managing entity, along with direct emissions from fuel combustion and raw material usage. For most managing entities, purchased electricity is one of the major sources of greenhouse gas emissions and also presents an opportunity for reduction targets. Additionally, calculating indirect greenhouse gas emissions, as well as direct emissions, is important as such data can be applied to various future programs related to greenhouse gases. However, if power generation facilities are located within the organizational boundaries of the managing entity and the electricity produced is used internally, indirect emissions from electricity use should be excluded from the calculation. This is because direct emissions from power generation are already accounted for in the managing entity’s emissions, and including indirect emissions from self-used electricity would lead to double counting with direct emissions.</t>
    <phoneticPr fontId="2" type="noConversion"/>
  </si>
  <si>
    <t>In waste incineration facilities, emissions of CO2, CH4, and N2O are generated from the incineration of solid, liquid, and gaseous waste. The types of waste incinerated include municipal solid waste, industrial waste, designated waste, sewage sludge, and waste gas.</t>
    <phoneticPr fontId="2" type="noConversion"/>
  </si>
  <si>
    <t>Indirect greenhouse gas emissions resulting from the use of heat (steam) in facilities and business activities owned and controlled by the managing entity should be included in the greenhouse gas emissions of the managing entity, along with direct emissions from fuel combustion and raw material usage. The emissions from heat (steam) use can be calculated using emission factors provided by the heat (steam) supplier. If the emission factor is not available, supporting materials can be obtained and used to develop the factor. However, if the company supplying the heat (steam) externally cannot provide its own emission factor and supporting data, the center can verify and use the emission factors included in the guidelines.</t>
    <phoneticPr fontId="2" type="noConversion"/>
  </si>
  <si>
    <t>Indirect emission energy sources are used, typically sourced from power plants that generate steam (heat) by burning fuel, and are mainly utilized for heating and powering mechanical devices. The energy can be quantified in joules (J) or calories (cal), and if purchased in tons, information about the steam’s pressure or temperature is necessary to convert the amount of energy into joules (J) or calories (cal). Emission factors must be obtained from public disclosures in the relevant region or from the energy supplier.</t>
    <phoneticPr fontId="2" type="noConversion"/>
  </si>
  <si>
    <t>The electricity usage per facility, measured by legally certified meters such as power meters, is recorded and can be used in the billing statement issued by the energy provider, which lists the power consumption.</t>
    <phoneticPr fontId="2" type="noConversion"/>
  </si>
  <si>
    <t>Mineral oil refers to naturally occurring mixtures of hydrocarbons that vary in concentration and viscosity.</t>
    <phoneticPr fontId="2" type="noConversion"/>
  </si>
  <si>
    <t>It includes substances similar to tar naturally found in Venezuela, which can be directly burned or refined into petroleum products.</t>
    <phoneticPr fontId="2" type="noConversion"/>
  </si>
  <si>
    <t>Some of the natural gas recovered in liquid form from separators in gas field facilities or gas refining plants. Liquefied natural gas includes but is not limited to ethane, propane, butane, pentane, natural gasoline, and condensates, and may also contain small amounts of non-hydrocarbon components.</t>
    <phoneticPr fontId="2" type="noConversion"/>
  </si>
  <si>
    <t>Mineral oil extracted from oil shale is obtained by cracking at temperatures above 500°C. It has properties similar to petroleum, with lower naphtha content and contains fractions suitable for the production of diesel and kerosene.</t>
    <phoneticPr fontId="2" type="noConversion"/>
  </si>
  <si>
    <t>It is distilled at temperatures ranging from 180°C to 380°C, and various grades are available depending on the application. These include diesel oil for diesel compression ignition (used in cars, trucks, ships, etc.), light heating oil for industrial and commercial use, and heavy gas oil, which is distilled between 380°C and 540°C and used as a petrochemical feedstock.</t>
  </si>
  <si>
    <t>It consists of all residual fuel oils, including oils obtained by blending with heavy oil. The dynamic viscosity (kinematic viscosity) is above 0.1 cm² (10 cSt) at 80°C. Heavy oil is the oil remaining after the distillation of LPG, gasoline, kerosene, and diesel from crude oil, typically accounting for 30-50% of the crude oil’s volume. It is also classified into A, B, and C heavy oils based on properties such as specific gravity (0.90–0.95) and viscosity. A-heavy oil (B-A oil) is a fuel oil produced by mixing 70% of diesel fractions and 30% of B-C fractions, while B-heavy oil (B-B oil) is produced by mixing 30% diesel fractions and 70% of B-C fractions.</t>
  </si>
  <si>
    <t>It refers to solid, semi-solid, or viscous hydrocarbons with a colloidal structure. It is dark brown or brown and obtained as a residue from crude oil distillation or oil residues from atmospheric distillation subjected to vacuum distillation. This substance is often referred to as asphalt and is primarily used in road paving.</t>
  </si>
  <si>
    <t>Petroleum coke is a black solid primarily obtained from the thermal cracking and carbonization of petroleum-derived feedstock, vacuum bottoms, tar, and pitches in processes like delayed coking or fluid coking.</t>
    <phoneticPr fontId="2" type="noConversion"/>
  </si>
  <si>
    <t>Refining feedstock refers to products or combinations of products derived from crude oil that undergo further processing, not blending, in the refining industry.This includes both the final products entering the refinery and products returning from the petrochemical industry to the refinery. These may be reported as combustion emissions when consumed for fuel combustion, but "other petroleum products" such as regenerated oils and refined oils are not included.</t>
    <phoneticPr fontId="2" type="noConversion"/>
  </si>
  <si>
    <t>Non-condensable gases refer to gases obtained from processes like crude oil distillation and thermal cracking at a refinery. These gases are mainly composed of hydrogen, methane, ethane, and olefins.</t>
    <phoneticPr fontId="2" type="noConversion"/>
  </si>
  <si>
    <t>Saturated aliphatic hydrocarbons with a general formula of CnH2n+2, typically containing 12 or more carbon atoms per molecule. They typically have a crystalline structure with 12 or more carbon atoms per molecule. They have a melting point of approximately 45°C and are colorless, odorless, and translucent.</t>
    <phoneticPr fontId="2" type="noConversion"/>
  </si>
  <si>
    <t>White spirit is a volatile transparent liquid distilled from petroleum at temperatures between 135°C and 200°C, with a flashpoint above 30°C. It is primarily used as a solvent or paint thinner. SBP refers to refined distillation intermediate products obtained from the naphtha/kerosene range.</t>
    <phoneticPr fontId="2" type="noConversion"/>
  </si>
  <si>
    <t>Tar, sulfur, grease, and other unclassified petroleum products refer to aromatic compounds (benzene, toluene, xylene, etc.) produced at a refinery, along with regenerated oils (WDF) and refined oils.</t>
    <phoneticPr fontId="2" type="noConversion"/>
  </si>
  <si>
    <t>Anthracite is a high-grade coal used for industrial and residential purposes. It typically contains less than 10% volatile matter and has a high carbon content, with about 90% fixed carbon.</t>
  </si>
  <si>
    <t>This refers to coal that, when heated or combusted, has the property of softening and melting, allowing the particles to bond together. It is also known as coking coal or feedstock coal. It is classified based on the degree of caking: weak caking coal (carbon content 80-83%), caking coal (carbon content 83-85%), and strong caking coal (carbon content 85-95%).</t>
  </si>
  <si>
    <t>Other bituminous coals are used for steam production and include all bituminous coals not included in feedstock coal. It has higher volatile matter (over 10%) and lower carbon content (less than 90% fixed carbon) than anthracite.</t>
  </si>
  <si>
    <t>This refers to coal that, in a dry, mineral-free state, has a total calorific value between 17,435 kJ/kg (4,165 kcal/kg) and 23,865 kJ/kg (5,700 kcal/kg) and contains over 31% volatile matter, and is not in lump form.</t>
  </si>
  <si>
    <t>It is a combustible, solid, dark brown substance, a sedimentary fossilized carbon. Coal that was classified as lignite based on various characteristics in different countries is considered lignite regardless of its calorific value, including those whose total calorific value exceeds 24 MJ/kg (in equilibrium with air at 30°C and 96% relative humidity), until definite criteria for distinguishing between lignite and sub-bituminous coal are researched and confirmed.</t>
  </si>
  <si>
    <t>It refers to inorganic, non-porous rocks that contain a substantial amount of solid organic material, which produces hydrocarbons along with various solid products during pyrolysis (a process of heating rocks to high temperatures).</t>
  </si>
  <si>
    <t>It refers to heavy crude oil in a viscous form, often called bitumen, naturally mixed with sand or porous carbonate rocks.</t>
  </si>
  <si>
    <t>It is a composite fuel produced from lignite under high pressure. This form includes dried lignite particles and ash.</t>
  </si>
  <si>
    <t>It is a composite fuel made from anthracite (hard coal) powder with added binder. Therefore, the amount of patented fuel produced is slightly higher than the actual amount of coal consumed in the conversion process.</t>
  </si>
  <si>
    <t>It is a solid product obtained from the carbonization of coal, mainly coking coal, at high temperatures. It has low moisture content and volatile matter. It also includes semi-coke, a solid product obtained from the carbonization of coal at lower temperatures, lignite coke (semi-coke made from lignite), coke breeze, and foundry coke.</t>
  </si>
  <si>
    <t>Gas coke is a byproduct of feedstock coal used in gas production at gas plants. Gas coke is used for heating.</t>
  </si>
  <si>
    <t>It is a result of the pyrolysis distillation of bituminous coal. Coal tar is the liquid byproduct of coal distillation in coke oven processes, used to produce coke. Coal tar can further be distilled into various other organic products (e.g., benzene, toluene, naphthalene) commonly mentioned as feedstock in the petrochemical industry.</t>
  </si>
  <si>
    <t>Gas plant gas refers to all types of gas produced for the purpose of gas manufacturing, transportation, and distribution. It includes carbonization, gasification of petroleum products (such as LPG, residual fuel oils), reforming, and gas mixed with air.</t>
  </si>
  <si>
    <t>It is a byproduct gas produced during the manufacturing of coke (coke oven coke) for steel production.</t>
  </si>
  <si>
    <t>It is a byproduct gas produced from the combustion of coke in a blast furnace in the steel industry.</t>
  </si>
  <si>
    <t>It is a byproduct obtained from steel production in an oxygen furnace, also known as converter gas, LD gas, or BOS gas.</t>
  </si>
  <si>
    <t>The biomass portion of municipal waste includes waste produced by households and the industrial sector, which is incinerated in specific facilities for energy use. It refers only to the fuel portion that is not decomposed by microorganisms.</t>
    <phoneticPr fontId="2" type="noConversion"/>
  </si>
  <si>
    <t>This generally refers to solid and liquid waste directly incinerated in industrial sectors, such as plants, for the production of heat, electricity, etc. (excluding the biomass sector).</t>
    <phoneticPr fontId="2" type="noConversion"/>
  </si>
  <si>
    <t>Waste oil or waste lubricating oil containing various impurities like sand, metals, water, catalysts, surfactants, etc.</t>
    <phoneticPr fontId="2" type="noConversion"/>
  </si>
  <si>
    <t>Unlike coal, which is formed from plant material subjected to pressure and heat over a long period underground, this type of material mainly consists of lignin, cellulose, and other plant-based components that are primarily decomposed on the surface. It includes soft, porous, or compressed plant materials that contain high moisture content (up to 90% in their original state) and may consist of solid parts ranging from light brown to dark brown. Peat used for non-energy purposes is not included.</t>
  </si>
  <si>
    <t>Wood and wood waste (wood chips, pellets, briquettes) directly incinerated for energy use.</t>
  </si>
  <si>
    <t>Sulphate or soda pulping liquors from the paper manufacturing process, resulting in alkaline spent liquor, which contains the residual alkaline matter after the sulfur and soda have been removed from wood pulp.The concentrated form of this fuel typically contains 65-70% solid matter.</t>
  </si>
  <si>
    <t>Other solid biomass includes plant materials, plant waste, animal materials, or waste that are directly used as fuel but do not include wood/wood waste or sulfurous ash liquor.</t>
  </si>
  <si>
    <t>Wood or other materials used for charcoal production are heated in an oxygen-limited environment, or under minimal oxygen conditions, to produce a solid by-product. These materials generally consist of hardwoods and are classified into categories such as black charcoal, white charcoal, and briquetted charcoal.</t>
  </si>
  <si>
    <t>Gasoline produced from biomass such as seaweed contains 6-12 carbon atoms per molecule. Unlike bioethanol or bio-butanol, which are alcohol-based, bio-gasoline is chemically different as it is a hydrocarbon.</t>
  </si>
  <si>
    <t>Diesel fuel made by mixing plant oils, such as rice bran oil or vegetable oil, with diesel through a special process.It is similar in characteristics to traditional diesel but produces minimal air pollution during combustion.</t>
  </si>
  <si>
    <t>Biogas generated from the anaerobic fermentation of landfill biomass and solid waste is primarily used for generating heat and electricity.</t>
  </si>
  <si>
    <t>Biogas generated from anaerobic fermentation of wastewater and animal slurries is recovered and used to generate heat and electricity.</t>
  </si>
  <si>
    <t>The biomass portion of urban waste, produced by households and industries, includes waste incinerated at specific facilities for energy use. Only the portion that is not biodegradable by microorganisms is considered fuel.</t>
  </si>
  <si>
    <t xml:space="preserve">원유(Crude oil) </t>
  </si>
  <si>
    <t>오리멀전(Orimulsion)</t>
  </si>
  <si>
    <t xml:space="preserve">액성 천연가스(Natural Gas Liquids) </t>
  </si>
  <si>
    <t>석유 코크스(Petroleum Coke)</t>
  </si>
  <si>
    <t xml:space="preserve">정제 원료(Refinery Feedstocks) </t>
  </si>
  <si>
    <t xml:space="preserve">정유가스(Refinery Gas) </t>
  </si>
  <si>
    <t>파라핀 왁스(Waxes)</t>
  </si>
  <si>
    <t>백유(White Spirit)</t>
  </si>
  <si>
    <t>기타석유제품(Other Petroleum Products)</t>
  </si>
  <si>
    <t xml:space="preserve">무연탄(Anthracite) </t>
  </si>
  <si>
    <t xml:space="preserve">기타 역청탄(Other Bituminous Coal) </t>
  </si>
  <si>
    <t xml:space="preserve">하위 역청탄(Sub-Bituminous Coal) </t>
  </si>
  <si>
    <t>갈탄(Lignite)</t>
  </si>
  <si>
    <t>Oil Shale &amp; Tar Sands</t>
    <phoneticPr fontId="2" type="noConversion"/>
  </si>
  <si>
    <t>코크스로 가스(Coke Oven Gas)</t>
  </si>
  <si>
    <t xml:space="preserve">고로 가스(Blast Furnace Gas) </t>
  </si>
  <si>
    <t>산소 강철로 가스(Oxygen Steel Furnace Gas)</t>
  </si>
  <si>
    <t>목탄(Charcoal)</t>
  </si>
  <si>
    <t xml:space="preserve">혈암유(Shale oil) </t>
  </si>
  <si>
    <t>Aviation gasoline</t>
  </si>
  <si>
    <t>Jet gasoline</t>
  </si>
  <si>
    <t>Jet kerosene</t>
  </si>
  <si>
    <t>Other kerosene</t>
  </si>
  <si>
    <t>B-A oil</t>
    <phoneticPr fontId="2" type="noConversion"/>
  </si>
  <si>
    <t>B-B oil</t>
    <phoneticPr fontId="2" type="noConversion"/>
  </si>
  <si>
    <t>B-C oil</t>
    <phoneticPr fontId="2" type="noConversion"/>
  </si>
  <si>
    <t>Other liquid biofuels</t>
  </si>
  <si>
    <t>Other biogas</t>
  </si>
  <si>
    <t>Urban waste</t>
    <phoneticPr fontId="2" type="noConversion"/>
  </si>
  <si>
    <t>Ethane</t>
    <phoneticPr fontId="2" type="noConversion"/>
  </si>
  <si>
    <t>Naphtha</t>
    <phoneticPr fontId="2" type="noConversion"/>
  </si>
  <si>
    <t>Bitumen (Asphalt)</t>
    <phoneticPr fontId="2" type="noConversion"/>
  </si>
  <si>
    <t>Lubricating oil</t>
    <phoneticPr fontId="2" type="noConversion"/>
  </si>
  <si>
    <t>GWP100 (Latest data as of July 2024)</t>
    <phoneticPr fontId="2" type="noConversion"/>
  </si>
  <si>
    <t>[IPCC (Intergovernmental Panel on Climate Change) 6th Assessment Report (AR6), 2021]</t>
  </si>
  <si>
    <t>* The value calculated based on the 50:50 ratio of HFC-32 and HFC-125 according to the Emission Trading Scheme (ETS) reporting and certification guidelines for HFC-410A</t>
    <phoneticPr fontId="2" type="noConversion"/>
  </si>
  <si>
    <t>[Emission Trading Scheme Reporting and Certification Guidelines &gt; Appendix 6 Detailed Calculation Methods &gt; Table 45]</t>
  </si>
  <si>
    <t>Mixture</t>
    <phoneticPr fontId="2" type="noConversion"/>
  </si>
  <si>
    <t>Components of the mixture</t>
    <phoneticPr fontId="2" type="noConversion"/>
  </si>
  <si>
    <t>Composition ratio (%)</t>
    <phoneticPr fontId="2" type="noConversion"/>
  </si>
  <si>
    <t>[2006 IPCC National Inventory Guidelines Basic Emission Factors and Heating Values], [Implementation of the Greenhouse Gas Emission Allowance and Trading Act], [Global Warming Potential (GWP)]</t>
  </si>
  <si>
    <t>Domestic energy source standards</t>
    <phoneticPr fontId="2" type="noConversion"/>
  </si>
  <si>
    <t>IPCC Emission factor (KgGHG/TJ)</t>
    <phoneticPr fontId="2" type="noConversion"/>
  </si>
  <si>
    <t>IPCC Heating Value factor (TJ/Gg)</t>
    <phoneticPr fontId="2" type="noConversion"/>
  </si>
  <si>
    <t>Energy industry</t>
    <phoneticPr fontId="2" type="noConversion"/>
  </si>
  <si>
    <t>Manufacturing &amp; Construction industries</t>
    <phoneticPr fontId="2" type="noConversion"/>
  </si>
  <si>
    <t>Commercial &amp; Public</t>
    <phoneticPr fontId="2" type="noConversion"/>
  </si>
  <si>
    <t>Household &amp; Others</t>
    <phoneticPr fontId="2" type="noConversion"/>
  </si>
  <si>
    <t>Commercial &amp; Public
Household &amp; Others</t>
    <phoneticPr fontId="2" type="noConversion"/>
  </si>
  <si>
    <t>Energy industry &amp; Manufacturing &amp; Construction industries</t>
    <phoneticPr fontId="2" type="noConversion"/>
  </si>
  <si>
    <t>Net heating value</t>
    <phoneticPr fontId="2" type="noConversion"/>
  </si>
  <si>
    <t>√ Emission Factors Applied to Indonesian Operations:</t>
    <phoneticPr fontId="2" type="noConversion"/>
  </si>
  <si>
    <t>(While applying different emission factors each year from 2022 to 2024 would be the most accurate, the currently available data is absent, and the 2019 data provided by Hojeon Ltd is the most recent data.)</t>
    <phoneticPr fontId="2" type="noConversion"/>
  </si>
  <si>
    <t>*Provided by Hojeon</t>
    <phoneticPr fontId="2" type="noConversion"/>
  </si>
  <si>
    <t>Explanation:</t>
    <phoneticPr fontId="2" type="noConversion"/>
  </si>
  <si>
    <r>
      <t xml:space="preserve">• </t>
    </r>
    <r>
      <rPr>
        <b/>
        <sz val="9"/>
        <color theme="1"/>
        <rFont val="맑은 고딕"/>
        <family val="3"/>
        <charset val="129"/>
      </rPr>
      <t>Column 6: BM = Build Margin (BM)</t>
    </r>
    <r>
      <rPr>
        <sz val="9"/>
        <color theme="1"/>
        <rFont val="맑은 고딕"/>
        <family val="2"/>
        <charset val="129"/>
      </rPr>
      <t xml:space="preserve"> – The average emission factor of new power plants (including those to be constructed in the future).</t>
    </r>
    <phoneticPr fontId="2" type="noConversion"/>
  </si>
  <si>
    <r>
      <t xml:space="preserve">• </t>
    </r>
    <r>
      <rPr>
        <b/>
        <sz val="9"/>
        <color theme="1"/>
        <rFont val="맑은 고딕"/>
        <family val="3"/>
        <charset val="129"/>
      </rPr>
      <t>Column 5: OM = Operating Margin (OM)</t>
    </r>
    <r>
      <rPr>
        <sz val="9"/>
        <color theme="1"/>
        <rFont val="맑은 고딕"/>
        <family val="2"/>
        <charset val="129"/>
      </rPr>
      <t xml:space="preserve"> – The average emission factor of existing power plants in the region.</t>
    </r>
    <phoneticPr fontId="2" type="noConversion"/>
  </si>
  <si>
    <r>
      <t>•</t>
    </r>
    <r>
      <rPr>
        <b/>
        <sz val="9"/>
        <color theme="1"/>
        <rFont val="맑은 고딕"/>
        <family val="3"/>
        <charset val="129"/>
      </rPr>
      <t xml:space="preserve"> Columns 7-10: CM = Combined Margin (CM)</t>
    </r>
    <r>
      <rPr>
        <sz val="9"/>
        <color theme="1"/>
        <rFont val="맑은 고딕"/>
        <family val="2"/>
        <charset val="129"/>
      </rPr>
      <t xml:space="preserve"> Emission Factor – A combination of OM and BM, reflecting the emission characteristics of both current and future power plants. It is divided into Ex-Post (post-reporting) and Ex-Ante (pre-reporting) types.</t>
    </r>
    <phoneticPr fontId="2" type="noConversion"/>
  </si>
  <si>
    <t>CM Ex-Post (Post-reporting emission factor): The emission factor confirmed after the reporting year (e.g., the Ex-Post factor for 2019 is calculated based on all 2019 data).</t>
    <phoneticPr fontId="2" type="noConversion"/>
  </si>
  <si>
    <t>CM Ex-Ante (Pre-reporting emission factor): A factor that can be applied before the reporting year, used for predicting future emissions, but is based on forecasts, not actual data.</t>
    <phoneticPr fontId="2" type="noConversion"/>
  </si>
  <si>
    <r>
      <rPr>
        <b/>
        <sz val="9"/>
        <color theme="1"/>
        <rFont val="맑은 고딕"/>
        <family val="3"/>
        <charset val="129"/>
      </rPr>
      <t>• Columns 7 and 9: Emission factors for all activities excluding wind (PLTB) and solar (PLTS) power plants</t>
    </r>
    <r>
      <rPr>
        <sz val="9"/>
        <color theme="1"/>
        <rFont val="맑은 고딕"/>
        <family val="2"/>
        <charset val="129"/>
      </rPr>
      <t xml:space="preserve"> – These values are used for calculating greenhouse gas reductions from general power generation activities (e.g., coal, gas, hydro, etc.).</t>
    </r>
    <phoneticPr fontId="2" type="noConversion"/>
  </si>
  <si>
    <r>
      <t>•</t>
    </r>
    <r>
      <rPr>
        <b/>
        <sz val="9"/>
        <color theme="1"/>
        <rFont val="맑은 고딕"/>
        <family val="3"/>
        <charset val="129"/>
      </rPr>
      <t xml:space="preserve"> Columns 8 and 10: Emission factors for wind (PLTB) and solar (PLTS) power generation activities</t>
    </r>
    <r>
      <rPr>
        <sz val="9"/>
        <color theme="1"/>
        <rFont val="맑은 고딕"/>
        <family val="2"/>
        <charset val="129"/>
      </rPr>
      <t xml:space="preserve"> – These values are used specifically for calculating greenhouse gas reductions for wind (PLTB) and solar (PLTS) generation activities.</t>
    </r>
    <phoneticPr fontId="2" type="noConversion"/>
  </si>
  <si>
    <t>[2019 Power System Greenhouse Gas (GRK) Emission Factors]</t>
    <phoneticPr fontId="2" type="noConversion"/>
  </si>
  <si>
    <t>*Global Standards for Using CM</t>
    <phoneticPr fontId="2" type="noConversion"/>
  </si>
  <si>
    <t>Reason for Recommending the Use of CM</t>
    <phoneticPr fontId="2" type="noConversion"/>
  </si>
  <si>
    <t>Reference</t>
    <phoneticPr fontId="2" type="noConversion"/>
  </si>
  <si>
    <t>1) Location-Based Method: A method that calculates emissions using the average emission factor of the regional or national power grid.</t>
    <phoneticPr fontId="2" type="noConversion"/>
  </si>
  <si>
    <t>The GHG Protocol’s Scope 2 Guidance presents two methods for calculating a company’s indirect emissions (Scope 2):</t>
    <phoneticPr fontId="2" type="noConversion"/>
  </si>
  <si>
    <t>2) Market-Based Method: A method that calculates emissions based on the emission factors of the electricity actually purchased by the company.</t>
    <phoneticPr fontId="2" type="noConversion"/>
  </si>
  <si>
    <r>
      <t xml:space="preserve">It is recommended to use </t>
    </r>
    <r>
      <rPr>
        <b/>
        <sz val="11"/>
        <color theme="1"/>
        <rFont val="맑은 고딕"/>
        <family val="3"/>
        <charset val="129"/>
      </rPr>
      <t>CM (Combined Margin)</t>
    </r>
    <r>
      <rPr>
        <sz val="11"/>
        <color theme="1"/>
        <rFont val="맑은 고딕"/>
        <family val="2"/>
        <charset val="129"/>
      </rPr>
      <t xml:space="preserve">, which combines </t>
    </r>
    <r>
      <rPr>
        <b/>
        <sz val="11"/>
        <color theme="1"/>
        <rFont val="맑은 고딕"/>
        <family val="3"/>
        <charset val="129"/>
      </rPr>
      <t>OM (Operating Margin)</t>
    </r>
    <r>
      <rPr>
        <sz val="11"/>
        <color theme="1"/>
        <rFont val="맑은 고딕"/>
        <family val="2"/>
        <charset val="129"/>
      </rPr>
      <t xml:space="preserve"> and </t>
    </r>
    <r>
      <rPr>
        <b/>
        <sz val="11"/>
        <color theme="1"/>
        <rFont val="맑은 고딕"/>
        <family val="3"/>
        <charset val="129"/>
      </rPr>
      <t>BM (Build Margin)</t>
    </r>
    <r>
      <rPr>
        <sz val="11"/>
        <color theme="1"/>
        <rFont val="맑은 고딕"/>
        <family val="2"/>
        <charset val="129"/>
      </rPr>
      <t>.</t>
    </r>
    <phoneticPr fontId="2" type="noConversion"/>
  </si>
  <si>
    <t>GHG Protocol's Scope 2 Guidance: Essential Scope 2 Information (Both Location-Based and Market-Based Must Be Disclosed)</t>
    <phoneticPr fontId="2" type="noConversion"/>
  </si>
  <si>
    <t>1) When reporting Scope 2 emissions, it is clearly stipulated that both the "Location-Based" and "Market-Based" methods must be reported in markets where the market-based approach can be applied.</t>
    <phoneticPr fontId="2" type="noConversion"/>
  </si>
  <si>
    <t>2) Companies that purchase RECs (Renewable Energy Certificates) are required to apply the market-based approach, and the GHG Protocol Scope 2 guidance mandates that both methods must be reported.</t>
    <phoneticPr fontId="2" type="noConversion"/>
  </si>
  <si>
    <t>Business Type</t>
  </si>
  <si>
    <t>Head Quarters</t>
  </si>
  <si>
    <t>Clothing manufacturing factory</t>
  </si>
  <si>
    <t>Sales corporation</t>
    <phoneticPr fontId="2" type="noConversion"/>
  </si>
  <si>
    <t>First Compilation (24.12.24)</t>
    <phoneticPr fontId="2" type="noConversion"/>
  </si>
  <si>
    <t>Special Notes</t>
    <phoneticPr fontId="2" type="noConversion"/>
  </si>
  <si>
    <t>Data Response Status</t>
    <phoneticPr fontId="2" type="noConversion"/>
  </si>
  <si>
    <t>Response Date</t>
    <phoneticPr fontId="2" type="noConversion"/>
  </si>
  <si>
    <t>Confirmed and Reflected</t>
    <phoneticPr fontId="2" type="noConversion"/>
  </si>
  <si>
    <t>-(2022~2024) No total purchase amount data for purchased electricity → Can be confirmed through electricity bills, etc.
-(2024) December data requires immediate response upon issuance of the electricity bill in January 2025.</t>
    <phoneticPr fontId="2" type="noConversion"/>
  </si>
  <si>
    <t>-(2022~2024) No data on Scope 1 kitchen usage.
-(2022~2024) No data on dormitory electricity usage.
-From October 2024, REC usage: Hydropower.
-Greenhouse gas emissions have consistently decreased over the last 3 years.</t>
    <phoneticPr fontId="2" type="noConversion"/>
  </si>
  <si>
    <r>
      <t xml:space="preserve">- Transition to electric boilers completed from 2024.
</t>
    </r>
    <r>
      <rPr>
        <sz val="10"/>
        <color theme="1"/>
        <rFont val="맑은 고딕"/>
        <family val="3"/>
        <charset val="129"/>
      </rPr>
      <t>- From December 2024, REC usage (Hydropower).
- Current incineration boilers are only used for waste incineration, and their use is expected to cease by the end of 2025.</t>
    </r>
    <phoneticPr fontId="2" type="noConversion"/>
  </si>
  <si>
    <r>
      <t>- Transition to electric boilers completed from 2024.
- From December 2024, REC usage (Hydropower, Solar Thermal).
- Current incineration boilers are only used for waste incineration, and their use is expected to cease by the end of 2025 →</t>
    </r>
    <r>
      <rPr>
        <b/>
        <sz val="10"/>
        <color theme="1"/>
        <rFont val="맑은 고딕"/>
        <family val="3"/>
        <charset val="129"/>
      </rPr>
      <t xml:space="preserve"> Industrial waste incineration has sharply decreased from 2024, leading to a significant decrease in emissions.</t>
    </r>
    <r>
      <rPr>
        <sz val="10"/>
        <color theme="1"/>
        <rFont val="맑은 고딕"/>
        <family val="2"/>
        <charset val="129"/>
      </rPr>
      <t xml:space="preserve">
- CFC (chlorofluorocarbon) usage confirmed.</t>
    </r>
    <phoneticPr fontId="2" type="noConversion"/>
  </si>
  <si>
    <r>
      <t xml:space="preserve">- (2022~2023) </t>
    </r>
    <r>
      <rPr>
        <b/>
        <sz val="10"/>
        <color theme="1"/>
        <rFont val="맑은 고딕"/>
        <family val="3"/>
        <charset val="129"/>
      </rPr>
      <t>Only annual total usage is available, need to verify if monthly data for January to December is missing.</t>
    </r>
    <r>
      <rPr>
        <sz val="10"/>
        <color theme="1"/>
        <rFont val="맑은 고딕"/>
        <family val="2"/>
        <charset val="129"/>
      </rPr>
      <t xml:space="preserve">
- Is there a reason for the steady increase in fuel consumption (gasoline) for mobile combustion? (For example, increased travel distance due to personnel expansion.)
- (2024) December electricity data will be available in January 2025 and requires immediate response.</t>
    </r>
    <phoneticPr fontId="2" type="noConversion"/>
  </si>
  <si>
    <t>- No renewable energy usage, PPA to be introduced starting 2025.
(Hydroelectric Water confirmed: See the attached file 2501115 response.)
- 100% electric boiler usage since the factory establishment.</t>
    <phoneticPr fontId="2" type="noConversion"/>
  </si>
  <si>
    <t>- (2022~2024) No total purchase amount or receipts for purchased electricity → Can be confirmed through electricity bills, etc.
- No corporate vehicles, so only Scope 2 is managed.
- (2024) December data requires immediate response upon issuance of the electricity bill in January 2025.
- It has been confirmed that Scope 1 energy is not being emitted.</t>
    <phoneticPr fontId="2" type="noConversion"/>
  </si>
  <si>
    <t>Second Compilation (25.01.13)</t>
    <phoneticPr fontId="2" type="noConversion"/>
  </si>
  <si>
    <t>Third Compilation (25.01.20)</t>
    <phoneticPr fontId="2" type="noConversion"/>
  </si>
  <si>
    <t>Facility Data Log History for Collecting Scope 1 and 2 Activity Data</t>
    <phoneticPr fontId="2" type="noConversion"/>
  </si>
  <si>
    <t>Facility</t>
    <phoneticPr fontId="2" type="noConversion"/>
  </si>
  <si>
    <t>[Implementation Plan for GHG Emissions Reduction]</t>
    <phoneticPr fontId="2" type="noConversion"/>
  </si>
  <si>
    <t>* As of December 2024</t>
    <phoneticPr fontId="2" type="noConversion"/>
  </si>
  <si>
    <t>Future Implementation Plan for GHGs Emissions Reduction</t>
    <phoneticPr fontId="2" type="noConversion"/>
  </si>
  <si>
    <t>Implementation Plan for GHG Emissions Reduction</t>
    <phoneticPr fontId="2" type="noConversion"/>
  </si>
  <si>
    <t>1. Signed PPA with Indonesia Power Corporation for REC usage</t>
    <phoneticPr fontId="2" type="noConversion"/>
  </si>
  <si>
    <t>2. Transition from incineration boiler to electric boiler started</t>
    <phoneticPr fontId="2" type="noConversion"/>
  </si>
  <si>
    <t>1. 100% electric boiler usage (no incineration boiler)</t>
    <phoneticPr fontId="2" type="noConversion"/>
  </si>
  <si>
    <t>2. Signed PPA with Indonesia Power Corporation for REC usage</t>
    <phoneticPr fontId="2" type="noConversion"/>
  </si>
  <si>
    <t>3. Solar panel installation</t>
    <phoneticPr fontId="2" type="noConversion"/>
  </si>
  <si>
    <t>1. Completed transition from incineration boiler to electric boiler</t>
    <phoneticPr fontId="2" type="noConversion"/>
  </si>
  <si>
    <t>Starting from October 2024, REC usage (62 Units/MWh/Month: approximately 50%)</t>
    <phoneticPr fontId="2" type="noConversion"/>
  </si>
  <si>
    <t>Increasing REC capacity from January 2025 (124 Units/MWh/Month: approximately 100%)</t>
    <phoneticPr fontId="2" type="noConversion"/>
  </si>
  <si>
    <t>25% electric boiler usage (4 out of 16 lines)</t>
    <phoneticPr fontId="2" type="noConversion"/>
  </si>
  <si>
    <t>Electric boilers have been used since the establishment of the factory</t>
    <phoneticPr fontId="2" type="noConversion"/>
  </si>
  <si>
    <t>Starting from January 2025, 25% of REC will be used</t>
    <phoneticPr fontId="2" type="noConversion"/>
  </si>
  <si>
    <t>Electric boilers will be used across all production lines (2024)</t>
    <phoneticPr fontId="2" type="noConversion"/>
  </si>
  <si>
    <t>Currently, the incineration boiler is used solely for waste incineration, and it is planned to be discontinued by the end of 2025</t>
    <phoneticPr fontId="2" type="noConversion"/>
  </si>
  <si>
    <t>The reason for self-incinerating waste is that the certified waste disposal companies from the local government are already at full capacity due to handling the waste from local residents and are refusing to collect the factory’s waste</t>
    <phoneticPr fontId="2" type="noConversion"/>
  </si>
  <si>
    <t>Yongjin 1 Plant: Starting from December 2024, REC usage (75 Units/MWh/Month: approximately 50%)</t>
    <phoneticPr fontId="2" type="noConversion"/>
  </si>
  <si>
    <t>Yongjin 2 and 3 Plants: Starting from December 2024, REC usage (300 Units/MWh/Month: approximately 50%)</t>
    <phoneticPr fontId="2" type="noConversion"/>
  </si>
  <si>
    <t>Capacity: 1,902.54 KWp</t>
    <phoneticPr fontId="2" type="noConversion"/>
  </si>
  <si>
    <t>1. REC 100%</t>
    <phoneticPr fontId="2" type="noConversion"/>
  </si>
  <si>
    <t>2. REC 100%</t>
    <phoneticPr fontId="2" type="noConversion"/>
  </si>
  <si>
    <t>3. Reduce electricity consumption by using energy efficiently</t>
    <phoneticPr fontId="2" type="noConversion"/>
  </si>
  <si>
    <t>2. Reduce electricity consumption by using energy efficiently</t>
    <phoneticPr fontId="2" type="noConversion"/>
  </si>
  <si>
    <t>1. Closure plan for the incineration boiler</t>
    <phoneticPr fontId="2" type="noConversion"/>
  </si>
  <si>
    <t>Gradually increase electric boilers (2025-2026)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</si>
</sst>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3" formatCode="_-* #,##0.00_-;\-* #,##0.00_-;_-* &quot;-&quot;??_-;_-@_-"/>
    <numFmt numFmtId="164" formatCode="0.000"/>
    <numFmt numFmtId="165" formatCode="0.000000_);[Red]\(0.000000\)"/>
    <numFmt numFmtId="166" formatCode="#,##0_ "/>
    <numFmt numFmtId="167" formatCode="#,##0.00_ "/>
    <numFmt numFmtId="168" formatCode="#,##0.000_ "/>
    <numFmt numFmtId="169" formatCode="_-* #,##0.00_-;\-* #,##0.00_-;_-* &quot;-&quot;_-;_-@_-"/>
    <numFmt numFmtId="170" formatCode="_-* #,##0.000_-;\-* #,##0.000_-;_-* &quot;-&quot;_-;_-@_-"/>
    <numFmt numFmtId="171" formatCode="0.0E+00"/>
    <numFmt numFmtId="172" formatCode="_-* #,##0.0000_-;\-* #,##0.0000_-;_-* &quot;-&quot;_-;_-@_-"/>
  </numFmts>
  <fonts count="120">
    <font>
      <sz val="11"/>
      <color theme="1"/>
      <name val="맑은 고딕"/>
      <family val="2"/>
      <charset val="129"/>
    </font>
    <font>
      <sz val="11"/>
      <color rgb="FFFF0000"/>
      <name val="맑은 고딕"/>
      <family val="2"/>
      <charset val="129"/>
    </font>
    <font>
      <sz val="8"/>
      <name val="맑은 고딕"/>
      <family val="2"/>
      <charset val="129"/>
    </font>
    <font>
      <b/>
      <sz val="11"/>
      <color theme="1"/>
      <name val="맑은 고딕"/>
      <family val="3"/>
      <charset val="129"/>
    </font>
    <font>
      <i/>
      <sz val="11"/>
      <color theme="1"/>
      <name val="맑은 고딕"/>
      <family val="3"/>
      <charset val="129"/>
    </font>
    <font>
      <sz val="11"/>
      <color theme="1"/>
      <name val="Calibri"/>
      <family val="2"/>
      <charset val="129"/>
      <scheme val="minor"/>
    </font>
    <font>
      <sz val="8"/>
      <name val="Calibri"/>
      <family val="2"/>
      <charset val="129"/>
      <scheme val="minor"/>
    </font>
    <font>
      <sz val="11"/>
      <color theme="1"/>
      <name val="Calibri"/>
      <family val="3"/>
      <charset val="129"/>
      <scheme val="minor"/>
    </font>
    <font>
      <b/>
      <sz val="24"/>
      <color theme="0"/>
      <name val="맑은 고딕"/>
      <family val="3"/>
      <charset val="129"/>
    </font>
    <font>
      <sz val="11"/>
      <name val="맑은 고딕"/>
      <family val="3"/>
      <charset val="129"/>
    </font>
    <font>
      <sz val="11"/>
      <color theme="1"/>
      <name val="맑은 고딕"/>
      <family val="3"/>
      <charset val="129"/>
    </font>
    <font>
      <b/>
      <sz val="11"/>
      <name val="맑은 고딕"/>
      <family val="3"/>
      <charset val="129"/>
    </font>
    <font>
      <sz val="9"/>
      <color theme="1"/>
      <name val="맑은 고딕"/>
      <family val="3"/>
      <charset val="129"/>
    </font>
    <font>
      <b/>
      <sz val="14"/>
      <color theme="0"/>
      <name val="맑은 고딕"/>
      <family val="3"/>
      <charset val="129"/>
    </font>
    <font>
      <i/>
      <sz val="9"/>
      <color theme="1"/>
      <name val="맑은 고딕"/>
      <family val="3"/>
      <charset val="129"/>
    </font>
    <font>
      <sz val="11"/>
      <color theme="1"/>
      <name val="맑은 고딕"/>
      <family val="2"/>
      <charset val="129"/>
    </font>
    <font>
      <b/>
      <sz val="14"/>
      <color theme="0"/>
      <name val="Calibri"/>
      <family val="3"/>
      <scheme val="minor"/>
    </font>
    <font>
      <b/>
      <sz val="12"/>
      <color theme="0"/>
      <name val="Calibri"/>
      <family val="3"/>
      <charset val="129"/>
      <scheme val="minor"/>
    </font>
    <font>
      <b/>
      <sz val="12"/>
      <color theme="0"/>
      <name val="Calibri"/>
      <family val="3"/>
      <scheme val="minor"/>
    </font>
    <font>
      <b/>
      <sz val="11"/>
      <color theme="1"/>
      <name val="Calibri"/>
      <family val="3"/>
      <charset val="129"/>
      <scheme val="minor"/>
    </font>
    <font>
      <b/>
      <sz val="11"/>
      <color rgb="FF000000"/>
      <name val="Calibri"/>
      <family val="3"/>
      <charset val="129"/>
      <scheme val="minor"/>
    </font>
    <font>
      <b/>
      <sz val="11"/>
      <name val="Calibri"/>
      <family val="3"/>
      <charset val="129"/>
      <scheme val="minor"/>
    </font>
    <font>
      <b/>
      <sz val="11"/>
      <color rgb="FF000000"/>
      <name val="Calibri"/>
      <family val="3"/>
      <scheme val="minor"/>
    </font>
    <font>
      <b/>
      <vertAlign val="subscript"/>
      <sz val="11"/>
      <color rgb="FF000000"/>
      <name val="Calibri"/>
      <family val="3"/>
      <charset val="129"/>
      <scheme val="minor"/>
    </font>
    <font>
      <sz val="11"/>
      <color rgb="FF000000"/>
      <name val="Calibri"/>
      <family val="3"/>
      <charset val="129"/>
      <scheme val="minor"/>
    </font>
    <font>
      <sz val="11"/>
      <name val="Calibri"/>
      <family val="3"/>
      <charset val="129"/>
      <scheme val="minor"/>
    </font>
    <font>
      <sz val="12"/>
      <color rgb="FF000000"/>
      <name val="한양신명조"/>
      <family val="3"/>
      <charset val="129"/>
    </font>
    <font>
      <sz val="11"/>
      <color theme="0"/>
      <name val="Calibri"/>
      <family val="3"/>
      <charset val="129"/>
      <scheme val="minor"/>
    </font>
    <font>
      <sz val="10"/>
      <color theme="1"/>
      <name val="맑은 고딕"/>
      <family val="3"/>
      <charset val="129"/>
    </font>
    <font>
      <sz val="11"/>
      <color theme="1"/>
      <name val="Calibri Light"/>
      <family val="3"/>
      <charset val="129"/>
      <scheme val="major"/>
    </font>
    <font>
      <b/>
      <sz val="11"/>
      <color theme="1"/>
      <name val="Calibri Light"/>
      <family val="3"/>
      <charset val="129"/>
      <scheme val="major"/>
    </font>
    <font>
      <sz val="11"/>
      <color rgb="FF000000"/>
      <name val="Calibri Light"/>
      <family val="3"/>
      <charset val="129"/>
      <scheme val="major"/>
    </font>
    <font>
      <b/>
      <sz val="11"/>
      <color theme="0"/>
      <name val="Calibri Light"/>
      <family val="3"/>
      <charset val="129"/>
      <scheme val="major"/>
    </font>
    <font>
      <b/>
      <sz val="11"/>
      <color rgb="FF000000"/>
      <name val="Calibri Light"/>
      <family val="3"/>
      <charset val="129"/>
      <scheme val="major"/>
    </font>
    <font>
      <sz val="10"/>
      <name val="돋움체"/>
      <family val="3"/>
      <charset val="129"/>
    </font>
    <font>
      <sz val="11"/>
      <name val="돋움"/>
      <family val="3"/>
      <charset val="129"/>
    </font>
    <font>
      <sz val="10"/>
      <name val="돋움"/>
      <family val="3"/>
      <charset val="129"/>
    </font>
    <font>
      <i/>
      <sz val="11"/>
      <color rgb="FF000000"/>
      <name val="Calibri"/>
      <family val="3"/>
      <charset val="129"/>
      <scheme val="minor"/>
    </font>
    <font>
      <b/>
      <sz val="11"/>
      <color theme="0"/>
      <name val="맑은 고딕"/>
      <family val="3"/>
      <charset val="129"/>
    </font>
    <font>
      <b/>
      <sz val="9"/>
      <color theme="0"/>
      <name val="맑은 고딕"/>
      <family val="3"/>
      <charset val="129"/>
    </font>
    <font>
      <sz val="6"/>
      <color rgb="FF666666"/>
      <name val="맑은 고딕"/>
      <family val="3"/>
      <charset val="129"/>
    </font>
    <font>
      <b/>
      <vertAlign val="superscript"/>
      <sz val="11"/>
      <color theme="0"/>
      <name val="맑은 고딕"/>
      <family val="3"/>
      <charset val="129"/>
    </font>
    <font>
      <sz val="11"/>
      <name val="Calibri Light"/>
      <family val="3"/>
      <charset val="129"/>
      <scheme val="major"/>
    </font>
    <font>
      <u/>
      <sz val="11"/>
      <color theme="10"/>
      <name val="맑은 고딕"/>
      <family val="2"/>
      <charset val="129"/>
    </font>
    <font>
      <sz val="11"/>
      <color theme="1"/>
      <name val="나눔바른고딕OTF Light"/>
      <family val="3"/>
      <charset val="129"/>
    </font>
    <font>
      <sz val="10"/>
      <color rgb="FF000000"/>
      <name val="나눔바른고딕OTF Light"/>
      <family val="3"/>
      <charset val="129"/>
    </font>
    <font>
      <sz val="11"/>
      <color theme="9" tint="-0.499984740745262"/>
      <name val="나눔바른고딕OTF Light"/>
      <family val="3"/>
      <charset val="129"/>
    </font>
    <font>
      <u/>
      <sz val="11"/>
      <color theme="10"/>
      <name val="나눔바른고딕OTF Light"/>
      <family val="3"/>
      <charset val="129"/>
    </font>
    <font>
      <b/>
      <vertAlign val="subscript"/>
      <sz val="11"/>
      <color theme="1"/>
      <name val="맑은 고딕"/>
      <family val="3"/>
      <charset val="129"/>
    </font>
    <font>
      <b/>
      <sz val="16"/>
      <color theme="1"/>
      <name val="맑은 고딕"/>
      <family val="3"/>
      <charset val="129"/>
    </font>
    <font>
      <b/>
      <sz val="14"/>
      <color theme="1"/>
      <name val="Calibri"/>
      <family val="3"/>
      <charset val="129"/>
      <scheme val="minor"/>
    </font>
    <font>
      <sz val="11"/>
      <color theme="0" tint="-0.34998626667073579"/>
      <name val="맑은 고딕"/>
      <family val="3"/>
      <charset val="129"/>
    </font>
    <font>
      <sz val="11"/>
      <color theme="1"/>
      <name val="나눔바른고딕 Light"/>
      <family val="3"/>
      <charset val="129"/>
    </font>
    <font>
      <b/>
      <sz val="14"/>
      <color theme="0"/>
      <name val="나눔바른고딕 Light"/>
      <family val="3"/>
      <charset val="129"/>
    </font>
    <font>
      <b/>
      <sz val="12"/>
      <color theme="1"/>
      <name val="나눔바른고딕 Light"/>
      <family val="3"/>
      <charset val="129"/>
    </font>
    <font>
      <sz val="11"/>
      <color theme="1" tint="0.499984740745262"/>
      <name val="나눔바른고딕 Light"/>
      <family val="3"/>
      <charset val="129"/>
    </font>
    <font>
      <sz val="11"/>
      <name val="나눔바른고딕 Light"/>
      <family val="3"/>
      <charset val="129"/>
    </font>
    <font>
      <sz val="11"/>
      <name val="나눔바른고딕 Light"/>
      <family val="3"/>
    </font>
    <font>
      <u/>
      <sz val="11"/>
      <name val="나눔바른고딕 Light"/>
      <family val="3"/>
    </font>
    <font>
      <sz val="9"/>
      <color indexed="81"/>
      <name val="Tahoma"/>
      <family val="2"/>
    </font>
    <font>
      <b/>
      <sz val="9"/>
      <color indexed="81"/>
      <name val="Tahoma"/>
      <family val="2"/>
    </font>
    <font>
      <sz val="9"/>
      <color indexed="81"/>
      <name val="돋움"/>
      <family val="3"/>
      <charset val="129"/>
    </font>
    <font>
      <sz val="11"/>
      <color theme="0"/>
      <name val="나눔바른고딕 Light"/>
      <family val="3"/>
      <charset val="129"/>
    </font>
    <font>
      <sz val="11"/>
      <color theme="1" tint="0.499984740745262"/>
      <name val="Open Sans"/>
      <family val="2"/>
    </font>
    <font>
      <sz val="11"/>
      <color theme="1" tint="0.499984740745262"/>
      <name val="맑은 고딕"/>
      <family val="3"/>
      <charset val="129"/>
    </font>
    <font>
      <i/>
      <sz val="11"/>
      <color theme="1" tint="0.499984740745262"/>
      <name val="맑은 고딕"/>
      <family val="3"/>
      <charset val="129"/>
    </font>
    <font>
      <i/>
      <sz val="12"/>
      <color theme="1" tint="0.499984740745262"/>
      <name val="맑은 고딕"/>
      <family val="3"/>
      <charset val="129"/>
    </font>
    <font>
      <i/>
      <sz val="11"/>
      <color theme="1" tint="0.499984740745262"/>
      <name val="Open Sans"/>
      <family val="2"/>
    </font>
    <font>
      <i/>
      <sz val="12"/>
      <color theme="1" tint="0.499984740745262"/>
      <name val="Open Sans"/>
      <family val="2"/>
    </font>
    <font>
      <sz val="11"/>
      <color theme="1"/>
      <name val="Calibri"/>
      <family val="2"/>
      <charset val="1"/>
      <scheme val="minor"/>
    </font>
    <font>
      <sz val="11"/>
      <name val="맑은 고딕"/>
      <family val="2"/>
      <charset val="129"/>
    </font>
    <font>
      <sz val="11"/>
      <color theme="0"/>
      <name val="맑은 고딕"/>
      <family val="3"/>
      <charset val="129"/>
    </font>
    <font>
      <sz val="11"/>
      <color theme="0"/>
      <name val="맑은 고딕"/>
      <family val="2"/>
      <charset val="129"/>
    </font>
    <font>
      <b/>
      <sz val="11"/>
      <color rgb="FFFF0000"/>
      <name val="맑은 고딕"/>
      <family val="3"/>
      <charset val="129"/>
    </font>
    <font>
      <b/>
      <sz val="10"/>
      <color theme="0"/>
      <name val="맑은 고딕"/>
      <family val="3"/>
      <charset val="129"/>
    </font>
    <font>
      <b/>
      <sz val="10"/>
      <color theme="1"/>
      <name val="맑은 고딕"/>
      <family val="3"/>
      <charset val="129"/>
    </font>
    <font>
      <sz val="10"/>
      <color theme="1"/>
      <name val="맑은 고딕"/>
      <family val="2"/>
      <charset val="129"/>
    </font>
    <font>
      <sz val="10"/>
      <color theme="0"/>
      <name val="맑은 고딕"/>
      <family val="3"/>
      <charset val="129"/>
    </font>
    <font>
      <sz val="10"/>
      <name val="맑은 고딕"/>
      <family val="3"/>
      <charset val="129"/>
    </font>
    <font>
      <sz val="11"/>
      <color theme="1"/>
      <name val="나눔바른고딕"/>
      <family val="3"/>
      <charset val="129"/>
    </font>
    <font>
      <b/>
      <sz val="10"/>
      <name val="맑은 고딕"/>
      <family val="3"/>
      <charset val="129"/>
    </font>
    <font>
      <sz val="12"/>
      <color theme="1"/>
      <name val="맑은 고딕"/>
      <family val="2"/>
      <charset val="129"/>
    </font>
    <font>
      <b/>
      <sz val="18"/>
      <color theme="0"/>
      <name val="맑은 고딕"/>
      <family val="3"/>
      <charset val="129"/>
    </font>
    <font>
      <b/>
      <sz val="11"/>
      <color theme="1"/>
      <name val="Calibri"/>
      <family val="3"/>
      <scheme val="minor"/>
    </font>
    <font>
      <sz val="11"/>
      <color theme="1"/>
      <name val="Open Sans"/>
      <family val="2"/>
    </font>
    <font>
      <sz val="11"/>
      <color theme="1"/>
      <name val="Calibri"/>
      <family val="2"/>
      <scheme val="minor"/>
    </font>
    <font>
      <b/>
      <sz val="14"/>
      <color theme="1"/>
      <name val="Calibri"/>
      <family val="2"/>
      <scheme val="minor"/>
    </font>
    <font>
      <b/>
      <sz val="11"/>
      <color theme="1"/>
      <name val="Calibri"/>
      <family val="2"/>
      <scheme val="minor"/>
    </font>
    <font>
      <b/>
      <sz val="9"/>
      <color indexed="81"/>
      <name val="돋움"/>
      <family val="3"/>
      <charset val="129"/>
    </font>
    <font>
      <b/>
      <sz val="10"/>
      <color rgb="FF008000"/>
      <name val="맑은 고딕"/>
      <family val="3"/>
      <charset val="129"/>
    </font>
    <font>
      <strike/>
      <sz val="10"/>
      <color theme="1"/>
      <name val="맑은 고딕"/>
      <family val="3"/>
      <charset val="129"/>
    </font>
    <font>
      <sz val="10"/>
      <color rgb="FF000000"/>
      <name val="맑은 고딕"/>
      <family val="3"/>
      <charset val="129"/>
    </font>
    <font>
      <b/>
      <sz val="11"/>
      <color theme="1"/>
      <name val="나눔바른고딕OTF Light"/>
      <family val="3"/>
      <charset val="129"/>
    </font>
    <font>
      <sz val="9"/>
      <color theme="1"/>
      <name val="맑은 고딕"/>
      <family val="2"/>
      <charset val="129"/>
    </font>
    <font>
      <b/>
      <sz val="9"/>
      <color theme="1"/>
      <name val="맑은 고딕"/>
      <family val="3"/>
      <charset val="129"/>
    </font>
    <font>
      <u/>
      <sz val="9"/>
      <color theme="10"/>
      <name val="맑은 고딕"/>
      <family val="3"/>
      <charset val="129"/>
    </font>
    <font>
      <u/>
      <sz val="9"/>
      <color theme="10"/>
      <name val="맑은 고딕"/>
      <family val="2"/>
      <charset val="129"/>
    </font>
    <font>
      <b/>
      <i/>
      <u/>
      <sz val="9"/>
      <color theme="1"/>
      <name val="맑은 고딕"/>
      <family val="3"/>
      <charset val="129"/>
    </font>
    <font>
      <b/>
      <u/>
      <sz val="9"/>
      <color theme="1"/>
      <name val="맑은 고딕"/>
      <family val="3"/>
      <charset val="129"/>
    </font>
    <font>
      <vertAlign val="subscript"/>
      <sz val="11"/>
      <color theme="1"/>
      <name val="맑은 고딕"/>
      <family val="3"/>
      <charset val="129"/>
    </font>
    <font>
      <i/>
      <sz val="11"/>
      <color theme="1"/>
      <name val="Calibri"/>
      <family val="3"/>
      <charset val="129"/>
      <scheme val="minor"/>
    </font>
    <font>
      <b/>
      <sz val="18"/>
      <color theme="0"/>
      <name val="나눔바른고딕 Light"/>
      <family val="3"/>
      <charset val="129"/>
    </font>
    <font>
      <b/>
      <vertAlign val="superscript"/>
      <sz val="18"/>
      <color theme="0"/>
      <name val="나눔바른고딕 Light"/>
      <family val="3"/>
      <charset val="129"/>
    </font>
    <font>
      <sz val="11"/>
      <color theme="1"/>
      <name val="Calibri"/>
      <family val="3"/>
      <scheme val="minor"/>
    </font>
    <font>
      <sz val="11"/>
      <color rgb="FF000000"/>
      <name val="Calibri"/>
      <family val="3"/>
      <scheme val="minor"/>
    </font>
    <font>
      <b/>
      <sz val="11"/>
      <name val="Calibri"/>
      <family val="3"/>
      <scheme val="minor"/>
    </font>
    <font>
      <sz val="16"/>
      <color theme="1"/>
      <name val="나눔바른고딕"/>
      <family val="3"/>
      <charset val="129"/>
    </font>
    <font>
      <b/>
      <sz val="24"/>
      <color theme="0"/>
      <name val="Open Sans"/>
      <family val="2"/>
    </font>
    <font>
      <sz val="12"/>
      <color theme="1"/>
      <name val="Open Sans"/>
      <family val="2"/>
    </font>
    <font>
      <b/>
      <sz val="12"/>
      <color theme="1"/>
      <name val="Open Sans"/>
      <family val="2"/>
    </font>
    <font>
      <b/>
      <sz val="11"/>
      <color theme="1"/>
      <name val="Open Sans"/>
      <family val="2"/>
    </font>
    <font>
      <b/>
      <vertAlign val="superscript"/>
      <sz val="11"/>
      <color theme="1"/>
      <name val="Open Sans"/>
      <family val="2"/>
    </font>
    <font>
      <sz val="11"/>
      <color theme="1"/>
      <name val="Open Sans"/>
      <family val="3"/>
    </font>
    <font>
      <sz val="11"/>
      <name val="Open Sans"/>
      <family val="3"/>
    </font>
    <font>
      <sz val="11"/>
      <name val="Open Sans"/>
      <family val="2"/>
    </font>
    <font>
      <sz val="10"/>
      <color indexed="81"/>
      <name val="Tahoma"/>
      <family val="2"/>
    </font>
    <font>
      <sz val="10"/>
      <color indexed="81"/>
      <name val="돋움"/>
      <family val="3"/>
      <charset val="129"/>
    </font>
    <font>
      <sz val="11"/>
      <name val="Arial Unicode MS"/>
      <family val="2"/>
      <charset val="129"/>
    </font>
    <font>
      <sz val="10"/>
      <color rgb="FF000000"/>
      <name val="Tahoma"/>
      <family val="3"/>
      <charset val="1"/>
    </font>
    <font>
      <sz val="10"/>
      <color rgb="FF000000"/>
      <name val="Calibri"/>
      <family val="3"/>
    </font>
  </fonts>
  <fills count="24">
    <fill>
      <patternFill patternType="none"/>
    </fill>
    <fill>
      <patternFill patternType="gray125"/>
    </fill>
    <fill>
      <patternFill patternType="solid">
        <fgColor theme="8"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79998168889431442"/>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92D050"/>
        <bgColor indexed="64"/>
      </patternFill>
    </fill>
    <fill>
      <patternFill patternType="solid">
        <fgColor theme="0" tint="-0.249977111117893"/>
        <bgColor indexed="64"/>
      </patternFill>
    </fill>
    <fill>
      <patternFill patternType="solid">
        <fgColor theme="9"/>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49998474074526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8"/>
        <bgColor indexed="64"/>
      </patternFill>
    </fill>
    <fill>
      <patternFill patternType="solid">
        <fgColor rgb="FFFFFF00"/>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right/>
      <top style="thin">
        <color auto="1"/>
      </top>
      <bottom style="thin">
        <color auto="1"/>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style="medium">
        <color indexed="64"/>
      </right>
      <top style="thin">
        <color indexed="64"/>
      </top>
      <bottom style="thin">
        <color indexed="64"/>
      </bottom>
      <diagonal/>
    </border>
    <border>
      <left style="thin">
        <color auto="1"/>
      </left>
      <right/>
      <top style="medium">
        <color auto="1"/>
      </top>
      <bottom/>
      <diagonal/>
    </border>
    <border>
      <left/>
      <right style="medium">
        <color auto="1"/>
      </right>
      <top style="medium">
        <color auto="1"/>
      </top>
      <bottom/>
      <diagonal/>
    </border>
    <border>
      <left style="medium">
        <color auto="1"/>
      </left>
      <right style="medium">
        <color auto="1"/>
      </right>
      <top style="dotted">
        <color auto="1"/>
      </top>
      <bottom style="thin">
        <color auto="1"/>
      </bottom>
      <diagonal/>
    </border>
    <border>
      <left/>
      <right style="medium">
        <color auto="1"/>
      </right>
      <top style="dotted">
        <color auto="1"/>
      </top>
      <bottom style="thin">
        <color auto="1"/>
      </bottom>
      <diagonal/>
    </border>
    <border>
      <left style="medium">
        <color auto="1"/>
      </left>
      <right style="medium">
        <color auto="1"/>
      </right>
      <top style="thin">
        <color auto="1"/>
      </top>
      <bottom/>
      <diagonal/>
    </border>
    <border>
      <left/>
      <right style="medium">
        <color auto="1"/>
      </right>
      <top style="thin">
        <color auto="1"/>
      </top>
      <bottom/>
      <diagonal/>
    </border>
    <border>
      <left style="medium">
        <color auto="1"/>
      </left>
      <right style="medium">
        <color auto="1"/>
      </right>
      <top style="dotted">
        <color auto="1"/>
      </top>
      <bottom/>
      <diagonal/>
    </border>
    <border>
      <left/>
      <right style="medium">
        <color auto="1"/>
      </right>
      <top style="dotted">
        <color auto="1"/>
      </top>
      <bottom/>
      <diagonal/>
    </border>
    <border>
      <left style="thin">
        <color auto="1"/>
      </left>
      <right/>
      <top/>
      <bottom style="medium">
        <color auto="1"/>
      </bottom>
      <diagonal/>
    </border>
    <border>
      <left style="medium">
        <color auto="1"/>
      </left>
      <right style="medium">
        <color auto="1"/>
      </right>
      <top style="dotted">
        <color auto="1"/>
      </top>
      <bottom style="medium">
        <color auto="1"/>
      </bottom>
      <diagonal/>
    </border>
    <border>
      <left/>
      <right style="medium">
        <color auto="1"/>
      </right>
      <top style="dotted">
        <color auto="1"/>
      </top>
      <bottom style="medium">
        <color auto="1"/>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medium">
        <color indexed="64"/>
      </right>
      <top/>
      <bottom style="medium">
        <color indexed="64"/>
      </bottom>
      <diagonal/>
    </border>
  </borders>
  <cellStyleXfs count="15">
    <xf numFmtId="0" fontId="0" fillId="0" borderId="0">
      <alignment vertical="center"/>
    </xf>
    <xf numFmtId="0" fontId="5" fillId="0" borderId="0">
      <alignment vertical="center"/>
    </xf>
    <xf numFmtId="9" fontId="15" fillId="0" borderId="0" applyFont="0" applyFill="0" applyBorder="0" applyAlignment="0" applyProtection="0">
      <alignment vertical="center"/>
    </xf>
    <xf numFmtId="0" fontId="34" fillId="0" borderId="0"/>
    <xf numFmtId="0" fontId="34" fillId="0" borderId="0"/>
    <xf numFmtId="0" fontId="5" fillId="0" borderId="0">
      <alignment vertical="center"/>
    </xf>
    <xf numFmtId="0" fontId="35" fillId="0" borderId="0"/>
    <xf numFmtId="0" fontId="5" fillId="0" borderId="0">
      <alignment vertical="center"/>
    </xf>
    <xf numFmtId="0" fontId="36" fillId="0" borderId="0">
      <alignment vertical="center"/>
    </xf>
    <xf numFmtId="0" fontId="43" fillId="0" borderId="0" applyNumberFormat="0" applyFill="0" applyBorder="0" applyAlignment="0" applyProtection="0">
      <alignment vertical="center"/>
    </xf>
    <xf numFmtId="43" fontId="15" fillId="0" borderId="0" applyFont="0" applyFill="0" applyBorder="0" applyAlignment="0" applyProtection="0">
      <alignment vertical="center"/>
    </xf>
    <xf numFmtId="41" fontId="15" fillId="0" borderId="0" applyFont="0" applyFill="0" applyBorder="0" applyAlignment="0" applyProtection="0">
      <alignment vertical="center"/>
    </xf>
    <xf numFmtId="0" fontId="69" fillId="0" borderId="0"/>
    <xf numFmtId="0" fontId="85" fillId="0" borderId="0"/>
    <xf numFmtId="9" fontId="5" fillId="0" borderId="0" applyFont="0" applyFill="0" applyBorder="0" applyAlignment="0" applyProtection="0">
      <alignment vertical="center"/>
    </xf>
  </cellStyleXfs>
  <cellXfs count="627">
    <xf numFmtId="0" fontId="0" fillId="0" borderId="0" xfId="0">
      <alignment vertical="center"/>
    </xf>
    <xf numFmtId="0" fontId="3" fillId="0" borderId="0" xfId="0" applyFont="1">
      <alignment vertical="center"/>
    </xf>
    <xf numFmtId="0" fontId="0" fillId="0" borderId="0" xfId="0" applyAlignment="1">
      <alignment horizontal="center" vertical="center"/>
    </xf>
    <xf numFmtId="0" fontId="4" fillId="0" borderId="0" xfId="0" applyFont="1">
      <alignment vertical="center"/>
    </xf>
    <xf numFmtId="0" fontId="3" fillId="0" borderId="0" xfId="0" applyFont="1" applyAlignment="1">
      <alignment horizontal="center" vertical="center"/>
    </xf>
    <xf numFmtId="0" fontId="1" fillId="0" borderId="0" xfId="0" applyFont="1">
      <alignment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 xfId="0" applyBorder="1" applyAlignment="1">
      <alignment horizontal="center" vertical="center" wrapText="1"/>
    </xf>
    <xf numFmtId="0" fontId="3" fillId="7" borderId="1" xfId="0" applyFont="1" applyFill="1" applyBorder="1" applyAlignment="1">
      <alignment horizontal="center" vertical="center" wrapText="1"/>
    </xf>
    <xf numFmtId="0" fontId="7" fillId="0" borderId="0" xfId="0" applyFont="1">
      <alignment vertical="center"/>
    </xf>
    <xf numFmtId="0" fontId="7" fillId="0" borderId="0" xfId="0" applyFont="1" applyAlignment="1">
      <alignment horizontal="center" vertical="center"/>
    </xf>
    <xf numFmtId="0" fontId="19" fillId="0" borderId="0" xfId="0" applyFont="1">
      <alignment vertical="center"/>
    </xf>
    <xf numFmtId="0" fontId="20" fillId="3" borderId="1" xfId="0" applyFont="1" applyFill="1" applyBorder="1" applyAlignment="1">
      <alignment horizontal="center" vertical="center"/>
    </xf>
    <xf numFmtId="0" fontId="24" fillId="0" borderId="1" xfId="0" applyFont="1" applyBorder="1" applyAlignment="1">
      <alignment horizontal="center" vertical="center"/>
    </xf>
    <xf numFmtId="3" fontId="24" fillId="0" borderId="1" xfId="0" applyNumberFormat="1" applyFont="1" applyBorder="1" applyAlignment="1">
      <alignment horizontal="center" vertical="center"/>
    </xf>
    <xf numFmtId="0" fontId="7" fillId="0" borderId="0" xfId="0" applyFont="1" applyAlignment="1">
      <alignment horizontal="left" vertical="center"/>
    </xf>
    <xf numFmtId="0" fontId="0" fillId="0" borderId="0" xfId="0" applyAlignment="1">
      <alignment horizontal="center" vertical="center" wrapText="1"/>
    </xf>
    <xf numFmtId="0" fontId="24" fillId="0" borderId="1" xfId="0" applyFont="1" applyBorder="1" applyAlignment="1">
      <alignment horizontal="center" vertical="center" wrapText="1"/>
    </xf>
    <xf numFmtId="0" fontId="17" fillId="9" borderId="0" xfId="0" applyFont="1" applyFill="1" applyAlignment="1">
      <alignment horizontal="left" vertical="center"/>
    </xf>
    <xf numFmtId="0" fontId="29" fillId="0" borderId="0" xfId="0" applyFont="1">
      <alignment vertical="center"/>
    </xf>
    <xf numFmtId="0" fontId="30" fillId="0" borderId="0" xfId="0" applyFont="1">
      <alignment vertical="center"/>
    </xf>
    <xf numFmtId="0" fontId="31" fillId="0" borderId="1" xfId="0" applyFont="1" applyBorder="1" applyAlignment="1">
      <alignment horizontal="center" vertical="center" wrapText="1"/>
    </xf>
    <xf numFmtId="0" fontId="24" fillId="0" borderId="14" xfId="0" applyFont="1" applyBorder="1" applyAlignment="1">
      <alignment horizontal="center" vertical="center" wrapText="1"/>
    </xf>
    <xf numFmtId="0" fontId="24" fillId="0" borderId="27" xfId="0" applyFont="1" applyBorder="1" applyAlignment="1">
      <alignment horizontal="center" vertical="center" wrapText="1"/>
    </xf>
    <xf numFmtId="0" fontId="20" fillId="10" borderId="10" xfId="0" applyFont="1" applyFill="1" applyBorder="1" applyAlignment="1">
      <alignment horizontal="center" vertical="center" wrapText="1"/>
    </xf>
    <xf numFmtId="0" fontId="20" fillId="10" borderId="11" xfId="0" applyFont="1" applyFill="1" applyBorder="1" applyAlignment="1">
      <alignment horizontal="center" vertical="center" wrapText="1"/>
    </xf>
    <xf numFmtId="0" fontId="20" fillId="10" borderId="12" xfId="0" applyFont="1" applyFill="1" applyBorder="1" applyAlignment="1">
      <alignment horizontal="center" vertical="center" wrapText="1"/>
    </xf>
    <xf numFmtId="0" fontId="33" fillId="10" borderId="12" xfId="0" applyFont="1" applyFill="1" applyBorder="1" applyAlignment="1">
      <alignment horizontal="center" vertical="center" wrapText="1"/>
    </xf>
    <xf numFmtId="0" fontId="31" fillId="0" borderId="14" xfId="0" applyFont="1" applyBorder="1" applyAlignment="1">
      <alignment horizontal="center" vertical="center" wrapText="1"/>
    </xf>
    <xf numFmtId="0" fontId="31" fillId="0" borderId="17" xfId="0" applyFont="1" applyBorder="1" applyAlignment="1">
      <alignment horizontal="center" vertical="center" wrapText="1"/>
    </xf>
    <xf numFmtId="0" fontId="18" fillId="9" borderId="0" xfId="0" applyFont="1" applyFill="1" applyAlignment="1">
      <alignment horizontal="left" vertical="center"/>
    </xf>
    <xf numFmtId="0" fontId="20" fillId="3" borderId="1" xfId="0" applyFont="1" applyFill="1" applyBorder="1" applyAlignment="1">
      <alignment horizontal="center" vertical="center" wrapText="1"/>
    </xf>
    <xf numFmtId="0" fontId="37" fillId="0" borderId="1" xfId="0" applyFont="1" applyBorder="1" applyAlignment="1">
      <alignment horizontal="center" vertical="center"/>
    </xf>
    <xf numFmtId="0" fontId="38" fillId="2" borderId="1" xfId="0" applyFont="1" applyFill="1" applyBorder="1" applyAlignment="1">
      <alignment horizontal="center" vertical="center" wrapText="1"/>
    </xf>
    <xf numFmtId="165" fontId="40" fillId="0" borderId="1" xfId="0" applyNumberFormat="1" applyFont="1" applyBorder="1" applyAlignment="1">
      <alignment horizontal="center" vertical="center" wrapText="1"/>
    </xf>
    <xf numFmtId="0" fontId="21" fillId="3" borderId="1" xfId="0" applyFont="1" applyFill="1" applyBorder="1" applyAlignment="1">
      <alignment horizontal="center" vertical="center" wrapText="1"/>
    </xf>
    <xf numFmtId="0" fontId="10" fillId="0" borderId="0" xfId="0" applyFont="1">
      <alignment vertical="center"/>
    </xf>
    <xf numFmtId="0" fontId="20" fillId="0" borderId="14" xfId="0" applyFont="1" applyBorder="1" applyAlignment="1">
      <alignment horizontal="center" vertical="center" wrapText="1"/>
    </xf>
    <xf numFmtId="0" fontId="24" fillId="0" borderId="29" xfId="0" applyFont="1" applyBorder="1" applyAlignment="1">
      <alignment horizontal="left" vertical="center"/>
    </xf>
    <xf numFmtId="0" fontId="24" fillId="0" borderId="0" xfId="0" applyFont="1" applyAlignment="1">
      <alignment horizontal="center" vertical="center" wrapText="1"/>
    </xf>
    <xf numFmtId="0" fontId="3" fillId="0" borderId="1" xfId="0" applyFont="1" applyBorder="1" applyAlignment="1">
      <alignment horizontal="center" vertical="center"/>
    </xf>
    <xf numFmtId="0" fontId="29" fillId="0" borderId="0" xfId="0" applyFont="1" applyAlignment="1">
      <alignment horizontal="center" vertical="center"/>
    </xf>
    <xf numFmtId="0" fontId="29" fillId="0" borderId="0" xfId="0" applyFont="1" applyAlignment="1">
      <alignment vertical="center" wrapText="1"/>
    </xf>
    <xf numFmtId="0" fontId="29" fillId="0" borderId="1" xfId="0" applyFont="1" applyBorder="1">
      <alignment vertical="center"/>
    </xf>
    <xf numFmtId="0" fontId="38" fillId="13"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3" fillId="10" borderId="1" xfId="0" applyFont="1" applyFill="1" applyBorder="1" applyAlignment="1">
      <alignment horizontal="center" vertical="center"/>
    </xf>
    <xf numFmtId="0" fontId="11" fillId="10" borderId="1" xfId="0" applyFont="1" applyFill="1" applyBorder="1" applyAlignment="1">
      <alignment horizontal="center" vertical="center"/>
    </xf>
    <xf numFmtId="0" fontId="0" fillId="0" borderId="1" xfId="0" applyBorder="1">
      <alignment vertical="center"/>
    </xf>
    <xf numFmtId="167" fontId="11" fillId="10" borderId="1" xfId="0" applyNumberFormat="1" applyFont="1" applyFill="1" applyBorder="1" applyAlignment="1">
      <alignment horizontal="center" vertical="center"/>
    </xf>
    <xf numFmtId="167" fontId="0" fillId="0" borderId="1" xfId="0" applyNumberFormat="1" applyBorder="1">
      <alignment vertical="center"/>
    </xf>
    <xf numFmtId="167" fontId="0" fillId="0" borderId="0" xfId="0" applyNumberFormat="1">
      <alignment vertical="center"/>
    </xf>
    <xf numFmtId="0" fontId="44" fillId="0" borderId="1" xfId="0" applyFont="1" applyBorder="1">
      <alignment vertical="center"/>
    </xf>
    <xf numFmtId="0" fontId="46" fillId="0" borderId="1" xfId="0" applyFont="1" applyBorder="1">
      <alignment vertical="center"/>
    </xf>
    <xf numFmtId="0" fontId="47" fillId="0" borderId="1" xfId="9" applyFont="1" applyBorder="1" applyAlignment="1">
      <alignment horizontal="left" vertical="center"/>
    </xf>
    <xf numFmtId="0" fontId="45" fillId="0" borderId="1" xfId="0" applyFont="1" applyBorder="1" applyAlignment="1">
      <alignment horizontal="center" vertical="center" wrapText="1"/>
    </xf>
    <xf numFmtId="0" fontId="44" fillId="0" borderId="1" xfId="0" applyFont="1" applyBorder="1" applyAlignment="1">
      <alignment horizontal="center" vertical="center"/>
    </xf>
    <xf numFmtId="167" fontId="0" fillId="0" borderId="0" xfId="0" applyNumberFormat="1" applyAlignment="1">
      <alignment horizontal="center" vertical="center"/>
    </xf>
    <xf numFmtId="167" fontId="3" fillId="16" borderId="1" xfId="0" applyNumberFormat="1" applyFont="1" applyFill="1" applyBorder="1" applyAlignment="1">
      <alignment horizontal="center" vertical="center"/>
    </xf>
    <xf numFmtId="0" fontId="3" fillId="16"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40" fontId="0" fillId="0" borderId="1" xfId="0" applyNumberFormat="1" applyBorder="1" applyAlignment="1">
      <alignment horizontal="right" vertical="center"/>
    </xf>
    <xf numFmtId="168" fontId="0" fillId="0" borderId="1" xfId="0" applyNumberFormat="1" applyBorder="1" applyAlignment="1">
      <alignment horizontal="right" vertical="center"/>
    </xf>
    <xf numFmtId="0" fontId="3" fillId="3" borderId="1" xfId="0" applyFont="1" applyFill="1" applyBorder="1" applyAlignment="1">
      <alignment horizontal="center" vertical="center"/>
    </xf>
    <xf numFmtId="0" fontId="13" fillId="12" borderId="35" xfId="0" applyFont="1" applyFill="1" applyBorder="1" applyAlignment="1">
      <alignment horizontal="center" vertical="center" wrapText="1"/>
    </xf>
    <xf numFmtId="0" fontId="3" fillId="0" borderId="0" xfId="0" applyFont="1" applyAlignment="1">
      <alignment horizontal="left" vertical="center"/>
    </xf>
    <xf numFmtId="0" fontId="16" fillId="9" borderId="0" xfId="0" applyFont="1" applyFill="1" applyAlignment="1">
      <alignment horizontal="left" vertical="center"/>
    </xf>
    <xf numFmtId="0" fontId="7" fillId="9" borderId="0" xfId="0" applyFont="1" applyFill="1">
      <alignment vertical="center"/>
    </xf>
    <xf numFmtId="0" fontId="50" fillId="0" borderId="0" xfId="0" applyFont="1" applyAlignment="1">
      <alignment horizontal="left" vertical="center"/>
    </xf>
    <xf numFmtId="0" fontId="52" fillId="0" borderId="1" xfId="0" applyFont="1" applyBorder="1">
      <alignment vertical="center"/>
    </xf>
    <xf numFmtId="0" fontId="53" fillId="18" borderId="0" xfId="0" applyFont="1" applyFill="1">
      <alignment vertical="center"/>
    </xf>
    <xf numFmtId="0" fontId="52" fillId="0" borderId="0" xfId="0" applyFont="1">
      <alignment vertical="center"/>
    </xf>
    <xf numFmtId="0" fontId="52" fillId="0" borderId="0" xfId="0" applyFont="1" applyAlignment="1">
      <alignment horizontal="center" vertical="center"/>
    </xf>
    <xf numFmtId="0" fontId="52" fillId="0" borderId="0" xfId="0" applyFont="1" applyAlignment="1">
      <alignment vertical="center" wrapText="1"/>
    </xf>
    <xf numFmtId="0" fontId="52" fillId="0" borderId="0" xfId="0" applyFont="1" applyAlignment="1">
      <alignment horizontal="left" vertical="center"/>
    </xf>
    <xf numFmtId="0" fontId="3" fillId="7" borderId="13" xfId="0" applyFont="1" applyFill="1" applyBorder="1" applyAlignment="1">
      <alignment horizontal="center" vertical="center"/>
    </xf>
    <xf numFmtId="0" fontId="55" fillId="0" borderId="0" xfId="0" applyFont="1">
      <alignment vertical="center"/>
    </xf>
    <xf numFmtId="0" fontId="56" fillId="0" borderId="13" xfId="0" applyFont="1" applyBorder="1" applyAlignment="1">
      <alignment horizontal="center" vertical="center"/>
    </xf>
    <xf numFmtId="0" fontId="57" fillId="0" borderId="1" xfId="0" applyFont="1" applyBorder="1">
      <alignment vertical="center"/>
    </xf>
    <xf numFmtId="0" fontId="57" fillId="0" borderId="13" xfId="0" applyFont="1" applyBorder="1">
      <alignment vertical="center"/>
    </xf>
    <xf numFmtId="0" fontId="58" fillId="0" borderId="14" xfId="9" applyFont="1" applyBorder="1">
      <alignment vertical="center"/>
    </xf>
    <xf numFmtId="0" fontId="56" fillId="0" borderId="15" xfId="0" applyFont="1" applyBorder="1" applyAlignment="1">
      <alignment horizontal="center" vertical="center"/>
    </xf>
    <xf numFmtId="0" fontId="57" fillId="0" borderId="16" xfId="0" applyFont="1" applyBorder="1">
      <alignment vertical="center"/>
    </xf>
    <xf numFmtId="0" fontId="58" fillId="0" borderId="17" xfId="9" applyFont="1" applyBorder="1">
      <alignment vertical="center"/>
    </xf>
    <xf numFmtId="0" fontId="54" fillId="0" borderId="0" xfId="0" applyFont="1">
      <alignment vertical="center"/>
    </xf>
    <xf numFmtId="0" fontId="38" fillId="13" borderId="1" xfId="0" applyFont="1" applyFill="1" applyBorder="1" applyAlignment="1">
      <alignment horizontal="center" vertical="center"/>
    </xf>
    <xf numFmtId="0" fontId="3" fillId="3" borderId="10" xfId="0" applyFont="1" applyFill="1" applyBorder="1" applyAlignment="1">
      <alignment horizontal="center" vertical="center"/>
    </xf>
    <xf numFmtId="0" fontId="51" fillId="0" borderId="1" xfId="0" applyFont="1" applyBorder="1" applyAlignment="1">
      <alignment horizontal="center" vertical="center"/>
    </xf>
    <xf numFmtId="0" fontId="62" fillId="0" borderId="20" xfId="0" applyFont="1" applyBorder="1" applyAlignment="1">
      <alignment horizontal="center" vertical="center"/>
    </xf>
    <xf numFmtId="0" fontId="62" fillId="0" borderId="9" xfId="0" applyFont="1" applyBorder="1">
      <alignment vertical="center"/>
    </xf>
    <xf numFmtId="0" fontId="56" fillId="0" borderId="24" xfId="0" applyFont="1" applyBorder="1" applyAlignment="1">
      <alignment horizontal="center"/>
    </xf>
    <xf numFmtId="0" fontId="52" fillId="0" borderId="7" xfId="0" applyFont="1" applyBorder="1" applyAlignment="1"/>
    <xf numFmtId="0" fontId="57" fillId="8" borderId="1" xfId="0" applyFont="1" applyFill="1" applyBorder="1" applyAlignment="1">
      <alignment vertical="center" wrapText="1"/>
    </xf>
    <xf numFmtId="0" fontId="45" fillId="0" borderId="0" xfId="0" applyFont="1" applyAlignment="1">
      <alignment horizontal="center" vertical="center" wrapText="1"/>
    </xf>
    <xf numFmtId="0" fontId="46" fillId="0" borderId="0" xfId="0" applyFont="1">
      <alignment vertical="center"/>
    </xf>
    <xf numFmtId="0" fontId="44" fillId="0" borderId="0" xfId="0" applyFont="1" applyAlignment="1">
      <alignment horizontal="center" vertical="center"/>
    </xf>
    <xf numFmtId="0" fontId="47" fillId="0" borderId="0" xfId="9" applyFont="1" applyBorder="1" applyAlignment="1">
      <alignment horizontal="left" vertical="center"/>
    </xf>
    <xf numFmtId="41" fontId="0" fillId="0" borderId="1" xfId="11" applyFont="1" applyBorder="1" applyAlignment="1">
      <alignment horizontal="center" vertical="center"/>
    </xf>
    <xf numFmtId="170" fontId="63" fillId="0" borderId="1" xfId="11" applyNumberFormat="1" applyFont="1" applyBorder="1" applyProtection="1">
      <alignment vertical="center"/>
      <protection locked="0"/>
    </xf>
    <xf numFmtId="169" fontId="63" fillId="0" borderId="1" xfId="11" applyNumberFormat="1" applyFont="1" applyBorder="1" applyProtection="1">
      <alignment vertical="center"/>
      <protection locked="0"/>
    </xf>
    <xf numFmtId="0" fontId="0" fillId="0" borderId="5" xfId="0" applyBorder="1">
      <alignment vertical="center"/>
    </xf>
    <xf numFmtId="41" fontId="49" fillId="8" borderId="36" xfId="11" applyFont="1" applyFill="1" applyBorder="1" applyAlignment="1">
      <alignment horizontal="center" vertical="center"/>
    </xf>
    <xf numFmtId="0" fontId="3" fillId="7" borderId="1" xfId="0" applyFont="1" applyFill="1" applyBorder="1" applyAlignment="1">
      <alignment horizontal="center" vertical="center"/>
    </xf>
    <xf numFmtId="0" fontId="13" fillId="13" borderId="21" xfId="0" applyFont="1" applyFill="1" applyBorder="1">
      <alignment vertical="center"/>
    </xf>
    <xf numFmtId="0" fontId="13" fillId="13" borderId="0" xfId="0" applyFont="1" applyFill="1">
      <alignment vertical="center"/>
    </xf>
    <xf numFmtId="0" fontId="64" fillId="0" borderId="1" xfId="0" applyFont="1" applyBorder="1" applyAlignment="1">
      <alignment horizontal="center" vertical="center"/>
    </xf>
    <xf numFmtId="0" fontId="64" fillId="0" borderId="5" xfId="0" applyFont="1" applyBorder="1" applyAlignment="1">
      <alignment horizontal="center" vertical="center"/>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5" xfId="0" applyFont="1" applyBorder="1" applyAlignment="1">
      <alignment horizontal="center" vertical="center"/>
    </xf>
    <xf numFmtId="170" fontId="64" fillId="0" borderId="1" xfId="11" applyNumberFormat="1" applyFont="1" applyFill="1" applyBorder="1" applyProtection="1">
      <alignment vertical="center"/>
      <protection locked="0"/>
    </xf>
    <xf numFmtId="170" fontId="63" fillId="3" borderId="1" xfId="11" applyNumberFormat="1" applyFont="1" applyFill="1" applyBorder="1" applyProtection="1">
      <alignment vertical="center"/>
      <protection locked="0"/>
    </xf>
    <xf numFmtId="170" fontId="63" fillId="0" borderId="1" xfId="11" applyNumberFormat="1" applyFont="1" applyFill="1" applyBorder="1" applyProtection="1">
      <alignment vertical="center"/>
      <protection locked="0"/>
    </xf>
    <xf numFmtId="43" fontId="68" fillId="0" borderId="1" xfId="10" applyFont="1" applyBorder="1" applyAlignment="1" applyProtection="1">
      <alignment vertical="center"/>
      <protection locked="0"/>
    </xf>
    <xf numFmtId="171" fontId="68" fillId="0" borderId="1" xfId="0" applyNumberFormat="1" applyFont="1" applyBorder="1" applyAlignment="1" applyProtection="1">
      <alignment horizontal="center" vertical="center"/>
      <protection locked="0"/>
    </xf>
    <xf numFmtId="169" fontId="63" fillId="0" borderId="1" xfId="11" applyNumberFormat="1" applyFont="1" applyFill="1" applyBorder="1" applyProtection="1">
      <alignment vertical="center"/>
      <protection locked="0"/>
    </xf>
    <xf numFmtId="169" fontId="0" fillId="0" borderId="1" xfId="0" applyNumberFormat="1" applyBorder="1" applyAlignment="1" applyProtection="1">
      <protection locked="0"/>
    </xf>
    <xf numFmtId="0" fontId="9" fillId="0" borderId="1" xfId="0" applyFont="1" applyBorder="1">
      <alignment vertical="center"/>
    </xf>
    <xf numFmtId="0" fontId="65" fillId="0" borderId="1" xfId="0" quotePrefix="1" applyFont="1" applyBorder="1" applyAlignment="1" applyProtection="1">
      <alignment horizontal="center" vertical="center"/>
      <protection locked="0"/>
    </xf>
    <xf numFmtId="0" fontId="67" fillId="0" borderId="1" xfId="0" quotePrefix="1" applyFont="1" applyBorder="1" applyAlignment="1" applyProtection="1">
      <alignment horizontal="center" vertical="center"/>
      <protection locked="0"/>
    </xf>
    <xf numFmtId="0" fontId="63" fillId="3" borderId="1" xfId="0" applyFont="1" applyFill="1" applyBorder="1" applyAlignment="1" applyProtection="1">
      <alignment horizontal="center" vertical="center"/>
      <protection locked="0"/>
    </xf>
    <xf numFmtId="0" fontId="63" fillId="0" borderId="1" xfId="0" applyFont="1" applyBorder="1" applyAlignment="1" applyProtection="1">
      <alignment horizontal="center" vertical="center"/>
      <protection locked="0"/>
    </xf>
    <xf numFmtId="171" fontId="66" fillId="0" borderId="1" xfId="0" applyNumberFormat="1" applyFont="1" applyBorder="1" applyAlignment="1" applyProtection="1">
      <alignment horizontal="center" vertical="center"/>
      <protection locked="0"/>
    </xf>
    <xf numFmtId="0" fontId="64" fillId="0" borderId="1" xfId="0" applyFont="1" applyBorder="1" applyAlignment="1" applyProtection="1">
      <alignment horizontal="center" vertical="center"/>
      <protection locked="0"/>
    </xf>
    <xf numFmtId="0" fontId="70" fillId="0" borderId="0" xfId="0" applyFont="1" applyAlignment="1">
      <alignment horizontal="center" vertical="center"/>
    </xf>
    <xf numFmtId="0" fontId="45" fillId="8" borderId="1" xfId="0" applyFont="1" applyFill="1" applyBorder="1" applyAlignment="1">
      <alignment horizontal="center" vertical="center" wrapText="1"/>
    </xf>
    <xf numFmtId="41" fontId="0" fillId="0" borderId="1" xfId="11" applyFont="1" applyBorder="1">
      <alignment vertical="center"/>
    </xf>
    <xf numFmtId="41" fontId="3" fillId="0" borderId="1" xfId="0" applyNumberFormat="1" applyFont="1" applyBorder="1" applyAlignment="1">
      <alignment horizontal="center" vertical="center"/>
    </xf>
    <xf numFmtId="41" fontId="0" fillId="0" borderId="0" xfId="11" applyFont="1" applyBorder="1" applyAlignment="1">
      <alignment horizontal="center" vertical="center"/>
    </xf>
    <xf numFmtId="0" fontId="38" fillId="19" borderId="0" xfId="0" applyFont="1" applyFill="1" applyAlignment="1">
      <alignment horizontal="left" vertical="center"/>
    </xf>
    <xf numFmtId="41" fontId="71" fillId="19" borderId="0" xfId="11" applyFont="1" applyFill="1" applyBorder="1" applyAlignment="1">
      <alignment horizontal="center" vertical="center"/>
    </xf>
    <xf numFmtId="41" fontId="0" fillId="0" borderId="1" xfId="0" applyNumberFormat="1" applyBorder="1">
      <alignment vertical="center"/>
    </xf>
    <xf numFmtId="0" fontId="0" fillId="7" borderId="1" xfId="0" applyFill="1" applyBorder="1" applyAlignment="1">
      <alignment horizontal="center" vertical="center"/>
    </xf>
    <xf numFmtId="41" fontId="0" fillId="0" borderId="0" xfId="11" applyFont="1" applyBorder="1">
      <alignment vertical="center"/>
    </xf>
    <xf numFmtId="41" fontId="3" fillId="5" borderId="1" xfId="11" applyFont="1" applyFill="1" applyBorder="1" applyAlignment="1">
      <alignment horizontal="center" vertical="center"/>
    </xf>
    <xf numFmtId="41" fontId="3" fillId="5" borderId="1" xfId="0" applyNumberFormat="1" applyFont="1" applyFill="1" applyBorder="1">
      <alignment vertical="center"/>
    </xf>
    <xf numFmtId="41" fontId="73" fillId="5" borderId="1" xfId="11" applyFont="1" applyFill="1" applyBorder="1" applyAlignment="1">
      <alignment horizontal="center" vertical="center"/>
    </xf>
    <xf numFmtId="41" fontId="73" fillId="5" borderId="1" xfId="0" applyNumberFormat="1" applyFont="1" applyFill="1" applyBorder="1">
      <alignment vertical="center"/>
    </xf>
    <xf numFmtId="41" fontId="0" fillId="0" borderId="6" xfId="11" applyFont="1" applyBorder="1" applyAlignment="1">
      <alignment horizontal="center" vertical="center"/>
    </xf>
    <xf numFmtId="41" fontId="0" fillId="0" borderId="14" xfId="0" applyNumberFormat="1" applyBorder="1">
      <alignment vertical="center"/>
    </xf>
    <xf numFmtId="41" fontId="0" fillId="0" borderId="16" xfId="0" applyNumberFormat="1" applyBorder="1">
      <alignment vertical="center"/>
    </xf>
    <xf numFmtId="41" fontId="0" fillId="0" borderId="17" xfId="0" applyNumberFormat="1" applyBorder="1">
      <alignment vertical="center"/>
    </xf>
    <xf numFmtId="0" fontId="3" fillId="0" borderId="13" xfId="0" applyFont="1" applyBorder="1" applyAlignment="1">
      <alignment horizontal="center" vertical="center"/>
    </xf>
    <xf numFmtId="41" fontId="3" fillId="0" borderId="1" xfId="11" applyFont="1" applyBorder="1" applyAlignment="1">
      <alignment horizontal="center" vertical="center"/>
    </xf>
    <xf numFmtId="41" fontId="3" fillId="0" borderId="6" xfId="11" applyFont="1" applyBorder="1" applyAlignment="1">
      <alignment horizontal="center" vertical="center"/>
    </xf>
    <xf numFmtId="0" fontId="3" fillId="7" borderId="14" xfId="0" applyFont="1" applyFill="1" applyBorder="1" applyAlignment="1">
      <alignment horizontal="center" vertical="center"/>
    </xf>
    <xf numFmtId="41" fontId="3" fillId="5" borderId="1" xfId="0" applyNumberFormat="1" applyFont="1" applyFill="1" applyBorder="1" applyAlignment="1">
      <alignment horizontal="center" vertical="center"/>
    </xf>
    <xf numFmtId="41" fontId="3" fillId="5" borderId="14" xfId="11" applyFont="1" applyFill="1" applyBorder="1" applyAlignment="1">
      <alignment horizontal="center" vertical="center"/>
    </xf>
    <xf numFmtId="41" fontId="3" fillId="0" borderId="39" xfId="0" applyNumberFormat="1" applyFont="1" applyBorder="1">
      <alignment vertical="center"/>
    </xf>
    <xf numFmtId="41" fontId="0" fillId="0" borderId="6" xfId="0" applyNumberFormat="1" applyBorder="1">
      <alignment vertical="center"/>
    </xf>
    <xf numFmtId="41" fontId="3" fillId="0" borderId="6" xfId="0" applyNumberFormat="1" applyFont="1" applyBorder="1">
      <alignment vertical="center"/>
    </xf>
    <xf numFmtId="41" fontId="3" fillId="0" borderId="14" xfId="0" applyNumberFormat="1" applyFont="1" applyBorder="1">
      <alignment vertical="center"/>
    </xf>
    <xf numFmtId="0" fontId="0" fillId="7" borderId="13" xfId="0" applyFill="1" applyBorder="1" applyAlignment="1">
      <alignment horizontal="center" vertical="center"/>
    </xf>
    <xf numFmtId="0" fontId="0" fillId="7" borderId="15" xfId="0" applyFill="1" applyBorder="1" applyAlignment="1">
      <alignment horizontal="center" vertical="center"/>
    </xf>
    <xf numFmtId="41" fontId="3" fillId="0" borderId="17" xfId="0" applyNumberFormat="1" applyFont="1" applyBorder="1">
      <alignment vertical="center"/>
    </xf>
    <xf numFmtId="0" fontId="3" fillId="3" borderId="20" xfId="0" applyFont="1" applyFill="1" applyBorder="1" applyAlignment="1">
      <alignment horizontal="center" vertical="center"/>
    </xf>
    <xf numFmtId="167" fontId="75" fillId="8" borderId="1" xfId="0" quotePrefix="1" applyNumberFormat="1" applyFont="1" applyFill="1" applyBorder="1" applyAlignment="1">
      <alignment horizontal="center" vertical="center"/>
    </xf>
    <xf numFmtId="0" fontId="76" fillId="0" borderId="0" xfId="0" applyFont="1">
      <alignment vertical="center"/>
    </xf>
    <xf numFmtId="0" fontId="76" fillId="0" borderId="0" xfId="0" applyFont="1" applyAlignment="1">
      <alignment horizontal="center" vertical="center"/>
    </xf>
    <xf numFmtId="41" fontId="75" fillId="8" borderId="1" xfId="11" applyFont="1" applyFill="1" applyBorder="1" applyAlignment="1">
      <alignment horizontal="center" vertical="center"/>
    </xf>
    <xf numFmtId="0" fontId="0" fillId="0" borderId="37" xfId="0" applyBorder="1">
      <alignment vertical="center"/>
    </xf>
    <xf numFmtId="0" fontId="0" fillId="0" borderId="38" xfId="0" applyBorder="1">
      <alignment vertical="center"/>
    </xf>
    <xf numFmtId="0" fontId="0" fillId="0" borderId="39" xfId="0" applyBorder="1">
      <alignment vertical="center"/>
    </xf>
    <xf numFmtId="0" fontId="0" fillId="0" borderId="21" xfId="0" applyBorder="1">
      <alignment vertical="center"/>
    </xf>
    <xf numFmtId="0" fontId="0" fillId="0" borderId="42" xfId="0" applyBorder="1">
      <alignment vertical="center"/>
    </xf>
    <xf numFmtId="0" fontId="28" fillId="0" borderId="0" xfId="0" applyFont="1">
      <alignment vertical="center"/>
    </xf>
    <xf numFmtId="0" fontId="28" fillId="0" borderId="0" xfId="0" quotePrefix="1" applyFont="1">
      <alignment vertical="center"/>
    </xf>
    <xf numFmtId="0" fontId="0" fillId="0" borderId="28" xfId="0" applyBorder="1">
      <alignment vertical="center"/>
    </xf>
    <xf numFmtId="0" fontId="0" fillId="0" borderId="41" xfId="0" applyBorder="1">
      <alignment vertical="center"/>
    </xf>
    <xf numFmtId="0" fontId="0" fillId="0" borderId="40" xfId="0" applyBorder="1">
      <alignment vertical="center"/>
    </xf>
    <xf numFmtId="0" fontId="38" fillId="19" borderId="5" xfId="0" applyFont="1" applyFill="1" applyBorder="1" applyAlignment="1">
      <alignment horizontal="left" vertical="center"/>
    </xf>
    <xf numFmtId="41" fontId="71" fillId="19" borderId="23" xfId="11" applyFont="1" applyFill="1" applyBorder="1" applyAlignment="1">
      <alignment horizontal="center" vertical="center"/>
    </xf>
    <xf numFmtId="41" fontId="71" fillId="19" borderId="6" xfId="11" applyFont="1" applyFill="1" applyBorder="1" applyAlignment="1">
      <alignment horizontal="center" vertical="center"/>
    </xf>
    <xf numFmtId="0" fontId="76" fillId="0" borderId="37" xfId="0" quotePrefix="1" applyFont="1" applyBorder="1">
      <alignment vertical="center"/>
    </xf>
    <xf numFmtId="0" fontId="28" fillId="0" borderId="40" xfId="0" quotePrefix="1" applyFont="1" applyBorder="1">
      <alignment vertical="center"/>
    </xf>
    <xf numFmtId="0" fontId="72" fillId="0" borderId="0" xfId="0" applyFont="1">
      <alignment vertical="center"/>
    </xf>
    <xf numFmtId="0" fontId="71" fillId="0" borderId="0" xfId="0" applyFont="1">
      <alignment vertical="center"/>
    </xf>
    <xf numFmtId="41" fontId="28" fillId="0" borderId="1" xfId="0" applyNumberFormat="1" applyFont="1" applyBorder="1" applyAlignment="1">
      <alignment horizontal="center" vertical="center"/>
    </xf>
    <xf numFmtId="41" fontId="28" fillId="0" borderId="1" xfId="11" applyFont="1" applyBorder="1" applyAlignment="1">
      <alignment horizontal="center" vertical="center"/>
    </xf>
    <xf numFmtId="0" fontId="75" fillId="7" borderId="1" xfId="0" applyFont="1" applyFill="1" applyBorder="1" applyAlignment="1">
      <alignment horizontal="center" vertical="center"/>
    </xf>
    <xf numFmtId="0" fontId="75" fillId="7" borderId="1" xfId="0" applyFont="1" applyFill="1" applyBorder="1" applyAlignment="1">
      <alignment horizontal="center" vertical="center" wrapText="1"/>
    </xf>
    <xf numFmtId="0" fontId="79" fillId="0" borderId="0" xfId="0" applyFont="1" applyAlignment="1">
      <alignment horizontal="center" vertical="center"/>
    </xf>
    <xf numFmtId="0" fontId="0" fillId="0" borderId="5" xfId="0" applyBorder="1" applyAlignment="1">
      <alignment horizontal="center" vertical="center"/>
    </xf>
    <xf numFmtId="0" fontId="64" fillId="0" borderId="6" xfId="0" applyFont="1" applyBorder="1" applyAlignment="1">
      <alignment horizontal="center" vertical="center"/>
    </xf>
    <xf numFmtId="0" fontId="63" fillId="0" borderId="6" xfId="0" applyFont="1" applyBorder="1" applyAlignment="1">
      <alignment horizontal="center" vertical="center"/>
    </xf>
    <xf numFmtId="41" fontId="66" fillId="0" borderId="1" xfId="11" applyFont="1" applyBorder="1" applyAlignment="1" applyProtection="1">
      <alignment horizontal="right" vertical="center"/>
      <protection locked="0"/>
    </xf>
    <xf numFmtId="41" fontId="68" fillId="0" borderId="1" xfId="11" applyFont="1" applyBorder="1" applyAlignment="1" applyProtection="1">
      <alignment horizontal="right" vertical="center"/>
      <protection locked="0"/>
    </xf>
    <xf numFmtId="0" fontId="63" fillId="0" borderId="1" xfId="11" applyNumberFormat="1" applyFont="1" applyBorder="1" applyAlignment="1" applyProtection="1">
      <alignment horizontal="center" vertical="center"/>
      <protection locked="0"/>
    </xf>
    <xf numFmtId="0" fontId="21" fillId="17" borderId="5" xfId="2" applyNumberFormat="1" applyFont="1" applyFill="1" applyBorder="1" applyAlignment="1">
      <alignment vertical="center"/>
    </xf>
    <xf numFmtId="0" fontId="21" fillId="17" borderId="1" xfId="2" applyNumberFormat="1" applyFont="1" applyFill="1" applyBorder="1" applyAlignment="1">
      <alignment horizontal="center" vertical="center"/>
    </xf>
    <xf numFmtId="164" fontId="19" fillId="17" borderId="1" xfId="0" applyNumberFormat="1" applyFont="1" applyFill="1" applyBorder="1">
      <alignment vertical="center"/>
    </xf>
    <xf numFmtId="0" fontId="25" fillId="17" borderId="1" xfId="2" applyNumberFormat="1" applyFont="1" applyFill="1" applyBorder="1" applyAlignment="1">
      <alignment horizontal="center" vertical="center"/>
    </xf>
    <xf numFmtId="164" fontId="7" fillId="17" borderId="1" xfId="0" applyNumberFormat="1" applyFont="1" applyFill="1" applyBorder="1">
      <alignment vertical="center"/>
    </xf>
    <xf numFmtId="41" fontId="1" fillId="0" borderId="1" xfId="11" applyFont="1" applyBorder="1" applyAlignment="1">
      <alignment horizontal="right" vertical="center"/>
    </xf>
    <xf numFmtId="41" fontId="0" fillId="0" borderId="0" xfId="11" applyFont="1" applyAlignment="1">
      <alignment horizontal="center" vertical="center"/>
    </xf>
    <xf numFmtId="41" fontId="80" fillId="4" borderId="1" xfId="11" applyFont="1" applyFill="1" applyBorder="1" applyAlignment="1">
      <alignment horizontal="center" vertical="center"/>
    </xf>
    <xf numFmtId="41" fontId="10" fillId="0" borderId="1" xfId="0" applyNumberFormat="1" applyFont="1" applyBorder="1" applyAlignment="1">
      <alignment horizontal="center" vertical="center"/>
    </xf>
    <xf numFmtId="41" fontId="10" fillId="0" borderId="1" xfId="11" applyFont="1" applyBorder="1" applyAlignment="1">
      <alignment horizontal="center" vertical="center"/>
    </xf>
    <xf numFmtId="0" fontId="76" fillId="0" borderId="0" xfId="0" applyFont="1" applyAlignment="1">
      <alignment horizontal="righ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28" fillId="0" borderId="0" xfId="0" applyFont="1" applyAlignment="1">
      <alignment horizontal="center" vertical="center"/>
    </xf>
    <xf numFmtId="0" fontId="0" fillId="0" borderId="0" xfId="0" applyProtection="1">
      <alignment vertical="center"/>
      <protection locked="0"/>
    </xf>
    <xf numFmtId="0" fontId="81" fillId="0" borderId="0" xfId="0" applyFont="1" applyAlignment="1">
      <alignment vertical="center" wrapText="1"/>
    </xf>
    <xf numFmtId="0" fontId="82" fillId="19" borderId="18" xfId="0" applyFont="1" applyFill="1" applyBorder="1" applyAlignment="1">
      <alignment horizontal="centerContinuous" vertical="center"/>
    </xf>
    <xf numFmtId="0" fontId="82" fillId="19" borderId="11" xfId="0" applyFont="1" applyFill="1" applyBorder="1" applyAlignment="1">
      <alignment horizontal="centerContinuous" vertical="center"/>
    </xf>
    <xf numFmtId="0" fontId="82" fillId="19" borderId="19" xfId="0" applyFont="1" applyFill="1" applyBorder="1" applyAlignment="1">
      <alignment horizontal="centerContinuous" vertical="center"/>
    </xf>
    <xf numFmtId="0" fontId="82" fillId="19" borderId="4" xfId="0" applyFont="1" applyFill="1" applyBorder="1" applyAlignment="1">
      <alignment horizontal="center" vertical="center"/>
    </xf>
    <xf numFmtId="0" fontId="63" fillId="0" borderId="0" xfId="0" applyFont="1" applyProtection="1">
      <alignment vertical="center"/>
      <protection locked="0"/>
    </xf>
    <xf numFmtId="0" fontId="67" fillId="0" borderId="13" xfId="0" quotePrefix="1" applyFont="1" applyBorder="1" applyAlignment="1" applyProtection="1">
      <alignment horizontal="center" vertical="center"/>
      <protection locked="0"/>
    </xf>
    <xf numFmtId="43" fontId="68" fillId="0" borderId="1" xfId="10" applyFont="1" applyFill="1" applyBorder="1" applyAlignment="1" applyProtection="1">
      <alignment vertical="center"/>
      <protection locked="0"/>
    </xf>
    <xf numFmtId="0" fontId="63" fillId="0" borderId="14" xfId="0" applyFont="1" applyBorder="1" applyAlignment="1" applyProtection="1">
      <alignment horizontal="center" vertical="center"/>
      <protection locked="0"/>
    </xf>
    <xf numFmtId="0" fontId="63" fillId="0" borderId="6" xfId="0" applyFont="1" applyBorder="1" applyAlignment="1" applyProtection="1">
      <alignment horizontal="center" vertical="center"/>
      <protection locked="0"/>
    </xf>
    <xf numFmtId="0" fontId="63" fillId="0" borderId="14" xfId="0" quotePrefix="1" applyFont="1" applyBorder="1" applyAlignment="1" applyProtection="1">
      <alignment horizontal="center" vertical="center"/>
      <protection locked="0"/>
    </xf>
    <xf numFmtId="0" fontId="63" fillId="0" borderId="50" xfId="0" applyFont="1" applyBorder="1" applyAlignment="1" applyProtection="1">
      <alignment horizontal="center" vertical="center"/>
      <protection locked="0"/>
    </xf>
    <xf numFmtId="0" fontId="84" fillId="0" borderId="0" xfId="0" applyFont="1">
      <alignment vertical="center"/>
    </xf>
    <xf numFmtId="0" fontId="84" fillId="0" borderId="0" xfId="0" applyFont="1" applyAlignment="1">
      <alignment horizontal="center" vertical="center"/>
    </xf>
    <xf numFmtId="172" fontId="63" fillId="0" borderId="1" xfId="11" applyNumberFormat="1" applyFont="1" applyFill="1" applyBorder="1" applyProtection="1">
      <alignment vertical="center"/>
      <protection locked="0"/>
    </xf>
    <xf numFmtId="41" fontId="63" fillId="0" borderId="1" xfId="11" applyFont="1" applyFill="1" applyBorder="1" applyProtection="1">
      <alignment vertical="center"/>
      <protection locked="0"/>
    </xf>
    <xf numFmtId="4" fontId="68" fillId="0" borderId="1" xfId="0" applyNumberFormat="1" applyFont="1" applyBorder="1" applyAlignment="1" applyProtection="1">
      <alignment horizontal="right" vertical="center"/>
      <protection locked="0"/>
    </xf>
    <xf numFmtId="0" fontId="63" fillId="8" borderId="0" xfId="0" applyFont="1" applyFill="1" applyProtection="1">
      <alignment vertical="center"/>
      <protection locked="0"/>
    </xf>
    <xf numFmtId="0" fontId="86" fillId="0" borderId="0" xfId="13" applyFont="1" applyAlignment="1">
      <alignment vertical="center"/>
    </xf>
    <xf numFmtId="0" fontId="85" fillId="0" borderId="0" xfId="13" applyAlignment="1">
      <alignment vertical="center"/>
    </xf>
    <xf numFmtId="0" fontId="85" fillId="0" borderId="0" xfId="13" applyAlignment="1">
      <alignment horizontal="left" vertical="center"/>
    </xf>
    <xf numFmtId="0" fontId="85" fillId="4" borderId="31" xfId="13" applyFill="1" applyBorder="1" applyAlignment="1">
      <alignment vertical="center"/>
    </xf>
    <xf numFmtId="0" fontId="87" fillId="4" borderId="51" xfId="13" applyFont="1" applyFill="1" applyBorder="1" applyAlignment="1">
      <alignment horizontal="center" vertical="center"/>
    </xf>
    <xf numFmtId="0" fontId="87" fillId="4" borderId="22" xfId="13" applyFont="1" applyFill="1" applyBorder="1" applyAlignment="1">
      <alignment horizontal="center" vertical="center"/>
    </xf>
    <xf numFmtId="0" fontId="87" fillId="4" borderId="52" xfId="13" applyFont="1" applyFill="1" applyBorder="1" applyAlignment="1">
      <alignment horizontal="center" vertical="center"/>
    </xf>
    <xf numFmtId="0" fontId="85" fillId="4" borderId="22" xfId="13" applyFill="1" applyBorder="1" applyAlignment="1">
      <alignment horizontal="left" vertical="center"/>
    </xf>
    <xf numFmtId="0" fontId="85" fillId="4" borderId="52" xfId="13" applyFill="1" applyBorder="1" applyAlignment="1">
      <alignment vertical="center"/>
    </xf>
    <xf numFmtId="0" fontId="85" fillId="4" borderId="2" xfId="13" applyFill="1" applyBorder="1" applyAlignment="1">
      <alignment vertical="center"/>
    </xf>
    <xf numFmtId="0" fontId="85" fillId="4" borderId="3" xfId="13" applyFill="1" applyBorder="1" applyAlignment="1">
      <alignment vertical="center"/>
    </xf>
    <xf numFmtId="0" fontId="85" fillId="4" borderId="53" xfId="13" applyFill="1" applyBorder="1" applyAlignment="1">
      <alignment horizontal="left" vertical="center"/>
    </xf>
    <xf numFmtId="0" fontId="85" fillId="4" borderId="54" xfId="13" applyFill="1" applyBorder="1" applyAlignment="1">
      <alignment vertical="center"/>
    </xf>
    <xf numFmtId="0" fontId="85" fillId="4" borderId="55" xfId="13" applyFill="1" applyBorder="1" applyAlignment="1">
      <alignment vertical="center"/>
    </xf>
    <xf numFmtId="0" fontId="85" fillId="4" borderId="56" xfId="13" applyFill="1" applyBorder="1" applyAlignment="1">
      <alignment vertical="center"/>
    </xf>
    <xf numFmtId="0" fontId="85" fillId="4" borderId="2" xfId="13" applyFill="1" applyBorder="1" applyAlignment="1">
      <alignment horizontal="left" vertical="center"/>
    </xf>
    <xf numFmtId="0" fontId="85" fillId="4" borderId="3" xfId="13" applyFill="1" applyBorder="1" applyAlignment="1">
      <alignment vertical="center" wrapText="1"/>
    </xf>
    <xf numFmtId="0" fontId="85" fillId="4" borderId="57" xfId="13" applyFill="1" applyBorder="1" applyAlignment="1">
      <alignment horizontal="left" vertical="center"/>
    </xf>
    <xf numFmtId="0" fontId="85" fillId="4" borderId="58" xfId="13" applyFill="1" applyBorder="1" applyAlignment="1">
      <alignment vertical="center"/>
    </xf>
    <xf numFmtId="0" fontId="85" fillId="4" borderId="60" xfId="13" applyFill="1" applyBorder="1" applyAlignment="1">
      <alignment horizontal="left" vertical="center"/>
    </xf>
    <xf numFmtId="0" fontId="85" fillId="4" borderId="61" xfId="13" applyFill="1" applyBorder="1" applyAlignment="1">
      <alignment vertical="center"/>
    </xf>
    <xf numFmtId="0" fontId="82" fillId="6" borderId="0" xfId="0" applyFont="1" applyFill="1">
      <alignment vertical="center"/>
    </xf>
    <xf numFmtId="0" fontId="77" fillId="6" borderId="0" xfId="0" applyFont="1" applyFill="1">
      <alignment vertical="center"/>
    </xf>
    <xf numFmtId="0" fontId="76" fillId="0" borderId="1" xfId="0" applyFont="1" applyBorder="1" applyAlignment="1">
      <alignment horizontal="center" vertical="center"/>
    </xf>
    <xf numFmtId="0" fontId="76" fillId="0" borderId="1" xfId="0" quotePrefix="1" applyFont="1" applyBorder="1" applyAlignment="1">
      <alignment horizontal="center" vertical="center"/>
    </xf>
    <xf numFmtId="0" fontId="75" fillId="0" borderId="0" xfId="0" applyFont="1" applyAlignment="1">
      <alignment horizontal="center" vertical="center"/>
    </xf>
    <xf numFmtId="0" fontId="52" fillId="0" borderId="16" xfId="0" applyFont="1" applyBorder="1">
      <alignment vertical="center"/>
    </xf>
    <xf numFmtId="0" fontId="31" fillId="8" borderId="1" xfId="0" applyFont="1" applyFill="1" applyBorder="1" applyAlignment="1">
      <alignment horizontal="center" vertical="center"/>
    </xf>
    <xf numFmtId="41" fontId="0" fillId="0" borderId="1" xfId="11" applyFont="1" applyBorder="1" applyAlignment="1">
      <alignment horizontal="right" vertical="center"/>
    </xf>
    <xf numFmtId="0" fontId="28" fillId="0" borderId="1" xfId="0" applyFont="1" applyBorder="1" applyAlignment="1">
      <alignment horizontal="center" vertical="center"/>
    </xf>
    <xf numFmtId="0" fontId="43" fillId="0" borderId="1" xfId="9" applyBorder="1">
      <alignment vertical="center"/>
    </xf>
    <xf numFmtId="41" fontId="0" fillId="0" borderId="0" xfId="0" applyNumberFormat="1">
      <alignment vertical="center"/>
    </xf>
    <xf numFmtId="0" fontId="75" fillId="7" borderId="7" xfId="0" applyFont="1" applyFill="1" applyBorder="1" applyAlignment="1">
      <alignment horizontal="center" vertical="center"/>
    </xf>
    <xf numFmtId="169" fontId="0" fillId="0" borderId="1" xfId="11" applyNumberFormat="1" applyFont="1" applyBorder="1" applyAlignment="1">
      <alignment horizontal="center" vertical="center"/>
    </xf>
    <xf numFmtId="0" fontId="76" fillId="4" borderId="11" xfId="0" applyFont="1" applyFill="1" applyBorder="1" applyAlignment="1">
      <alignment horizontal="center" vertical="center" wrapText="1"/>
    </xf>
    <xf numFmtId="0" fontId="28" fillId="4" borderId="11" xfId="0" quotePrefix="1" applyFont="1" applyFill="1" applyBorder="1" applyAlignment="1">
      <alignment horizontal="left" vertical="center" wrapText="1"/>
    </xf>
    <xf numFmtId="0" fontId="76" fillId="4" borderId="1" xfId="0" applyFont="1" applyFill="1" applyBorder="1" applyAlignment="1">
      <alignment horizontal="center" vertical="center" wrapText="1"/>
    </xf>
    <xf numFmtId="0" fontId="28" fillId="4" borderId="1" xfId="0" quotePrefix="1" applyFont="1" applyFill="1" applyBorder="1" applyAlignment="1">
      <alignment horizontal="left" vertical="center" wrapText="1"/>
    </xf>
    <xf numFmtId="0" fontId="76" fillId="4" borderId="16" xfId="0" applyFont="1" applyFill="1" applyBorder="1" applyAlignment="1">
      <alignment horizontal="center" vertical="center" wrapText="1"/>
    </xf>
    <xf numFmtId="0" fontId="28" fillId="4" borderId="16" xfId="0" quotePrefix="1" applyFont="1" applyFill="1" applyBorder="1" applyAlignment="1">
      <alignment horizontal="left" vertical="center" wrapText="1"/>
    </xf>
    <xf numFmtId="0" fontId="28" fillId="4" borderId="11" xfId="0" quotePrefix="1" applyFont="1" applyFill="1" applyBorder="1" applyAlignment="1">
      <alignment vertical="center" wrapText="1"/>
    </xf>
    <xf numFmtId="0" fontId="28" fillId="4" borderId="9" xfId="0" quotePrefix="1" applyFont="1" applyFill="1" applyBorder="1" applyAlignment="1">
      <alignment vertical="center" wrapText="1"/>
    </xf>
    <xf numFmtId="0" fontId="76" fillId="0" borderId="6" xfId="0" applyFont="1" applyBorder="1" applyAlignment="1">
      <alignment horizontal="center" vertical="center"/>
    </xf>
    <xf numFmtId="0" fontId="28" fillId="17" borderId="1" xfId="0" quotePrefix="1" applyFont="1" applyFill="1" applyBorder="1" applyAlignment="1">
      <alignment horizontal="left" vertical="center" wrapText="1"/>
    </xf>
    <xf numFmtId="0" fontId="28" fillId="4" borderId="1" xfId="0" quotePrefix="1" applyFont="1" applyFill="1" applyBorder="1" applyAlignment="1">
      <alignment vertical="center" wrapText="1"/>
    </xf>
    <xf numFmtId="0" fontId="76" fillId="4" borderId="9" xfId="0" applyFont="1" applyFill="1" applyBorder="1" applyAlignment="1">
      <alignment horizontal="center" vertical="center" wrapText="1"/>
    </xf>
    <xf numFmtId="0" fontId="76" fillId="0" borderId="41" xfId="0" applyFont="1" applyBorder="1" applyAlignment="1">
      <alignment horizontal="center" vertical="center"/>
    </xf>
    <xf numFmtId="0" fontId="76" fillId="0" borderId="16" xfId="0" applyFont="1" applyBorder="1" applyAlignment="1">
      <alignment horizontal="center" vertical="center"/>
    </xf>
    <xf numFmtId="0" fontId="76" fillId="0" borderId="16" xfId="0" applyFont="1" applyBorder="1" applyAlignment="1">
      <alignment horizontal="center" vertical="center" wrapText="1"/>
    </xf>
    <xf numFmtId="0" fontId="76" fillId="0" borderId="16" xfId="0" quotePrefix="1" applyFont="1" applyBorder="1" applyAlignment="1">
      <alignment horizontal="center" vertical="center"/>
    </xf>
    <xf numFmtId="0" fontId="28" fillId="17" borderId="16" xfId="0" quotePrefix="1" applyFont="1" applyFill="1" applyBorder="1" applyAlignment="1">
      <alignment horizontal="left" vertical="center" wrapText="1"/>
    </xf>
    <xf numFmtId="0" fontId="76" fillId="0" borderId="62" xfId="0" applyFont="1" applyBorder="1" applyAlignment="1">
      <alignment horizontal="center" vertical="center"/>
    </xf>
    <xf numFmtId="0" fontId="28" fillId="17" borderId="11" xfId="0" quotePrefix="1" applyFont="1" applyFill="1" applyBorder="1" applyAlignment="1">
      <alignment horizontal="left" vertical="center" wrapText="1"/>
    </xf>
    <xf numFmtId="0" fontId="76" fillId="0" borderId="18" xfId="0" applyFont="1" applyBorder="1" applyAlignment="1">
      <alignment horizontal="center" vertical="center"/>
    </xf>
    <xf numFmtId="0" fontId="76" fillId="0" borderId="11" xfId="0" applyFont="1" applyBorder="1" applyAlignment="1">
      <alignment horizontal="center" vertical="center"/>
    </xf>
    <xf numFmtId="0" fontId="76" fillId="0" borderId="9" xfId="0" quotePrefix="1" applyFont="1" applyBorder="1" applyAlignment="1">
      <alignment horizontal="center" vertical="center"/>
    </xf>
    <xf numFmtId="0" fontId="24" fillId="8" borderId="1" xfId="0" applyFont="1" applyFill="1" applyBorder="1" applyAlignment="1">
      <alignment horizontal="center" vertical="center"/>
    </xf>
    <xf numFmtId="0" fontId="26" fillId="8" borderId="1" xfId="0" applyFont="1" applyFill="1" applyBorder="1" applyAlignment="1">
      <alignment horizontal="center" vertical="center"/>
    </xf>
    <xf numFmtId="0" fontId="27" fillId="8" borderId="1" xfId="0" applyFont="1" applyFill="1" applyBorder="1" applyAlignment="1">
      <alignment horizontal="center" vertical="center"/>
    </xf>
    <xf numFmtId="166" fontId="24" fillId="8" borderId="1" xfId="0" applyNumberFormat="1" applyFont="1" applyFill="1" applyBorder="1" applyAlignment="1">
      <alignment horizontal="center" vertical="center"/>
    </xf>
    <xf numFmtId="0" fontId="25" fillId="8" borderId="1" xfId="0" applyFont="1" applyFill="1" applyBorder="1" applyAlignment="1">
      <alignment horizontal="center" vertical="center"/>
    </xf>
    <xf numFmtId="166" fontId="25" fillId="8" borderId="1" xfId="0" applyNumberFormat="1" applyFont="1" applyFill="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7" fillId="8" borderId="1" xfId="0" applyFont="1" applyFill="1" applyBorder="1" applyAlignment="1">
      <alignment horizontal="center" vertical="center"/>
    </xf>
    <xf numFmtId="0" fontId="19" fillId="0" borderId="0" xfId="0" applyFont="1" applyAlignment="1">
      <alignment horizontal="left" vertical="center"/>
    </xf>
    <xf numFmtId="41" fontId="0" fillId="0" borderId="0" xfId="0" applyNumberFormat="1" applyAlignment="1">
      <alignment horizontal="center" vertical="center"/>
    </xf>
    <xf numFmtId="0" fontId="28" fillId="0" borderId="37" xfId="0" quotePrefix="1" applyFont="1" applyBorder="1">
      <alignment vertical="center"/>
    </xf>
    <xf numFmtId="0" fontId="28" fillId="17" borderId="11" xfId="0" applyFont="1" applyFill="1" applyBorder="1" applyAlignment="1">
      <alignment vertical="center" wrapText="1"/>
    </xf>
    <xf numFmtId="0" fontId="28" fillId="17" borderId="1" xfId="0" applyFont="1" applyFill="1" applyBorder="1" applyAlignment="1">
      <alignment vertical="center" wrapText="1"/>
    </xf>
    <xf numFmtId="0" fontId="28" fillId="17" borderId="16" xfId="0" applyFont="1" applyFill="1" applyBorder="1" applyAlignment="1">
      <alignment vertical="center" wrapText="1"/>
    </xf>
    <xf numFmtId="0" fontId="28" fillId="4" borderId="16" xfId="0" quotePrefix="1" applyFont="1" applyFill="1" applyBorder="1" applyAlignment="1">
      <alignment horizontal="center" vertical="center" wrapText="1"/>
    </xf>
    <xf numFmtId="0" fontId="28" fillId="4" borderId="1" xfId="0" quotePrefix="1" applyFont="1" applyFill="1" applyBorder="1" applyAlignment="1">
      <alignment horizontal="center" vertical="center" wrapText="1"/>
    </xf>
    <xf numFmtId="0" fontId="28" fillId="17" borderId="62" xfId="0" quotePrefix="1" applyFont="1" applyFill="1" applyBorder="1" applyAlignment="1">
      <alignment horizontal="left" vertical="center" wrapText="1"/>
    </xf>
    <xf numFmtId="0" fontId="28" fillId="17" borderId="6" xfId="0" quotePrefix="1" applyFont="1" applyFill="1" applyBorder="1" applyAlignment="1">
      <alignment horizontal="left" vertical="center" wrapText="1"/>
    </xf>
    <xf numFmtId="0" fontId="28" fillId="17" borderId="41" xfId="0" quotePrefix="1" applyFont="1" applyFill="1" applyBorder="1" applyAlignment="1">
      <alignment horizontal="left" vertical="center" wrapText="1"/>
    </xf>
    <xf numFmtId="0" fontId="28" fillId="4" borderId="11" xfId="0" quotePrefix="1" applyFont="1" applyFill="1" applyBorder="1" applyAlignment="1">
      <alignment horizontal="center" vertical="center" wrapText="1"/>
    </xf>
    <xf numFmtId="0" fontId="28" fillId="4" borderId="9" xfId="0" quotePrefix="1" applyFont="1" applyFill="1" applyBorder="1" applyAlignment="1">
      <alignment horizontal="center" vertical="center" wrapText="1"/>
    </xf>
    <xf numFmtId="0" fontId="28" fillId="17" borderId="16" xfId="0" quotePrefix="1" applyFont="1" applyFill="1" applyBorder="1" applyAlignment="1">
      <alignment horizontal="center" vertical="center" wrapText="1"/>
    </xf>
    <xf numFmtId="0" fontId="28" fillId="17" borderId="11" xfId="0" quotePrefix="1" applyFont="1" applyFill="1" applyBorder="1" applyAlignment="1">
      <alignment horizontal="center" vertical="center" wrapText="1"/>
    </xf>
    <xf numFmtId="0" fontId="28" fillId="17" borderId="1" xfId="0" quotePrefix="1" applyFont="1" applyFill="1" applyBorder="1" applyAlignment="1">
      <alignment horizontal="center" vertical="center" wrapText="1"/>
    </xf>
    <xf numFmtId="0" fontId="28" fillId="17" borderId="9" xfId="0" quotePrefix="1" applyFont="1" applyFill="1" applyBorder="1" applyAlignment="1">
      <alignment horizontal="center" vertical="center" wrapText="1"/>
    </xf>
    <xf numFmtId="0" fontId="75" fillId="7" borderId="7" xfId="0" applyFont="1" applyFill="1" applyBorder="1" applyAlignment="1">
      <alignment horizontal="center" vertical="center" wrapText="1"/>
    </xf>
    <xf numFmtId="0" fontId="67" fillId="0" borderId="6" xfId="0" quotePrefix="1" applyFont="1" applyBorder="1" applyAlignment="1" applyProtection="1">
      <alignment horizontal="center" vertical="center"/>
      <protection locked="0"/>
    </xf>
    <xf numFmtId="0" fontId="28" fillId="4" borderId="7" xfId="0" quotePrefix="1" applyFont="1" applyFill="1" applyBorder="1" applyAlignment="1">
      <alignment horizontal="left" vertical="center" wrapText="1"/>
    </xf>
    <xf numFmtId="0" fontId="28" fillId="4" borderId="7" xfId="0" quotePrefix="1" applyFont="1" applyFill="1" applyBorder="1" applyAlignment="1">
      <alignment horizontal="center" vertical="center" wrapText="1"/>
    </xf>
    <xf numFmtId="0" fontId="28" fillId="17" borderId="7" xfId="0" quotePrefix="1" applyFont="1" applyFill="1" applyBorder="1" applyAlignment="1">
      <alignment horizontal="center" vertical="center" wrapText="1"/>
    </xf>
    <xf numFmtId="0" fontId="28" fillId="17" borderId="7" xfId="0" quotePrefix="1" applyFont="1" applyFill="1" applyBorder="1" applyAlignment="1">
      <alignment horizontal="left" vertical="center" wrapText="1"/>
    </xf>
    <xf numFmtId="0" fontId="0" fillId="8" borderId="1" xfId="0" applyFill="1" applyBorder="1" applyAlignment="1">
      <alignment horizontal="center" vertical="center" wrapText="1"/>
    </xf>
    <xf numFmtId="0" fontId="10" fillId="0" borderId="1" xfId="0" applyFont="1" applyBorder="1" applyAlignment="1">
      <alignment horizontal="center" vertical="center" wrapText="1"/>
    </xf>
    <xf numFmtId="1" fontId="7" fillId="8" borderId="1" xfId="0" applyNumberFormat="1" applyFont="1" applyFill="1" applyBorder="1" applyAlignment="1">
      <alignment horizontal="center" vertical="center"/>
    </xf>
    <xf numFmtId="0" fontId="90" fillId="4" borderId="11" xfId="0" quotePrefix="1" applyFont="1" applyFill="1" applyBorder="1" applyAlignment="1">
      <alignment horizontal="left" vertical="center" wrapText="1"/>
    </xf>
    <xf numFmtId="0" fontId="28" fillId="4" borderId="8" xfId="0" quotePrefix="1" applyFont="1" applyFill="1" applyBorder="1" applyAlignment="1">
      <alignment horizontal="left" vertical="center" wrapText="1"/>
    </xf>
    <xf numFmtId="41" fontId="0" fillId="0" borderId="0" xfId="11" applyFont="1">
      <alignment vertical="center"/>
    </xf>
    <xf numFmtId="41" fontId="68" fillId="8" borderId="1" xfId="11" applyFont="1" applyFill="1" applyBorder="1" applyAlignment="1" applyProtection="1">
      <alignment horizontal="right" vertical="center"/>
      <protection locked="0"/>
    </xf>
    <xf numFmtId="0" fontId="76" fillId="19" borderId="6" xfId="0" applyFont="1" applyFill="1" applyBorder="1" applyAlignment="1">
      <alignment horizontal="center" vertical="center"/>
    </xf>
    <xf numFmtId="0" fontId="76" fillId="19" borderId="1" xfId="0" applyFont="1" applyFill="1" applyBorder="1" applyAlignment="1">
      <alignment horizontal="center" vertical="center"/>
    </xf>
    <xf numFmtId="0" fontId="76" fillId="19" borderId="18" xfId="0" applyFont="1" applyFill="1" applyBorder="1" applyAlignment="1">
      <alignment horizontal="center" vertical="center"/>
    </xf>
    <xf numFmtId="0" fontId="76" fillId="19" borderId="11" xfId="0" applyFont="1" applyFill="1" applyBorder="1" applyAlignment="1">
      <alignment horizontal="center" vertical="center"/>
    </xf>
    <xf numFmtId="0" fontId="76" fillId="19" borderId="62" xfId="0" applyFont="1" applyFill="1" applyBorder="1" applyAlignment="1">
      <alignment horizontal="center" vertical="center"/>
    </xf>
    <xf numFmtId="0" fontId="76" fillId="19" borderId="16" xfId="0" quotePrefix="1" applyFont="1" applyFill="1" applyBorder="1" applyAlignment="1">
      <alignment horizontal="center" vertical="center"/>
    </xf>
    <xf numFmtId="0" fontId="76" fillId="19" borderId="41" xfId="0" applyFont="1" applyFill="1" applyBorder="1" applyAlignment="1">
      <alignment horizontal="center" vertical="center"/>
    </xf>
    <xf numFmtId="0" fontId="76" fillId="19" borderId="9" xfId="0" quotePrefix="1" applyFont="1" applyFill="1" applyBorder="1" applyAlignment="1">
      <alignment horizontal="center" vertical="center"/>
    </xf>
    <xf numFmtId="0" fontId="76" fillId="19" borderId="1" xfId="0" quotePrefix="1" applyFont="1" applyFill="1" applyBorder="1" applyAlignment="1">
      <alignment horizontal="center" vertical="center"/>
    </xf>
    <xf numFmtId="0" fontId="28" fillId="17" borderId="62" xfId="0" quotePrefix="1" applyFont="1" applyFill="1" applyBorder="1" applyAlignment="1">
      <alignment horizontal="center" vertical="center" wrapText="1"/>
    </xf>
    <xf numFmtId="0" fontId="28" fillId="17" borderId="18" xfId="0" quotePrefix="1" applyFont="1" applyFill="1" applyBorder="1" applyAlignment="1">
      <alignment horizontal="center" vertical="center" wrapText="1"/>
    </xf>
    <xf numFmtId="0" fontId="28" fillId="17" borderId="6" xfId="0" quotePrefix="1" applyFont="1" applyFill="1" applyBorder="1" applyAlignment="1">
      <alignment horizontal="center" vertical="center" wrapText="1"/>
    </xf>
    <xf numFmtId="0" fontId="28" fillId="17" borderId="39" xfId="0" quotePrefix="1" applyFont="1" applyFill="1" applyBorder="1" applyAlignment="1">
      <alignment horizontal="left" vertical="center" wrapText="1"/>
    </xf>
    <xf numFmtId="0" fontId="28" fillId="17" borderId="18" xfId="0" quotePrefix="1" applyFont="1" applyFill="1" applyBorder="1" applyAlignment="1">
      <alignment vertical="center" wrapText="1"/>
    </xf>
    <xf numFmtId="0" fontId="28" fillId="17" borderId="6" xfId="0" quotePrefix="1" applyFont="1" applyFill="1" applyBorder="1" applyAlignment="1">
      <alignment vertical="center" wrapText="1"/>
    </xf>
    <xf numFmtId="0" fontId="28" fillId="17" borderId="41" xfId="0" quotePrefix="1" applyFont="1" applyFill="1" applyBorder="1" applyAlignment="1">
      <alignment vertical="center" wrapText="1"/>
    </xf>
    <xf numFmtId="0" fontId="76" fillId="4" borderId="34" xfId="0" applyFont="1" applyFill="1" applyBorder="1" applyAlignment="1">
      <alignment horizontal="center" vertical="center" wrapText="1"/>
    </xf>
    <xf numFmtId="0" fontId="28" fillId="4" borderId="34" xfId="0" quotePrefix="1" applyFont="1" applyFill="1" applyBorder="1" applyAlignment="1">
      <alignment vertical="center" wrapText="1"/>
    </xf>
    <xf numFmtId="0" fontId="28" fillId="17" borderId="63" xfId="0" quotePrefix="1" applyFont="1" applyFill="1" applyBorder="1" applyAlignment="1">
      <alignment horizontal="left" vertical="center" wrapText="1"/>
    </xf>
    <xf numFmtId="0" fontId="76" fillId="0" borderId="63" xfId="0" applyFont="1" applyBorder="1" applyAlignment="1">
      <alignment horizontal="center" vertical="center"/>
    </xf>
    <xf numFmtId="0" fontId="76" fillId="19" borderId="63" xfId="0" applyFont="1" applyFill="1" applyBorder="1" applyAlignment="1">
      <alignment horizontal="center" vertical="center"/>
    </xf>
    <xf numFmtId="0" fontId="76" fillId="19" borderId="34" xfId="0" applyFont="1" applyFill="1" applyBorder="1" applyAlignment="1">
      <alignment horizontal="center" vertical="center"/>
    </xf>
    <xf numFmtId="169" fontId="0" fillId="0" borderId="1" xfId="11" applyNumberFormat="1" applyFont="1" applyBorder="1">
      <alignment vertical="center"/>
    </xf>
    <xf numFmtId="169" fontId="0" fillId="0" borderId="1" xfId="11" applyNumberFormat="1" applyFont="1" applyFill="1" applyBorder="1">
      <alignment vertical="center"/>
    </xf>
    <xf numFmtId="169" fontId="70" fillId="0" borderId="1" xfId="11" applyNumberFormat="1" applyFont="1" applyFill="1" applyBorder="1" applyAlignment="1">
      <alignment horizontal="right" vertical="center"/>
    </xf>
    <xf numFmtId="0" fontId="19" fillId="3" borderId="1" xfId="0" applyFont="1" applyFill="1" applyBorder="1" applyAlignment="1">
      <alignment horizontal="center" vertical="center"/>
    </xf>
    <xf numFmtId="0" fontId="76" fillId="0" borderId="0" xfId="0" applyFont="1" applyAlignment="1">
      <alignment vertical="center" wrapText="1"/>
    </xf>
    <xf numFmtId="0" fontId="28" fillId="19" borderId="34" xfId="0" quotePrefix="1" applyFont="1" applyFill="1" applyBorder="1" applyAlignment="1">
      <alignment horizontal="center" vertical="center" wrapText="1"/>
    </xf>
    <xf numFmtId="0" fontId="28" fillId="19" borderId="34" xfId="0" quotePrefix="1" applyFont="1" applyFill="1" applyBorder="1" applyAlignment="1">
      <alignment vertical="center" wrapText="1"/>
    </xf>
    <xf numFmtId="0" fontId="3" fillId="7" borderId="9" xfId="0" applyFont="1" applyFill="1" applyBorder="1" applyAlignment="1">
      <alignment horizontal="center" vertical="center"/>
    </xf>
    <xf numFmtId="2" fontId="0" fillId="8" borderId="0" xfId="0" applyNumberFormat="1" applyFill="1" applyAlignment="1">
      <alignment horizontal="center" vertical="center"/>
    </xf>
    <xf numFmtId="0" fontId="33" fillId="8" borderId="1" xfId="0" applyFont="1" applyFill="1" applyBorder="1" applyAlignment="1">
      <alignment horizontal="center" vertical="center" wrapText="1"/>
    </xf>
    <xf numFmtId="0" fontId="33" fillId="8" borderId="14" xfId="0" applyFont="1" applyFill="1" applyBorder="1" applyAlignment="1">
      <alignment horizontal="center" vertical="center" wrapText="1"/>
    </xf>
    <xf numFmtId="41" fontId="49" fillId="8" borderId="64" xfId="11" applyFont="1" applyFill="1" applyBorder="1" applyAlignment="1">
      <alignment horizontal="center" vertical="center"/>
    </xf>
    <xf numFmtId="0" fontId="91" fillId="0" borderId="1" xfId="0" applyFont="1" applyBorder="1" applyAlignment="1">
      <alignment horizontal="center" vertical="center" wrapText="1"/>
    </xf>
    <xf numFmtId="9" fontId="0" fillId="0" borderId="0" xfId="2" applyFont="1">
      <alignment vertical="center"/>
    </xf>
    <xf numFmtId="169" fontId="0" fillId="0" borderId="0" xfId="0" applyNumberFormat="1" applyAlignment="1">
      <alignment horizontal="center" vertical="center"/>
    </xf>
    <xf numFmtId="0" fontId="92" fillId="7" borderId="1" xfId="0" applyFont="1" applyFill="1" applyBorder="1" applyAlignment="1">
      <alignment horizontal="center" vertical="center"/>
    </xf>
    <xf numFmtId="169" fontId="0" fillId="0" borderId="1" xfId="11" applyNumberFormat="1" applyFont="1" applyBorder="1" applyAlignment="1">
      <alignment horizontal="right" vertical="center"/>
    </xf>
    <xf numFmtId="43" fontId="0" fillId="0" borderId="0" xfId="0" applyNumberFormat="1">
      <alignment vertical="center"/>
    </xf>
    <xf numFmtId="0" fontId="93" fillId="0" borderId="0" xfId="0" applyFont="1">
      <alignment vertical="center"/>
    </xf>
    <xf numFmtId="0" fontId="94" fillId="0" borderId="0" xfId="0" applyFont="1">
      <alignment vertical="center"/>
    </xf>
    <xf numFmtId="0" fontId="12" fillId="0" borderId="7" xfId="0" applyFont="1" applyBorder="1" applyAlignment="1">
      <alignment horizontal="center" vertical="center"/>
    </xf>
    <xf numFmtId="0" fontId="12" fillId="0" borderId="1" xfId="0" applyFont="1" applyBorder="1" applyAlignment="1">
      <alignment horizontal="center" vertical="center"/>
    </xf>
    <xf numFmtId="0" fontId="97" fillId="0" borderId="0" xfId="0" applyFont="1">
      <alignment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4" fillId="0" borderId="0" xfId="0" applyFont="1">
      <alignment vertical="center"/>
    </xf>
    <xf numFmtId="0" fontId="98" fillId="0" borderId="0" xfId="0" applyFont="1">
      <alignment vertical="center"/>
    </xf>
    <xf numFmtId="0" fontId="12" fillId="0" borderId="0" xfId="0" quotePrefix="1" applyFont="1">
      <alignment vertical="center"/>
    </xf>
    <xf numFmtId="0" fontId="3" fillId="7" borderId="7"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75" fillId="7" borderId="10" xfId="0" applyFont="1" applyFill="1" applyBorder="1" applyAlignment="1">
      <alignment horizontal="center" vertical="center"/>
    </xf>
    <xf numFmtId="0" fontId="75" fillId="7" borderId="11" xfId="0" applyFont="1" applyFill="1" applyBorder="1" applyAlignment="1">
      <alignment horizontal="center" vertical="center"/>
    </xf>
    <xf numFmtId="0" fontId="75" fillId="7" borderId="12" xfId="0" applyFont="1" applyFill="1" applyBorder="1" applyAlignment="1">
      <alignment horizontal="center" vertical="center"/>
    </xf>
    <xf numFmtId="0" fontId="28" fillId="0" borderId="13" xfId="0" applyFont="1" applyBorder="1" applyAlignment="1">
      <alignment horizontal="center" vertical="center"/>
    </xf>
    <xf numFmtId="0" fontId="28" fillId="0" borderId="14" xfId="0" applyFont="1" applyBorder="1" applyAlignment="1">
      <alignment horizontal="center" vertical="center"/>
    </xf>
    <xf numFmtId="0" fontId="28" fillId="0" borderId="15" xfId="0" applyFont="1" applyBorder="1" applyAlignment="1">
      <alignment horizontal="center" vertical="center"/>
    </xf>
    <xf numFmtId="0" fontId="28" fillId="0" borderId="16" xfId="0" applyFont="1" applyBorder="1" applyAlignment="1">
      <alignment horizontal="center" vertical="center"/>
    </xf>
    <xf numFmtId="0" fontId="28" fillId="0" borderId="17" xfId="0" applyFont="1" applyBorder="1" applyAlignment="1">
      <alignment horizontal="center" vertical="center"/>
    </xf>
    <xf numFmtId="0" fontId="73" fillId="17" borderId="0" xfId="0" applyFont="1" applyFill="1">
      <alignment vertical="center"/>
    </xf>
    <xf numFmtId="0" fontId="100" fillId="0" borderId="0" xfId="0" applyFont="1" applyAlignment="1">
      <alignment horizontal="left" vertical="center"/>
    </xf>
    <xf numFmtId="0" fontId="20" fillId="17" borderId="1" xfId="0" applyFont="1" applyFill="1" applyBorder="1" applyAlignment="1">
      <alignment horizontal="center" vertical="center" wrapText="1"/>
    </xf>
    <xf numFmtId="0" fontId="12" fillId="0" borderId="7" xfId="0" applyFont="1" applyBorder="1" applyAlignment="1">
      <alignment vertical="center" wrapText="1"/>
    </xf>
    <xf numFmtId="0" fontId="12" fillId="0" borderId="8" xfId="0" applyFont="1" applyBorder="1" applyAlignment="1">
      <alignment vertical="center" wrapText="1"/>
    </xf>
    <xf numFmtId="0" fontId="12" fillId="0" borderId="9" xfId="0" applyFont="1" applyBorder="1" applyAlignment="1">
      <alignment vertical="center" wrapText="1"/>
    </xf>
    <xf numFmtId="0" fontId="95" fillId="0" borderId="7" xfId="9" applyFont="1" applyBorder="1" applyAlignment="1">
      <alignment horizontal="left" vertical="center" wrapText="1"/>
    </xf>
    <xf numFmtId="0" fontId="95" fillId="0" borderId="8" xfId="9" applyFont="1" applyBorder="1" applyAlignment="1">
      <alignment horizontal="left" vertical="center" wrapText="1"/>
    </xf>
    <xf numFmtId="0" fontId="95" fillId="0" borderId="9" xfId="9" applyFont="1" applyBorder="1" applyAlignment="1">
      <alignment horizontal="left" vertical="center" wrapText="1"/>
    </xf>
    <xf numFmtId="0" fontId="96" fillId="0" borderId="1" xfId="9" applyFont="1" applyBorder="1" applyAlignment="1">
      <alignment vertical="center" wrapText="1"/>
    </xf>
    <xf numFmtId="0" fontId="32" fillId="20" borderId="0" xfId="0" applyFont="1" applyFill="1">
      <alignment vertical="center"/>
    </xf>
    <xf numFmtId="0" fontId="31" fillId="0" borderId="14" xfId="0" applyFont="1" applyBorder="1" applyAlignment="1">
      <alignment horizontal="justify" vertical="center"/>
    </xf>
    <xf numFmtId="0" fontId="29" fillId="0" borderId="16" xfId="0" applyFont="1" applyBorder="1">
      <alignment vertical="center"/>
    </xf>
    <xf numFmtId="0" fontId="31" fillId="0" borderId="17" xfId="0" applyFont="1" applyBorder="1" applyAlignment="1">
      <alignment horizontal="justify" vertical="center"/>
    </xf>
    <xf numFmtId="0" fontId="42" fillId="7" borderId="13" xfId="0" applyFont="1" applyFill="1" applyBorder="1" applyAlignment="1">
      <alignment horizontal="center" vertical="center"/>
    </xf>
    <xf numFmtId="0" fontId="42" fillId="7" borderId="15" xfId="0" applyFont="1" applyFill="1" applyBorder="1" applyAlignment="1">
      <alignment horizontal="center" vertical="center"/>
    </xf>
    <xf numFmtId="0" fontId="101" fillId="19" borderId="12" xfId="0" applyFont="1" applyFill="1" applyBorder="1" applyAlignment="1">
      <alignment horizontal="centerContinuous" vertical="center"/>
    </xf>
    <xf numFmtId="0" fontId="101" fillId="19" borderId="10" xfId="0" applyFont="1" applyFill="1" applyBorder="1" applyAlignment="1">
      <alignment horizontal="centerContinuous" vertical="center"/>
    </xf>
    <xf numFmtId="0" fontId="101" fillId="19" borderId="11" xfId="0" applyFont="1" applyFill="1" applyBorder="1" applyAlignment="1">
      <alignment horizontal="centerContinuous" vertical="center"/>
    </xf>
    <xf numFmtId="0" fontId="100" fillId="0" borderId="0" xfId="13" applyFont="1" applyAlignment="1">
      <alignment vertical="center"/>
    </xf>
    <xf numFmtId="41" fontId="0" fillId="0" borderId="1" xfId="11" applyFont="1" applyBorder="1" applyAlignment="1">
      <alignment vertical="center"/>
    </xf>
    <xf numFmtId="41" fontId="3" fillId="0" borderId="0" xfId="11" applyFont="1" applyBorder="1" applyAlignment="1">
      <alignment horizontal="center" vertical="center"/>
    </xf>
    <xf numFmtId="43" fontId="0" fillId="0" borderId="0" xfId="0" applyNumberFormat="1" applyAlignment="1">
      <alignment horizontal="center" vertical="center"/>
    </xf>
    <xf numFmtId="9" fontId="3" fillId="7" borderId="9" xfId="2" applyFont="1" applyFill="1" applyBorder="1" applyAlignment="1">
      <alignment horizontal="center" vertical="center" wrapText="1"/>
    </xf>
    <xf numFmtId="9" fontId="0" fillId="0" borderId="1" xfId="2" applyFont="1" applyBorder="1" applyAlignment="1">
      <alignment horizontal="center" vertical="center"/>
    </xf>
    <xf numFmtId="0" fontId="76" fillId="0" borderId="34" xfId="0" applyFont="1" applyBorder="1" applyAlignment="1">
      <alignment horizontal="center" vertical="center"/>
    </xf>
    <xf numFmtId="0" fontId="28" fillId="0" borderId="16" xfId="0" quotePrefix="1" applyFont="1" applyBorder="1" applyAlignment="1">
      <alignment horizontal="left" vertical="center" wrapText="1"/>
    </xf>
    <xf numFmtId="0" fontId="76" fillId="0" borderId="7" xfId="0" applyFont="1" applyBorder="1" applyAlignment="1">
      <alignment horizontal="center" vertical="center"/>
    </xf>
    <xf numFmtId="0" fontId="8" fillId="13" borderId="0" xfId="0" applyFont="1" applyFill="1">
      <alignment vertical="center"/>
    </xf>
    <xf numFmtId="0" fontId="8" fillId="13" borderId="42" xfId="0" applyFont="1" applyFill="1" applyBorder="1">
      <alignment vertical="center"/>
    </xf>
    <xf numFmtId="0" fontId="103" fillId="0" borderId="0" xfId="0" applyFont="1">
      <alignment vertical="center"/>
    </xf>
    <xf numFmtId="0" fontId="103" fillId="0" borderId="0" xfId="0" applyFont="1" applyAlignment="1">
      <alignment horizontal="left" vertical="center"/>
    </xf>
    <xf numFmtId="0" fontId="104" fillId="8" borderId="1" xfId="0" applyFont="1" applyFill="1" applyBorder="1" applyAlignment="1">
      <alignment horizontal="center" vertical="center"/>
    </xf>
    <xf numFmtId="3" fontId="104" fillId="0" borderId="1" xfId="0" applyNumberFormat="1" applyFont="1" applyBorder="1" applyAlignment="1">
      <alignment horizontal="center" vertical="center"/>
    </xf>
    <xf numFmtId="0" fontId="83" fillId="0" borderId="0" xfId="0" applyFont="1">
      <alignment vertical="center"/>
    </xf>
    <xf numFmtId="0" fontId="0" fillId="0" borderId="65" xfId="0" applyBorder="1">
      <alignment vertical="center"/>
    </xf>
    <xf numFmtId="0" fontId="106" fillId="4" borderId="66" xfId="0" applyFont="1" applyFill="1" applyBorder="1">
      <alignment vertical="center"/>
    </xf>
    <xf numFmtId="0" fontId="0" fillId="4" borderId="67" xfId="0" applyFill="1" applyBorder="1">
      <alignment vertical="center"/>
    </xf>
    <xf numFmtId="0" fontId="0" fillId="4" borderId="68" xfId="0" applyFill="1" applyBorder="1">
      <alignment vertical="center"/>
    </xf>
    <xf numFmtId="0" fontId="0" fillId="21" borderId="65" xfId="0" applyFill="1" applyBorder="1">
      <alignment vertical="center"/>
    </xf>
    <xf numFmtId="0" fontId="0" fillId="4" borderId="69" xfId="0" applyFill="1" applyBorder="1">
      <alignment vertical="center"/>
    </xf>
    <xf numFmtId="0" fontId="0" fillId="4" borderId="0" xfId="0" applyFill="1">
      <alignment vertical="center"/>
    </xf>
    <xf numFmtId="0" fontId="0" fillId="4" borderId="70" xfId="0" applyFill="1" applyBorder="1">
      <alignment vertical="center"/>
    </xf>
    <xf numFmtId="0" fontId="0" fillId="4" borderId="71" xfId="0" applyFill="1" applyBorder="1">
      <alignment vertical="center"/>
    </xf>
    <xf numFmtId="0" fontId="0" fillId="4" borderId="72" xfId="0" applyFill="1" applyBorder="1">
      <alignment vertical="center"/>
    </xf>
    <xf numFmtId="0" fontId="0" fillId="4" borderId="73" xfId="0" applyFill="1" applyBorder="1">
      <alignment vertical="center"/>
    </xf>
    <xf numFmtId="0" fontId="107" fillId="6" borderId="0" xfId="0" applyFont="1" applyFill="1" applyAlignment="1">
      <alignment horizontal="centerContinuous" vertical="center"/>
    </xf>
    <xf numFmtId="0" fontId="110" fillId="7" borderId="13" xfId="0" applyFont="1" applyFill="1" applyBorder="1" applyAlignment="1">
      <alignment horizontal="center" vertical="center" wrapText="1"/>
    </xf>
    <xf numFmtId="0" fontId="110" fillId="7" borderId="1" xfId="0" applyFont="1" applyFill="1" applyBorder="1" applyAlignment="1">
      <alignment horizontal="center" vertical="center" wrapText="1"/>
    </xf>
    <xf numFmtId="0" fontId="110" fillId="7" borderId="14" xfId="0" applyFont="1" applyFill="1" applyBorder="1" applyAlignment="1">
      <alignment horizontal="center" vertical="center" wrapText="1"/>
    </xf>
    <xf numFmtId="0" fontId="110" fillId="7" borderId="13" xfId="0" applyFont="1" applyFill="1" applyBorder="1" applyAlignment="1">
      <alignment horizontal="center" vertical="center"/>
    </xf>
    <xf numFmtId="0" fontId="110" fillId="7" borderId="1" xfId="0" applyFont="1" applyFill="1" applyBorder="1" applyAlignment="1">
      <alignment horizontal="center" vertical="center"/>
    </xf>
    <xf numFmtId="0" fontId="112" fillId="0" borderId="1" xfId="0" applyFont="1" applyBorder="1" applyAlignment="1">
      <alignment horizontal="center" vertical="center"/>
    </xf>
    <xf numFmtId="0" fontId="113" fillId="0" borderId="1" xfId="0" applyFont="1" applyBorder="1">
      <alignment vertical="center"/>
    </xf>
    <xf numFmtId="0" fontId="114" fillId="0" borderId="1" xfId="0" applyFont="1" applyBorder="1">
      <alignment vertical="center"/>
    </xf>
    <xf numFmtId="0" fontId="113" fillId="0" borderId="14" xfId="0" applyFont="1" applyBorder="1">
      <alignment vertical="center"/>
    </xf>
    <xf numFmtId="0" fontId="114" fillId="0" borderId="16" xfId="0" applyFont="1" applyBorder="1">
      <alignment vertical="center"/>
    </xf>
    <xf numFmtId="0" fontId="113" fillId="0" borderId="17" xfId="0" applyFont="1" applyBorder="1">
      <alignment vertical="center"/>
    </xf>
    <xf numFmtId="0" fontId="113" fillId="0" borderId="1" xfId="0" applyFont="1" applyBorder="1" applyAlignment="1">
      <alignment vertical="center" wrapText="1"/>
    </xf>
    <xf numFmtId="3" fontId="114" fillId="0" borderId="14" xfId="0" applyNumberFormat="1" applyFont="1" applyBorder="1" applyAlignment="1">
      <alignment vertical="center" wrapText="1"/>
    </xf>
    <xf numFmtId="0" fontId="57" fillId="0" borderId="13" xfId="0" applyFont="1" applyBorder="1" applyAlignment="1">
      <alignment horizontal="center" vertical="center"/>
    </xf>
    <xf numFmtId="0" fontId="114" fillId="0" borderId="1" xfId="0" applyFont="1" applyBorder="1" applyAlignment="1">
      <alignment vertical="center" wrapText="1"/>
    </xf>
    <xf numFmtId="3" fontId="114" fillId="0" borderId="14" xfId="0" applyNumberFormat="1" applyFont="1" applyBorder="1">
      <alignment vertical="center"/>
    </xf>
    <xf numFmtId="3" fontId="113" fillId="0" borderId="14" xfId="0" applyNumberFormat="1" applyFont="1" applyBorder="1" applyAlignment="1">
      <alignment vertical="center" wrapText="1"/>
    </xf>
    <xf numFmtId="3" fontId="114" fillId="0" borderId="14" xfId="0" applyNumberFormat="1" applyFont="1" applyBorder="1" applyAlignment="1">
      <alignment horizontal="left" vertical="center"/>
    </xf>
    <xf numFmtId="0" fontId="114" fillId="0" borderId="15" xfId="0" applyFont="1" applyBorder="1" applyAlignment="1">
      <alignment horizontal="center" vertical="center"/>
    </xf>
    <xf numFmtId="0" fontId="114" fillId="0" borderId="16" xfId="0" applyFont="1" applyBorder="1" applyAlignment="1">
      <alignment vertical="center" wrapText="1"/>
    </xf>
    <xf numFmtId="3" fontId="114" fillId="0" borderId="17" xfId="0" applyNumberFormat="1" applyFont="1" applyBorder="1" applyAlignment="1">
      <alignment vertical="center" wrapText="1"/>
    </xf>
    <xf numFmtId="0" fontId="114" fillId="0" borderId="13" xfId="0" applyFont="1" applyBorder="1">
      <alignment vertical="center"/>
    </xf>
    <xf numFmtId="0" fontId="114" fillId="0" borderId="15" xfId="0" quotePrefix="1" applyFont="1" applyBorder="1">
      <alignment vertical="center"/>
    </xf>
    <xf numFmtId="0" fontId="114" fillId="0" borderId="13" xfId="0" quotePrefix="1" applyFont="1" applyBorder="1" applyAlignment="1">
      <alignment vertical="center" wrapText="1"/>
    </xf>
    <xf numFmtId="0" fontId="117" fillId="0" borderId="1" xfId="0" applyFont="1" applyBorder="1">
      <alignment vertical="center"/>
    </xf>
    <xf numFmtId="0" fontId="117" fillId="0" borderId="16" xfId="0" applyFont="1" applyBorder="1">
      <alignment vertical="center"/>
    </xf>
    <xf numFmtId="0" fontId="109" fillId="0" borderId="0" xfId="0" applyFont="1">
      <alignment vertical="center"/>
    </xf>
    <xf numFmtId="0" fontId="110" fillId="7" borderId="13" xfId="0" applyFont="1" applyFill="1" applyBorder="1" applyAlignment="1" applyProtection="1">
      <alignment horizontal="center" vertical="center" wrapText="1"/>
      <protection locked="0"/>
    </xf>
    <xf numFmtId="0" fontId="110" fillId="7" borderId="1" xfId="0" applyFont="1" applyFill="1" applyBorder="1" applyAlignment="1" applyProtection="1">
      <alignment horizontal="center" vertical="center" wrapText="1"/>
      <protection locked="0"/>
    </xf>
    <xf numFmtId="0" fontId="110" fillId="7" borderId="5" xfId="0" applyFont="1" applyFill="1" applyBorder="1" applyAlignment="1" applyProtection="1">
      <alignment horizontal="center" vertical="center" wrapText="1"/>
      <protection locked="0"/>
    </xf>
    <xf numFmtId="0" fontId="110" fillId="7" borderId="14" xfId="0" applyFont="1" applyFill="1" applyBorder="1" applyAlignment="1" applyProtection="1">
      <alignment horizontal="center" vertical="center" wrapText="1"/>
      <protection locked="0"/>
    </xf>
    <xf numFmtId="0" fontId="84" fillId="10" borderId="6" xfId="0" applyFont="1" applyFill="1" applyBorder="1" applyAlignment="1">
      <alignment horizontal="center" vertical="center"/>
    </xf>
    <xf numFmtId="0" fontId="84" fillId="10" borderId="1" xfId="0" applyFont="1" applyFill="1" applyBorder="1" applyAlignment="1">
      <alignment horizontal="center" vertical="center"/>
    </xf>
    <xf numFmtId="0" fontId="84" fillId="10" borderId="14" xfId="0" applyFont="1" applyFill="1" applyBorder="1" applyAlignment="1">
      <alignment horizontal="center" vertical="center"/>
    </xf>
    <xf numFmtId="0" fontId="84" fillId="10" borderId="50" xfId="0" applyFont="1" applyFill="1" applyBorder="1" applyAlignment="1">
      <alignment horizontal="center" vertical="center"/>
    </xf>
    <xf numFmtId="0" fontId="44" fillId="0" borderId="1" xfId="0" applyFont="1" applyBorder="1" applyAlignment="1">
      <alignment horizontal="center" vertical="center" wrapText="1"/>
    </xf>
    <xf numFmtId="167" fontId="3" fillId="16" borderId="1" xfId="0" applyNumberFormat="1" applyFont="1" applyFill="1" applyBorder="1" applyAlignment="1">
      <alignment horizontal="center" vertical="center" wrapText="1"/>
    </xf>
    <xf numFmtId="0" fontId="28" fillId="19" borderId="63" xfId="0" quotePrefix="1" applyFont="1" applyFill="1" applyBorder="1" applyAlignment="1">
      <alignment vertical="center" wrapText="1"/>
    </xf>
    <xf numFmtId="0" fontId="42" fillId="7" borderId="13" xfId="0" applyFont="1" applyFill="1" applyBorder="1" applyAlignment="1">
      <alignment horizontal="center" vertical="center" wrapText="1"/>
    </xf>
    <xf numFmtId="0" fontId="29" fillId="0" borderId="14" xfId="0" applyFont="1" applyBorder="1">
      <alignment vertical="center"/>
    </xf>
    <xf numFmtId="0" fontId="29" fillId="0" borderId="14" xfId="0" applyFont="1" applyBorder="1" applyAlignment="1">
      <alignment vertical="center" wrapText="1"/>
    </xf>
    <xf numFmtId="0" fontId="31" fillId="0" borderId="14" xfId="0" applyFont="1" applyBorder="1" applyAlignment="1">
      <alignment horizontal="justify" vertical="center" wrapText="1"/>
    </xf>
    <xf numFmtId="0" fontId="22" fillId="3" borderId="1" xfId="0" applyFont="1" applyFill="1" applyBorder="1" applyAlignment="1">
      <alignment horizontal="center" vertical="center" wrapText="1"/>
    </xf>
    <xf numFmtId="0" fontId="12" fillId="0" borderId="0" xfId="0" applyFont="1">
      <alignment vertical="center"/>
    </xf>
    <xf numFmtId="0" fontId="76" fillId="4" borderId="7" xfId="0" applyFont="1" applyFill="1" applyBorder="1" applyAlignment="1">
      <alignment horizontal="center" vertical="center" wrapText="1"/>
    </xf>
    <xf numFmtId="0" fontId="28" fillId="4" borderId="7" xfId="0" quotePrefix="1" applyFont="1" applyFill="1" applyBorder="1" applyAlignment="1">
      <alignment vertical="center" wrapText="1"/>
    </xf>
    <xf numFmtId="0" fontId="28" fillId="17" borderId="7" xfId="0" quotePrefix="1" applyFont="1" applyFill="1" applyBorder="1" applyAlignment="1">
      <alignment vertical="center" wrapText="1"/>
    </xf>
    <xf numFmtId="0" fontId="76" fillId="19" borderId="7" xfId="0" applyFont="1" applyFill="1" applyBorder="1" applyAlignment="1">
      <alignment horizontal="center" vertical="center"/>
    </xf>
    <xf numFmtId="0" fontId="76" fillId="19" borderId="4" xfId="0" applyFont="1" applyFill="1" applyBorder="1" applyAlignment="1">
      <alignment horizontal="center" vertical="center"/>
    </xf>
    <xf numFmtId="0" fontId="76" fillId="19" borderId="50" xfId="0" applyFont="1" applyFill="1" applyBorder="1" applyAlignment="1">
      <alignment horizontal="center" vertical="center"/>
    </xf>
    <xf numFmtId="0" fontId="76" fillId="19" borderId="74" xfId="0" applyFont="1" applyFill="1" applyBorder="1" applyAlignment="1">
      <alignment horizontal="center" vertical="center"/>
    </xf>
    <xf numFmtId="0" fontId="76" fillId="0" borderId="14" xfId="0" applyFont="1" applyBorder="1" applyAlignment="1">
      <alignment horizontal="center" vertical="center"/>
    </xf>
    <xf numFmtId="0" fontId="76" fillId="0" borderId="50" xfId="0" applyFont="1" applyBorder="1" applyAlignment="1">
      <alignment horizontal="center" vertical="center"/>
    </xf>
    <xf numFmtId="0" fontId="28" fillId="4" borderId="34" xfId="0" quotePrefix="1" applyFont="1" applyFill="1" applyBorder="1" applyAlignment="1">
      <alignment horizontal="center" vertical="center" wrapText="1"/>
    </xf>
    <xf numFmtId="0" fontId="28" fillId="17" borderId="34" xfId="0" quotePrefix="1" applyFont="1" applyFill="1" applyBorder="1" applyAlignment="1">
      <alignment horizontal="left" vertical="center" wrapText="1"/>
    </xf>
    <xf numFmtId="0" fontId="76" fillId="4" borderId="27" xfId="0" applyFont="1" applyFill="1" applyBorder="1" applyAlignment="1">
      <alignment horizontal="center" vertical="center" wrapText="1"/>
    </xf>
    <xf numFmtId="0" fontId="76" fillId="0" borderId="17" xfId="0" applyFont="1" applyBorder="1" applyAlignment="1">
      <alignment horizontal="center" vertical="center"/>
    </xf>
    <xf numFmtId="167" fontId="3" fillId="23" borderId="1" xfId="0" applyNumberFormat="1" applyFont="1" applyFill="1" applyBorder="1" applyAlignment="1">
      <alignment horizontal="center" vertical="center"/>
    </xf>
    <xf numFmtId="41" fontId="0" fillId="4" borderId="1" xfId="11" applyFont="1" applyFill="1" applyBorder="1" applyAlignment="1">
      <alignment horizontal="right" vertical="center"/>
    </xf>
    <xf numFmtId="0" fontId="3" fillId="23" borderId="1" xfId="0" applyFont="1" applyFill="1" applyBorder="1" applyAlignment="1">
      <alignment horizontal="center" vertical="center"/>
    </xf>
    <xf numFmtId="41" fontId="73" fillId="23" borderId="1" xfId="11" applyFont="1" applyFill="1" applyBorder="1" applyAlignment="1">
      <alignment horizontal="right" vertical="center"/>
    </xf>
    <xf numFmtId="0" fontId="1" fillId="23" borderId="1" xfId="0" applyFont="1" applyFill="1" applyBorder="1">
      <alignment vertical="center"/>
    </xf>
    <xf numFmtId="0" fontId="20" fillId="0" borderId="1" xfId="0" applyFont="1" applyBorder="1" applyAlignment="1">
      <alignment horizontal="center" vertical="center"/>
    </xf>
    <xf numFmtId="43" fontId="3" fillId="0" borderId="0" xfId="0" applyNumberFormat="1" applyFont="1" applyAlignment="1">
      <alignment horizontal="center" vertical="center"/>
    </xf>
    <xf numFmtId="41" fontId="10" fillId="0" borderId="1" xfId="11" applyFont="1" applyBorder="1" applyAlignment="1">
      <alignment horizontal="right" vertical="center"/>
    </xf>
    <xf numFmtId="3" fontId="20" fillId="0" borderId="1" xfId="0" applyNumberFormat="1" applyFont="1" applyBorder="1" applyAlignment="1">
      <alignment horizontal="center" vertical="center"/>
    </xf>
    <xf numFmtId="0" fontId="84" fillId="0" borderId="1" xfId="0" applyFont="1" applyBorder="1" applyAlignment="1">
      <alignment horizontal="center" vertical="center" wrapText="1"/>
    </xf>
    <xf numFmtId="0" fontId="84" fillId="0" borderId="1" xfId="0" applyFont="1" applyBorder="1" applyAlignment="1">
      <alignment horizontal="center" vertical="center"/>
    </xf>
    <xf numFmtId="0" fontId="84" fillId="0" borderId="1" xfId="0" applyFont="1" applyBorder="1" applyAlignment="1">
      <alignment horizontal="left" vertical="center" wrapText="1"/>
    </xf>
    <xf numFmtId="0" fontId="84" fillId="0" borderId="1" xfId="0" quotePrefix="1" applyFont="1" applyBorder="1" applyAlignment="1">
      <alignment horizontal="left" vertical="center" wrapText="1"/>
    </xf>
    <xf numFmtId="0" fontId="84" fillId="0" borderId="1" xfId="0" applyFont="1" applyBorder="1" applyAlignment="1">
      <alignment horizontal="left" vertical="center"/>
    </xf>
    <xf numFmtId="0" fontId="108" fillId="0" borderId="0" xfId="0" applyFont="1" applyAlignment="1">
      <alignment vertical="center" wrapText="1"/>
    </xf>
    <xf numFmtId="0" fontId="108" fillId="0" borderId="0" xfId="0" applyFont="1" applyAlignment="1">
      <alignment horizontal="left" vertical="center" wrapText="1"/>
    </xf>
    <xf numFmtId="0" fontId="84" fillId="22" borderId="1" xfId="0" applyFont="1" applyFill="1" applyBorder="1" applyAlignment="1">
      <alignment horizontal="center" vertical="center"/>
    </xf>
    <xf numFmtId="0" fontId="0" fillId="22" borderId="1" xfId="0" applyFill="1" applyBorder="1" applyAlignment="1">
      <alignment horizontal="center" vertical="center"/>
    </xf>
    <xf numFmtId="0" fontId="3" fillId="3" borderId="1"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44" xfId="0" applyFont="1" applyFill="1" applyBorder="1" applyAlignment="1">
      <alignment horizontal="center" vertical="center"/>
    </xf>
    <xf numFmtId="0" fontId="3" fillId="3" borderId="38" xfId="0" applyFont="1" applyFill="1" applyBorder="1" applyAlignment="1">
      <alignment horizontal="center" vertical="center"/>
    </xf>
    <xf numFmtId="0" fontId="3" fillId="3" borderId="39" xfId="0" applyFont="1" applyFill="1" applyBorder="1" applyAlignment="1">
      <alignment horizontal="center" vertical="center"/>
    </xf>
    <xf numFmtId="0" fontId="3" fillId="3" borderId="46" xfId="0" applyFont="1" applyFill="1" applyBorder="1" applyAlignment="1">
      <alignment horizontal="center" vertical="center"/>
    </xf>
    <xf numFmtId="0" fontId="3" fillId="3" borderId="45" xfId="0" applyFont="1" applyFill="1" applyBorder="1" applyAlignment="1">
      <alignment horizontal="center" vertical="center" wrapText="1"/>
    </xf>
    <xf numFmtId="0" fontId="3" fillId="3" borderId="43"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32" xfId="0" applyFont="1" applyFill="1" applyBorder="1" applyAlignment="1">
      <alignment horizontal="center" vertical="center" wrapText="1"/>
    </xf>
    <xf numFmtId="0" fontId="3" fillId="3" borderId="31" xfId="0" applyFont="1" applyFill="1" applyBorder="1" applyAlignment="1">
      <alignment horizontal="center" vertical="center"/>
    </xf>
    <xf numFmtId="0" fontId="3" fillId="3" borderId="20" xfId="0" applyFont="1" applyFill="1" applyBorder="1" applyAlignment="1">
      <alignment horizontal="center" vertical="center"/>
    </xf>
    <xf numFmtId="0" fontId="13" fillId="6" borderId="0" xfId="0" applyFont="1" applyFill="1" applyAlignment="1">
      <alignment horizontal="center" vertical="center"/>
    </xf>
    <xf numFmtId="0" fontId="75" fillId="7" borderId="1" xfId="0" applyFont="1" applyFill="1" applyBorder="1" applyAlignment="1">
      <alignment horizontal="center" vertical="center"/>
    </xf>
    <xf numFmtId="0" fontId="74" fillId="12" borderId="1" xfId="0" applyFont="1" applyFill="1" applyBorder="1" applyAlignment="1">
      <alignment horizontal="center" vertical="center" wrapText="1"/>
    </xf>
    <xf numFmtId="0" fontId="74" fillId="19" borderId="5" xfId="0" applyFont="1" applyFill="1" applyBorder="1" applyAlignment="1">
      <alignment horizontal="center" vertical="center" wrapText="1"/>
    </xf>
    <xf numFmtId="0" fontId="74" fillId="19" borderId="6" xfId="0" applyFont="1" applyFill="1" applyBorder="1" applyAlignment="1">
      <alignment horizontal="center" vertical="center" wrapText="1"/>
    </xf>
    <xf numFmtId="0" fontId="78" fillId="17" borderId="37" xfId="0" applyFont="1" applyFill="1" applyBorder="1" applyAlignment="1">
      <alignment horizontal="center" vertical="center" wrapText="1"/>
    </xf>
    <xf numFmtId="0" fontId="78" fillId="17" borderId="39" xfId="0" applyFont="1" applyFill="1" applyBorder="1" applyAlignment="1">
      <alignment horizontal="center" vertical="center" wrapText="1"/>
    </xf>
    <xf numFmtId="0" fontId="78" fillId="17" borderId="40" xfId="0" applyFont="1" applyFill="1" applyBorder="1" applyAlignment="1">
      <alignment horizontal="center" vertical="center" wrapText="1"/>
    </xf>
    <xf numFmtId="0" fontId="78" fillId="17" borderId="41" xfId="0" applyFont="1" applyFill="1" applyBorder="1" applyAlignment="1">
      <alignment horizontal="center" vertical="center" wrapText="1"/>
    </xf>
    <xf numFmtId="41" fontId="75" fillId="7" borderId="5" xfId="0" applyNumberFormat="1" applyFont="1" applyFill="1" applyBorder="1" applyAlignment="1">
      <alignment horizontal="center" vertical="center"/>
    </xf>
    <xf numFmtId="41" fontId="75" fillId="7" borderId="23" xfId="0" applyNumberFormat="1" applyFont="1" applyFill="1" applyBorder="1" applyAlignment="1">
      <alignment horizontal="center" vertical="center"/>
    </xf>
    <xf numFmtId="41" fontId="75" fillId="7" borderId="6" xfId="0" applyNumberFormat="1" applyFont="1" applyFill="1" applyBorder="1" applyAlignment="1">
      <alignment horizontal="center" vertical="center"/>
    </xf>
    <xf numFmtId="41" fontId="80" fillId="4" borderId="5" xfId="11" applyFont="1" applyFill="1" applyBorder="1" applyAlignment="1">
      <alignment horizontal="center" vertical="center"/>
    </xf>
    <xf numFmtId="41" fontId="80" fillId="4" borderId="23" xfId="11" applyFont="1" applyFill="1" applyBorder="1" applyAlignment="1">
      <alignment horizontal="center" vertical="center"/>
    </xf>
    <xf numFmtId="41" fontId="80" fillId="4" borderId="6" xfId="11" applyFont="1" applyFill="1" applyBorder="1" applyAlignment="1">
      <alignment horizontal="center" vertical="center"/>
    </xf>
    <xf numFmtId="0" fontId="13" fillId="13" borderId="21" xfId="0" applyFont="1" applyFill="1" applyBorder="1" applyAlignment="1">
      <alignment horizontal="left" vertical="center"/>
    </xf>
    <xf numFmtId="0" fontId="13" fillId="13" borderId="0" xfId="0" applyFont="1" applyFill="1" applyAlignment="1">
      <alignment horizontal="left" vertical="center"/>
    </xf>
    <xf numFmtId="0" fontId="38" fillId="13" borderId="1" xfId="0" applyFont="1" applyFill="1" applyBorder="1" applyAlignment="1">
      <alignment horizontal="center" vertical="center"/>
    </xf>
    <xf numFmtId="0" fontId="3" fillId="11" borderId="23" xfId="0" applyFont="1" applyFill="1" applyBorder="1" applyAlignment="1">
      <alignment horizontal="center" vertical="center"/>
    </xf>
    <xf numFmtId="0" fontId="3" fillId="11" borderId="5" xfId="0" applyFont="1" applyFill="1" applyBorder="1" applyAlignment="1">
      <alignment horizontal="center" vertical="center"/>
    </xf>
    <xf numFmtId="0" fontId="3" fillId="11" borderId="6" xfId="0" applyFont="1" applyFill="1" applyBorder="1" applyAlignment="1">
      <alignment horizontal="center" vertical="center"/>
    </xf>
    <xf numFmtId="0" fontId="38" fillId="13" borderId="1" xfId="0" applyFont="1" applyFill="1" applyBorder="1" applyAlignment="1">
      <alignment horizontal="center" vertical="center" wrapText="1"/>
    </xf>
    <xf numFmtId="0" fontId="38" fillId="13" borderId="5" xfId="0" applyFont="1" applyFill="1" applyBorder="1" applyAlignment="1">
      <alignment horizontal="center" vertical="center" wrapText="1"/>
    </xf>
    <xf numFmtId="0" fontId="38" fillId="13" borderId="23" xfId="0" applyFont="1" applyFill="1" applyBorder="1" applyAlignment="1">
      <alignment horizontal="center" vertical="center" wrapText="1"/>
    </xf>
    <xf numFmtId="0" fontId="38" fillId="13" borderId="6"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82" fillId="19" borderId="10" xfId="0" applyFont="1" applyFill="1" applyBorder="1" applyAlignment="1">
      <alignment horizontal="center" vertical="center"/>
    </xf>
    <xf numFmtId="0" fontId="82" fillId="19" borderId="11" xfId="0" applyFont="1" applyFill="1" applyBorder="1" applyAlignment="1">
      <alignment horizontal="center" vertical="center"/>
    </xf>
    <xf numFmtId="0" fontId="82" fillId="19" borderId="12" xfId="0" applyFont="1" applyFill="1" applyBorder="1" applyAlignment="1">
      <alignment horizontal="center" vertical="center"/>
    </xf>
    <xf numFmtId="0" fontId="89" fillId="0" borderId="1" xfId="0" applyFont="1" applyBorder="1" applyAlignment="1">
      <alignment horizontal="center" vertical="center" wrapText="1"/>
    </xf>
    <xf numFmtId="0" fontId="89" fillId="0" borderId="16" xfId="0" applyFont="1" applyBorder="1" applyAlignment="1">
      <alignment horizontal="center" vertical="center" wrapText="1"/>
    </xf>
    <xf numFmtId="0" fontId="76" fillId="0" borderId="1" xfId="0" applyFont="1" applyBorder="1" applyAlignment="1">
      <alignment horizontal="center" vertical="center"/>
    </xf>
    <xf numFmtId="0" fontId="76" fillId="0" borderId="16" xfId="0" applyFont="1" applyBorder="1" applyAlignment="1">
      <alignment horizontal="center" vertical="center"/>
    </xf>
    <xf numFmtId="0" fontId="76" fillId="0" borderId="1" xfId="0" quotePrefix="1" applyFont="1" applyBorder="1" applyAlignment="1">
      <alignment horizontal="center" vertical="center"/>
    </xf>
    <xf numFmtId="0" fontId="76" fillId="0" borderId="16" xfId="0" quotePrefix="1" applyFont="1" applyBorder="1" applyAlignment="1">
      <alignment horizontal="center" vertical="center"/>
    </xf>
    <xf numFmtId="0" fontId="76" fillId="0" borderId="1" xfId="0" quotePrefix="1" applyFont="1" applyBorder="1" applyAlignment="1">
      <alignment horizontal="left" vertical="center" wrapText="1"/>
    </xf>
    <xf numFmtId="0" fontId="76" fillId="0" borderId="16" xfId="0" quotePrefix="1" applyFont="1" applyBorder="1" applyAlignment="1">
      <alignment horizontal="left" vertical="center" wrapText="1"/>
    </xf>
    <xf numFmtId="0" fontId="90" fillId="0" borderId="11" xfId="0" quotePrefix="1" applyFont="1" applyBorder="1" applyAlignment="1">
      <alignment horizontal="left" vertical="center" wrapText="1"/>
    </xf>
    <xf numFmtId="0" fontId="76" fillId="0" borderId="11" xfId="0" quotePrefix="1" applyFont="1" applyBorder="1" applyAlignment="1">
      <alignment horizontal="left" vertical="center" wrapText="1"/>
    </xf>
    <xf numFmtId="0" fontId="76" fillId="0" borderId="11" xfId="0" quotePrefix="1" applyFont="1" applyBorder="1" applyAlignment="1">
      <alignment horizontal="center" vertical="center"/>
    </xf>
    <xf numFmtId="0" fontId="28" fillId="0" borderId="9" xfId="0" quotePrefix="1" applyFont="1" applyBorder="1" applyAlignment="1">
      <alignment horizontal="left" vertical="center" wrapText="1"/>
    </xf>
    <xf numFmtId="0" fontId="89" fillId="0" borderId="11" xfId="0" applyFont="1" applyBorder="1" applyAlignment="1">
      <alignment horizontal="center" vertical="center" wrapText="1"/>
    </xf>
    <xf numFmtId="0" fontId="76" fillId="0" borderId="11" xfId="0" applyFont="1" applyBorder="1" applyAlignment="1">
      <alignment horizontal="center" vertical="center"/>
    </xf>
    <xf numFmtId="0" fontId="76" fillId="0" borderId="33" xfId="0" applyFont="1" applyBorder="1" applyAlignment="1">
      <alignment horizontal="center" vertical="center" wrapText="1"/>
    </xf>
    <xf numFmtId="0" fontId="76" fillId="0" borderId="33" xfId="0" applyFont="1" applyBorder="1" applyAlignment="1">
      <alignment horizontal="center" vertical="center"/>
    </xf>
    <xf numFmtId="0" fontId="76" fillId="0" borderId="9" xfId="0" applyFont="1" applyBorder="1" applyAlignment="1">
      <alignment horizontal="center" vertical="center"/>
    </xf>
    <xf numFmtId="0" fontId="76" fillId="0" borderId="8" xfId="0" applyFont="1" applyBorder="1" applyAlignment="1">
      <alignment horizontal="center" vertical="center" wrapText="1"/>
    </xf>
    <xf numFmtId="0" fontId="76" fillId="0" borderId="9" xfId="0" applyFont="1" applyBorder="1" applyAlignment="1">
      <alignment horizontal="center" vertical="center" wrapText="1"/>
    </xf>
    <xf numFmtId="0" fontId="76" fillId="0" borderId="10" xfId="0" applyFont="1" applyBorder="1" applyAlignment="1">
      <alignment horizontal="center" vertical="center"/>
    </xf>
    <xf numFmtId="0" fontId="76" fillId="0" borderId="13" xfId="0" applyFont="1" applyBorder="1" applyAlignment="1">
      <alignment horizontal="center" vertical="center"/>
    </xf>
    <xf numFmtId="0" fontId="76" fillId="0" borderId="15" xfId="0" applyFont="1" applyBorder="1" applyAlignment="1">
      <alignment horizontal="center" vertical="center"/>
    </xf>
    <xf numFmtId="0" fontId="89" fillId="0" borderId="11" xfId="0" applyFont="1" applyBorder="1" applyAlignment="1">
      <alignment horizontal="center" vertical="center"/>
    </xf>
    <xf numFmtId="0" fontId="89" fillId="0" borderId="1" xfId="0" applyFont="1" applyBorder="1" applyAlignment="1">
      <alignment horizontal="center" vertical="center"/>
    </xf>
    <xf numFmtId="0" fontId="89" fillId="0" borderId="16" xfId="0" applyFont="1" applyBorder="1" applyAlignment="1">
      <alignment horizontal="center" vertical="center"/>
    </xf>
    <xf numFmtId="0" fontId="75" fillId="7" borderId="5" xfId="0" applyFont="1" applyFill="1" applyBorder="1" applyAlignment="1">
      <alignment horizontal="center" vertical="center"/>
    </xf>
    <xf numFmtId="0" fontId="76" fillId="0" borderId="33" xfId="0" quotePrefix="1" applyFont="1" applyBorder="1" applyAlignment="1">
      <alignment horizontal="center" vertical="center"/>
    </xf>
    <xf numFmtId="0" fontId="76" fillId="0" borderId="33" xfId="0" quotePrefix="1" applyFont="1" applyBorder="1" applyAlignment="1">
      <alignment horizontal="left" vertical="center" wrapText="1"/>
    </xf>
    <xf numFmtId="0" fontId="89" fillId="0" borderId="64" xfId="0" applyFont="1" applyBorder="1" applyAlignment="1">
      <alignment horizontal="center" vertical="center" wrapText="1"/>
    </xf>
    <xf numFmtId="0" fontId="89" fillId="0" borderId="64" xfId="0" applyFont="1" applyBorder="1" applyAlignment="1">
      <alignment horizontal="center" vertical="center"/>
    </xf>
    <xf numFmtId="0" fontId="28" fillId="0" borderId="11" xfId="0" quotePrefix="1" applyFont="1" applyBorder="1" applyAlignment="1">
      <alignment horizontal="left" vertical="center" wrapText="1"/>
    </xf>
    <xf numFmtId="0" fontId="28" fillId="0" borderId="64" xfId="0" quotePrefix="1" applyFont="1" applyBorder="1" applyAlignment="1">
      <alignment horizontal="left" vertical="center" wrapText="1"/>
    </xf>
    <xf numFmtId="0" fontId="76" fillId="0" borderId="64" xfId="0" quotePrefix="1" applyFont="1" applyBorder="1" applyAlignment="1">
      <alignment horizontal="center" vertical="center"/>
    </xf>
    <xf numFmtId="0" fontId="76" fillId="0" borderId="64" xfId="0" applyFont="1" applyBorder="1" applyAlignment="1">
      <alignment horizontal="center" vertical="center"/>
    </xf>
    <xf numFmtId="0" fontId="76" fillId="0" borderId="9" xfId="0" quotePrefix="1" applyFont="1" applyBorder="1" applyAlignment="1">
      <alignment horizontal="center" vertical="center"/>
    </xf>
    <xf numFmtId="0" fontId="76" fillId="0" borderId="35" xfId="0" applyFont="1" applyBorder="1" applyAlignment="1">
      <alignment horizontal="center" vertical="center"/>
    </xf>
    <xf numFmtId="0" fontId="75" fillId="7" borderId="23" xfId="0" applyFont="1" applyFill="1" applyBorder="1" applyAlignment="1">
      <alignment horizontal="center" vertical="center"/>
    </xf>
    <xf numFmtId="0" fontId="75" fillId="7" borderId="6" xfId="0" applyFont="1" applyFill="1" applyBorder="1" applyAlignment="1">
      <alignment horizontal="center" vertical="center"/>
    </xf>
    <xf numFmtId="0" fontId="8" fillId="6" borderId="0" xfId="0" applyFont="1" applyFill="1" applyAlignment="1">
      <alignment horizontal="center" vertical="center"/>
    </xf>
    <xf numFmtId="0" fontId="85" fillId="4" borderId="31" xfId="13" applyFill="1" applyBorder="1" applyAlignment="1">
      <alignment horizontal="center" vertical="center"/>
    </xf>
    <xf numFmtId="0" fontId="85" fillId="4" borderId="25" xfId="13" applyFill="1" applyBorder="1" applyAlignment="1">
      <alignment horizontal="center" vertical="center"/>
    </xf>
    <xf numFmtId="0" fontId="85" fillId="4" borderId="20" xfId="13" applyFill="1" applyBorder="1" applyAlignment="1">
      <alignment horizontal="center" vertical="center"/>
    </xf>
    <xf numFmtId="0" fontId="87" fillId="4" borderId="32" xfId="13" applyFont="1" applyFill="1" applyBorder="1" applyAlignment="1">
      <alignment horizontal="center" vertical="center"/>
    </xf>
    <xf numFmtId="0" fontId="87" fillId="4" borderId="30" xfId="13" applyFont="1" applyFill="1" applyBorder="1" applyAlignment="1">
      <alignment horizontal="center" vertical="center"/>
    </xf>
    <xf numFmtId="0" fontId="87" fillId="4" borderId="43" xfId="13" applyFont="1" applyFill="1" applyBorder="1" applyAlignment="1">
      <alignment horizontal="center" vertical="center"/>
    </xf>
    <xf numFmtId="0" fontId="85" fillId="4" borderId="24" xfId="13" applyFill="1" applyBorder="1" applyAlignment="1">
      <alignment horizontal="center" vertical="center"/>
    </xf>
    <xf numFmtId="0" fontId="87" fillId="4" borderId="45" xfId="13" applyFont="1" applyFill="1" applyBorder="1" applyAlignment="1">
      <alignment horizontal="center" vertical="center"/>
    </xf>
    <xf numFmtId="0" fontId="85" fillId="4" borderId="26" xfId="13" applyFill="1" applyBorder="1" applyAlignment="1">
      <alignment horizontal="center" vertical="center"/>
    </xf>
    <xf numFmtId="0" fontId="87" fillId="4" borderId="21" xfId="13" applyFont="1" applyFill="1" applyBorder="1" applyAlignment="1">
      <alignment horizontal="center" vertical="center"/>
    </xf>
    <xf numFmtId="0" fontId="87" fillId="4" borderId="59" xfId="13" applyFont="1" applyFill="1" applyBorder="1" applyAlignment="1">
      <alignment horizontal="center" vertical="center"/>
    </xf>
    <xf numFmtId="0" fontId="87" fillId="4" borderId="51" xfId="13" applyFont="1" applyFill="1" applyBorder="1" applyAlignment="1">
      <alignment horizontal="center" vertical="center"/>
    </xf>
    <xf numFmtId="0" fontId="87" fillId="4" borderId="40" xfId="13"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32" fillId="20" borderId="0" xfId="0" applyFont="1" applyFill="1" applyAlignment="1">
      <alignment horizontal="left" vertical="center"/>
    </xf>
    <xf numFmtId="0" fontId="31" fillId="0" borderId="24" xfId="0" applyFont="1" applyBorder="1" applyAlignment="1">
      <alignment horizontal="center" vertical="center" wrapText="1"/>
    </xf>
    <xf numFmtId="0" fontId="31" fillId="0" borderId="25" xfId="0" applyFont="1" applyBorder="1" applyAlignment="1">
      <alignment horizontal="center" vertical="center" wrapText="1"/>
    </xf>
    <xf numFmtId="0" fontId="31" fillId="0" borderId="26" xfId="0" applyFont="1" applyBorder="1" applyAlignment="1">
      <alignment horizontal="center" vertical="center" wrapText="1"/>
    </xf>
    <xf numFmtId="0" fontId="31" fillId="0" borderId="20" xfId="0" applyFont="1" applyBorder="1" applyAlignment="1">
      <alignment horizontal="center" vertical="center" wrapText="1"/>
    </xf>
    <xf numFmtId="0" fontId="17" fillId="11" borderId="0" xfId="0" applyFont="1" applyFill="1" applyAlignment="1">
      <alignment horizontal="left" vertical="center"/>
    </xf>
    <xf numFmtId="0" fontId="17" fillId="20" borderId="0" xfId="0" applyFont="1" applyFill="1" applyAlignment="1">
      <alignment horizontal="lef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26" xfId="0" applyFont="1" applyBorder="1" applyAlignment="1">
      <alignment horizontal="center" vertical="center" wrapText="1"/>
    </xf>
    <xf numFmtId="0" fontId="24" fillId="0" borderId="20" xfId="0" applyFont="1" applyBorder="1" applyAlignment="1">
      <alignment horizontal="center" vertical="center" wrapText="1"/>
    </xf>
    <xf numFmtId="0" fontId="20" fillId="3" borderId="1" xfId="0" applyFont="1" applyFill="1" applyBorder="1" applyAlignment="1">
      <alignment horizontal="center" vertical="center"/>
    </xf>
    <xf numFmtId="0" fontId="20" fillId="3" borderId="1" xfId="0" applyFont="1" applyFill="1" applyBorder="1" applyAlignment="1">
      <alignment horizontal="center" vertical="center" wrapText="1"/>
    </xf>
    <xf numFmtId="0" fontId="20" fillId="3" borderId="5" xfId="0" applyFont="1" applyFill="1" applyBorder="1" applyAlignment="1">
      <alignment horizontal="center" vertical="center"/>
    </xf>
    <xf numFmtId="0" fontId="22" fillId="3" borderId="1" xfId="0" applyFont="1" applyFill="1" applyBorder="1" applyAlignment="1">
      <alignment horizontal="center" vertical="center"/>
    </xf>
    <xf numFmtId="0" fontId="20" fillId="17" borderId="1" xfId="0" applyFont="1" applyFill="1" applyBorder="1" applyAlignment="1">
      <alignment horizontal="center" vertical="center" wrapText="1"/>
    </xf>
    <xf numFmtId="0" fontId="20" fillId="17" borderId="1" xfId="0" applyFont="1" applyFill="1" applyBorder="1" applyAlignment="1">
      <alignment horizontal="center" vertical="center"/>
    </xf>
    <xf numFmtId="0" fontId="21" fillId="3" borderId="1" xfId="0" applyFont="1" applyFill="1" applyBorder="1" applyAlignment="1">
      <alignment horizontal="center" vertical="center"/>
    </xf>
    <xf numFmtId="0" fontId="105" fillId="3" borderId="1" xfId="0" applyFont="1" applyFill="1" applyBorder="1" applyAlignment="1">
      <alignment horizontal="center" vertical="center"/>
    </xf>
    <xf numFmtId="0" fontId="20" fillId="3" borderId="6" xfId="0" applyFont="1" applyFill="1" applyBorder="1" applyAlignment="1">
      <alignment horizontal="center" vertical="center"/>
    </xf>
    <xf numFmtId="0" fontId="22" fillId="3" borderId="5" xfId="0" applyFont="1" applyFill="1" applyBorder="1" applyAlignment="1">
      <alignment horizontal="center" vertical="center"/>
    </xf>
    <xf numFmtId="0" fontId="20" fillId="3" borderId="23" xfId="0" applyFont="1" applyFill="1" applyBorder="1" applyAlignment="1">
      <alignment horizontal="center" vertical="center"/>
    </xf>
  </cellXfs>
  <cellStyles count="15">
    <cellStyle name="Comma" xfId="10" builtinId="3"/>
    <cellStyle name="Comma [0]" xfId="11" builtinId="6"/>
    <cellStyle name="Hyperlink" xfId="9" builtinId="8"/>
    <cellStyle name="Normal" xfId="0" builtinId="0"/>
    <cellStyle name="Normal 5" xfId="12" xr:uid="{5F6FAB95-23FB-4ABC-B03A-8A75B988E195}"/>
    <cellStyle name="Percent" xfId="2" builtinId="5"/>
    <cellStyle name="백분율 2" xfId="14" xr:uid="{2D1435FC-CE43-457C-9E22-F35E4BD0A156}"/>
    <cellStyle name="표준 2" xfId="1" xr:uid="{448C0C7B-ECFF-47AC-94D2-140F7DAF1BC7}"/>
    <cellStyle name="표준 2 2" xfId="6" xr:uid="{AFA186BA-BF83-4679-9DA7-EBB6E23D3EA6}"/>
    <cellStyle name="표준 2 3" xfId="4" xr:uid="{8E86BAFF-36D5-4735-A18A-6944F4FBCEDB}"/>
    <cellStyle name="표준 2_121016_한국생산물분류_최종안(연계포함)" xfId="8" xr:uid="{8968823E-7C70-4EE3-9620-836BA0408704}"/>
    <cellStyle name="표준 3" xfId="5" xr:uid="{2922D4D2-F1B6-4C40-B9CD-7FF9D2FF0141}"/>
    <cellStyle name="표준 3 2" xfId="13" xr:uid="{9B7485B2-B811-4B2D-BA8D-598FCFBB976F}"/>
    <cellStyle name="표준 4" xfId="7" xr:uid="{FFD23E6A-584D-44DC-B143-9C3B697C6A1C}"/>
    <cellStyle name="표준 5" xfId="3" xr:uid="{E41C3FB0-47AC-4ADE-A99F-625F14C0EF9D}"/>
  </cellStyles>
  <dxfs count="114">
    <dxf>
      <fill>
        <patternFill>
          <bgColor theme="9" tint="0.79998168889431442"/>
        </patternFill>
      </fill>
    </dxf>
    <dxf>
      <fill>
        <patternFill>
          <bgColor theme="1" tint="0.499984740745262"/>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rgb="FFFF0000"/>
      </font>
      <fill>
        <patternFill>
          <bgColor theme="5" tint="0.79998168889431442"/>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rgb="FFFF0000"/>
      </font>
      <fill>
        <patternFill>
          <bgColor theme="5" tint="0.79998168889431442"/>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rgb="FFFF0000"/>
      </font>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21" Type="http://schemas.openxmlformats.org/officeDocument/2006/relationships/externalLink" Target="externalLinks/externalLink6.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sheetMetadata" Target="metadata.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2022~2024</a:t>
            </a:r>
            <a:r>
              <a:rPr lang="ko-KR" altLang="en-US"/>
              <a:t>년 </a:t>
            </a:r>
            <a:r>
              <a:rPr lang="en-US" altLang="ko-KR"/>
              <a:t>Scope</a:t>
            </a:r>
            <a:r>
              <a:rPr lang="en-US" altLang="ko-KR" baseline="0"/>
              <a:t> 1+2</a:t>
            </a:r>
            <a:r>
              <a:rPr lang="ko-KR" altLang="en-US"/>
              <a:t> 온실가스 배출량</a:t>
            </a:r>
            <a:r>
              <a:rPr lang="en-US" altLang="ko-KR"/>
              <a:t>(tCO</a:t>
            </a:r>
            <a:r>
              <a:rPr lang="en-US" altLang="ko-KR" baseline="-25000"/>
              <a:t>2</a:t>
            </a:r>
            <a:r>
              <a:rPr lang="en-US" altLang="ko-KR"/>
              <a:t>eq)</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tx>
            <c:strRef>
              <c:f>'2-1. Quantitative data_Location'!$C$13:$C$14</c:f>
              <c:strCache>
                <c:ptCount val="2"/>
                <c:pt idx="0">
                  <c:v>Scope 1 + Scope 2</c:v>
                </c:pt>
                <c:pt idx="1">
                  <c:v>2022</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data_Location'!$C$15:$C$22</c:f>
              <c:numCache>
                <c:formatCode>_(* #,##0_);_(* \(#,##0\);_(* "-"_);_(@_)</c:formatCode>
                <c:ptCount val="8"/>
                <c:pt idx="0">
                  <c:v>17488.361807434369</c:v>
                </c:pt>
                <c:pt idx="1">
                  <c:v>235.9958460489226</c:v>
                </c:pt>
                <c:pt idx="2">
                  <c:v>2538.3389414193671</c:v>
                </c:pt>
                <c:pt idx="3">
                  <c:v>2622.4943780145668</c:v>
                </c:pt>
                <c:pt idx="4">
                  <c:v>9864.3183444684255</c:v>
                </c:pt>
                <c:pt idx="5">
                  <c:v>91.09388028591718</c:v>
                </c:pt>
                <c:pt idx="6">
                  <c:v>2132.9814083058895</c:v>
                </c:pt>
                <c:pt idx="7">
                  <c:v>3.1390088912811063</c:v>
                </c:pt>
              </c:numCache>
            </c:numRef>
          </c:val>
          <c:extLst>
            <c:ext xmlns:c16="http://schemas.microsoft.com/office/drawing/2014/chart" uri="{C3380CC4-5D6E-409C-BE32-E72D297353CC}">
              <c16:uniqueId val="{00000000-0FD0-4557-A21B-02B47A0DEA91}"/>
            </c:ext>
          </c:extLst>
        </c:ser>
        <c:ser>
          <c:idx val="1"/>
          <c:order val="1"/>
          <c:tx>
            <c:strRef>
              <c:f>'2-1. Quantitative data_Location'!$D$13:$D$14</c:f>
              <c:strCache>
                <c:ptCount val="2"/>
                <c:pt idx="0">
                  <c:v>Scope 1 + Scope 2</c:v>
                </c:pt>
                <c:pt idx="1">
                  <c:v>2023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data_Location'!$D$15:$D$22</c:f>
              <c:numCache>
                <c:formatCode>_(* #,##0_);_(* \(#,##0\);_(* "-"_);_(@_)</c:formatCode>
                <c:ptCount val="8"/>
                <c:pt idx="0">
                  <c:v>17676.947093430081</c:v>
                </c:pt>
                <c:pt idx="1">
                  <c:v>239.15711441114649</c:v>
                </c:pt>
                <c:pt idx="2">
                  <c:v>2386.1474744568791</c:v>
                </c:pt>
                <c:pt idx="3">
                  <c:v>2504.7999004178469</c:v>
                </c:pt>
                <c:pt idx="4">
                  <c:v>10307.783563689245</c:v>
                </c:pt>
                <c:pt idx="5">
                  <c:v>119.04117649218877</c:v>
                </c:pt>
                <c:pt idx="6">
                  <c:v>2117.4423587205438</c:v>
                </c:pt>
                <c:pt idx="7">
                  <c:v>2.5755052422304141</c:v>
                </c:pt>
              </c:numCache>
            </c:numRef>
          </c:val>
          <c:extLst>
            <c:ext xmlns:c16="http://schemas.microsoft.com/office/drawing/2014/chart" uri="{C3380CC4-5D6E-409C-BE32-E72D297353CC}">
              <c16:uniqueId val="{00000001-0FD0-4557-A21B-02B47A0DEA91}"/>
            </c:ext>
          </c:extLst>
        </c:ser>
        <c:ser>
          <c:idx val="2"/>
          <c:order val="2"/>
          <c:tx>
            <c:strRef>
              <c:f>'2-1. Quantitative data_Location'!$E$13:$E$14</c:f>
              <c:strCache>
                <c:ptCount val="2"/>
                <c:pt idx="0">
                  <c:v>Scope 1 + Scope 2</c:v>
                </c:pt>
                <c:pt idx="1">
                  <c:v>2024</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data_Location'!$E$15:$E$22</c:f>
              <c:numCache>
                <c:formatCode>_(* #,##0_);_(* \(#,##0\);_(* "-"_);_(@_)</c:formatCode>
                <c:ptCount val="8"/>
                <c:pt idx="0">
                  <c:v>19499.896659724236</c:v>
                </c:pt>
                <c:pt idx="1">
                  <c:v>242.87393258124166</c:v>
                </c:pt>
                <c:pt idx="2">
                  <c:v>2205.9967061794923</c:v>
                </c:pt>
                <c:pt idx="3">
                  <c:v>2680.1846814312075</c:v>
                </c:pt>
                <c:pt idx="4">
                  <c:v>11041.413151285744</c:v>
                </c:pt>
                <c:pt idx="5">
                  <c:v>128.43711259581019</c:v>
                </c:pt>
                <c:pt idx="6">
                  <c:v>3198.3872722583001</c:v>
                </c:pt>
                <c:pt idx="7">
                  <c:v>2.6038033924423969</c:v>
                </c:pt>
              </c:numCache>
            </c:numRef>
          </c:val>
          <c:extLst>
            <c:ext xmlns:c16="http://schemas.microsoft.com/office/drawing/2014/chart" uri="{C3380CC4-5D6E-409C-BE32-E72D297353CC}">
              <c16:uniqueId val="{00000002-0FD0-4557-A21B-02B47A0DEA91}"/>
            </c:ext>
          </c:extLst>
        </c:ser>
        <c:dLbls>
          <c:dLblPos val="outEnd"/>
          <c:showLegendKey val="0"/>
          <c:showVal val="1"/>
          <c:showCatName val="0"/>
          <c:showSerName val="0"/>
          <c:showPercent val="0"/>
          <c:showBubbleSize val="0"/>
        </c:dLbls>
        <c:gapWidth val="219"/>
        <c:overlap val="-27"/>
        <c:axId val="2061836927"/>
        <c:axId val="1853035487"/>
      </c:barChart>
      <c:catAx>
        <c:axId val="20618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53035487"/>
        <c:crosses val="autoZero"/>
        <c:auto val="1"/>
        <c:lblAlgn val="ctr"/>
        <c:lblOffset val="100"/>
        <c:noMultiLvlLbl val="0"/>
      </c:catAx>
      <c:valAx>
        <c:axId val="1853035487"/>
        <c:scaling>
          <c:orientation val="minMax"/>
        </c:scaling>
        <c:delete val="1"/>
        <c:axPos val="l"/>
        <c:numFmt formatCode="_(* #,##0_);_(* \(#,##0\);_(* &quot;-&quot;_);_(@_)" sourceLinked="1"/>
        <c:majorTickMark val="none"/>
        <c:minorTickMark val="none"/>
        <c:tickLblPos val="nextTo"/>
        <c:crossAx val="206183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2022~2024</a:t>
            </a:r>
            <a:r>
              <a:rPr lang="ko-KR" altLang="en-US" b="1"/>
              <a:t>년 </a:t>
            </a:r>
            <a:r>
              <a:rPr lang="en-US" altLang="ko-KR" b="1"/>
              <a:t>Scope</a:t>
            </a:r>
            <a:r>
              <a:rPr lang="en-US" altLang="ko-KR" b="1" baseline="0"/>
              <a:t> 1</a:t>
            </a:r>
            <a:r>
              <a:rPr lang="ko-KR" altLang="en-US" b="1"/>
              <a:t> 온실가스 배출량</a:t>
            </a:r>
            <a:r>
              <a:rPr lang="en-US" altLang="ko-KR" b="1"/>
              <a:t>(tCO</a:t>
            </a:r>
            <a:r>
              <a:rPr lang="en-US" altLang="ko-KR" b="1" baseline="-25000"/>
              <a:t>2</a:t>
            </a:r>
            <a:r>
              <a:rPr lang="en-US" altLang="ko-KR" b="1"/>
              <a:t>eq)</a:t>
            </a:r>
            <a:endParaRPr lang="ko-KR" alt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tx>
            <c:strRef>
              <c:f>'2-1. Quantitative data_Location'!$F$13:$F$14</c:f>
              <c:strCache>
                <c:ptCount val="2"/>
                <c:pt idx="0">
                  <c:v>Scope 1</c:v>
                </c:pt>
                <c:pt idx="1">
                  <c:v>2022</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data_Location'!$F$15:$F$22</c:f>
              <c:numCache>
                <c:formatCode>_(* #,##0_);_(* \(#,##0\);_(* "-"_);_(@_)</c:formatCode>
                <c:ptCount val="8"/>
                <c:pt idx="0">
                  <c:v>5807.3723184407309</c:v>
                </c:pt>
                <c:pt idx="1">
                  <c:v>49.986936946563119</c:v>
                </c:pt>
                <c:pt idx="2">
                  <c:v>1092.0335414193673</c:v>
                </c:pt>
                <c:pt idx="3">
                  <c:v>1478.103338014567</c:v>
                </c:pt>
                <c:pt idx="4">
                  <c:v>3051.6824244684267</c:v>
                </c:pt>
                <c:pt idx="5">
                  <c:v>71.458589285917185</c:v>
                </c:pt>
                <c:pt idx="6">
                  <c:v>64.10748830588976</c:v>
                </c:pt>
                <c:pt idx="7">
                  <c:v>0</c:v>
                </c:pt>
              </c:numCache>
            </c:numRef>
          </c:val>
          <c:extLst>
            <c:ext xmlns:c16="http://schemas.microsoft.com/office/drawing/2014/chart" uri="{C3380CC4-5D6E-409C-BE32-E72D297353CC}">
              <c16:uniqueId val="{00000000-0FD0-4557-A21B-02B47A0DEA91}"/>
            </c:ext>
          </c:extLst>
        </c:ser>
        <c:ser>
          <c:idx val="1"/>
          <c:order val="1"/>
          <c:tx>
            <c:strRef>
              <c:f>'2-1. Quantitative data_Location'!$G$13:$G$14</c:f>
              <c:strCache>
                <c:ptCount val="2"/>
                <c:pt idx="0">
                  <c:v>Scope 1</c:v>
                </c:pt>
                <c:pt idx="1">
                  <c:v>2023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data_Location'!$G$15:$G$22</c:f>
              <c:numCache>
                <c:formatCode>_(* #,##0_);_(* \(#,##0\);_(* "-"_);_(@_)</c:formatCode>
                <c:ptCount val="8"/>
                <c:pt idx="0">
                  <c:v>5472.6179094768086</c:v>
                </c:pt>
                <c:pt idx="1">
                  <c:v>59.956229700104998</c:v>
                </c:pt>
                <c:pt idx="2">
                  <c:v>1049.9840744568789</c:v>
                </c:pt>
                <c:pt idx="3">
                  <c:v>1377.433020417847</c:v>
                </c:pt>
                <c:pt idx="4">
                  <c:v>2809.4554036892455</c:v>
                </c:pt>
                <c:pt idx="5">
                  <c:v>100.83886249218877</c:v>
                </c:pt>
                <c:pt idx="6">
                  <c:v>74.950318720543819</c:v>
                </c:pt>
                <c:pt idx="7">
                  <c:v>0</c:v>
                </c:pt>
              </c:numCache>
            </c:numRef>
          </c:val>
          <c:extLst>
            <c:ext xmlns:c16="http://schemas.microsoft.com/office/drawing/2014/chart" uri="{C3380CC4-5D6E-409C-BE32-E72D297353CC}">
              <c16:uniqueId val="{00000001-0FD0-4557-A21B-02B47A0DEA91}"/>
            </c:ext>
          </c:extLst>
        </c:ser>
        <c:ser>
          <c:idx val="2"/>
          <c:order val="2"/>
          <c:tx>
            <c:strRef>
              <c:f>'2-1. Quantitative data_Location'!$H$13:$H$14</c:f>
              <c:strCache>
                <c:ptCount val="2"/>
                <c:pt idx="0">
                  <c:v>Scope 1</c:v>
                </c:pt>
                <c:pt idx="1">
                  <c:v>2024</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data_Location'!$H$15:$H$22</c:f>
              <c:numCache>
                <c:formatCode>_(* #,##0_);_(* \(#,##0\);_(* "-"_);_(@_)</c:formatCode>
                <c:ptCount val="8"/>
                <c:pt idx="0">
                  <c:v>5415.5676952981976</c:v>
                </c:pt>
                <c:pt idx="1">
                  <c:v>58.215797747642419</c:v>
                </c:pt>
                <c:pt idx="2">
                  <c:v>877.44928617949267</c:v>
                </c:pt>
                <c:pt idx="3">
                  <c:v>1334.7980634312071</c:v>
                </c:pt>
                <c:pt idx="4">
                  <c:v>2918.3442900857449</c:v>
                </c:pt>
                <c:pt idx="5">
                  <c:v>110.40540559581019</c:v>
                </c:pt>
                <c:pt idx="6">
                  <c:v>116.35485225830007</c:v>
                </c:pt>
                <c:pt idx="7">
                  <c:v>0</c:v>
                </c:pt>
              </c:numCache>
            </c:numRef>
          </c:val>
          <c:extLst>
            <c:ext xmlns:c16="http://schemas.microsoft.com/office/drawing/2014/chart" uri="{C3380CC4-5D6E-409C-BE32-E72D297353CC}">
              <c16:uniqueId val="{00000002-0FD0-4557-A21B-02B47A0DEA91}"/>
            </c:ext>
          </c:extLst>
        </c:ser>
        <c:dLbls>
          <c:dLblPos val="outEnd"/>
          <c:showLegendKey val="0"/>
          <c:showVal val="1"/>
          <c:showCatName val="0"/>
          <c:showSerName val="0"/>
          <c:showPercent val="0"/>
          <c:showBubbleSize val="0"/>
        </c:dLbls>
        <c:gapWidth val="219"/>
        <c:overlap val="-27"/>
        <c:axId val="2061836927"/>
        <c:axId val="1853035487"/>
      </c:barChart>
      <c:catAx>
        <c:axId val="20618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53035487"/>
        <c:crosses val="autoZero"/>
        <c:auto val="1"/>
        <c:lblAlgn val="ctr"/>
        <c:lblOffset val="100"/>
        <c:noMultiLvlLbl val="0"/>
      </c:catAx>
      <c:valAx>
        <c:axId val="1853035487"/>
        <c:scaling>
          <c:orientation val="minMax"/>
        </c:scaling>
        <c:delete val="1"/>
        <c:axPos val="l"/>
        <c:numFmt formatCode="_(* #,##0_);_(* \(#,##0\);_(* &quot;-&quot;_);_(@_)" sourceLinked="1"/>
        <c:majorTickMark val="none"/>
        <c:minorTickMark val="none"/>
        <c:tickLblPos val="nextTo"/>
        <c:crossAx val="206183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2022~2024</a:t>
            </a:r>
            <a:r>
              <a:rPr lang="ko-KR" altLang="en-US" b="1"/>
              <a:t>년 </a:t>
            </a:r>
            <a:r>
              <a:rPr lang="en-US" altLang="ko-KR" b="1"/>
              <a:t>Scope</a:t>
            </a:r>
            <a:r>
              <a:rPr lang="en-US" altLang="ko-KR" b="1" baseline="0"/>
              <a:t> 2</a:t>
            </a:r>
            <a:r>
              <a:rPr lang="ko-KR" altLang="en-US" b="1"/>
              <a:t> 온실가스 배출량</a:t>
            </a:r>
            <a:r>
              <a:rPr lang="en-US" altLang="ko-KR" b="1"/>
              <a:t>(tCO</a:t>
            </a:r>
            <a:r>
              <a:rPr lang="en-US" altLang="ko-KR" b="1" baseline="-25000"/>
              <a:t>2</a:t>
            </a:r>
            <a:r>
              <a:rPr lang="en-US" altLang="ko-KR" b="1"/>
              <a:t>eq)</a:t>
            </a:r>
            <a:endParaRPr lang="ko-KR" alt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tx>
            <c:strRef>
              <c:f>'2-1. Quantitative data_Location'!$I$13:$I$14</c:f>
              <c:strCache>
                <c:ptCount val="2"/>
                <c:pt idx="0">
                  <c:v>Scope 2</c:v>
                </c:pt>
                <c:pt idx="1">
                  <c:v>2022</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'2-1. Quantitative data_Location'!$B$15:$B$22</c15:sqref>
                  </c15:fullRef>
                </c:ext>
              </c:extLst>
              <c:f>('2-1. Quantitative data_Location'!$B$16:$B$20,'2-1. Quantitative data_Location'!$B$22)</c:f>
              <c:strCache>
                <c:ptCount val="6"/>
                <c:pt idx="0">
                  <c:v>HOJEON LIMITED Co., Ltd</c:v>
                </c:pt>
                <c:pt idx="1">
                  <c:v>KAHOINDAH CITRAGARMENT</c:v>
                </c:pt>
                <c:pt idx="2">
                  <c:v>PT. YONGJIN JAVASUKA GARMENT (1공장)</c:v>
                </c:pt>
                <c:pt idx="3">
                  <c:v>PT. YONGJIN JAVASUKA GARMENT (2,3공장)</c:v>
                </c:pt>
                <c:pt idx="4">
                  <c:v>PT. HJL INDO NETWORKS</c:v>
                </c:pt>
                <c:pt idx="5">
                  <c:v>MFAFA Co., Ltd</c:v>
                </c:pt>
              </c:strCache>
            </c:strRef>
          </c:cat>
          <c:val>
            <c:numRef>
              <c:extLst>
                <c:ext xmlns:c15="http://schemas.microsoft.com/office/drawing/2012/chart" uri="{02D57815-91ED-43cb-92C2-25804820EDAC}">
                  <c15:fullRef>
                    <c15:sqref>'2-1. Quantitative data_Location'!$I$15:$I$22</c15:sqref>
                  </c15:fullRef>
                </c:ext>
              </c:extLst>
              <c:f>('2-1. Quantitative data_Location'!$I$16:$I$20,'2-1. Quantitative data_Location'!$I$22)</c:f>
              <c:numCache>
                <c:formatCode>_(* #,##0_);_(* \(#,##0\);_(* "-"_);_(@_)</c:formatCode>
                <c:ptCount val="6"/>
                <c:pt idx="0">
                  <c:v>186.00890910235947</c:v>
                </c:pt>
                <c:pt idx="1">
                  <c:v>1446.3054</c:v>
                </c:pt>
                <c:pt idx="2">
                  <c:v>1144.39104</c:v>
                </c:pt>
                <c:pt idx="3">
                  <c:v>6812.6359199999997</c:v>
                </c:pt>
                <c:pt idx="4">
                  <c:v>19.635291000000002</c:v>
                </c:pt>
                <c:pt idx="5">
                  <c:v>3.1390088912811063</c:v>
                </c:pt>
              </c:numCache>
            </c:numRef>
          </c:val>
          <c:extLst>
            <c:ext xmlns:c16="http://schemas.microsoft.com/office/drawing/2014/chart" uri="{C3380CC4-5D6E-409C-BE32-E72D297353CC}">
              <c16:uniqueId val="{00000000-D7A4-4004-8F12-D3E363CCB011}"/>
            </c:ext>
          </c:extLst>
        </c:ser>
        <c:ser>
          <c:idx val="1"/>
          <c:order val="1"/>
          <c:tx>
            <c:strRef>
              <c:f>'2-1. Quantitative data_Location'!$J$13:$J$14</c:f>
              <c:strCache>
                <c:ptCount val="2"/>
                <c:pt idx="0">
                  <c:v>Scope 2</c:v>
                </c:pt>
                <c:pt idx="1">
                  <c:v>2023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'2-1. Quantitative data_Location'!$B$15:$B$22</c15:sqref>
                  </c15:fullRef>
                </c:ext>
              </c:extLst>
              <c:f>('2-1. Quantitative data_Location'!$B$16:$B$20,'2-1. Quantitative data_Location'!$B$22)</c:f>
              <c:strCache>
                <c:ptCount val="6"/>
                <c:pt idx="0">
                  <c:v>HOJEON LIMITED Co., Ltd</c:v>
                </c:pt>
                <c:pt idx="1">
                  <c:v>KAHOINDAH CITRAGARMENT</c:v>
                </c:pt>
                <c:pt idx="2">
                  <c:v>PT. YONGJIN JAVASUKA GARMENT (1공장)</c:v>
                </c:pt>
                <c:pt idx="3">
                  <c:v>PT. YONGJIN JAVASUKA GARMENT (2,3공장)</c:v>
                </c:pt>
                <c:pt idx="4">
                  <c:v>PT. HJL INDO NETWORKS</c:v>
                </c:pt>
                <c:pt idx="5">
                  <c:v>MFAFA Co., Ltd</c:v>
                </c:pt>
              </c:strCache>
            </c:strRef>
          </c:cat>
          <c:val>
            <c:numRef>
              <c:extLst>
                <c:ext xmlns:c15="http://schemas.microsoft.com/office/drawing/2012/chart" uri="{02D57815-91ED-43cb-92C2-25804820EDAC}">
                  <c15:fullRef>
                    <c15:sqref>'2-1. Quantitative data_Location'!$J$15:$J$22</c15:sqref>
                  </c15:fullRef>
                </c:ext>
              </c:extLst>
              <c:f>('2-1. Quantitative data_Location'!$J$16:$J$20,'2-1. Quantitative data_Location'!$J$22)</c:f>
              <c:numCache>
                <c:formatCode>_(* #,##0_);_(* \(#,##0\);_(* "-"_);_(@_)</c:formatCode>
                <c:ptCount val="6"/>
                <c:pt idx="0">
                  <c:v>179.20088471104148</c:v>
                </c:pt>
                <c:pt idx="1">
                  <c:v>1336.1634000000001</c:v>
                </c:pt>
                <c:pt idx="2">
                  <c:v>1127.3668799999998</c:v>
                </c:pt>
                <c:pt idx="3">
                  <c:v>7498.32816</c:v>
                </c:pt>
                <c:pt idx="4">
                  <c:v>18.202314000000001</c:v>
                </c:pt>
                <c:pt idx="5">
                  <c:v>2.5755052422304141</c:v>
                </c:pt>
              </c:numCache>
            </c:numRef>
          </c:val>
          <c:extLst>
            <c:ext xmlns:c16="http://schemas.microsoft.com/office/drawing/2014/chart" uri="{C3380CC4-5D6E-409C-BE32-E72D297353CC}">
              <c16:uniqueId val="{00000001-D7A4-4004-8F12-D3E363CCB011}"/>
            </c:ext>
          </c:extLst>
        </c:ser>
        <c:ser>
          <c:idx val="2"/>
          <c:order val="2"/>
          <c:tx>
            <c:strRef>
              <c:f>'2-1. Quantitative data_Location'!$K$13:$K$14</c:f>
              <c:strCache>
                <c:ptCount val="2"/>
                <c:pt idx="0">
                  <c:v>Scope 2</c:v>
                </c:pt>
                <c:pt idx="1">
                  <c:v>2024</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'2-1. Quantitative data_Location'!$B$15:$B$22</c15:sqref>
                  </c15:fullRef>
                </c:ext>
              </c:extLst>
              <c:f>('2-1. Quantitative data_Location'!$B$16:$B$20,'2-1. Quantitative data_Location'!$B$22)</c:f>
              <c:strCache>
                <c:ptCount val="6"/>
                <c:pt idx="0">
                  <c:v>HOJEON LIMITED Co., Ltd</c:v>
                </c:pt>
                <c:pt idx="1">
                  <c:v>KAHOINDAH CITRAGARMENT</c:v>
                </c:pt>
                <c:pt idx="2">
                  <c:v>PT. YONGJIN JAVASUKA GARMENT (1공장)</c:v>
                </c:pt>
                <c:pt idx="3">
                  <c:v>PT. YONGJIN JAVASUKA GARMENT (2,3공장)</c:v>
                </c:pt>
                <c:pt idx="4">
                  <c:v>PT. HJL INDO NETWORKS</c:v>
                </c:pt>
                <c:pt idx="5">
                  <c:v>MFAFA Co., Ltd</c:v>
                </c:pt>
              </c:strCache>
            </c:strRef>
          </c:cat>
          <c:val>
            <c:numRef>
              <c:extLst>
                <c:ext xmlns:c15="http://schemas.microsoft.com/office/drawing/2012/chart" uri="{02D57815-91ED-43cb-92C2-25804820EDAC}">
                  <c15:fullRef>
                    <c15:sqref>'2-1. Quantitative data_Location'!$K$15:$K$22</c15:sqref>
                  </c15:fullRef>
                </c:ext>
              </c:extLst>
              <c:f>('2-1. Quantitative data_Location'!$K$16:$K$20,'2-1. Quantitative data_Location'!$K$22)</c:f>
              <c:numCache>
                <c:formatCode>_(* #,##0_);_(* \(#,##0\);_(* "-"_);_(@_)</c:formatCode>
                <c:ptCount val="6"/>
                <c:pt idx="0">
                  <c:v>184.65813483359923</c:v>
                </c:pt>
                <c:pt idx="1">
                  <c:v>1328.5474199999999</c:v>
                </c:pt>
                <c:pt idx="2">
                  <c:v>1345.3866180000002</c:v>
                </c:pt>
                <c:pt idx="3">
                  <c:v>8123.0688611999994</c:v>
                </c:pt>
                <c:pt idx="4">
                  <c:v>18.031707000000004</c:v>
                </c:pt>
                <c:pt idx="5">
                  <c:v>2.6038033924423969</c:v>
                </c:pt>
              </c:numCache>
            </c:numRef>
          </c:val>
          <c:extLst>
            <c:ext xmlns:c16="http://schemas.microsoft.com/office/drawing/2014/chart" uri="{C3380CC4-5D6E-409C-BE32-E72D297353CC}">
              <c16:uniqueId val="{00000002-D7A4-4004-8F12-D3E363CCB011}"/>
            </c:ext>
          </c:extLst>
        </c:ser>
        <c:dLbls>
          <c:dLblPos val="outEnd"/>
          <c:showLegendKey val="0"/>
          <c:showVal val="1"/>
          <c:showCatName val="0"/>
          <c:showSerName val="0"/>
          <c:showPercent val="0"/>
          <c:showBubbleSize val="0"/>
        </c:dLbls>
        <c:gapWidth val="219"/>
        <c:overlap val="-27"/>
        <c:axId val="2061836927"/>
        <c:axId val="1853035487"/>
      </c:barChart>
      <c:catAx>
        <c:axId val="20618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53035487"/>
        <c:crosses val="autoZero"/>
        <c:auto val="1"/>
        <c:lblAlgn val="ctr"/>
        <c:lblOffset val="100"/>
        <c:noMultiLvlLbl val="0"/>
      </c:catAx>
      <c:valAx>
        <c:axId val="1853035487"/>
        <c:scaling>
          <c:orientation val="minMax"/>
        </c:scaling>
        <c:delete val="1"/>
        <c:axPos val="l"/>
        <c:numFmt formatCode="_(* #,##0_);_(* \(#,##0\);_(* &quot;-&quot;_);_(@_)" sourceLinked="1"/>
        <c:majorTickMark val="none"/>
        <c:minorTickMark val="none"/>
        <c:tickLblPos val="nextTo"/>
        <c:crossAx val="206183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'(참고} 시각데이터'!$R$11:$Z$12</c:f>
              <c:multiLvlStrCache>
                <c:ptCount val="9"/>
                <c:lvl>
                  <c:pt idx="0">
                    <c:v>Automotive gasoline (petrol)</c:v>
                  </c:pt>
                  <c:pt idx="1">
                    <c:v>Industrial Wastes</c:v>
                  </c:pt>
                  <c:pt idx="2">
                    <c:v>Biodiesel</c:v>
                  </c:pt>
                  <c:pt idx="3">
                    <c:v>Liquefied Petroleum Gas (LPG)</c:v>
                  </c:pt>
                  <c:pt idx="4">
                    <c:v>Gas / Diesel oil</c:v>
                  </c:pt>
                  <c:pt idx="5">
                    <c:v>Hydrofluorocarbons(HFCs)</c:v>
                  </c:pt>
                  <c:pt idx="8">
                    <c:v>전력</c:v>
                  </c:pt>
                </c:lvl>
                <c:lvl>
                  <c:pt idx="0">
                    <c:v>Scope 1</c:v>
                  </c:pt>
                  <c:pt idx="8">
                    <c:v>Scope 2</c:v>
                  </c:pt>
                </c:lvl>
              </c:multiLvlStrCache>
            </c:multiLvlStrRef>
          </c:cat>
          <c:val>
            <c:numRef>
              <c:f>'(참고} 시각데이터'!$R$13:$Z$13</c:f>
              <c:numCache>
                <c:formatCode>_(* #,##0_);_(* \(#,##0\);_(* "-"_);_(@_)</c:formatCode>
                <c:ptCount val="9"/>
                <c:pt idx="0">
                  <c:v>0</c:v>
                </c:pt>
                <c:pt idx="1">
                  <c:v>0</c:v>
                </c:pt>
                <c:pt idx="2">
                  <c:v>0</c:v>
                </c:pt>
                <c:pt idx="3">
                  <c:v>0</c:v>
                </c:pt>
                <c:pt idx="4">
                  <c:v>0</c:v>
                </c:pt>
                <c:pt idx="5">
                  <c:v>0</c:v>
                </c:pt>
                <c:pt idx="6">
                  <c:v>0</c:v>
                </c:pt>
                <c:pt idx="8">
                  <c:v>0</c:v>
                </c:pt>
              </c:numCache>
            </c:numRef>
          </c:val>
          <c:extLst>
            <c:ext xmlns:c16="http://schemas.microsoft.com/office/drawing/2014/chart" uri="{C3380CC4-5D6E-409C-BE32-E72D297353CC}">
              <c16:uniqueId val="{00000000-7605-4590-8FCE-6B36FB9011C3}"/>
            </c:ext>
          </c:extLst>
        </c:ser>
        <c:dLbls>
          <c:dLblPos val="outEnd"/>
          <c:showLegendKey val="0"/>
          <c:showVal val="1"/>
          <c:showCatName val="0"/>
          <c:showSerName val="0"/>
          <c:showPercent val="0"/>
          <c:showBubbleSize val="0"/>
        </c:dLbls>
        <c:gapWidth val="219"/>
        <c:overlap val="-27"/>
        <c:axId val="2118895247"/>
        <c:axId val="1769713919"/>
      </c:barChart>
      <c:catAx>
        <c:axId val="211889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769713919"/>
        <c:crosses val="autoZero"/>
        <c:auto val="1"/>
        <c:lblAlgn val="ctr"/>
        <c:lblOffset val="100"/>
        <c:noMultiLvlLbl val="0"/>
      </c:catAx>
      <c:valAx>
        <c:axId val="1769713919"/>
        <c:scaling>
          <c:orientation val="minMax"/>
        </c:scaling>
        <c:delete val="1"/>
        <c:axPos val="l"/>
        <c:numFmt formatCode="_(* #,##0_);_(* \(#,##0\);_(* &quot;-&quot;_);_(@_)" sourceLinked="1"/>
        <c:majorTickMark val="none"/>
        <c:minorTickMark val="none"/>
        <c:tickLblPos val="nextTo"/>
        <c:crossAx val="211889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시각데이터'!$Q$53:$X$53</c:f>
              <c:strCache>
                <c:ptCount val="8"/>
                <c:pt idx="0">
                  <c:v>합계</c:v>
                </c:pt>
                <c:pt idx="1">
                  <c:v>호전실업 주식회사</c:v>
                </c:pt>
                <c:pt idx="2">
                  <c:v>KAHOINDAH CITRAGARMENT</c:v>
                </c:pt>
                <c:pt idx="3">
                  <c:v>PT. YONGJIN JAVASUKA GARMENT (1공장)</c:v>
                </c:pt>
                <c:pt idx="4">
                  <c:v>PT. YONGJIN JAVASUKA GARMENT (2,3공장)</c:v>
                </c:pt>
                <c:pt idx="5">
                  <c:v>PT. HJL INDO NETWORKS</c:v>
                </c:pt>
                <c:pt idx="6">
                  <c:v>PT.HOGA REKSA GARMENT</c:v>
                </c:pt>
                <c:pt idx="7">
                  <c:v>주식회사 엠파파</c:v>
                </c:pt>
              </c:strCache>
            </c:strRef>
          </c:cat>
          <c:val>
            <c:numRef>
              <c:f>'(참고} 시각데이터'!$Q$54:$X$54</c:f>
              <c:numCache>
                <c:formatCode>_(* #,##0_);_(* \(#,##0\);_(*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E712-468D-B37C-009AAEC1065B}"/>
            </c:ext>
          </c:extLst>
        </c:ser>
        <c:dLbls>
          <c:dLblPos val="outEnd"/>
          <c:showLegendKey val="0"/>
          <c:showVal val="1"/>
          <c:showCatName val="0"/>
          <c:showSerName val="0"/>
          <c:showPercent val="0"/>
          <c:showBubbleSize val="0"/>
        </c:dLbls>
        <c:gapWidth val="219"/>
        <c:overlap val="-27"/>
        <c:axId val="515922799"/>
        <c:axId val="1980504559"/>
      </c:barChart>
      <c:catAx>
        <c:axId val="51592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980504559"/>
        <c:crosses val="autoZero"/>
        <c:auto val="1"/>
        <c:lblAlgn val="ctr"/>
        <c:lblOffset val="100"/>
        <c:noMultiLvlLbl val="0"/>
      </c:catAx>
      <c:valAx>
        <c:axId val="1980504559"/>
        <c:scaling>
          <c:orientation val="minMax"/>
        </c:scaling>
        <c:delete val="1"/>
        <c:axPos val="l"/>
        <c:numFmt formatCode="_(* #,##0_);_(* \(#,##0\);_(* &quot;-&quot;_);_(@_)" sourceLinked="1"/>
        <c:majorTickMark val="none"/>
        <c:minorTickMark val="none"/>
        <c:tickLblPos val="nextTo"/>
        <c:crossAx val="51592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시각데이터'!$Q$53:$X$53</c:f>
              <c:strCache>
                <c:ptCount val="8"/>
                <c:pt idx="0">
                  <c:v>합계</c:v>
                </c:pt>
                <c:pt idx="1">
                  <c:v>호전실업 주식회사</c:v>
                </c:pt>
                <c:pt idx="2">
                  <c:v>KAHOINDAH CITRAGARMENT</c:v>
                </c:pt>
                <c:pt idx="3">
                  <c:v>PT. YONGJIN JAVASUKA GARMENT (1공장)</c:v>
                </c:pt>
                <c:pt idx="4">
                  <c:v>PT. YONGJIN JAVASUKA GARMENT (2,3공장)</c:v>
                </c:pt>
                <c:pt idx="5">
                  <c:v>PT. HJL INDO NETWORKS</c:v>
                </c:pt>
                <c:pt idx="6">
                  <c:v>PT.HOGA REKSA GARMENT</c:v>
                </c:pt>
                <c:pt idx="7">
                  <c:v>주식회사 엠파파</c:v>
                </c:pt>
              </c:strCache>
            </c:strRef>
          </c:cat>
          <c:val>
            <c:numRef>
              <c:f>'(참고} 시각데이터'!$Q$54:$X$54</c:f>
              <c:numCache>
                <c:formatCode>_(* #,##0_);_(* \(#,##0\);_(*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7DD3-407E-A94F-146A4B261D04}"/>
            </c:ext>
          </c:extLst>
        </c:ser>
        <c:dLbls>
          <c:dLblPos val="outEnd"/>
          <c:showLegendKey val="0"/>
          <c:showVal val="1"/>
          <c:showCatName val="0"/>
          <c:showSerName val="0"/>
          <c:showPercent val="0"/>
          <c:showBubbleSize val="0"/>
        </c:dLbls>
        <c:gapWidth val="219"/>
        <c:overlap val="-27"/>
        <c:axId val="515922799"/>
        <c:axId val="1980504559"/>
      </c:barChart>
      <c:catAx>
        <c:axId val="51592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980504559"/>
        <c:crosses val="autoZero"/>
        <c:auto val="1"/>
        <c:lblAlgn val="ctr"/>
        <c:lblOffset val="100"/>
        <c:noMultiLvlLbl val="0"/>
      </c:catAx>
      <c:valAx>
        <c:axId val="1980504559"/>
        <c:scaling>
          <c:orientation val="minMax"/>
        </c:scaling>
        <c:delete val="1"/>
        <c:axPos val="l"/>
        <c:numFmt formatCode="_(* #,##0_);_(* \(#,##0\);_(* &quot;-&quot;_);_(@_)" sourceLinked="1"/>
        <c:majorTickMark val="none"/>
        <c:minorTickMark val="none"/>
        <c:tickLblPos val="nextTo"/>
        <c:crossAx val="51592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col"/>
        <c:grouping val="clustered"/>
        <c:varyColors val="0"/>
        <c:ser>
          <c:idx val="0"/>
          <c:order val="0"/>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시각데이터'!$Q$73:$AC$73</c15:sqref>
                  </c15:fullRef>
                </c:ext>
              </c:extLst>
              <c:f>'(참고} 시각데이터'!$R$73:$AC$73</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시각데이터'!$Q$74:$AC$74</c15:sqref>
                  </c15:fullRef>
                </c:ext>
              </c:extLst>
              <c:f>'(참고} 시각데이터'!$R$74:$AC$74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794-407D-B530-E4A62526D050}"/>
            </c:ext>
          </c:extLst>
        </c:ser>
        <c:dLbls>
          <c:dLblPos val="outEnd"/>
          <c:showLegendKey val="0"/>
          <c:showVal val="1"/>
          <c:showCatName val="0"/>
          <c:showSerName val="0"/>
          <c:showPercent val="0"/>
          <c:showBubbleSize val="0"/>
        </c:dLbls>
        <c:gapWidth val="219"/>
        <c:overlap val="-27"/>
        <c:axId val="495714463"/>
        <c:axId val="590536095"/>
      </c:barChart>
      <c:catAx>
        <c:axId val="49571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590536095"/>
        <c:crosses val="autoZero"/>
        <c:auto val="1"/>
        <c:lblAlgn val="ctr"/>
        <c:lblOffset val="100"/>
        <c:noMultiLvlLbl val="0"/>
      </c:catAx>
      <c:valAx>
        <c:axId val="590536095"/>
        <c:scaling>
          <c:orientation val="minMax"/>
        </c:scaling>
        <c:delete val="1"/>
        <c:axPos val="l"/>
        <c:numFmt formatCode="_(* #,##0_);_(* \(#,##0\);_(* &quot;-&quot;_);_(@_)" sourceLinked="1"/>
        <c:majorTickMark val="none"/>
        <c:minorTickMark val="none"/>
        <c:tickLblPos val="nextTo"/>
        <c:crossAx val="49571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2022~2024</a:t>
            </a:r>
            <a:r>
              <a:rPr lang="ko-KR" altLang="en-US"/>
              <a:t>년 월별 연료 사용량</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2.5759702866622835E-2"/>
          <c:y val="0.11205114267633495"/>
          <c:w val="0.96217188852107738"/>
          <c:h val="0.71706041724117964"/>
        </c:manualLayout>
      </c:layout>
      <c:barChart>
        <c:barDir val="col"/>
        <c:grouping val="clustered"/>
        <c:varyColors val="0"/>
        <c:ser>
          <c:idx val="0"/>
          <c:order val="0"/>
          <c:tx>
            <c:strRef>
              <c:f>'(참고} 시각데이터'!$Q$93</c:f>
              <c:strCache>
                <c:ptCount val="1"/>
                <c:pt idx="0">
                  <c:v>2022년</c:v>
                </c:pt>
              </c:strCache>
            </c:strRef>
          </c:tx>
          <c:spPr>
            <a:solidFill>
              <a:schemeClr val="accent3">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시각데이터'!$R$92:$AD$92</c15:sqref>
                  </c15:fullRef>
                </c:ext>
              </c:extLst>
              <c:f>'(참고} 시각데이터'!$S$92:$AD$92</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시각데이터'!$R$93:$AD$93</c15:sqref>
                  </c15:fullRef>
                </c:ext>
              </c:extLst>
              <c:f>'(참고} 시각데이터'!$S$93:$AD$93</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DA7-4947-8B6F-35923758F71E}"/>
            </c:ext>
          </c:extLst>
        </c:ser>
        <c:ser>
          <c:idx val="1"/>
          <c:order val="1"/>
          <c:tx>
            <c:strRef>
              <c:f>'(참고} 시각데이터'!$Q$94</c:f>
              <c:strCache>
                <c:ptCount val="1"/>
                <c:pt idx="0">
                  <c:v>2023년</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시각데이터'!$R$92:$AD$92</c15:sqref>
                  </c15:fullRef>
                </c:ext>
              </c:extLst>
              <c:f>'(참고} 시각데이터'!$S$92:$AD$92</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시각데이터'!$R$94:$AD$94</c15:sqref>
                  </c15:fullRef>
                </c:ext>
              </c:extLst>
              <c:f>'(참고} 시각데이터'!$S$94:$AD$94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ADA7-4947-8B6F-35923758F71E}"/>
            </c:ext>
          </c:extLst>
        </c:ser>
        <c:ser>
          <c:idx val="2"/>
          <c:order val="2"/>
          <c:tx>
            <c:strRef>
              <c:f>'(참고} 시각데이터'!$Q$95</c:f>
              <c:strCache>
                <c:ptCount val="1"/>
                <c:pt idx="0">
                  <c:v>2024년</c:v>
                </c:pt>
              </c:strCache>
            </c:strRef>
          </c:tx>
          <c:spPr>
            <a:solidFill>
              <a:schemeClr val="accent3">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시각데이터'!$R$92:$AD$92</c15:sqref>
                  </c15:fullRef>
                </c:ext>
              </c:extLst>
              <c:f>'(참고} 시각데이터'!$S$92:$AD$92</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시각데이터'!$R$95:$AD$95</c15:sqref>
                  </c15:fullRef>
                </c:ext>
              </c:extLst>
              <c:f>'(참고} 시각데이터'!$S$95:$AD$95</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ADA7-4947-8B6F-35923758F71E}"/>
            </c:ext>
          </c:extLst>
        </c:ser>
        <c:dLbls>
          <c:dLblPos val="outEnd"/>
          <c:showLegendKey val="0"/>
          <c:showVal val="1"/>
          <c:showCatName val="0"/>
          <c:showSerName val="0"/>
          <c:showPercent val="0"/>
          <c:showBubbleSize val="0"/>
        </c:dLbls>
        <c:gapWidth val="219"/>
        <c:overlap val="-27"/>
        <c:axId val="569639215"/>
        <c:axId val="1975394239"/>
      </c:barChart>
      <c:catAx>
        <c:axId val="56963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crossAx val="1975394239"/>
        <c:crosses val="autoZero"/>
        <c:auto val="1"/>
        <c:lblAlgn val="ctr"/>
        <c:lblOffset val="100"/>
        <c:noMultiLvlLbl val="0"/>
      </c:catAx>
      <c:valAx>
        <c:axId val="1975394239"/>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69639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col"/>
        <c:grouping val="clustered"/>
        <c:varyColors val="0"/>
        <c:ser>
          <c:idx val="0"/>
          <c:order val="0"/>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시각데이터'!$Q$141:$AC$141</c15:sqref>
                  </c15:fullRef>
                </c:ext>
              </c:extLst>
              <c:f>'(참고} 시각데이터'!$R$141:$AC$141</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시각데이터'!$Q$142:$AC$142</c15:sqref>
                  </c15:fullRef>
                </c:ext>
              </c:extLst>
              <c:f>'(참고} 시각데이터'!$R$142:$AC$142</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53C8-48D0-928A-9E3C73ADD5EB}"/>
            </c:ext>
          </c:extLst>
        </c:ser>
        <c:dLbls>
          <c:dLblPos val="outEnd"/>
          <c:showLegendKey val="0"/>
          <c:showVal val="1"/>
          <c:showCatName val="0"/>
          <c:showSerName val="0"/>
          <c:showPercent val="0"/>
          <c:showBubbleSize val="0"/>
        </c:dLbls>
        <c:gapWidth val="219"/>
        <c:overlap val="-27"/>
        <c:axId val="1336120559"/>
        <c:axId val="1790801807"/>
      </c:barChart>
      <c:catAx>
        <c:axId val="13361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ko-KR"/>
          </a:p>
        </c:txPr>
        <c:crossAx val="1790801807"/>
        <c:crosses val="autoZero"/>
        <c:auto val="1"/>
        <c:lblAlgn val="ctr"/>
        <c:lblOffset val="100"/>
        <c:noMultiLvlLbl val="0"/>
      </c:catAx>
      <c:valAx>
        <c:axId val="1790801807"/>
        <c:scaling>
          <c:orientation val="minMax"/>
        </c:scaling>
        <c:delete val="1"/>
        <c:axPos val="l"/>
        <c:numFmt formatCode="_(* #,##0_);_(* \(#,##0\);_(* &quot;-&quot;_);_(@_)" sourceLinked="1"/>
        <c:majorTickMark val="none"/>
        <c:minorTickMark val="none"/>
        <c:tickLblPos val="nextTo"/>
        <c:crossAx val="133612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400" b="0" i="0" u="none" strike="noStrike" kern="1200" spc="0" baseline="0">
                <a:solidFill>
                  <a:sysClr val="windowText" lastClr="000000">
                    <a:lumMod val="65000"/>
                    <a:lumOff val="35000"/>
                  </a:sysClr>
                </a:solidFill>
              </a:rPr>
              <a:t>2022~2024</a:t>
            </a:r>
            <a:r>
              <a:rPr lang="ko-KR" altLang="en-US" sz="1400" b="0" i="0" u="none" strike="noStrike" kern="1200" spc="0" baseline="0">
                <a:solidFill>
                  <a:sysClr val="windowText" lastClr="000000">
                    <a:lumMod val="65000"/>
                    <a:lumOff val="35000"/>
                  </a:sysClr>
                </a:solidFill>
              </a:rPr>
              <a:t>년 월별 전력 구매량</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'(참고} 시각데이터'!$Q$162</c:f>
              <c:strCache>
                <c:ptCount val="1"/>
                <c:pt idx="0">
                  <c:v>2022년</c:v>
                </c:pt>
              </c:strCache>
            </c:strRef>
          </c:tx>
          <c:spPr>
            <a:solidFill>
              <a:schemeClr val="accent3">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시각데이터'!$R$161:$AD$161</c15:sqref>
                  </c15:fullRef>
                </c:ext>
              </c:extLst>
              <c:f>'(참고} 시각데이터'!$S$161:$AD$161</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시각데이터'!$R$162:$AD$162</c15:sqref>
                  </c15:fullRef>
                </c:ext>
              </c:extLst>
              <c:f>'(참고} 시각데이터'!$S$162:$AD$162</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C043-45C3-A45A-A36DF7A17006}"/>
            </c:ext>
          </c:extLst>
        </c:ser>
        <c:ser>
          <c:idx val="1"/>
          <c:order val="1"/>
          <c:tx>
            <c:strRef>
              <c:f>'(참고} 시각데이터'!$Q$163</c:f>
              <c:strCache>
                <c:ptCount val="1"/>
                <c:pt idx="0">
                  <c:v>2023년</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시각데이터'!$R$161:$AD$161</c15:sqref>
                  </c15:fullRef>
                </c:ext>
              </c:extLst>
              <c:f>'(참고} 시각데이터'!$S$161:$AD$161</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시각데이터'!$R$163:$AD$163</c15:sqref>
                  </c15:fullRef>
                </c:ext>
              </c:extLst>
              <c:f>'(참고} 시각데이터'!$S$163:$AD$163</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C043-45C3-A45A-A36DF7A17006}"/>
            </c:ext>
          </c:extLst>
        </c:ser>
        <c:ser>
          <c:idx val="2"/>
          <c:order val="2"/>
          <c:tx>
            <c:strRef>
              <c:f>'(참고} 시각데이터'!$Q$164</c:f>
              <c:strCache>
                <c:ptCount val="1"/>
                <c:pt idx="0">
                  <c:v>2024년</c:v>
                </c:pt>
              </c:strCache>
            </c:strRef>
          </c:tx>
          <c:spPr>
            <a:solidFill>
              <a:schemeClr val="accent3">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시각데이터'!$R$161:$AD$161</c15:sqref>
                  </c15:fullRef>
                </c:ext>
              </c:extLst>
              <c:f>'(참고} 시각데이터'!$S$161:$AD$161</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시각데이터'!$R$164:$AD$164</c15:sqref>
                  </c15:fullRef>
                </c:ext>
              </c:extLst>
              <c:f>'(참고} 시각데이터'!$S$164:$AD$164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C043-45C3-A45A-A36DF7A17006}"/>
            </c:ext>
          </c:extLst>
        </c:ser>
        <c:dLbls>
          <c:dLblPos val="outEnd"/>
          <c:showLegendKey val="0"/>
          <c:showVal val="1"/>
          <c:showCatName val="0"/>
          <c:showSerName val="0"/>
          <c:showPercent val="0"/>
          <c:showBubbleSize val="0"/>
        </c:dLbls>
        <c:gapWidth val="219"/>
        <c:overlap val="-27"/>
        <c:axId val="1792521375"/>
        <c:axId val="1731906959"/>
      </c:barChart>
      <c:catAx>
        <c:axId val="179252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731906959"/>
        <c:crosses val="autoZero"/>
        <c:auto val="1"/>
        <c:lblAlgn val="ctr"/>
        <c:lblOffset val="100"/>
        <c:noMultiLvlLbl val="0"/>
      </c:catAx>
      <c:valAx>
        <c:axId val="1731906959"/>
        <c:scaling>
          <c:orientation val="minMax"/>
        </c:scaling>
        <c:delete val="1"/>
        <c:axPos val="l"/>
        <c:numFmt formatCode="_(* #,##0_);_(* \(#,##0\);_(* &quot;-&quot;_);_(@_)" sourceLinked="1"/>
        <c:majorTickMark val="none"/>
        <c:minorTickMark val="none"/>
        <c:tickLblPos val="nextTo"/>
        <c:crossAx val="179252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col"/>
        <c:grouping val="clustered"/>
        <c:varyColors val="0"/>
        <c:ser>
          <c:idx val="0"/>
          <c:order val="0"/>
          <c:tx>
            <c:strRef>
              <c:f>'(참고} 시각데이터'!$Q$25</c:f>
              <c:strCache>
                <c:ptCount val="1"/>
                <c:pt idx="0">
                  <c:v>2022년</c:v>
                </c:pt>
              </c:strCache>
            </c:strRef>
          </c:tx>
          <c:spPr>
            <a:solidFill>
              <a:schemeClr val="accent3">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시각데이터'!$R$24:$AA$24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시각데이터'!$R$25:$AA$25</c:f>
              <c:numCache>
                <c:formatCode>_(* #,##0_);_(* \(#,##0\);_(*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B48A-4D6F-9A54-F30E7FFC10DC}"/>
            </c:ext>
          </c:extLst>
        </c:ser>
        <c:ser>
          <c:idx val="1"/>
          <c:order val="1"/>
          <c:tx>
            <c:strRef>
              <c:f>'(참고} 시각데이터'!$Q$26</c:f>
              <c:strCache>
                <c:ptCount val="1"/>
                <c:pt idx="0">
                  <c:v>2023년</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시각데이터'!$R$24:$AA$24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시각데이터'!$R$26:$AA$26</c:f>
              <c:numCache>
                <c:formatCode>_(* #,##0_);_(* \(#,##0\);_(*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B48A-4D6F-9A54-F30E7FFC10DC}"/>
            </c:ext>
          </c:extLst>
        </c:ser>
        <c:ser>
          <c:idx val="2"/>
          <c:order val="2"/>
          <c:tx>
            <c:strRef>
              <c:f>'(참고} 시각데이터'!$Q$27</c:f>
              <c:strCache>
                <c:ptCount val="1"/>
                <c:pt idx="0">
                  <c:v>2024년</c:v>
                </c:pt>
              </c:strCache>
            </c:strRef>
          </c:tx>
          <c:spPr>
            <a:solidFill>
              <a:schemeClr val="accent3">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시각데이터'!$R$24:$AA$24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시각데이터'!$R$27:$AA$27</c:f>
              <c:numCache>
                <c:formatCode>_(* #,##0_);_(* \(#,##0\);_(*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B48A-4D6F-9A54-F30E7FFC10DC}"/>
            </c:ext>
          </c:extLst>
        </c:ser>
        <c:dLbls>
          <c:dLblPos val="outEnd"/>
          <c:showLegendKey val="0"/>
          <c:showVal val="1"/>
          <c:showCatName val="0"/>
          <c:showSerName val="0"/>
          <c:showPercent val="0"/>
          <c:showBubbleSize val="0"/>
        </c:dLbls>
        <c:gapWidth val="219"/>
        <c:overlap val="-27"/>
        <c:axId val="502536671"/>
        <c:axId val="2061080767"/>
      </c:barChart>
      <c:catAx>
        <c:axId val="50253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2061080767"/>
        <c:crosses val="autoZero"/>
        <c:auto val="1"/>
        <c:lblAlgn val="ctr"/>
        <c:lblOffset val="100"/>
        <c:noMultiLvlLbl val="0"/>
      </c:catAx>
      <c:valAx>
        <c:axId val="2061080767"/>
        <c:scaling>
          <c:orientation val="minMax"/>
        </c:scaling>
        <c:delete val="1"/>
        <c:axPos val="l"/>
        <c:numFmt formatCode="_(* #,##0_);_(* \(#,##0\);_(* &quot;-&quot;_);_(@_)" sourceLinked="1"/>
        <c:majorTickMark val="none"/>
        <c:minorTickMark val="none"/>
        <c:tickLblPos val="nextTo"/>
        <c:crossAx val="50253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2022~2024</a:t>
            </a:r>
            <a:r>
              <a:rPr lang="ko-KR" altLang="en-US" b="1"/>
              <a:t>년</a:t>
            </a:r>
            <a:r>
              <a:rPr lang="ko-KR" altLang="en-US" b="1" baseline="0"/>
              <a:t> 연료 종류별 </a:t>
            </a:r>
            <a:r>
              <a:rPr lang="en-US" altLang="ko-KR" b="1"/>
              <a:t>Scope</a:t>
            </a:r>
            <a:r>
              <a:rPr lang="en-US" altLang="ko-KR" b="1" baseline="0"/>
              <a:t> 1+2  </a:t>
            </a:r>
            <a:r>
              <a:rPr lang="ko-KR" altLang="en-US" b="1" baseline="0"/>
              <a:t>온실가스 배출량</a:t>
            </a:r>
            <a:r>
              <a:rPr lang="en-US" altLang="ko-KR" b="1" baseline="0"/>
              <a:t>(tCO2eq)</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'(참고} 시각데이터'!$C$25</c:f>
              <c:strCache>
                <c:ptCount val="1"/>
                <c:pt idx="0">
                  <c:v>2022년</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시각데이터'!$D$24:$M$24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시각데이터'!$D$25:$M$25</c:f>
              <c:numCache>
                <c:formatCode>_(* #,##0_);_(* \(#,##0\);_(* "-"_);_(@_)</c:formatCode>
                <c:ptCount val="10"/>
                <c:pt idx="0">
                  <c:v>0</c:v>
                </c:pt>
                <c:pt idx="1">
                  <c:v>0</c:v>
                </c:pt>
                <c:pt idx="2">
                  <c:v>0</c:v>
                </c:pt>
                <c:pt idx="3">
                  <c:v>0</c:v>
                </c:pt>
                <c:pt idx="4">
                  <c:v>0</c:v>
                </c:pt>
                <c:pt idx="5">
                  <c:v>0</c:v>
                </c:pt>
                <c:pt idx="6">
                  <c:v>0</c:v>
                </c:pt>
                <c:pt idx="7">
                  <c:v>0</c:v>
                </c:pt>
                <c:pt idx="9">
                  <c:v>0</c:v>
                </c:pt>
              </c:numCache>
            </c:numRef>
          </c:val>
          <c:extLst>
            <c:ext xmlns:c16="http://schemas.microsoft.com/office/drawing/2014/chart" uri="{C3380CC4-5D6E-409C-BE32-E72D297353CC}">
              <c16:uniqueId val="{00000000-F943-4BD6-B3C7-D7A35DFF3F2F}"/>
            </c:ext>
          </c:extLst>
        </c:ser>
        <c:ser>
          <c:idx val="1"/>
          <c:order val="1"/>
          <c:tx>
            <c:strRef>
              <c:f>'(참고} 시각데이터'!$C$26</c:f>
              <c:strCache>
                <c:ptCount val="1"/>
                <c:pt idx="0">
                  <c:v>2023년</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시각데이터'!$D$24:$M$24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시각데이터'!$D$26:$M$26</c:f>
              <c:numCache>
                <c:formatCode>_(* #,##0_);_(* \(#,##0\);_(* "-"_);_(@_)</c:formatCode>
                <c:ptCount val="10"/>
                <c:pt idx="0">
                  <c:v>0</c:v>
                </c:pt>
                <c:pt idx="1">
                  <c:v>0</c:v>
                </c:pt>
                <c:pt idx="2">
                  <c:v>0</c:v>
                </c:pt>
                <c:pt idx="3">
                  <c:v>0</c:v>
                </c:pt>
                <c:pt idx="4">
                  <c:v>0</c:v>
                </c:pt>
                <c:pt idx="5">
                  <c:v>0</c:v>
                </c:pt>
                <c:pt idx="6">
                  <c:v>0</c:v>
                </c:pt>
                <c:pt idx="7">
                  <c:v>0</c:v>
                </c:pt>
                <c:pt idx="9">
                  <c:v>0</c:v>
                </c:pt>
              </c:numCache>
            </c:numRef>
          </c:val>
          <c:extLst>
            <c:ext xmlns:c16="http://schemas.microsoft.com/office/drawing/2014/chart" uri="{C3380CC4-5D6E-409C-BE32-E72D297353CC}">
              <c16:uniqueId val="{00000001-F943-4BD6-B3C7-D7A35DFF3F2F}"/>
            </c:ext>
          </c:extLst>
        </c:ser>
        <c:ser>
          <c:idx val="2"/>
          <c:order val="2"/>
          <c:tx>
            <c:strRef>
              <c:f>'(참고} 시각데이터'!$C$27</c:f>
              <c:strCache>
                <c:ptCount val="1"/>
                <c:pt idx="0">
                  <c:v>2024년</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시각데이터'!$D$24:$M$24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시각데이터'!$D$27:$M$27</c:f>
              <c:numCache>
                <c:formatCode>_(* #,##0_);_(* \(#,##0\);_(* "-"_);_(@_)</c:formatCode>
                <c:ptCount val="10"/>
                <c:pt idx="0">
                  <c:v>0</c:v>
                </c:pt>
                <c:pt idx="1">
                  <c:v>0</c:v>
                </c:pt>
                <c:pt idx="2">
                  <c:v>0</c:v>
                </c:pt>
                <c:pt idx="3">
                  <c:v>0</c:v>
                </c:pt>
                <c:pt idx="4">
                  <c:v>0</c:v>
                </c:pt>
                <c:pt idx="5">
                  <c:v>0</c:v>
                </c:pt>
                <c:pt idx="6">
                  <c:v>0</c:v>
                </c:pt>
                <c:pt idx="7">
                  <c:v>0</c:v>
                </c:pt>
                <c:pt idx="9">
                  <c:v>0</c:v>
                </c:pt>
              </c:numCache>
            </c:numRef>
          </c:val>
          <c:extLst>
            <c:ext xmlns:c16="http://schemas.microsoft.com/office/drawing/2014/chart" uri="{C3380CC4-5D6E-409C-BE32-E72D297353CC}">
              <c16:uniqueId val="{00000002-F943-4BD6-B3C7-D7A35DFF3F2F}"/>
            </c:ext>
          </c:extLst>
        </c:ser>
        <c:dLbls>
          <c:dLblPos val="outEnd"/>
          <c:showLegendKey val="0"/>
          <c:showVal val="1"/>
          <c:showCatName val="0"/>
          <c:showSerName val="0"/>
          <c:showPercent val="0"/>
          <c:showBubbleSize val="0"/>
        </c:dLbls>
        <c:gapWidth val="219"/>
        <c:overlap val="-27"/>
        <c:axId val="1632695280"/>
        <c:axId val="1581202656"/>
      </c:barChart>
      <c:catAx>
        <c:axId val="163269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81202656"/>
        <c:crosses val="autoZero"/>
        <c:auto val="1"/>
        <c:lblAlgn val="ctr"/>
        <c:lblOffset val="100"/>
        <c:noMultiLvlLbl val="0"/>
      </c:catAx>
      <c:valAx>
        <c:axId val="1581202656"/>
        <c:scaling>
          <c:orientation val="minMax"/>
        </c:scaling>
        <c:delete val="1"/>
        <c:axPos val="l"/>
        <c:numFmt formatCode="_(* #,##0_);_(* \(#,##0\);_(* &quot;-&quot;_);_(@_)" sourceLinked="1"/>
        <c:majorTickMark val="none"/>
        <c:minorTickMark val="none"/>
        <c:tickLblPos val="nextTo"/>
        <c:crossAx val="163269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2022~2024</a:t>
            </a:r>
            <a:r>
              <a:rPr lang="ko-KR" altLang="en-US" b="1"/>
              <a:t>년 </a:t>
            </a:r>
            <a:r>
              <a:rPr lang="en-US" altLang="ko-KR" b="1"/>
              <a:t>Scope</a:t>
            </a:r>
            <a:r>
              <a:rPr lang="en-US" altLang="ko-KR" b="1" baseline="0"/>
              <a:t> 1 </a:t>
            </a:r>
            <a:r>
              <a:rPr lang="ko-KR" altLang="en-US" b="1" baseline="0"/>
              <a:t>연료의 사업장별 온실가스 배출량</a:t>
            </a:r>
            <a:r>
              <a:rPr lang="en-US" altLang="ko-KR" b="1" baseline="0"/>
              <a:t>(tCO2eq)</a:t>
            </a:r>
            <a:endParaRPr lang="ko-KR" alt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tx>
            <c:strRef>
              <c:f>'(참고} 시각데이터'!$C$74</c:f>
              <c:strCache>
                <c:ptCount val="1"/>
                <c:pt idx="0">
                  <c:v>2022년</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시각데이터'!$D$73:$K$73</c:f>
              <c:strCache>
                <c:ptCount val="8"/>
                <c:pt idx="0">
                  <c:v>합계</c:v>
                </c:pt>
                <c:pt idx="1">
                  <c:v>호전실업 주식회사</c:v>
                </c:pt>
                <c:pt idx="2">
                  <c:v>KAHOINDAH CITRAGARMENT</c:v>
                </c:pt>
                <c:pt idx="3">
                  <c:v>PT. YONGJIN JAVASUKA GARMENT (1공장)</c:v>
                </c:pt>
                <c:pt idx="4">
                  <c:v>PT. YONGJIN JAVASUKA GARMENT (2,3공장)</c:v>
                </c:pt>
                <c:pt idx="5">
                  <c:v>PT. HJL INDO NETWORKS</c:v>
                </c:pt>
                <c:pt idx="6">
                  <c:v>PT.HOGA REKSA GARMENT</c:v>
                </c:pt>
                <c:pt idx="7">
                  <c:v>주식회사 엠파파</c:v>
                </c:pt>
              </c:strCache>
            </c:strRef>
          </c:cat>
          <c:val>
            <c:numRef>
              <c:f>'(참고} 시각데이터'!$D$74:$K$74</c:f>
              <c:numCache>
                <c:formatCode>_(* #,##0_);_(* \(#,##0\);_(*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16D4-4A51-A463-68527159024A}"/>
            </c:ext>
          </c:extLst>
        </c:ser>
        <c:ser>
          <c:idx val="1"/>
          <c:order val="1"/>
          <c:tx>
            <c:strRef>
              <c:f>'(참고} 시각데이터'!$C$75</c:f>
              <c:strCache>
                <c:ptCount val="1"/>
                <c:pt idx="0">
                  <c:v>2023년</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시각데이터'!$D$73:$K$73</c:f>
              <c:strCache>
                <c:ptCount val="8"/>
                <c:pt idx="0">
                  <c:v>합계</c:v>
                </c:pt>
                <c:pt idx="1">
                  <c:v>호전실업 주식회사</c:v>
                </c:pt>
                <c:pt idx="2">
                  <c:v>KAHOINDAH CITRAGARMENT</c:v>
                </c:pt>
                <c:pt idx="3">
                  <c:v>PT. YONGJIN JAVASUKA GARMENT (1공장)</c:v>
                </c:pt>
                <c:pt idx="4">
                  <c:v>PT. YONGJIN JAVASUKA GARMENT (2,3공장)</c:v>
                </c:pt>
                <c:pt idx="5">
                  <c:v>PT. HJL INDO NETWORKS</c:v>
                </c:pt>
                <c:pt idx="6">
                  <c:v>PT.HOGA REKSA GARMENT</c:v>
                </c:pt>
                <c:pt idx="7">
                  <c:v>주식회사 엠파파</c:v>
                </c:pt>
              </c:strCache>
            </c:strRef>
          </c:cat>
          <c:val>
            <c:numRef>
              <c:f>'(참고} 시각데이터'!$D$75:$K$75</c:f>
              <c:numCache>
                <c:formatCode>_(* #,##0_);_(* \(#,##0\);_(*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6D4-4A51-A463-68527159024A}"/>
            </c:ext>
          </c:extLst>
        </c:ser>
        <c:ser>
          <c:idx val="2"/>
          <c:order val="2"/>
          <c:tx>
            <c:strRef>
              <c:f>'(참고} 시각데이터'!$C$76</c:f>
              <c:strCache>
                <c:ptCount val="1"/>
                <c:pt idx="0">
                  <c:v>2024년</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시각데이터'!$D$73:$K$73</c:f>
              <c:strCache>
                <c:ptCount val="8"/>
                <c:pt idx="0">
                  <c:v>합계</c:v>
                </c:pt>
                <c:pt idx="1">
                  <c:v>호전실업 주식회사</c:v>
                </c:pt>
                <c:pt idx="2">
                  <c:v>KAHOINDAH CITRAGARMENT</c:v>
                </c:pt>
                <c:pt idx="3">
                  <c:v>PT. YONGJIN JAVASUKA GARMENT (1공장)</c:v>
                </c:pt>
                <c:pt idx="4">
                  <c:v>PT. YONGJIN JAVASUKA GARMENT (2,3공장)</c:v>
                </c:pt>
                <c:pt idx="5">
                  <c:v>PT. HJL INDO NETWORKS</c:v>
                </c:pt>
                <c:pt idx="6">
                  <c:v>PT.HOGA REKSA GARMENT</c:v>
                </c:pt>
                <c:pt idx="7">
                  <c:v>주식회사 엠파파</c:v>
                </c:pt>
              </c:strCache>
            </c:strRef>
          </c:cat>
          <c:val>
            <c:numRef>
              <c:f>'(참고} 시각데이터'!$D$76:$K$76</c:f>
              <c:numCache>
                <c:formatCode>_(* #,##0_);_(* \(#,##0\);_(*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16D4-4A51-A463-68527159024A}"/>
            </c:ext>
          </c:extLst>
        </c:ser>
        <c:dLbls>
          <c:dLblPos val="outEnd"/>
          <c:showLegendKey val="0"/>
          <c:showVal val="1"/>
          <c:showCatName val="0"/>
          <c:showSerName val="0"/>
          <c:showPercent val="0"/>
          <c:showBubbleSize val="0"/>
        </c:dLbls>
        <c:gapWidth val="219"/>
        <c:overlap val="-27"/>
        <c:axId val="1087563423"/>
        <c:axId val="1921071136"/>
      </c:barChart>
      <c:catAx>
        <c:axId val="108756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921071136"/>
        <c:crosses val="autoZero"/>
        <c:auto val="1"/>
        <c:lblAlgn val="ctr"/>
        <c:lblOffset val="100"/>
        <c:noMultiLvlLbl val="0"/>
      </c:catAx>
      <c:valAx>
        <c:axId val="1921071136"/>
        <c:scaling>
          <c:orientation val="minMax"/>
        </c:scaling>
        <c:delete val="1"/>
        <c:axPos val="l"/>
        <c:numFmt formatCode="_(* #,##0_);_(* \(#,##0\);_(* &quot;-&quot;_);_(@_)" sourceLinked="1"/>
        <c:majorTickMark val="none"/>
        <c:minorTickMark val="none"/>
        <c:tickLblPos val="nextTo"/>
        <c:crossAx val="1087563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198286</xdr:colOff>
      <xdr:row>1</xdr:row>
      <xdr:rowOff>10494</xdr:rowOff>
    </xdr:from>
    <xdr:to>
      <xdr:col>2</xdr:col>
      <xdr:colOff>450273</xdr:colOff>
      <xdr:row>2</xdr:row>
      <xdr:rowOff>167849</xdr:rowOff>
    </xdr:to>
    <xdr:grpSp>
      <xdr:nvGrpSpPr>
        <xdr:cNvPr id="2" name="Group 15">
          <a:extLst>
            <a:ext uri="{FF2B5EF4-FFF2-40B4-BE49-F238E27FC236}">
              <a16:creationId xmlns:a16="http://schemas.microsoft.com/office/drawing/2014/main" id="{D590C444-871D-4239-AF3F-ADFB98B4A01E}"/>
            </a:ext>
          </a:extLst>
        </xdr:cNvPr>
        <xdr:cNvGrpSpPr>
          <a:grpSpLocks noChangeAspect="1"/>
        </xdr:cNvGrpSpPr>
      </xdr:nvGrpSpPr>
      <xdr:grpSpPr>
        <a:xfrm>
          <a:off x="198286" y="226394"/>
          <a:ext cx="1896637" cy="366905"/>
          <a:chOff x="398463" y="404813"/>
          <a:chExt cx="1627187" cy="307976"/>
        </a:xfrm>
        <a:solidFill>
          <a:schemeClr val="tx1"/>
        </a:solidFill>
      </xdr:grpSpPr>
      <xdr:sp macro="" textlink="">
        <xdr:nvSpPr>
          <xdr:cNvPr id="3" name="Oval 5">
            <a:extLst>
              <a:ext uri="{FF2B5EF4-FFF2-40B4-BE49-F238E27FC236}">
                <a16:creationId xmlns:a16="http://schemas.microsoft.com/office/drawing/2014/main" id="{F0B22369-2CED-B407-3815-4C5F995C110B}"/>
              </a:ext>
            </a:extLst>
          </xdr:cNvPr>
          <xdr:cNvSpPr>
            <a:spLocks noChangeArrowheads="1"/>
          </xdr:cNvSpPr>
        </xdr:nvSpPr>
        <xdr:spPr bwMode="auto">
          <a:xfrm>
            <a:off x="1938338" y="625476"/>
            <a:ext cx="87312" cy="87313"/>
          </a:xfrm>
          <a:prstGeom prst="ellipse">
            <a:avLst/>
          </a:prstGeom>
          <a:solidFill>
            <a:schemeClr val="accent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4" name="Freeform 6">
            <a:extLst>
              <a:ext uri="{FF2B5EF4-FFF2-40B4-BE49-F238E27FC236}">
                <a16:creationId xmlns:a16="http://schemas.microsoft.com/office/drawing/2014/main" id="{9BF92FDA-A36F-4EDA-5B39-04C440341526}"/>
              </a:ext>
            </a:extLst>
          </xdr:cNvPr>
          <xdr:cNvSpPr>
            <a:spLocks noEditPoints="1"/>
          </xdr:cNvSpPr>
        </xdr:nvSpPr>
        <xdr:spPr bwMode="auto">
          <a:xfrm>
            <a:off x="398463" y="406401"/>
            <a:ext cx="247650" cy="301625"/>
          </a:xfrm>
          <a:custGeom>
            <a:avLst/>
            <a:gdLst>
              <a:gd name="T0" fmla="*/ 287 w 287"/>
              <a:gd name="T1" fmla="*/ 166 h 347"/>
              <a:gd name="T2" fmla="*/ 240 w 287"/>
              <a:gd name="T3" fmla="*/ 300 h 347"/>
              <a:gd name="T4" fmla="*/ 109 w 287"/>
              <a:gd name="T5" fmla="*/ 347 h 347"/>
              <a:gd name="T6" fmla="*/ 0 w 287"/>
              <a:gd name="T7" fmla="*/ 347 h 347"/>
              <a:gd name="T8" fmla="*/ 0 w 287"/>
              <a:gd name="T9" fmla="*/ 0 h 347"/>
              <a:gd name="T10" fmla="*/ 117 w 287"/>
              <a:gd name="T11" fmla="*/ 0 h 347"/>
              <a:gd name="T12" fmla="*/ 243 w 287"/>
              <a:gd name="T13" fmla="*/ 43 h 347"/>
              <a:gd name="T14" fmla="*/ 287 w 287"/>
              <a:gd name="T15" fmla="*/ 166 h 347"/>
              <a:gd name="T16" fmla="*/ 192 w 287"/>
              <a:gd name="T17" fmla="*/ 170 h 347"/>
              <a:gd name="T18" fmla="*/ 174 w 287"/>
              <a:gd name="T19" fmla="*/ 99 h 347"/>
              <a:gd name="T20" fmla="*/ 118 w 287"/>
              <a:gd name="T21" fmla="*/ 76 h 347"/>
              <a:gd name="T22" fmla="*/ 91 w 287"/>
              <a:gd name="T23" fmla="*/ 76 h 347"/>
              <a:gd name="T24" fmla="*/ 91 w 287"/>
              <a:gd name="T25" fmla="*/ 270 h 347"/>
              <a:gd name="T26" fmla="*/ 111 w 287"/>
              <a:gd name="T27" fmla="*/ 270 h 347"/>
              <a:gd name="T28" fmla="*/ 173 w 287"/>
              <a:gd name="T29" fmla="*/ 245 h 347"/>
              <a:gd name="T30" fmla="*/ 192 w 287"/>
              <a:gd name="T31" fmla="*/ 170 h 3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87" h="347">
                <a:moveTo>
                  <a:pt x="287" y="166"/>
                </a:moveTo>
                <a:cubicBezTo>
                  <a:pt x="287" y="224"/>
                  <a:pt x="271" y="269"/>
                  <a:pt x="240" y="300"/>
                </a:cubicBezTo>
                <a:cubicBezTo>
                  <a:pt x="209" y="331"/>
                  <a:pt x="165" y="347"/>
                  <a:pt x="109" y="347"/>
                </a:cubicBezTo>
                <a:cubicBezTo>
                  <a:pt x="0" y="347"/>
                  <a:pt x="0" y="347"/>
                  <a:pt x="0" y="347"/>
                </a:cubicBezTo>
                <a:cubicBezTo>
                  <a:pt x="0" y="0"/>
                  <a:pt x="0" y="0"/>
                  <a:pt x="0" y="0"/>
                </a:cubicBezTo>
                <a:cubicBezTo>
                  <a:pt x="117" y="0"/>
                  <a:pt x="117" y="0"/>
                  <a:pt x="117" y="0"/>
                </a:cubicBezTo>
                <a:cubicBezTo>
                  <a:pt x="171" y="0"/>
                  <a:pt x="213" y="15"/>
                  <a:pt x="243" y="43"/>
                </a:cubicBezTo>
                <a:cubicBezTo>
                  <a:pt x="272" y="72"/>
                  <a:pt x="287" y="113"/>
                  <a:pt x="287" y="166"/>
                </a:cubicBezTo>
                <a:moveTo>
                  <a:pt x="192" y="170"/>
                </a:moveTo>
                <a:cubicBezTo>
                  <a:pt x="192" y="138"/>
                  <a:pt x="186" y="114"/>
                  <a:pt x="174" y="99"/>
                </a:cubicBezTo>
                <a:cubicBezTo>
                  <a:pt x="161" y="84"/>
                  <a:pt x="143" y="76"/>
                  <a:pt x="118" y="76"/>
                </a:cubicBezTo>
                <a:cubicBezTo>
                  <a:pt x="91" y="76"/>
                  <a:pt x="91" y="76"/>
                  <a:pt x="91" y="76"/>
                </a:cubicBezTo>
                <a:cubicBezTo>
                  <a:pt x="91" y="270"/>
                  <a:pt x="91" y="270"/>
                  <a:pt x="91" y="270"/>
                </a:cubicBezTo>
                <a:cubicBezTo>
                  <a:pt x="111" y="270"/>
                  <a:pt x="111" y="270"/>
                  <a:pt x="111" y="270"/>
                </a:cubicBezTo>
                <a:cubicBezTo>
                  <a:pt x="139" y="270"/>
                  <a:pt x="160" y="262"/>
                  <a:pt x="173" y="245"/>
                </a:cubicBezTo>
                <a:cubicBezTo>
                  <a:pt x="186" y="229"/>
                  <a:pt x="192" y="204"/>
                  <a:pt x="192" y="170"/>
                </a:cubicBezTo>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5" name="Rectangle 7">
            <a:extLst>
              <a:ext uri="{FF2B5EF4-FFF2-40B4-BE49-F238E27FC236}">
                <a16:creationId xmlns:a16="http://schemas.microsoft.com/office/drawing/2014/main" id="{113410F5-A3CC-6B45-04F6-5F3093AFE785}"/>
              </a:ext>
            </a:extLst>
          </xdr:cNvPr>
          <xdr:cNvSpPr>
            <a:spLocks noChangeArrowheads="1"/>
          </xdr:cNvSpPr>
        </xdr:nvSpPr>
        <xdr:spPr bwMode="auto">
          <a:xfrm>
            <a:off x="906463" y="404813"/>
            <a:ext cx="74612" cy="30321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6" name="Freeform 8">
            <a:extLst>
              <a:ext uri="{FF2B5EF4-FFF2-40B4-BE49-F238E27FC236}">
                <a16:creationId xmlns:a16="http://schemas.microsoft.com/office/drawing/2014/main" id="{13FFE3C1-BF32-FEA7-C480-C78535D92D4A}"/>
              </a:ext>
            </a:extLst>
          </xdr:cNvPr>
          <xdr:cNvSpPr>
            <a:spLocks noEditPoints="1"/>
          </xdr:cNvSpPr>
        </xdr:nvSpPr>
        <xdr:spPr bwMode="auto">
          <a:xfrm>
            <a:off x="1011238" y="479426"/>
            <a:ext cx="215900" cy="231775"/>
          </a:xfrm>
          <a:custGeom>
            <a:avLst/>
            <a:gdLst>
              <a:gd name="T0" fmla="*/ 252 w 252"/>
              <a:gd name="T1" fmla="*/ 133 h 267"/>
              <a:gd name="T2" fmla="*/ 218 w 252"/>
              <a:gd name="T3" fmla="*/ 232 h 267"/>
              <a:gd name="T4" fmla="*/ 125 w 252"/>
              <a:gd name="T5" fmla="*/ 267 h 267"/>
              <a:gd name="T6" fmla="*/ 34 w 252"/>
              <a:gd name="T7" fmla="*/ 231 h 267"/>
              <a:gd name="T8" fmla="*/ 0 w 252"/>
              <a:gd name="T9" fmla="*/ 133 h 267"/>
              <a:gd name="T10" fmla="*/ 33 w 252"/>
              <a:gd name="T11" fmla="*/ 35 h 267"/>
              <a:gd name="T12" fmla="*/ 127 w 252"/>
              <a:gd name="T13" fmla="*/ 0 h 267"/>
              <a:gd name="T14" fmla="*/ 192 w 252"/>
              <a:gd name="T15" fmla="*/ 16 h 267"/>
              <a:gd name="T16" fmla="*/ 236 w 252"/>
              <a:gd name="T17" fmla="*/ 63 h 267"/>
              <a:gd name="T18" fmla="*/ 252 w 252"/>
              <a:gd name="T19" fmla="*/ 133 h 267"/>
              <a:gd name="T20" fmla="*/ 88 w 252"/>
              <a:gd name="T21" fmla="*/ 133 h 267"/>
              <a:gd name="T22" fmla="*/ 97 w 252"/>
              <a:gd name="T23" fmla="*/ 184 h 267"/>
              <a:gd name="T24" fmla="*/ 126 w 252"/>
              <a:gd name="T25" fmla="*/ 201 h 267"/>
              <a:gd name="T26" fmla="*/ 155 w 252"/>
              <a:gd name="T27" fmla="*/ 184 h 267"/>
              <a:gd name="T28" fmla="*/ 163 w 252"/>
              <a:gd name="T29" fmla="*/ 133 h 267"/>
              <a:gd name="T30" fmla="*/ 155 w 252"/>
              <a:gd name="T31" fmla="*/ 83 h 267"/>
              <a:gd name="T32" fmla="*/ 126 w 252"/>
              <a:gd name="T33" fmla="*/ 66 h 267"/>
              <a:gd name="T34" fmla="*/ 97 w 252"/>
              <a:gd name="T35" fmla="*/ 83 h 267"/>
              <a:gd name="T36" fmla="*/ 88 w 252"/>
              <a:gd name="T37" fmla="*/ 133 h 2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252" h="267">
                <a:moveTo>
                  <a:pt x="252" y="133"/>
                </a:moveTo>
                <a:cubicBezTo>
                  <a:pt x="252" y="175"/>
                  <a:pt x="241" y="208"/>
                  <a:pt x="218" y="232"/>
                </a:cubicBezTo>
                <a:cubicBezTo>
                  <a:pt x="196" y="256"/>
                  <a:pt x="165" y="267"/>
                  <a:pt x="125" y="267"/>
                </a:cubicBezTo>
                <a:cubicBezTo>
                  <a:pt x="87" y="267"/>
                  <a:pt x="56" y="255"/>
                  <a:pt x="34" y="231"/>
                </a:cubicBezTo>
                <a:cubicBezTo>
                  <a:pt x="11" y="207"/>
                  <a:pt x="0" y="174"/>
                  <a:pt x="0" y="133"/>
                </a:cubicBezTo>
                <a:cubicBezTo>
                  <a:pt x="0" y="91"/>
                  <a:pt x="11" y="58"/>
                  <a:pt x="33" y="35"/>
                </a:cubicBezTo>
                <a:cubicBezTo>
                  <a:pt x="55" y="12"/>
                  <a:pt x="86" y="0"/>
                  <a:pt x="127" y="0"/>
                </a:cubicBezTo>
                <a:cubicBezTo>
                  <a:pt x="151" y="0"/>
                  <a:pt x="173" y="5"/>
                  <a:pt x="192" y="16"/>
                </a:cubicBezTo>
                <a:cubicBezTo>
                  <a:pt x="211" y="27"/>
                  <a:pt x="226" y="42"/>
                  <a:pt x="236" y="63"/>
                </a:cubicBezTo>
                <a:cubicBezTo>
                  <a:pt x="247" y="83"/>
                  <a:pt x="252" y="106"/>
                  <a:pt x="252" y="133"/>
                </a:cubicBezTo>
                <a:moveTo>
                  <a:pt x="88" y="133"/>
                </a:moveTo>
                <a:cubicBezTo>
                  <a:pt x="88" y="155"/>
                  <a:pt x="91" y="172"/>
                  <a:pt x="97" y="184"/>
                </a:cubicBezTo>
                <a:cubicBezTo>
                  <a:pt x="103" y="195"/>
                  <a:pt x="112" y="201"/>
                  <a:pt x="126" y="201"/>
                </a:cubicBezTo>
                <a:cubicBezTo>
                  <a:pt x="140" y="201"/>
                  <a:pt x="149" y="195"/>
                  <a:pt x="155" y="184"/>
                </a:cubicBezTo>
                <a:cubicBezTo>
                  <a:pt x="160" y="172"/>
                  <a:pt x="163" y="155"/>
                  <a:pt x="163" y="133"/>
                </a:cubicBezTo>
                <a:cubicBezTo>
                  <a:pt x="163" y="111"/>
                  <a:pt x="160" y="94"/>
                  <a:pt x="155" y="83"/>
                </a:cubicBezTo>
                <a:cubicBezTo>
                  <a:pt x="149" y="72"/>
                  <a:pt x="139" y="66"/>
                  <a:pt x="126" y="66"/>
                </a:cubicBezTo>
                <a:cubicBezTo>
                  <a:pt x="112" y="66"/>
                  <a:pt x="103" y="72"/>
                  <a:pt x="97" y="83"/>
                </a:cubicBezTo>
                <a:cubicBezTo>
                  <a:pt x="91" y="94"/>
                  <a:pt x="88" y="111"/>
                  <a:pt x="88" y="133"/>
                </a:cubicBezTo>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7" name="Rectangle 9">
            <a:extLst>
              <a:ext uri="{FF2B5EF4-FFF2-40B4-BE49-F238E27FC236}">
                <a16:creationId xmlns:a16="http://schemas.microsoft.com/office/drawing/2014/main" id="{865FA7CC-194F-E11A-880D-0A4E25CFA5F4}"/>
              </a:ext>
            </a:extLst>
          </xdr:cNvPr>
          <xdr:cNvSpPr>
            <a:spLocks noChangeArrowheads="1"/>
          </xdr:cNvSpPr>
        </xdr:nvSpPr>
        <xdr:spPr bwMode="auto">
          <a:xfrm>
            <a:off x="1257300" y="482601"/>
            <a:ext cx="74612" cy="225425"/>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8" name="Rectangle 10">
            <a:extLst>
              <a:ext uri="{FF2B5EF4-FFF2-40B4-BE49-F238E27FC236}">
                <a16:creationId xmlns:a16="http://schemas.microsoft.com/office/drawing/2014/main" id="{912B0823-11AF-49D4-FAC8-630F7CC77A63}"/>
              </a:ext>
            </a:extLst>
          </xdr:cNvPr>
          <xdr:cNvSpPr>
            <a:spLocks noChangeArrowheads="1"/>
          </xdr:cNvSpPr>
        </xdr:nvSpPr>
        <xdr:spPr bwMode="auto">
          <a:xfrm>
            <a:off x="1257300" y="404813"/>
            <a:ext cx="74612" cy="50800"/>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9" name="Freeform 11">
            <a:extLst>
              <a:ext uri="{FF2B5EF4-FFF2-40B4-BE49-F238E27FC236}">
                <a16:creationId xmlns:a16="http://schemas.microsoft.com/office/drawing/2014/main" id="{70D2BB19-5F94-ED00-10AA-CADFE2EDD234}"/>
              </a:ext>
            </a:extLst>
          </xdr:cNvPr>
          <xdr:cNvSpPr>
            <a:spLocks/>
          </xdr:cNvSpPr>
        </xdr:nvSpPr>
        <xdr:spPr bwMode="auto">
          <a:xfrm>
            <a:off x="1362075" y="411163"/>
            <a:ext cx="158750" cy="300038"/>
          </a:xfrm>
          <a:custGeom>
            <a:avLst/>
            <a:gdLst>
              <a:gd name="T0" fmla="*/ 142 w 184"/>
              <a:gd name="T1" fmla="*/ 274 h 344"/>
              <a:gd name="T2" fmla="*/ 184 w 184"/>
              <a:gd name="T3" fmla="*/ 265 h 344"/>
              <a:gd name="T4" fmla="*/ 184 w 184"/>
              <a:gd name="T5" fmla="*/ 330 h 344"/>
              <a:gd name="T6" fmla="*/ 150 w 184"/>
              <a:gd name="T7" fmla="*/ 341 h 344"/>
              <a:gd name="T8" fmla="*/ 113 w 184"/>
              <a:gd name="T9" fmla="*/ 344 h 344"/>
              <a:gd name="T10" fmla="*/ 50 w 184"/>
              <a:gd name="T11" fmla="*/ 322 h 344"/>
              <a:gd name="T12" fmla="*/ 30 w 184"/>
              <a:gd name="T13" fmla="*/ 255 h 344"/>
              <a:gd name="T14" fmla="*/ 30 w 184"/>
              <a:gd name="T15" fmla="*/ 148 h 344"/>
              <a:gd name="T16" fmla="*/ 0 w 184"/>
              <a:gd name="T17" fmla="*/ 148 h 344"/>
              <a:gd name="T18" fmla="*/ 0 w 184"/>
              <a:gd name="T19" fmla="*/ 81 h 344"/>
              <a:gd name="T20" fmla="*/ 30 w 184"/>
              <a:gd name="T21" fmla="*/ 81 h 344"/>
              <a:gd name="T22" fmla="*/ 30 w 184"/>
              <a:gd name="T23" fmla="*/ 16 h 344"/>
              <a:gd name="T24" fmla="*/ 118 w 184"/>
              <a:gd name="T25" fmla="*/ 0 h 344"/>
              <a:gd name="T26" fmla="*/ 118 w 184"/>
              <a:gd name="T27" fmla="*/ 81 h 344"/>
              <a:gd name="T28" fmla="*/ 174 w 184"/>
              <a:gd name="T29" fmla="*/ 81 h 344"/>
              <a:gd name="T30" fmla="*/ 174 w 184"/>
              <a:gd name="T31" fmla="*/ 148 h 344"/>
              <a:gd name="T32" fmla="*/ 118 w 184"/>
              <a:gd name="T33" fmla="*/ 148 h 344"/>
              <a:gd name="T34" fmla="*/ 118 w 184"/>
              <a:gd name="T35" fmla="*/ 249 h 344"/>
              <a:gd name="T36" fmla="*/ 142 w 184"/>
              <a:gd name="T37" fmla="*/ 274 h 3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184" h="344">
                <a:moveTo>
                  <a:pt x="142" y="274"/>
                </a:moveTo>
                <a:cubicBezTo>
                  <a:pt x="153" y="274"/>
                  <a:pt x="167" y="271"/>
                  <a:pt x="184" y="265"/>
                </a:cubicBezTo>
                <a:cubicBezTo>
                  <a:pt x="184" y="330"/>
                  <a:pt x="184" y="330"/>
                  <a:pt x="184" y="330"/>
                </a:cubicBezTo>
                <a:cubicBezTo>
                  <a:pt x="172" y="335"/>
                  <a:pt x="161" y="339"/>
                  <a:pt x="150" y="341"/>
                </a:cubicBezTo>
                <a:cubicBezTo>
                  <a:pt x="140" y="343"/>
                  <a:pt x="127" y="344"/>
                  <a:pt x="113" y="344"/>
                </a:cubicBezTo>
                <a:cubicBezTo>
                  <a:pt x="84" y="344"/>
                  <a:pt x="63" y="337"/>
                  <a:pt x="50" y="322"/>
                </a:cubicBezTo>
                <a:cubicBezTo>
                  <a:pt x="37" y="308"/>
                  <a:pt x="30" y="285"/>
                  <a:pt x="30" y="255"/>
                </a:cubicBezTo>
                <a:cubicBezTo>
                  <a:pt x="30" y="148"/>
                  <a:pt x="30" y="148"/>
                  <a:pt x="30" y="148"/>
                </a:cubicBezTo>
                <a:cubicBezTo>
                  <a:pt x="0" y="148"/>
                  <a:pt x="0" y="148"/>
                  <a:pt x="0" y="148"/>
                </a:cubicBezTo>
                <a:cubicBezTo>
                  <a:pt x="0" y="81"/>
                  <a:pt x="0" y="81"/>
                  <a:pt x="0" y="81"/>
                </a:cubicBezTo>
                <a:cubicBezTo>
                  <a:pt x="30" y="81"/>
                  <a:pt x="30" y="81"/>
                  <a:pt x="30" y="81"/>
                </a:cubicBezTo>
                <a:cubicBezTo>
                  <a:pt x="30" y="16"/>
                  <a:pt x="30" y="16"/>
                  <a:pt x="30" y="16"/>
                </a:cubicBezTo>
                <a:cubicBezTo>
                  <a:pt x="118" y="0"/>
                  <a:pt x="118" y="0"/>
                  <a:pt x="118" y="0"/>
                </a:cubicBezTo>
                <a:cubicBezTo>
                  <a:pt x="118" y="81"/>
                  <a:pt x="118" y="81"/>
                  <a:pt x="118" y="81"/>
                </a:cubicBezTo>
                <a:cubicBezTo>
                  <a:pt x="174" y="81"/>
                  <a:pt x="174" y="81"/>
                  <a:pt x="174" y="81"/>
                </a:cubicBezTo>
                <a:cubicBezTo>
                  <a:pt x="174" y="148"/>
                  <a:pt x="174" y="148"/>
                  <a:pt x="174" y="148"/>
                </a:cubicBezTo>
                <a:cubicBezTo>
                  <a:pt x="118" y="148"/>
                  <a:pt x="118" y="148"/>
                  <a:pt x="118" y="148"/>
                </a:cubicBezTo>
                <a:cubicBezTo>
                  <a:pt x="118" y="249"/>
                  <a:pt x="118" y="249"/>
                  <a:pt x="118" y="249"/>
                </a:cubicBezTo>
                <a:cubicBezTo>
                  <a:pt x="118" y="266"/>
                  <a:pt x="126" y="274"/>
                  <a:pt x="142" y="274"/>
                </a:cubicBezTo>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10" name="Freeform 12">
            <a:extLst>
              <a:ext uri="{FF2B5EF4-FFF2-40B4-BE49-F238E27FC236}">
                <a16:creationId xmlns:a16="http://schemas.microsoft.com/office/drawing/2014/main" id="{EA54D597-97C6-42B3-68F6-1B3474EFFD29}"/>
              </a:ext>
            </a:extLst>
          </xdr:cNvPr>
          <xdr:cNvSpPr>
            <a:spLocks/>
          </xdr:cNvSpPr>
        </xdr:nvSpPr>
        <xdr:spPr bwMode="auto">
          <a:xfrm>
            <a:off x="1535113" y="411163"/>
            <a:ext cx="158750" cy="300038"/>
          </a:xfrm>
          <a:custGeom>
            <a:avLst/>
            <a:gdLst>
              <a:gd name="T0" fmla="*/ 142 w 184"/>
              <a:gd name="T1" fmla="*/ 274 h 344"/>
              <a:gd name="T2" fmla="*/ 184 w 184"/>
              <a:gd name="T3" fmla="*/ 265 h 344"/>
              <a:gd name="T4" fmla="*/ 184 w 184"/>
              <a:gd name="T5" fmla="*/ 330 h 344"/>
              <a:gd name="T6" fmla="*/ 151 w 184"/>
              <a:gd name="T7" fmla="*/ 341 h 344"/>
              <a:gd name="T8" fmla="*/ 114 w 184"/>
              <a:gd name="T9" fmla="*/ 344 h 344"/>
              <a:gd name="T10" fmla="*/ 50 w 184"/>
              <a:gd name="T11" fmla="*/ 322 h 344"/>
              <a:gd name="T12" fmla="*/ 31 w 184"/>
              <a:gd name="T13" fmla="*/ 255 h 344"/>
              <a:gd name="T14" fmla="*/ 31 w 184"/>
              <a:gd name="T15" fmla="*/ 148 h 344"/>
              <a:gd name="T16" fmla="*/ 0 w 184"/>
              <a:gd name="T17" fmla="*/ 148 h 344"/>
              <a:gd name="T18" fmla="*/ 0 w 184"/>
              <a:gd name="T19" fmla="*/ 81 h 344"/>
              <a:gd name="T20" fmla="*/ 31 w 184"/>
              <a:gd name="T21" fmla="*/ 81 h 344"/>
              <a:gd name="T22" fmla="*/ 31 w 184"/>
              <a:gd name="T23" fmla="*/ 15 h 344"/>
              <a:gd name="T24" fmla="*/ 119 w 184"/>
              <a:gd name="T25" fmla="*/ 0 h 344"/>
              <a:gd name="T26" fmla="*/ 119 w 184"/>
              <a:gd name="T27" fmla="*/ 81 h 344"/>
              <a:gd name="T28" fmla="*/ 174 w 184"/>
              <a:gd name="T29" fmla="*/ 81 h 344"/>
              <a:gd name="T30" fmla="*/ 174 w 184"/>
              <a:gd name="T31" fmla="*/ 148 h 344"/>
              <a:gd name="T32" fmla="*/ 119 w 184"/>
              <a:gd name="T33" fmla="*/ 148 h 344"/>
              <a:gd name="T34" fmla="*/ 119 w 184"/>
              <a:gd name="T35" fmla="*/ 249 h 344"/>
              <a:gd name="T36" fmla="*/ 142 w 184"/>
              <a:gd name="T37" fmla="*/ 274 h 3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184" h="344">
                <a:moveTo>
                  <a:pt x="142" y="274"/>
                </a:moveTo>
                <a:cubicBezTo>
                  <a:pt x="154" y="274"/>
                  <a:pt x="168" y="271"/>
                  <a:pt x="184" y="265"/>
                </a:cubicBezTo>
                <a:cubicBezTo>
                  <a:pt x="184" y="330"/>
                  <a:pt x="184" y="330"/>
                  <a:pt x="184" y="330"/>
                </a:cubicBezTo>
                <a:cubicBezTo>
                  <a:pt x="173" y="335"/>
                  <a:pt x="161" y="339"/>
                  <a:pt x="151" y="341"/>
                </a:cubicBezTo>
                <a:cubicBezTo>
                  <a:pt x="140" y="343"/>
                  <a:pt x="128" y="344"/>
                  <a:pt x="114" y="344"/>
                </a:cubicBezTo>
                <a:cubicBezTo>
                  <a:pt x="84" y="344"/>
                  <a:pt x="63" y="337"/>
                  <a:pt x="50" y="322"/>
                </a:cubicBezTo>
                <a:cubicBezTo>
                  <a:pt x="37" y="308"/>
                  <a:pt x="31" y="285"/>
                  <a:pt x="31" y="255"/>
                </a:cubicBezTo>
                <a:cubicBezTo>
                  <a:pt x="31" y="148"/>
                  <a:pt x="31" y="148"/>
                  <a:pt x="31" y="148"/>
                </a:cubicBezTo>
                <a:cubicBezTo>
                  <a:pt x="0" y="148"/>
                  <a:pt x="0" y="148"/>
                  <a:pt x="0" y="148"/>
                </a:cubicBezTo>
                <a:cubicBezTo>
                  <a:pt x="0" y="81"/>
                  <a:pt x="0" y="81"/>
                  <a:pt x="0" y="81"/>
                </a:cubicBezTo>
                <a:cubicBezTo>
                  <a:pt x="31" y="81"/>
                  <a:pt x="31" y="81"/>
                  <a:pt x="31" y="81"/>
                </a:cubicBezTo>
                <a:cubicBezTo>
                  <a:pt x="31" y="15"/>
                  <a:pt x="31" y="15"/>
                  <a:pt x="31" y="15"/>
                </a:cubicBezTo>
                <a:cubicBezTo>
                  <a:pt x="119" y="0"/>
                  <a:pt x="119" y="0"/>
                  <a:pt x="119" y="0"/>
                </a:cubicBezTo>
                <a:cubicBezTo>
                  <a:pt x="119" y="81"/>
                  <a:pt x="119" y="81"/>
                  <a:pt x="119" y="81"/>
                </a:cubicBezTo>
                <a:cubicBezTo>
                  <a:pt x="174" y="81"/>
                  <a:pt x="174" y="81"/>
                  <a:pt x="174" y="81"/>
                </a:cubicBezTo>
                <a:cubicBezTo>
                  <a:pt x="174" y="148"/>
                  <a:pt x="174" y="148"/>
                  <a:pt x="174" y="148"/>
                </a:cubicBezTo>
                <a:cubicBezTo>
                  <a:pt x="119" y="148"/>
                  <a:pt x="119" y="148"/>
                  <a:pt x="119" y="148"/>
                </a:cubicBezTo>
                <a:cubicBezTo>
                  <a:pt x="119" y="249"/>
                  <a:pt x="119" y="249"/>
                  <a:pt x="119" y="249"/>
                </a:cubicBezTo>
                <a:cubicBezTo>
                  <a:pt x="119" y="266"/>
                  <a:pt x="127" y="274"/>
                  <a:pt x="142" y="274"/>
                </a:cubicBezTo>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11" name="Freeform 13">
            <a:extLst>
              <a:ext uri="{FF2B5EF4-FFF2-40B4-BE49-F238E27FC236}">
                <a16:creationId xmlns:a16="http://schemas.microsoft.com/office/drawing/2014/main" id="{5A4CBDBA-0C82-79FA-417B-C2C3A67F4E83}"/>
              </a:ext>
            </a:extLst>
          </xdr:cNvPr>
          <xdr:cNvSpPr>
            <a:spLocks noEditPoints="1"/>
          </xdr:cNvSpPr>
        </xdr:nvSpPr>
        <xdr:spPr bwMode="auto">
          <a:xfrm>
            <a:off x="1709738" y="479426"/>
            <a:ext cx="211137" cy="231775"/>
          </a:xfrm>
          <a:custGeom>
            <a:avLst/>
            <a:gdLst>
              <a:gd name="T0" fmla="*/ 213 w 244"/>
              <a:gd name="T1" fmla="*/ 30 h 267"/>
              <a:gd name="T2" fmla="*/ 125 w 244"/>
              <a:gd name="T3" fmla="*/ 0 h 267"/>
              <a:gd name="T4" fmla="*/ 33 w 244"/>
              <a:gd name="T5" fmla="*/ 35 h 267"/>
              <a:gd name="T6" fmla="*/ 0 w 244"/>
              <a:gd name="T7" fmla="*/ 135 h 267"/>
              <a:gd name="T8" fmla="*/ 35 w 244"/>
              <a:gd name="T9" fmla="*/ 233 h 267"/>
              <a:gd name="T10" fmla="*/ 133 w 244"/>
              <a:gd name="T11" fmla="*/ 267 h 267"/>
              <a:gd name="T12" fmla="*/ 185 w 244"/>
              <a:gd name="T13" fmla="*/ 263 h 267"/>
              <a:gd name="T14" fmla="*/ 227 w 244"/>
              <a:gd name="T15" fmla="*/ 249 h 267"/>
              <a:gd name="T16" fmla="*/ 214 w 244"/>
              <a:gd name="T17" fmla="*/ 190 h 267"/>
              <a:gd name="T18" fmla="*/ 186 w 244"/>
              <a:gd name="T19" fmla="*/ 200 h 267"/>
              <a:gd name="T20" fmla="*/ 144 w 244"/>
              <a:gd name="T21" fmla="*/ 204 h 267"/>
              <a:gd name="T22" fmla="*/ 104 w 244"/>
              <a:gd name="T23" fmla="*/ 192 h 267"/>
              <a:gd name="T24" fmla="*/ 88 w 244"/>
              <a:gd name="T25" fmla="*/ 158 h 267"/>
              <a:gd name="T26" fmla="*/ 244 w 244"/>
              <a:gd name="T27" fmla="*/ 158 h 267"/>
              <a:gd name="T28" fmla="*/ 244 w 244"/>
              <a:gd name="T29" fmla="*/ 118 h 267"/>
              <a:gd name="T30" fmla="*/ 213 w 244"/>
              <a:gd name="T31" fmla="*/ 30 h 267"/>
              <a:gd name="T32" fmla="*/ 90 w 244"/>
              <a:gd name="T33" fmla="*/ 102 h 267"/>
              <a:gd name="T34" fmla="*/ 102 w 244"/>
              <a:gd name="T35" fmla="*/ 70 h 267"/>
              <a:gd name="T36" fmla="*/ 128 w 244"/>
              <a:gd name="T37" fmla="*/ 61 h 267"/>
              <a:gd name="T38" fmla="*/ 155 w 244"/>
              <a:gd name="T39" fmla="*/ 72 h 267"/>
              <a:gd name="T40" fmla="*/ 165 w 244"/>
              <a:gd name="T41" fmla="*/ 102 h 267"/>
              <a:gd name="T42" fmla="*/ 90 w 244"/>
              <a:gd name="T43" fmla="*/ 102 h 2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Lst>
            <a:rect l="0" t="0" r="r" b="b"/>
            <a:pathLst>
              <a:path w="244" h="267">
                <a:moveTo>
                  <a:pt x="213" y="30"/>
                </a:moveTo>
                <a:cubicBezTo>
                  <a:pt x="192" y="10"/>
                  <a:pt x="163" y="0"/>
                  <a:pt x="125" y="0"/>
                </a:cubicBezTo>
                <a:cubicBezTo>
                  <a:pt x="85" y="0"/>
                  <a:pt x="54" y="12"/>
                  <a:pt x="33" y="35"/>
                </a:cubicBezTo>
                <a:cubicBezTo>
                  <a:pt x="11" y="58"/>
                  <a:pt x="0" y="92"/>
                  <a:pt x="0" y="135"/>
                </a:cubicBezTo>
                <a:cubicBezTo>
                  <a:pt x="0" y="178"/>
                  <a:pt x="12" y="210"/>
                  <a:pt x="35" y="233"/>
                </a:cubicBezTo>
                <a:cubicBezTo>
                  <a:pt x="59" y="256"/>
                  <a:pt x="91" y="267"/>
                  <a:pt x="133" y="267"/>
                </a:cubicBezTo>
                <a:cubicBezTo>
                  <a:pt x="153" y="267"/>
                  <a:pt x="171" y="266"/>
                  <a:pt x="185" y="263"/>
                </a:cubicBezTo>
                <a:cubicBezTo>
                  <a:pt x="200" y="261"/>
                  <a:pt x="214" y="256"/>
                  <a:pt x="227" y="249"/>
                </a:cubicBezTo>
                <a:cubicBezTo>
                  <a:pt x="214" y="190"/>
                  <a:pt x="214" y="190"/>
                  <a:pt x="214" y="190"/>
                </a:cubicBezTo>
                <a:cubicBezTo>
                  <a:pt x="204" y="194"/>
                  <a:pt x="195" y="197"/>
                  <a:pt x="186" y="200"/>
                </a:cubicBezTo>
                <a:cubicBezTo>
                  <a:pt x="173" y="202"/>
                  <a:pt x="159" y="204"/>
                  <a:pt x="144" y="204"/>
                </a:cubicBezTo>
                <a:cubicBezTo>
                  <a:pt x="127" y="204"/>
                  <a:pt x="114" y="200"/>
                  <a:pt x="104" y="192"/>
                </a:cubicBezTo>
                <a:cubicBezTo>
                  <a:pt x="94" y="183"/>
                  <a:pt x="89" y="172"/>
                  <a:pt x="88" y="158"/>
                </a:cubicBezTo>
                <a:cubicBezTo>
                  <a:pt x="244" y="158"/>
                  <a:pt x="244" y="158"/>
                  <a:pt x="244" y="158"/>
                </a:cubicBezTo>
                <a:cubicBezTo>
                  <a:pt x="244" y="118"/>
                  <a:pt x="244" y="118"/>
                  <a:pt x="244" y="118"/>
                </a:cubicBezTo>
                <a:cubicBezTo>
                  <a:pt x="244" y="80"/>
                  <a:pt x="234" y="51"/>
                  <a:pt x="213" y="30"/>
                </a:cubicBezTo>
                <a:moveTo>
                  <a:pt x="90" y="102"/>
                </a:moveTo>
                <a:cubicBezTo>
                  <a:pt x="91" y="87"/>
                  <a:pt x="95" y="77"/>
                  <a:pt x="102" y="70"/>
                </a:cubicBezTo>
                <a:cubicBezTo>
                  <a:pt x="109" y="64"/>
                  <a:pt x="118" y="61"/>
                  <a:pt x="128" y="61"/>
                </a:cubicBezTo>
                <a:cubicBezTo>
                  <a:pt x="139" y="61"/>
                  <a:pt x="148" y="64"/>
                  <a:pt x="155" y="72"/>
                </a:cubicBezTo>
                <a:cubicBezTo>
                  <a:pt x="161" y="79"/>
                  <a:pt x="165" y="89"/>
                  <a:pt x="165" y="102"/>
                </a:cubicBezTo>
                <a:lnTo>
                  <a:pt x="90" y="102"/>
                </a:lnTo>
                <a:close/>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12" name="Freeform 14">
            <a:extLst>
              <a:ext uri="{FF2B5EF4-FFF2-40B4-BE49-F238E27FC236}">
                <a16:creationId xmlns:a16="http://schemas.microsoft.com/office/drawing/2014/main" id="{83FFCC37-9349-C19A-D5DF-1DE60952EB9F}"/>
              </a:ext>
            </a:extLst>
          </xdr:cNvPr>
          <xdr:cNvSpPr>
            <a:spLocks noEditPoints="1"/>
          </xdr:cNvSpPr>
        </xdr:nvSpPr>
        <xdr:spPr bwMode="auto">
          <a:xfrm>
            <a:off x="668338" y="479426"/>
            <a:ext cx="209550" cy="231775"/>
          </a:xfrm>
          <a:custGeom>
            <a:avLst/>
            <a:gdLst>
              <a:gd name="T0" fmla="*/ 212 w 243"/>
              <a:gd name="T1" fmla="*/ 30 h 267"/>
              <a:gd name="T2" fmla="*/ 124 w 243"/>
              <a:gd name="T3" fmla="*/ 0 h 267"/>
              <a:gd name="T4" fmla="*/ 32 w 243"/>
              <a:gd name="T5" fmla="*/ 35 h 267"/>
              <a:gd name="T6" fmla="*/ 0 w 243"/>
              <a:gd name="T7" fmla="*/ 135 h 267"/>
              <a:gd name="T8" fmla="*/ 35 w 243"/>
              <a:gd name="T9" fmla="*/ 233 h 267"/>
              <a:gd name="T10" fmla="*/ 132 w 243"/>
              <a:gd name="T11" fmla="*/ 267 h 267"/>
              <a:gd name="T12" fmla="*/ 184 w 243"/>
              <a:gd name="T13" fmla="*/ 263 h 267"/>
              <a:gd name="T14" fmla="*/ 227 w 243"/>
              <a:gd name="T15" fmla="*/ 249 h 267"/>
              <a:gd name="T16" fmla="*/ 213 w 243"/>
              <a:gd name="T17" fmla="*/ 190 h 267"/>
              <a:gd name="T18" fmla="*/ 185 w 243"/>
              <a:gd name="T19" fmla="*/ 200 h 267"/>
              <a:gd name="T20" fmla="*/ 143 w 243"/>
              <a:gd name="T21" fmla="*/ 204 h 267"/>
              <a:gd name="T22" fmla="*/ 103 w 243"/>
              <a:gd name="T23" fmla="*/ 192 h 267"/>
              <a:gd name="T24" fmla="*/ 88 w 243"/>
              <a:gd name="T25" fmla="*/ 158 h 267"/>
              <a:gd name="T26" fmla="*/ 243 w 243"/>
              <a:gd name="T27" fmla="*/ 158 h 267"/>
              <a:gd name="T28" fmla="*/ 243 w 243"/>
              <a:gd name="T29" fmla="*/ 118 h 267"/>
              <a:gd name="T30" fmla="*/ 212 w 243"/>
              <a:gd name="T31" fmla="*/ 30 h 267"/>
              <a:gd name="T32" fmla="*/ 89 w 243"/>
              <a:gd name="T33" fmla="*/ 102 h 267"/>
              <a:gd name="T34" fmla="*/ 102 w 243"/>
              <a:gd name="T35" fmla="*/ 70 h 267"/>
              <a:gd name="T36" fmla="*/ 127 w 243"/>
              <a:gd name="T37" fmla="*/ 61 h 267"/>
              <a:gd name="T38" fmla="*/ 154 w 243"/>
              <a:gd name="T39" fmla="*/ 72 h 267"/>
              <a:gd name="T40" fmla="*/ 164 w 243"/>
              <a:gd name="T41" fmla="*/ 102 h 267"/>
              <a:gd name="T42" fmla="*/ 89 w 243"/>
              <a:gd name="T43" fmla="*/ 102 h 2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Lst>
            <a:rect l="0" t="0" r="r" b="b"/>
            <a:pathLst>
              <a:path w="243" h="267">
                <a:moveTo>
                  <a:pt x="212" y="30"/>
                </a:moveTo>
                <a:cubicBezTo>
                  <a:pt x="191" y="10"/>
                  <a:pt x="162" y="0"/>
                  <a:pt x="124" y="0"/>
                </a:cubicBezTo>
                <a:cubicBezTo>
                  <a:pt x="84" y="0"/>
                  <a:pt x="53" y="12"/>
                  <a:pt x="32" y="35"/>
                </a:cubicBezTo>
                <a:cubicBezTo>
                  <a:pt x="10" y="58"/>
                  <a:pt x="0" y="92"/>
                  <a:pt x="0" y="135"/>
                </a:cubicBezTo>
                <a:cubicBezTo>
                  <a:pt x="0" y="178"/>
                  <a:pt x="11" y="210"/>
                  <a:pt x="35" y="233"/>
                </a:cubicBezTo>
                <a:cubicBezTo>
                  <a:pt x="58" y="256"/>
                  <a:pt x="90" y="267"/>
                  <a:pt x="132" y="267"/>
                </a:cubicBezTo>
                <a:cubicBezTo>
                  <a:pt x="153" y="267"/>
                  <a:pt x="170" y="266"/>
                  <a:pt x="184" y="263"/>
                </a:cubicBezTo>
                <a:cubicBezTo>
                  <a:pt x="199" y="261"/>
                  <a:pt x="213" y="256"/>
                  <a:pt x="227" y="249"/>
                </a:cubicBezTo>
                <a:cubicBezTo>
                  <a:pt x="213" y="190"/>
                  <a:pt x="213" y="190"/>
                  <a:pt x="213" y="190"/>
                </a:cubicBezTo>
                <a:cubicBezTo>
                  <a:pt x="203" y="194"/>
                  <a:pt x="194" y="197"/>
                  <a:pt x="185" y="200"/>
                </a:cubicBezTo>
                <a:cubicBezTo>
                  <a:pt x="172" y="202"/>
                  <a:pt x="158" y="204"/>
                  <a:pt x="143" y="204"/>
                </a:cubicBezTo>
                <a:cubicBezTo>
                  <a:pt x="126" y="204"/>
                  <a:pt x="113" y="200"/>
                  <a:pt x="103" y="192"/>
                </a:cubicBezTo>
                <a:cubicBezTo>
                  <a:pt x="93" y="183"/>
                  <a:pt x="88" y="172"/>
                  <a:pt x="88" y="158"/>
                </a:cubicBezTo>
                <a:cubicBezTo>
                  <a:pt x="243" y="158"/>
                  <a:pt x="243" y="158"/>
                  <a:pt x="243" y="158"/>
                </a:cubicBezTo>
                <a:cubicBezTo>
                  <a:pt x="243" y="118"/>
                  <a:pt x="243" y="118"/>
                  <a:pt x="243" y="118"/>
                </a:cubicBezTo>
                <a:cubicBezTo>
                  <a:pt x="243" y="80"/>
                  <a:pt x="233" y="51"/>
                  <a:pt x="212" y="30"/>
                </a:cubicBezTo>
                <a:moveTo>
                  <a:pt x="89" y="102"/>
                </a:moveTo>
                <a:cubicBezTo>
                  <a:pt x="91" y="87"/>
                  <a:pt x="95" y="77"/>
                  <a:pt x="102" y="70"/>
                </a:cubicBezTo>
                <a:cubicBezTo>
                  <a:pt x="108" y="64"/>
                  <a:pt x="117" y="61"/>
                  <a:pt x="127" y="61"/>
                </a:cubicBezTo>
                <a:cubicBezTo>
                  <a:pt x="138" y="61"/>
                  <a:pt x="147" y="64"/>
                  <a:pt x="154" y="72"/>
                </a:cubicBezTo>
                <a:cubicBezTo>
                  <a:pt x="160" y="79"/>
                  <a:pt x="164" y="89"/>
                  <a:pt x="164" y="102"/>
                </a:cubicBezTo>
                <a:lnTo>
                  <a:pt x="89" y="102"/>
                </a:lnTo>
                <a:close/>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grpSp>
    <xdr:clientData/>
  </xdr:twoCellAnchor>
  <xdr:twoCellAnchor editAs="oneCell">
    <xdr:from>
      <xdr:col>2</xdr:col>
      <xdr:colOff>28574</xdr:colOff>
      <xdr:row>7</xdr:row>
      <xdr:rowOff>152399</xdr:rowOff>
    </xdr:from>
    <xdr:to>
      <xdr:col>6</xdr:col>
      <xdr:colOff>249149</xdr:colOff>
      <xdr:row>23</xdr:row>
      <xdr:rowOff>11024</xdr:rowOff>
    </xdr:to>
    <xdr:pic>
      <xdr:nvPicPr>
        <xdr:cNvPr id="13" name="Picture Placeholder 7">
          <a:extLst>
            <a:ext uri="{FF2B5EF4-FFF2-40B4-BE49-F238E27FC236}">
              <a16:creationId xmlns:a16="http://schemas.microsoft.com/office/drawing/2014/main" id="{E285B8A9-B6A2-407D-BD50-70ED966D5900}"/>
            </a:ext>
          </a:extLst>
        </xdr:cNvPr>
        <xdr:cNvPicPr>
          <a:picLocks noGrp="1"/>
        </xdr:cNvPicPr>
      </xdr:nvPicPr>
      <xdr:blipFill>
        <a:blip xmlns:r="http://schemas.openxmlformats.org/officeDocument/2006/relationships" r:embed="rId1">
          <a:extLst>
            <a:ext uri="{28A0092B-C50C-407E-A947-70E740481C1C}">
              <a14:useLocalDpi xmlns:a14="http://schemas.microsoft.com/office/drawing/2010/main" val="0"/>
            </a:ext>
          </a:extLst>
        </a:blip>
        <a:srcRect l="877" r="877"/>
        <a:stretch/>
      </xdr:blipFill>
      <xdr:spPr>
        <a:xfrm>
          <a:off x="1673224" y="1657349"/>
          <a:ext cx="3236825" cy="3332075"/>
        </a:xfrm>
        <a:prstGeom prst="rect">
          <a:avLst/>
        </a:prstGeom>
      </xdr:spPr>
    </xdr:pic>
    <xdr:clientData/>
  </xdr:twoCellAnchor>
  <xdr:twoCellAnchor>
    <xdr:from>
      <xdr:col>0</xdr:col>
      <xdr:colOff>0</xdr:colOff>
      <xdr:row>22</xdr:row>
      <xdr:rowOff>120650</xdr:rowOff>
    </xdr:from>
    <xdr:to>
      <xdr:col>9</xdr:col>
      <xdr:colOff>0</xdr:colOff>
      <xdr:row>27</xdr:row>
      <xdr:rowOff>152774</xdr:rowOff>
    </xdr:to>
    <xdr:sp macro="" textlink="">
      <xdr:nvSpPr>
        <xdr:cNvPr id="14" name="제목 1">
          <a:extLst>
            <a:ext uri="{FF2B5EF4-FFF2-40B4-BE49-F238E27FC236}">
              <a16:creationId xmlns:a16="http://schemas.microsoft.com/office/drawing/2014/main" id="{E70018E3-DE9A-4008-A074-B591AF536B78}"/>
            </a:ext>
          </a:extLst>
        </xdr:cNvPr>
        <xdr:cNvSpPr txBox="1">
          <a:spLocks/>
        </xdr:cNvSpPr>
      </xdr:nvSpPr>
      <xdr:spPr bwMode="gray">
        <a:xfrm>
          <a:off x="0" y="4883150"/>
          <a:ext cx="6718300" cy="1111624"/>
        </a:xfrm>
        <a:prstGeom prst="rect">
          <a:avLst/>
        </a:prstGeom>
      </xdr:spPr>
      <xdr:txBody>
        <a:bodyPr vert="horz" wrap="square" lIns="0" tIns="0" rIns="0" bIns="0" rtlCol="0" anchor="ctr" anchorCtr="0">
          <a:noAutofit/>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pPr lvl="0" algn="ctr">
            <a:defRPr/>
          </a:pPr>
          <a:r>
            <a:rPr kumimoji="0" lang="en-US" altLang="ko-KR" sz="2000" b="1" i="0" u="none" strike="noStrike" kern="1200" cap="none" spc="0" normalizeH="0" baseline="0">
              <a:ln>
                <a:noFill/>
              </a:ln>
              <a:effectLst/>
              <a:uLnTx/>
              <a:uFillTx/>
            </a:rPr>
            <a:t>Scope 1, 2 emissions calculation</a:t>
          </a:r>
        </a:p>
        <a:p>
          <a:pPr lvl="0" algn="ctr">
            <a:defRPr/>
          </a:pPr>
          <a:r>
            <a:rPr kumimoji="0" lang="en-US" altLang="ko-KR" sz="2000" b="1" i="0" u="none" strike="noStrike" kern="1200" cap="none" spc="0" normalizeH="0" baseline="0">
              <a:ln>
                <a:noFill/>
              </a:ln>
              <a:effectLst/>
              <a:uLnTx/>
              <a:uFillTx/>
            </a:rPr>
            <a:t>Template</a:t>
          </a:r>
        </a:p>
      </xdr:txBody>
    </xdr:sp>
    <xdr:clientData/>
  </xdr:twoCellAnchor>
  <xdr:twoCellAnchor>
    <xdr:from>
      <xdr:col>0</xdr:col>
      <xdr:colOff>17319</xdr:colOff>
      <xdr:row>27</xdr:row>
      <xdr:rowOff>69545</xdr:rowOff>
    </xdr:from>
    <xdr:to>
      <xdr:col>9</xdr:col>
      <xdr:colOff>0</xdr:colOff>
      <xdr:row>28</xdr:row>
      <xdr:rowOff>169854</xdr:rowOff>
    </xdr:to>
    <xdr:sp macro="" textlink="">
      <xdr:nvSpPr>
        <xdr:cNvPr id="15" name="텍스트 개체 틀 3">
          <a:extLst>
            <a:ext uri="{FF2B5EF4-FFF2-40B4-BE49-F238E27FC236}">
              <a16:creationId xmlns:a16="http://schemas.microsoft.com/office/drawing/2014/main" id="{995F8D65-46F9-4393-B8E0-2D6AFF8BF885}"/>
            </a:ext>
          </a:extLst>
        </xdr:cNvPr>
        <xdr:cNvSpPr>
          <a:spLocks noGrp="1"/>
        </xdr:cNvSpPr>
      </xdr:nvSpPr>
      <xdr:spPr>
        <a:xfrm>
          <a:off x="17319" y="5911545"/>
          <a:ext cx="6700981" cy="316209"/>
        </a:xfrm>
        <a:prstGeom prst="rect">
          <a:avLst/>
        </a:prstGeom>
      </xdr:spPr>
      <xdr:txBody>
        <a:bodyPr vert="horz" wrap="square" lIns="0" tIns="0" rIns="0" bIns="0" rtlCol="0" anchor="b">
          <a:noAutofit/>
        </a:bodyPr>
        <a:lstStyle>
          <a:lvl1pPr marL="0" indent="0" algn="l" defTabSz="727510" rtl="0" eaLnBrk="1" latinLnBrk="1" hangingPunct="1">
            <a:spcBef>
              <a:spcPts val="0"/>
            </a:spcBef>
            <a:spcAft>
              <a:spcPts val="0"/>
            </a:spcAft>
            <a:buSzPct val="100000"/>
            <a:buFontTx/>
            <a:buNone/>
            <a:defRPr sz="1100" b="0" kern="1200" baseline="0">
              <a:solidFill>
                <a:schemeClr val="tx1"/>
              </a:solidFill>
              <a:latin typeface="+mn-lt"/>
              <a:ea typeface="+mn-ea"/>
              <a:cs typeface="Calibri" panose="020F0502020204030204" pitchFamily="34" charset="0"/>
            </a:defRPr>
          </a:lvl1pPr>
          <a:lvl2pPr marL="111147" indent="-111147" algn="l" defTabSz="727510" rtl="0" eaLnBrk="1" latinLnBrk="1" hangingPunct="1">
            <a:spcBef>
              <a:spcPts val="0"/>
            </a:spcBef>
            <a:spcAft>
              <a:spcPts val="796"/>
            </a:spcAft>
            <a:buClrTx/>
            <a:buSzPct val="100000"/>
            <a:buFont typeface="Arial" panose="020B0604020202020204" pitchFamily="34" charset="0"/>
            <a:buChar char="•"/>
            <a:defRPr lang="en-US" sz="1034" b="1" kern="1200">
              <a:solidFill>
                <a:schemeClr val="bg1"/>
              </a:solidFill>
              <a:latin typeface="+mj-lt"/>
              <a:ea typeface="+mn-ea"/>
              <a:cs typeface="Calibri Light" panose="020F0302020204030204" pitchFamily="34" charset="0"/>
            </a:defRPr>
          </a:lvl2pPr>
          <a:lvl3pPr marL="242504" indent="-111147" algn="l" defTabSz="727510" rtl="0" eaLnBrk="1" latinLnBrk="1" hangingPunct="1">
            <a:spcBef>
              <a:spcPts val="0"/>
            </a:spcBef>
            <a:spcAft>
              <a:spcPts val="796"/>
            </a:spcAft>
            <a:buClrTx/>
            <a:buSzPct val="100000"/>
            <a:buFont typeface="Arial" panose="020B0604020202020204" pitchFamily="34" charset="0"/>
            <a:buChar char="−"/>
            <a:defRPr lang="en-US" sz="1034" kern="1200">
              <a:solidFill>
                <a:schemeClr val="bg1"/>
              </a:solidFill>
              <a:latin typeface="+mn-lt"/>
              <a:ea typeface="+mn-ea"/>
              <a:cs typeface="Calibri Light" panose="020F0302020204030204" pitchFamily="34" charset="0"/>
            </a:defRPr>
          </a:lvl3pPr>
          <a:lvl4pPr marL="373859" indent="-111147" algn="l" defTabSz="727510" rtl="0" eaLnBrk="1" latinLnBrk="1" hangingPunct="1">
            <a:spcBef>
              <a:spcPts val="0"/>
            </a:spcBef>
            <a:spcAft>
              <a:spcPts val="796"/>
            </a:spcAft>
            <a:buClrTx/>
            <a:buSzPct val="100000"/>
            <a:buFont typeface="Arial" panose="020B0604020202020204" pitchFamily="34" charset="0"/>
            <a:buChar char="◦"/>
            <a:defRPr lang="en-US" sz="1034" kern="1200" baseline="0">
              <a:solidFill>
                <a:schemeClr val="bg1"/>
              </a:solidFill>
              <a:latin typeface="+mn-lt"/>
              <a:ea typeface="+mn-ea"/>
              <a:cs typeface="Calibri Light" panose="020F0302020204030204" pitchFamily="34" charset="0"/>
            </a:defRPr>
          </a:lvl4pPr>
          <a:lvl5pPr marL="505215" indent="-111147" algn="l" defTabSz="635309" rtl="0" eaLnBrk="1" latinLnBrk="1" hangingPunct="1">
            <a:spcBef>
              <a:spcPts val="0"/>
            </a:spcBef>
            <a:spcAft>
              <a:spcPts val="796"/>
            </a:spcAft>
            <a:buClrTx/>
            <a:buSzPct val="100000"/>
            <a:buFont typeface="Arial" panose="020B0604020202020204" pitchFamily="34" charset="0"/>
            <a:buChar char="−"/>
            <a:tabLst/>
            <a:defRPr lang="en-US" sz="1034" kern="1200" baseline="0">
              <a:solidFill>
                <a:schemeClr val="bg1"/>
              </a:solidFill>
              <a:latin typeface="+mn-lt"/>
              <a:ea typeface="+mn-ea"/>
              <a:cs typeface="Calibri Light" panose="020F0302020204030204" pitchFamily="34" charset="0"/>
            </a:defRPr>
          </a:lvl5pPr>
          <a:lvl6pPr marL="423904" indent="-140347" algn="l" defTabSz="727510" rtl="0" eaLnBrk="1" latinLnBrk="1" hangingPunct="1">
            <a:spcBef>
              <a:spcPts val="0"/>
            </a:spcBef>
            <a:spcAft>
              <a:spcPts val="796"/>
            </a:spcAft>
            <a:buFont typeface="Verdana" panose="020B0604030504040204" pitchFamily="34" charset="0"/>
            <a:buChar char="−"/>
            <a:defRPr sz="954" kern="1200" baseline="0">
              <a:solidFill>
                <a:schemeClr val="tx1"/>
              </a:solidFill>
              <a:latin typeface="+mn-lt"/>
              <a:ea typeface="+mn-ea"/>
              <a:cs typeface="+mn-cs"/>
            </a:defRPr>
          </a:lvl6pPr>
          <a:lvl7pPr marL="423904" indent="-140347" algn="l" defTabSz="727510" rtl="0" eaLnBrk="1" latinLnBrk="1" hangingPunct="1">
            <a:spcBef>
              <a:spcPts val="0"/>
            </a:spcBef>
            <a:spcAft>
              <a:spcPts val="796"/>
            </a:spcAft>
            <a:buFont typeface="Verdana" panose="020B0604030504040204" pitchFamily="34" charset="0"/>
            <a:buChar char="−"/>
            <a:defRPr sz="954" kern="1200">
              <a:solidFill>
                <a:schemeClr val="tx1"/>
              </a:solidFill>
              <a:latin typeface="+mn-lt"/>
              <a:ea typeface="+mn-ea"/>
              <a:cs typeface="+mn-cs"/>
            </a:defRPr>
          </a:lvl7pPr>
          <a:lvl8pPr marL="423904" indent="-140347" algn="l" defTabSz="727510" rtl="0" eaLnBrk="1" latinLnBrk="1" hangingPunct="1">
            <a:spcBef>
              <a:spcPts val="0"/>
            </a:spcBef>
            <a:spcAft>
              <a:spcPts val="796"/>
            </a:spcAft>
            <a:buFont typeface="Verdana" panose="020B0604030504040204" pitchFamily="34" charset="0"/>
            <a:buChar char="−"/>
            <a:defRPr sz="954" kern="1200" baseline="0">
              <a:solidFill>
                <a:schemeClr val="tx1"/>
              </a:solidFill>
              <a:latin typeface="+mn-lt"/>
              <a:ea typeface="+mn-ea"/>
              <a:cs typeface="+mn-cs"/>
            </a:defRPr>
          </a:lvl8pPr>
          <a:lvl9pPr marL="423904" indent="-140347" algn="l" defTabSz="727510" rtl="0" eaLnBrk="1" latinLnBrk="1" hangingPunct="1">
            <a:spcBef>
              <a:spcPts val="0"/>
            </a:spcBef>
            <a:spcAft>
              <a:spcPts val="796"/>
            </a:spcAft>
            <a:buFont typeface="Verdana" panose="020B0604030504040204" pitchFamily="34" charset="0"/>
            <a:buChar char="−"/>
            <a:defRPr sz="954" kern="1200" baseline="0">
              <a:solidFill>
                <a:schemeClr val="tx1"/>
              </a:solidFill>
              <a:latin typeface="+mn-lt"/>
              <a:ea typeface="+mn-ea"/>
              <a:cs typeface="+mn-cs"/>
            </a:defRPr>
          </a:lvl9pPr>
        </a:lstStyle>
        <a:p>
          <a:pPr algn="ctr"/>
          <a:r>
            <a:rPr lang="en-US" altLang="ko-KR" sz="1200">
              <a:latin typeface="+mj-lt"/>
              <a:ea typeface="+mj-ea"/>
            </a:rPr>
            <a:t>Deloitte Anjin LLC, Mar. 2025.</a:t>
          </a:r>
          <a:endParaRPr lang="ko-KR" altLang="en-US" sz="1200">
            <a:latin typeface="+mj-lt"/>
            <a:ea typeface="+mj-ea"/>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111820</xdr:colOff>
      <xdr:row>6</xdr:row>
      <xdr:rowOff>36657</xdr:rowOff>
    </xdr:from>
    <xdr:to>
      <xdr:col>13</xdr:col>
      <xdr:colOff>587508</xdr:colOff>
      <xdr:row>18</xdr:row>
      <xdr:rowOff>147276</xdr:rowOff>
    </xdr:to>
    <xdr:graphicFrame macro="">
      <xdr:nvGraphicFramePr>
        <xdr:cNvPr id="2" name="차트 1">
          <a:extLst>
            <a:ext uri="{FF2B5EF4-FFF2-40B4-BE49-F238E27FC236}">
              <a16:creationId xmlns:a16="http://schemas.microsoft.com/office/drawing/2014/main" id="{111429F8-3330-4EEA-9FBA-033E90546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66676</xdr:colOff>
      <xdr:row>48</xdr:row>
      <xdr:rowOff>57150</xdr:rowOff>
    </xdr:from>
    <xdr:to>
      <xdr:col>13</xdr:col>
      <xdr:colOff>666750</xdr:colOff>
      <xdr:row>61</xdr:row>
      <xdr:rowOff>142875</xdr:rowOff>
    </xdr:to>
    <xdr:graphicFrame macro="">
      <xdr:nvGraphicFramePr>
        <xdr:cNvPr id="4" name="차트 3">
          <a:extLst>
            <a:ext uri="{FF2B5EF4-FFF2-40B4-BE49-F238E27FC236}">
              <a16:creationId xmlns:a16="http://schemas.microsoft.com/office/drawing/2014/main" id="{5E799E8D-5F90-66DA-AF33-256F2D196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57151</xdr:colOff>
      <xdr:row>118</xdr:row>
      <xdr:rowOff>76200</xdr:rowOff>
    </xdr:from>
    <xdr:to>
      <xdr:col>13</xdr:col>
      <xdr:colOff>657225</xdr:colOff>
      <xdr:row>131</xdr:row>
      <xdr:rowOff>161925</xdr:rowOff>
    </xdr:to>
    <xdr:graphicFrame macro="">
      <xdr:nvGraphicFramePr>
        <xdr:cNvPr id="5" name="차트 4">
          <a:extLst>
            <a:ext uri="{FF2B5EF4-FFF2-40B4-BE49-F238E27FC236}">
              <a16:creationId xmlns:a16="http://schemas.microsoft.com/office/drawing/2014/main" id="{740F1596-CAC5-48B1-97B8-8EDBBBE69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13</xdr:row>
      <xdr:rowOff>76200</xdr:rowOff>
    </xdr:from>
    <xdr:to>
      <xdr:col>27</xdr:col>
      <xdr:colOff>533400</xdr:colOff>
      <xdr:row>20</xdr:row>
      <xdr:rowOff>152400</xdr:rowOff>
    </xdr:to>
    <xdr:graphicFrame macro="">
      <xdr:nvGraphicFramePr>
        <xdr:cNvPr id="6" name="차트 5">
          <a:extLst>
            <a:ext uri="{FF2B5EF4-FFF2-40B4-BE49-F238E27FC236}">
              <a16:creationId xmlns:a16="http://schemas.microsoft.com/office/drawing/2014/main" id="{42A0CA7B-B3FE-7285-E0F0-78B012DF6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9525</xdr:colOff>
      <xdr:row>54</xdr:row>
      <xdr:rowOff>112059</xdr:rowOff>
    </xdr:from>
    <xdr:to>
      <xdr:col>27</xdr:col>
      <xdr:colOff>485775</xdr:colOff>
      <xdr:row>65</xdr:row>
      <xdr:rowOff>147920</xdr:rowOff>
    </xdr:to>
    <xdr:graphicFrame macro="">
      <xdr:nvGraphicFramePr>
        <xdr:cNvPr id="8" name="차트 7">
          <a:extLst>
            <a:ext uri="{FF2B5EF4-FFF2-40B4-BE49-F238E27FC236}">
              <a16:creationId xmlns:a16="http://schemas.microsoft.com/office/drawing/2014/main" id="{4B68D0D9-2954-73AA-18F8-C31771B5D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9525</xdr:colOff>
      <xdr:row>124</xdr:row>
      <xdr:rowOff>76200</xdr:rowOff>
    </xdr:from>
    <xdr:to>
      <xdr:col>27</xdr:col>
      <xdr:colOff>485775</xdr:colOff>
      <xdr:row>133</xdr:row>
      <xdr:rowOff>134471</xdr:rowOff>
    </xdr:to>
    <xdr:graphicFrame macro="">
      <xdr:nvGraphicFramePr>
        <xdr:cNvPr id="9" name="차트 8">
          <a:extLst>
            <a:ext uri="{FF2B5EF4-FFF2-40B4-BE49-F238E27FC236}">
              <a16:creationId xmlns:a16="http://schemas.microsoft.com/office/drawing/2014/main" id="{E78F0C6A-2AE4-4B39-ADF9-EFECE0435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20410</xdr:colOff>
      <xdr:row>74</xdr:row>
      <xdr:rowOff>172810</xdr:rowOff>
    </xdr:from>
    <xdr:to>
      <xdr:col>29</xdr:col>
      <xdr:colOff>27214</xdr:colOff>
      <xdr:row>88</xdr:row>
      <xdr:rowOff>58510</xdr:rowOff>
    </xdr:to>
    <xdr:graphicFrame macro="">
      <xdr:nvGraphicFramePr>
        <xdr:cNvPr id="16" name="차트 15">
          <a:extLst>
            <a:ext uri="{FF2B5EF4-FFF2-40B4-BE49-F238E27FC236}">
              <a16:creationId xmlns:a16="http://schemas.microsoft.com/office/drawing/2014/main" id="{AB13A193-E05F-3CD7-85CE-C22B79B0A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683557</xdr:colOff>
      <xdr:row>95</xdr:row>
      <xdr:rowOff>113178</xdr:rowOff>
    </xdr:from>
    <xdr:to>
      <xdr:col>29</xdr:col>
      <xdr:colOff>224116</xdr:colOff>
      <xdr:row>113</xdr:row>
      <xdr:rowOff>44824</xdr:rowOff>
    </xdr:to>
    <xdr:graphicFrame macro="">
      <xdr:nvGraphicFramePr>
        <xdr:cNvPr id="17" name="차트 16">
          <a:extLst>
            <a:ext uri="{FF2B5EF4-FFF2-40B4-BE49-F238E27FC236}">
              <a16:creationId xmlns:a16="http://schemas.microsoft.com/office/drawing/2014/main" id="{2AC43889-20EB-1486-1379-639A55DD4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672352</xdr:colOff>
      <xdr:row>142</xdr:row>
      <xdr:rowOff>169208</xdr:rowOff>
    </xdr:from>
    <xdr:to>
      <xdr:col>28</xdr:col>
      <xdr:colOff>649941</xdr:colOff>
      <xdr:row>156</xdr:row>
      <xdr:rowOff>190500</xdr:rowOff>
    </xdr:to>
    <xdr:graphicFrame macro="">
      <xdr:nvGraphicFramePr>
        <xdr:cNvPr id="18" name="차트 17">
          <a:extLst>
            <a:ext uri="{FF2B5EF4-FFF2-40B4-BE49-F238E27FC236}">
              <a16:creationId xmlns:a16="http://schemas.microsoft.com/office/drawing/2014/main" id="{1BD1508F-8FA8-0B5B-03F4-2525F5A07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500903</xdr:colOff>
      <xdr:row>164</xdr:row>
      <xdr:rowOff>169206</xdr:rowOff>
    </xdr:from>
    <xdr:to>
      <xdr:col>29</xdr:col>
      <xdr:colOff>448235</xdr:colOff>
      <xdr:row>183</xdr:row>
      <xdr:rowOff>56030</xdr:rowOff>
    </xdr:to>
    <xdr:graphicFrame macro="">
      <xdr:nvGraphicFramePr>
        <xdr:cNvPr id="19" name="차트 18">
          <a:extLst>
            <a:ext uri="{FF2B5EF4-FFF2-40B4-BE49-F238E27FC236}">
              <a16:creationId xmlns:a16="http://schemas.microsoft.com/office/drawing/2014/main" id="{F618DED1-8EB9-6C73-B354-93B74C550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4073</xdr:colOff>
      <xdr:row>27</xdr:row>
      <xdr:rowOff>135082</xdr:rowOff>
    </xdr:from>
    <xdr:to>
      <xdr:col>27</xdr:col>
      <xdr:colOff>554182</xdr:colOff>
      <xdr:row>42</xdr:row>
      <xdr:rowOff>190500</xdr:rowOff>
    </xdr:to>
    <xdr:graphicFrame macro="">
      <xdr:nvGraphicFramePr>
        <xdr:cNvPr id="22" name="차트 21">
          <a:extLst>
            <a:ext uri="{FF2B5EF4-FFF2-40B4-BE49-F238E27FC236}">
              <a16:creationId xmlns:a16="http://schemas.microsoft.com/office/drawing/2014/main" id="{08D33108-5DFC-5D65-75D8-71C773DE7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156481</xdr:colOff>
      <xdr:row>27</xdr:row>
      <xdr:rowOff>176893</xdr:rowOff>
    </xdr:from>
    <xdr:to>
      <xdr:col>13</xdr:col>
      <xdr:colOff>462643</xdr:colOff>
      <xdr:row>43</xdr:row>
      <xdr:rowOff>78921</xdr:rowOff>
    </xdr:to>
    <xdr:graphicFrame macro="">
      <xdr:nvGraphicFramePr>
        <xdr:cNvPr id="3" name="차트 2">
          <a:extLst>
            <a:ext uri="{FF2B5EF4-FFF2-40B4-BE49-F238E27FC236}">
              <a16:creationId xmlns:a16="http://schemas.microsoft.com/office/drawing/2014/main" id="{547DA813-646B-C1A8-A2E4-F9303B29C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401409</xdr:colOff>
      <xdr:row>78</xdr:row>
      <xdr:rowOff>43543</xdr:rowOff>
    </xdr:from>
    <xdr:to>
      <xdr:col>13</xdr:col>
      <xdr:colOff>530679</xdr:colOff>
      <xdr:row>94</xdr:row>
      <xdr:rowOff>54429</xdr:rowOff>
    </xdr:to>
    <xdr:graphicFrame macro="">
      <xdr:nvGraphicFramePr>
        <xdr:cNvPr id="7" name="차트 6">
          <a:extLst>
            <a:ext uri="{FF2B5EF4-FFF2-40B4-BE49-F238E27FC236}">
              <a16:creationId xmlns:a16="http://schemas.microsoft.com/office/drawing/2014/main" id="{E4C4422F-2D9A-F27F-F786-5EE3FB914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1203053</xdr:colOff>
      <xdr:row>7</xdr:row>
      <xdr:rowOff>1857557</xdr:rowOff>
    </xdr:from>
    <xdr:to>
      <xdr:col>19</xdr:col>
      <xdr:colOff>2202360</xdr:colOff>
      <xdr:row>7</xdr:row>
      <xdr:rowOff>4489450</xdr:rowOff>
    </xdr:to>
    <xdr:pic>
      <xdr:nvPicPr>
        <xdr:cNvPr id="2" name="Picture 1">
          <a:extLst>
            <a:ext uri="{FF2B5EF4-FFF2-40B4-BE49-F238E27FC236}">
              <a16:creationId xmlns:a16="http://schemas.microsoft.com/office/drawing/2014/main" id="{4C90BA22-2F11-4746-9EE6-CA8B5F0F07B5}"/>
            </a:ext>
          </a:extLst>
        </xdr:cNvPr>
        <xdr:cNvPicPr>
          <a:picLocks noChangeAspect="1"/>
        </xdr:cNvPicPr>
      </xdr:nvPicPr>
      <xdr:blipFill>
        <a:blip xmlns:r="http://schemas.openxmlformats.org/officeDocument/2006/relationships" r:embed="rId1"/>
        <a:stretch>
          <a:fillRect/>
        </a:stretch>
      </xdr:blipFill>
      <xdr:spPr>
        <a:xfrm>
          <a:off x="32470453" y="4969057"/>
          <a:ext cx="999307" cy="26318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265035</xdr:colOff>
      <xdr:row>22</xdr:row>
      <xdr:rowOff>7108</xdr:rowOff>
    </xdr:from>
    <xdr:to>
      <xdr:col>4</xdr:col>
      <xdr:colOff>1275470</xdr:colOff>
      <xdr:row>49</xdr:row>
      <xdr:rowOff>12075</xdr:rowOff>
    </xdr:to>
    <xdr:pic>
      <xdr:nvPicPr>
        <xdr:cNvPr id="2" name="그림 1">
          <a:extLst>
            <a:ext uri="{FF2B5EF4-FFF2-40B4-BE49-F238E27FC236}">
              <a16:creationId xmlns:a16="http://schemas.microsoft.com/office/drawing/2014/main" id="{5C80247D-4082-F4B6-D6D7-49B311180B3A}"/>
            </a:ext>
          </a:extLst>
        </xdr:cNvPr>
        <xdr:cNvPicPr>
          <a:picLocks noChangeAspect="1"/>
        </xdr:cNvPicPr>
      </xdr:nvPicPr>
      <xdr:blipFill>
        <a:blip xmlns:r="http://schemas.openxmlformats.org/officeDocument/2006/relationships" r:embed="rId1"/>
        <a:stretch>
          <a:fillRect/>
        </a:stretch>
      </xdr:blipFill>
      <xdr:spPr>
        <a:xfrm>
          <a:off x="265035" y="6614737"/>
          <a:ext cx="5763864" cy="58832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195942</xdr:colOff>
      <xdr:row>7</xdr:row>
      <xdr:rowOff>217714</xdr:rowOff>
    </xdr:from>
    <xdr:to>
      <xdr:col>12</xdr:col>
      <xdr:colOff>424543</xdr:colOff>
      <xdr:row>9</xdr:row>
      <xdr:rowOff>144265</xdr:rowOff>
    </xdr:to>
    <xdr:pic>
      <xdr:nvPicPr>
        <xdr:cNvPr id="2" name="그림 1">
          <a:extLst>
            <a:ext uri="{FF2B5EF4-FFF2-40B4-BE49-F238E27FC236}">
              <a16:creationId xmlns:a16="http://schemas.microsoft.com/office/drawing/2014/main" id="{0116E993-2D46-1875-4135-6631ADEDFB43}"/>
            </a:ext>
          </a:extLst>
        </xdr:cNvPr>
        <xdr:cNvPicPr>
          <a:picLocks noChangeAspect="1"/>
        </xdr:cNvPicPr>
      </xdr:nvPicPr>
      <xdr:blipFill rotWithShape="1">
        <a:blip xmlns:r="http://schemas.openxmlformats.org/officeDocument/2006/relationships" r:embed="rId1"/>
        <a:srcRect l="1437" t="4853" r="923"/>
        <a:stretch/>
      </xdr:blipFill>
      <xdr:spPr>
        <a:xfrm>
          <a:off x="6727371" y="2536371"/>
          <a:ext cx="5148943" cy="1966137"/>
        </a:xfrm>
        <a:prstGeom prst="rect">
          <a:avLst/>
        </a:prstGeom>
      </xdr:spPr>
    </xdr:pic>
    <xdr:clientData/>
  </xdr:twoCellAnchor>
  <xdr:twoCellAnchor editAs="oneCell">
    <xdr:from>
      <xdr:col>15</xdr:col>
      <xdr:colOff>87085</xdr:colOff>
      <xdr:row>77</xdr:row>
      <xdr:rowOff>5986</xdr:rowOff>
    </xdr:from>
    <xdr:to>
      <xdr:col>21</xdr:col>
      <xdr:colOff>45071</xdr:colOff>
      <xdr:row>77</xdr:row>
      <xdr:rowOff>217712</xdr:rowOff>
    </xdr:to>
    <xdr:pic>
      <xdr:nvPicPr>
        <xdr:cNvPr id="4" name="그림 3">
          <a:extLst>
            <a:ext uri="{FF2B5EF4-FFF2-40B4-BE49-F238E27FC236}">
              <a16:creationId xmlns:a16="http://schemas.microsoft.com/office/drawing/2014/main" id="{BC76716F-A7E9-85BC-3918-BE98ABD2420F}"/>
            </a:ext>
          </a:extLst>
        </xdr:cNvPr>
        <xdr:cNvPicPr>
          <a:picLocks noChangeAspect="1"/>
        </xdr:cNvPicPr>
      </xdr:nvPicPr>
      <xdr:blipFill>
        <a:blip xmlns:r="http://schemas.openxmlformats.org/officeDocument/2006/relationships" r:embed="rId2"/>
        <a:stretch>
          <a:fillRect/>
        </a:stretch>
      </xdr:blipFill>
      <xdr:spPr>
        <a:xfrm>
          <a:off x="478971" y="25054015"/>
          <a:ext cx="7072130" cy="211726"/>
        </a:xfrm>
        <a:prstGeom prst="rect">
          <a:avLst/>
        </a:prstGeom>
      </xdr:spPr>
    </xdr:pic>
    <xdr:clientData/>
  </xdr:twoCellAnchor>
  <xdr:twoCellAnchor>
    <xdr:from>
      <xdr:col>28</xdr:col>
      <xdr:colOff>533400</xdr:colOff>
      <xdr:row>26</xdr:row>
      <xdr:rowOff>10885</xdr:rowOff>
    </xdr:from>
    <xdr:to>
      <xdr:col>37</xdr:col>
      <xdr:colOff>80046</xdr:colOff>
      <xdr:row>49</xdr:row>
      <xdr:rowOff>71206</xdr:rowOff>
    </xdr:to>
    <xdr:grpSp>
      <xdr:nvGrpSpPr>
        <xdr:cNvPr id="5" name="그룹 4">
          <a:extLst>
            <a:ext uri="{FF2B5EF4-FFF2-40B4-BE49-F238E27FC236}">
              <a16:creationId xmlns:a16="http://schemas.microsoft.com/office/drawing/2014/main" id="{23C03B4B-F78C-4060-AABA-4BC42651F340}"/>
            </a:ext>
          </a:extLst>
        </xdr:cNvPr>
        <xdr:cNvGrpSpPr/>
      </xdr:nvGrpSpPr>
      <xdr:grpSpPr>
        <a:xfrm>
          <a:off x="26015043" y="7848599"/>
          <a:ext cx="13915789" cy="5757178"/>
          <a:chOff x="723900" y="1524000"/>
          <a:chExt cx="9662997" cy="4998720"/>
        </a:xfrm>
      </xdr:grpSpPr>
      <xdr:pic>
        <xdr:nvPicPr>
          <xdr:cNvPr id="6" name="그림 5">
            <a:extLst>
              <a:ext uri="{FF2B5EF4-FFF2-40B4-BE49-F238E27FC236}">
                <a16:creationId xmlns:a16="http://schemas.microsoft.com/office/drawing/2014/main" id="{CAB888BD-4AF2-E536-75F6-070C9CC15594}"/>
              </a:ext>
            </a:extLst>
          </xdr:cNvPr>
          <xdr:cNvPicPr>
            <a:picLocks noChangeAspect="1"/>
          </xdr:cNvPicPr>
        </xdr:nvPicPr>
        <xdr:blipFill rotWithShape="1">
          <a:blip xmlns:r="http://schemas.openxmlformats.org/officeDocument/2006/relationships" r:embed="rId3"/>
          <a:srcRect b="16013"/>
          <a:stretch/>
        </xdr:blipFill>
        <xdr:spPr>
          <a:xfrm>
            <a:off x="723900" y="1524000"/>
            <a:ext cx="9662997" cy="4998720"/>
          </a:xfrm>
          <a:prstGeom prst="rect">
            <a:avLst/>
          </a:prstGeom>
        </xdr:spPr>
      </xdr:pic>
      <xdr:sp macro="" textlink="">
        <xdr:nvSpPr>
          <xdr:cNvPr id="7" name="직사각형 6">
            <a:extLst>
              <a:ext uri="{FF2B5EF4-FFF2-40B4-BE49-F238E27FC236}">
                <a16:creationId xmlns:a16="http://schemas.microsoft.com/office/drawing/2014/main" id="{7703948D-6219-2968-DB3E-30A4D6E4B028}"/>
              </a:ext>
            </a:extLst>
          </xdr:cNvPr>
          <xdr:cNvSpPr/>
        </xdr:nvSpPr>
        <xdr:spPr>
          <a:xfrm>
            <a:off x="792480" y="5097780"/>
            <a:ext cx="9585960" cy="13716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 name="직사각형 7">
            <a:extLst>
              <a:ext uri="{FF2B5EF4-FFF2-40B4-BE49-F238E27FC236}">
                <a16:creationId xmlns:a16="http://schemas.microsoft.com/office/drawing/2014/main" id="{3A73DDF8-8959-6B3D-002C-26422A898DB7}"/>
              </a:ext>
            </a:extLst>
          </xdr:cNvPr>
          <xdr:cNvSpPr/>
        </xdr:nvSpPr>
        <xdr:spPr>
          <a:xfrm>
            <a:off x="7467600" y="1546860"/>
            <a:ext cx="685800" cy="4937760"/>
          </a:xfrm>
          <a:prstGeom prst="rect">
            <a:avLst/>
          </a:prstGeom>
          <a:solidFill>
            <a:schemeClr val="accent6">
              <a:lumMod val="20000"/>
              <a:lumOff val="80000"/>
              <a:alpha val="28000"/>
            </a:schemeClr>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editAs="oneCell">
    <xdr:from>
      <xdr:col>29</xdr:col>
      <xdr:colOff>108856</xdr:colOff>
      <xdr:row>62</xdr:row>
      <xdr:rowOff>119741</xdr:rowOff>
    </xdr:from>
    <xdr:to>
      <xdr:col>30</xdr:col>
      <xdr:colOff>1239322</xdr:colOff>
      <xdr:row>91</xdr:row>
      <xdr:rowOff>47934</xdr:rowOff>
    </xdr:to>
    <xdr:pic>
      <xdr:nvPicPr>
        <xdr:cNvPr id="3" name="그림 2">
          <a:extLst>
            <a:ext uri="{FF2B5EF4-FFF2-40B4-BE49-F238E27FC236}">
              <a16:creationId xmlns:a16="http://schemas.microsoft.com/office/drawing/2014/main" id="{5E98D844-7246-4B00-9FBA-E4783D4B5BC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1379542" y="8022770"/>
          <a:ext cx="4844143" cy="6391585"/>
        </a:xfrm>
        <a:prstGeom prst="rect">
          <a:avLst/>
        </a:prstGeom>
        <a:ln>
          <a:solidFill>
            <a:schemeClr val="bg1">
              <a:lumMod val="85000"/>
            </a:schemeClr>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die.gov.tr/netbul/den/CPI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medeloitte.sharepoint.com/Users/Taeho%20Kim/Desktop/&#51089;&#50629;&#54260;&#45908;/&#51064;&#48292;&#53664;&#47532;/&#51228;&#51068;&#47784;&#51649;/&#52572;&#51333;%20&#44208;&#44284;&#47932;/&#51228;&#51068;&#47784;&#51649;/&#50668;&#49688;/1.%20Worksheet/version12/&#51228;&#51068;&#47784;&#51649;_GHG_&#50668;&#49688;_worksheet_v12.1_20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medeloitte.sharepoint.com/DOCUME~1/&#50724;&#45824;&#49457;/LOCALS~1/Temp/BAEY6VVYECRECH8I3F6YYJ9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medeloitte.sharepoint.com/Users/kibumkim/Desktop/&#49352;%20&#54260;&#45908;/(LS&#51204;&#49440;%20&#52280;&#44256;&#50857;)%20XXXXXX%20&#44397;&#45236;&#49324;&#50629;&#51109;%20Scope%203%20&#49328;&#51221;%20Toolki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4288;&#47532;&#51088;\AppData\Roaming\Microsoft\Excel\IPCC_Waste_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amedeloitte.sharepoint.com/Users/BF752FT/Downloads/&#54620;&#44397;&#51312;&#49440;&#54644;&#50577;_2020_2021_Scope3_Modeling_final_r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4A26476\Sample_&#53444;&#49548;&#51473;&#47549;%20&#51116;&#47924;%20&#47784;&#45944;_&#53685;&#54633;_22052021_ver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4.7.40\sbplan\(&#51312;&#49324;)%20&#44228;&#50557;%20&#48143;%20&#44228;&#50557;%20&#50696;&#51221;%20&#54788;&#54889;\2020&#45380;\2020&#45380;%20&#44228;&#50557;&#54788;&#54889;3&#49324;%20&#51333;&#54633;%20&#50689;&#50629;&#48376;&#48512;&#51109;%20&#48372;&#44256;&#50857;_210204(EVEREST%20&#49325;&#51228;).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amedeloitte.sharepoint.com/Documents%20and%20Settings/c15942/&#48148;&#53461;%20&#54868;&#47732;/Balance/4-Balance/Steam%20Balance(2008).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amedeloitte.sharepoint.com/sites/ProjectESGStrategyNetZeroPlanning/Shared%20Documents/&#51068;&#48152;/M1.%20Scope1,2%20&#51064;&#48292;&#53664;&#47532;%20&#49688;&#47549;/&#52572;&#51333;&#48372;&#44256;&#50857;_&#44397;&#50689;&#47928;%20&#50728;&#49892;&#44032;&#49828;%20&#53596;&#54540;&#47551;/(&#49325;&#51228;&#50696;&#51221;)Deloitte_Scope%201,%202%20emissions%20calculation%20template_v1.4.xlsx" TargetMode="External"/><Relationship Id="rId1" Type="http://schemas.openxmlformats.org/officeDocument/2006/relationships/externalLinkPath" Target="https://amedeloitte.sharepoint.com/sites/ProjectESGStrategyNetZeroPlanning/Shared%20Documents/&#51068;&#48152;/M1.%20Scope1,2%20&#51064;&#48292;&#53664;&#47532;%20&#49688;&#47549;/&#52572;&#51333;&#48372;&#44256;&#50857;_&#44397;&#50689;&#47928;%20&#50728;&#49892;&#44032;&#49828;%20&#53596;&#54540;&#47551;/(&#49325;&#51228;&#50696;&#51221;)Deloitte_Scope%201,%202%20emissions%20calculation%20template_v1.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ecosian\AppData\Roaming\Microsoft\Excel\Standalone_Version1_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personal/sangkyun_jeong_kr_ey_com/Documents/Desktop/Copy%20of%2021&#45380;%20&#44397;&#45236;&#52636;&#51109;%20&#50728;&#49892;&#44032;&#49828;%20&#48176;&#52636;&#47049;_v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48149;&#51008;&#54812;%20&#51088;&#47308;\&#45236;%20&#47928;&#49436;\CDM%20&#51060;&#50808;%20&#49324;&#50629;&#52628;&#51652;\&#51652;&#54665;-&#51064;&#48292;&#53664;&#47532;-&#50504;&#49328;&#46020;&#49884;&#44060;&#48156;\05.&#48176;&#52636;&#47049;&#49328;&#51221;\01.GHG%20Inventory\01.&#51064;&#48292;&#53664;&#47532;%20Ver%200\&#50504;&#49328;&#46020;&#49884;&#44060;&#48156;_GHG%20Inventory_ver%200.11(101012)_&#51008;&#548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 val="net fin."/>
      <sheetName val="CPI2010"/>
      <sheetName val="Accrual"/>
      <sheetName val="Financials (PBC)"/>
      <sheetName val="LISTS"/>
      <sheetName val="List"/>
      <sheetName val="목록"/>
    </sheetNames>
    <sheetDataSet>
      <sheetData sheetId="0" refreshError="1"/>
      <sheetData sheetId="1"/>
      <sheetData sheetId="2" refreshError="1">
        <row r="8">
          <cell r="B8" t="str">
            <v xml:space="preserve">        TURKEY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ummary"/>
      <sheetName val="Summary(보고서용)"/>
      <sheetName val="Team Summary"/>
      <sheetName val="Reporting"/>
      <sheetName val="Scope1_Stationary"/>
      <sheetName val="Scope1_Mobile"/>
      <sheetName val="Scope1_Process"/>
      <sheetName val="Scope1_Fugitive"/>
      <sheetName val="Scope2_Electricity"/>
      <sheetName val="Data_Stationary"/>
      <sheetName val="Data_Mobile"/>
      <sheetName val="Data_Fugitive"/>
      <sheetName val="Data_Electricity"/>
      <sheetName val="Data_Product"/>
      <sheetName val="Data_Steam"/>
      <sheetName val="Fuel_Analysis"/>
      <sheetName val="Parameter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xRepositorySheet"/>
      <sheetName val="Table"/>
      <sheetName val="내부실패"/>
      <sheetName val="Graph"/>
      <sheetName val="TDTKP"/>
      <sheetName val="DK-KH"/>
    </sheetNames>
    <sheetDataSet>
      <sheetData sheetId="0"/>
      <sheetData sheetId="1"/>
      <sheetData sheetId="2"/>
      <sheetData sheetId="3"/>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국내사업장 Scope 3 Summary"/>
      <sheetName val="1. Category 1 배출량"/>
      <sheetName val="2. Category 2 배출량"/>
      <sheetName val="3. Category 3 배출량"/>
      <sheetName val="4. Category 4 배출량"/>
      <sheetName val="5. Category 5 배출량"/>
      <sheetName val="6. Category 6 배출량"/>
      <sheetName val="7. Category 7 배출량"/>
      <sheetName val="8. Cateogry 10 배출량"/>
      <sheetName val="10. Category 12 배출량"/>
      <sheetName val="9. Category 11 배출량"/>
      <sheetName val="|→ Raw Data"/>
      <sheetName val="Raw-Data - Category 1"/>
      <sheetName val="Raw-Data - Category 2"/>
      <sheetName val="Category 2 자본재 List"/>
      <sheetName val="Cat. 2 해운구매팀 DB - 선박기부속"/>
      <sheetName val="Cat. 2 해운구매팀DB - 스크러버"/>
      <sheetName val="Cat. 2 DB - BWMS"/>
      <sheetName val="Raw-Data - Category 3"/>
      <sheetName val="Raw-Data - Category 3 선박유"/>
      <sheetName val="Cat. 4 DB - 국내하역"/>
      <sheetName val="Cat. 4 DB - 해외하역"/>
      <sheetName val="Raw-Data Category 5"/>
      <sheetName val="Raw-Data - Category 6 카 쉐어링"/>
      <sheetName val="Raw-Data - Category 6 국내출장"/>
      <sheetName val="Raw-Data - Category 6 해외출장"/>
      <sheetName val="Raw-Data - Cat. 7 설문결과"/>
      <sheetName val="Raw-Data Category 12"/>
      <sheetName val="|→ Reference"/>
      <sheetName val="배출계수"/>
      <sheetName val="배출계수_환경성적표지(자동차)"/>
      <sheetName val="#배출계수 환경성적표지_원료, 에너지,폐기물"/>
      <sheetName val="폐기물 단위 환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ameters"/>
      <sheetName val="MCF"/>
      <sheetName val="Activity"/>
      <sheetName val="Amnt_Deposited"/>
      <sheetName val="Recovery_OX"/>
      <sheetName val="Results"/>
      <sheetName val="HWP"/>
      <sheetName val="Stored_C"/>
      <sheetName val="Theory"/>
      <sheetName val="Defaults"/>
      <sheetName val="Food"/>
      <sheetName val="Garden"/>
      <sheetName val="Paper"/>
      <sheetName val="Wood"/>
      <sheetName val="Textiles"/>
      <sheetName val="Nappies"/>
      <sheetName val="Sludge"/>
      <sheetName val="MSW"/>
      <sheetName val="Industry"/>
      <sheetName val="SCOPE1 설비별 그래프"/>
    </sheetNames>
    <sheetDataSet>
      <sheetData sheetId="0"/>
      <sheetData sheetId="1">
        <row r="9">
          <cell r="E9">
            <v>1950</v>
          </cell>
        </row>
        <row r="23">
          <cell r="E23">
            <v>0.5</v>
          </cell>
        </row>
        <row r="39">
          <cell r="E39">
            <v>0.5</v>
          </cell>
        </row>
        <row r="41">
          <cell r="E41">
            <v>1.3333333333333333</v>
          </cell>
        </row>
        <row r="43">
          <cell r="E43">
            <v>0</v>
          </cell>
        </row>
      </sheetData>
      <sheetData sheetId="2"/>
      <sheetData sheetId="3"/>
      <sheetData sheetId="4"/>
      <sheetData sheetId="5"/>
      <sheetData sheetId="6"/>
      <sheetData sheetId="7"/>
      <sheetData sheetId="8"/>
      <sheetData sheetId="9"/>
      <sheetData sheetId="10">
        <row r="5">
          <cell r="W5">
            <v>13</v>
          </cell>
        </row>
        <row r="8">
          <cell r="D8">
            <v>0.04</v>
          </cell>
          <cell r="E8" t="str">
            <v>0.03–0.05</v>
          </cell>
          <cell r="F8">
            <v>0.06</v>
          </cell>
          <cell r="G8" t="str">
            <v>0.05–0.07</v>
          </cell>
          <cell r="H8">
            <v>4.4999999999999998E-2</v>
          </cell>
          <cell r="I8" t="str">
            <v>0.04–0.06</v>
          </cell>
          <cell r="J8">
            <v>7.0000000000000007E-2</v>
          </cell>
          <cell r="K8" t="str">
            <v>0.06–0.085</v>
          </cell>
          <cell r="P8">
            <v>0.15</v>
          </cell>
          <cell r="Q8" t="str">
            <v>0.08-0.20</v>
          </cell>
          <cell r="W8">
            <v>18.8</v>
          </cell>
          <cell r="X8">
            <v>3.5</v>
          </cell>
          <cell r="Y8">
            <v>26.2</v>
          </cell>
          <cell r="Z8">
            <v>3.5</v>
          </cell>
          <cell r="AA8">
            <v>0</v>
          </cell>
          <cell r="AB8">
            <v>0</v>
          </cell>
          <cell r="AC8">
            <v>0</v>
          </cell>
          <cell r="AD8">
            <v>1</v>
          </cell>
          <cell r="AE8">
            <v>47</v>
          </cell>
          <cell r="AF8">
            <v>0.55000000000000004</v>
          </cell>
          <cell r="AG8">
            <v>0.55000000000000004</v>
          </cell>
          <cell r="AH8">
            <v>0.14000000000000001</v>
          </cell>
        </row>
        <row r="9">
          <cell r="D9">
            <v>0.02</v>
          </cell>
          <cell r="E9" t="str">
            <v>0.01–0.03</v>
          </cell>
          <cell r="F9">
            <v>0.03</v>
          </cell>
          <cell r="G9" t="str">
            <v>0.02–0.04</v>
          </cell>
          <cell r="H9">
            <v>2.5000000000000001E-2</v>
          </cell>
          <cell r="I9" t="str">
            <v>0.02–0.04</v>
          </cell>
          <cell r="J9">
            <v>3.5000000000000003E-2</v>
          </cell>
          <cell r="K9" t="str">
            <v>0.03–0.05</v>
          </cell>
          <cell r="P9">
            <v>0.2</v>
          </cell>
          <cell r="Q9" t="str">
            <v>0.18-0.22</v>
          </cell>
          <cell r="W9">
            <v>11.3</v>
          </cell>
          <cell r="X9">
            <v>2.5</v>
          </cell>
          <cell r="Y9">
            <v>40.299999999999997</v>
          </cell>
          <cell r="Z9">
            <v>7.9</v>
          </cell>
          <cell r="AA9">
            <v>0</v>
          </cell>
          <cell r="AB9">
            <v>0</v>
          </cell>
          <cell r="AC9">
            <v>0</v>
          </cell>
          <cell r="AD9">
            <v>0.8</v>
          </cell>
          <cell r="AE9">
            <v>37.20000000000001</v>
          </cell>
          <cell r="AF9">
            <v>0.21</v>
          </cell>
          <cell r="AG9">
            <v>0.74</v>
          </cell>
          <cell r="AH9">
            <v>0.15</v>
          </cell>
        </row>
        <row r="10">
          <cell r="D10">
            <v>0.05</v>
          </cell>
          <cell r="E10" t="str">
            <v>0.04–0.06</v>
          </cell>
          <cell r="F10">
            <v>0.1</v>
          </cell>
          <cell r="G10" t="str">
            <v>0.06–0.1</v>
          </cell>
          <cell r="H10">
            <v>6.5000000000000002E-2</v>
          </cell>
          <cell r="I10" t="str">
            <v>0.05–0.08</v>
          </cell>
          <cell r="J10">
            <v>0.17</v>
          </cell>
          <cell r="K10" t="str">
            <v>0.15–0.2</v>
          </cell>
          <cell r="P10">
            <v>0.4</v>
          </cell>
          <cell r="Q10" t="str">
            <v>0.36-0.45</v>
          </cell>
          <cell r="W10">
            <v>12.9</v>
          </cell>
          <cell r="X10">
            <v>2.7</v>
          </cell>
          <cell r="Y10">
            <v>43.5</v>
          </cell>
          <cell r="Z10">
            <v>9.9</v>
          </cell>
          <cell r="AA10">
            <v>0</v>
          </cell>
          <cell r="AB10">
            <v>0</v>
          </cell>
          <cell r="AC10">
            <v>0</v>
          </cell>
          <cell r="AD10">
            <v>0.9</v>
          </cell>
          <cell r="AE10">
            <v>30.099999999999994</v>
          </cell>
          <cell r="AF10">
            <v>0.27</v>
          </cell>
          <cell r="AG10">
            <v>0.59</v>
          </cell>
          <cell r="AH10">
            <v>0.17</v>
          </cell>
        </row>
        <row r="11">
          <cell r="D11">
            <v>0.06</v>
          </cell>
          <cell r="E11" t="str">
            <v>0.05–0.08</v>
          </cell>
          <cell r="F11">
            <v>0.185</v>
          </cell>
          <cell r="G11" t="str">
            <v>0.1–0.2</v>
          </cell>
          <cell r="H11">
            <v>8.5000000000000006E-2</v>
          </cell>
          <cell r="I11" t="str">
            <v>0.07–0.1</v>
          </cell>
          <cell r="J11">
            <v>0.4</v>
          </cell>
          <cell r="K11" t="str">
            <v xml:space="preserve">0.17–0.7 </v>
          </cell>
          <cell r="P11">
            <v>0.43</v>
          </cell>
          <cell r="Q11" t="str">
            <v>0.39-0.46</v>
          </cell>
          <cell r="W11">
            <v>18</v>
          </cell>
          <cell r="X11">
            <v>2.9</v>
          </cell>
          <cell r="Y11">
            <v>41.1</v>
          </cell>
          <cell r="Z11">
            <v>9.8000000000000007</v>
          </cell>
          <cell r="AA11">
            <v>0</v>
          </cell>
          <cell r="AB11">
            <v>0</v>
          </cell>
          <cell r="AC11">
            <v>0</v>
          </cell>
          <cell r="AD11">
            <v>0.6</v>
          </cell>
          <cell r="AE11">
            <v>27.600000000000009</v>
          </cell>
          <cell r="AF11">
            <v>0.42055555555555557</v>
          </cell>
          <cell r="AG11">
            <v>0.676111111111111</v>
          </cell>
          <cell r="AH11">
            <v>0.19</v>
          </cell>
        </row>
        <row r="12">
          <cell r="D12">
            <v>0.05</v>
          </cell>
          <cell r="E12" t="str">
            <v>0.04–0.06</v>
          </cell>
          <cell r="F12">
            <v>0.09</v>
          </cell>
          <cell r="G12" t="str">
            <v>0.08–0.1</v>
          </cell>
          <cell r="H12">
            <v>6.5000000000000002E-2</v>
          </cell>
          <cell r="I12" t="str">
            <v>0.05–0.08</v>
          </cell>
          <cell r="J12">
            <v>0.17</v>
          </cell>
          <cell r="K12" t="str">
            <v>0.15–0.2</v>
          </cell>
          <cell r="P12">
            <v>0.24</v>
          </cell>
          <cell r="Q12" t="str">
            <v>0.20-0.40</v>
          </cell>
          <cell r="W12">
            <v>7.7</v>
          </cell>
          <cell r="X12">
            <v>1.7</v>
          </cell>
          <cell r="Y12">
            <v>53.9</v>
          </cell>
          <cell r="Z12">
            <v>7</v>
          </cell>
          <cell r="AA12">
            <v>0</v>
          </cell>
          <cell r="AB12">
            <v>0</v>
          </cell>
          <cell r="AC12">
            <v>0</v>
          </cell>
          <cell r="AD12">
            <v>1.1000000000000001</v>
          </cell>
          <cell r="AE12">
            <v>28.600000000000009</v>
          </cell>
          <cell r="AF12">
            <v>0.28999999999999998</v>
          </cell>
          <cell r="AG12">
            <v>0.69</v>
          </cell>
          <cell r="AH12">
            <v>0.15</v>
          </cell>
        </row>
        <row r="13">
          <cell r="P13">
            <v>0.24</v>
          </cell>
          <cell r="Q13" t="str">
            <v>0.18-0.32</v>
          </cell>
          <cell r="W13">
            <v>16.8</v>
          </cell>
          <cell r="X13">
            <v>2.5</v>
          </cell>
          <cell r="Y13">
            <v>43.4</v>
          </cell>
          <cell r="Z13">
            <v>6.5</v>
          </cell>
          <cell r="AA13">
            <v>0</v>
          </cell>
          <cell r="AB13">
            <v>0</v>
          </cell>
          <cell r="AC13">
            <v>0</v>
          </cell>
          <cell r="AD13">
            <v>0</v>
          </cell>
          <cell r="AE13">
            <v>30.799999999999997</v>
          </cell>
          <cell r="AF13">
            <v>0.28999999999999998</v>
          </cell>
          <cell r="AG13">
            <v>0.69</v>
          </cell>
          <cell r="AH13">
            <v>0.17</v>
          </cell>
        </row>
        <row r="14">
          <cell r="P14">
            <v>0.05</v>
          </cell>
          <cell r="Q14" t="str">
            <v>0.04-0.05</v>
          </cell>
          <cell r="W14">
            <v>16.5</v>
          </cell>
          <cell r="X14">
            <v>2.5</v>
          </cell>
          <cell r="Y14">
            <v>51.1</v>
          </cell>
          <cell r="Z14">
            <v>2</v>
          </cell>
          <cell r="AA14">
            <v>0</v>
          </cell>
          <cell r="AB14">
            <v>0</v>
          </cell>
          <cell r="AC14">
            <v>0</v>
          </cell>
          <cell r="AD14">
            <v>0</v>
          </cell>
          <cell r="AE14">
            <v>27.900000000000006</v>
          </cell>
          <cell r="AF14">
            <v>0.28999999999999998</v>
          </cell>
          <cell r="AG14">
            <v>0.69</v>
          </cell>
          <cell r="AH14">
            <v>0.16</v>
          </cell>
        </row>
        <row r="15">
          <cell r="P15">
            <v>0.39</v>
          </cell>
          <cell r="Q15" t="str">
            <v>0.39</v>
          </cell>
          <cell r="W15">
            <v>25</v>
          </cell>
          <cell r="X15">
            <v>0</v>
          </cell>
          <cell r="Y15">
            <v>23</v>
          </cell>
          <cell r="Z15">
            <v>15</v>
          </cell>
          <cell r="AA15">
            <v>0</v>
          </cell>
          <cell r="AB15">
            <v>0</v>
          </cell>
          <cell r="AC15">
            <v>0</v>
          </cell>
          <cell r="AD15">
            <v>0</v>
          </cell>
          <cell r="AE15">
            <v>37</v>
          </cell>
          <cell r="AF15">
            <v>0.28999999999999998</v>
          </cell>
          <cell r="AG15">
            <v>0.69</v>
          </cell>
          <cell r="AH15">
            <v>0.2</v>
          </cell>
        </row>
        <row r="16">
          <cell r="P16">
            <v>0.18</v>
          </cell>
          <cell r="Q16" t="str">
            <v>0.12-0.28</v>
          </cell>
          <cell r="W16">
            <v>9.8000000000000007</v>
          </cell>
          <cell r="X16">
            <v>1</v>
          </cell>
          <cell r="Y16">
            <v>40.4</v>
          </cell>
          <cell r="Z16">
            <v>4.4000000000000004</v>
          </cell>
          <cell r="AA16">
            <v>0</v>
          </cell>
          <cell r="AB16">
            <v>0</v>
          </cell>
          <cell r="AC16">
            <v>0</v>
          </cell>
          <cell r="AD16">
            <v>0</v>
          </cell>
          <cell r="AE16">
            <v>44.4</v>
          </cell>
          <cell r="AF16">
            <v>0.28999999999999998</v>
          </cell>
          <cell r="AG16">
            <v>0.69</v>
          </cell>
          <cell r="AH16">
            <v>0.12</v>
          </cell>
        </row>
        <row r="17">
          <cell r="G17">
            <v>2</v>
          </cell>
          <cell r="P17">
            <v>0.15</v>
          </cell>
          <cell r="Q17" t="str">
            <v>0-0.54</v>
          </cell>
          <cell r="W17">
            <v>21.8</v>
          </cell>
          <cell r="X17">
            <v>4.7</v>
          </cell>
          <cell r="Y17">
            <v>30.1</v>
          </cell>
          <cell r="Z17">
            <v>7.5</v>
          </cell>
          <cell r="AA17">
            <v>0</v>
          </cell>
          <cell r="AB17">
            <v>0</v>
          </cell>
          <cell r="AC17">
            <v>0</v>
          </cell>
          <cell r="AD17">
            <v>1.4</v>
          </cell>
          <cell r="AE17">
            <v>34.5</v>
          </cell>
          <cell r="AF17">
            <v>0.38</v>
          </cell>
          <cell r="AG17">
            <v>0.9</v>
          </cell>
          <cell r="AH17">
            <v>0.18</v>
          </cell>
        </row>
        <row r="18">
          <cell r="W18">
            <v>30.6</v>
          </cell>
          <cell r="X18">
            <v>2</v>
          </cell>
          <cell r="Y18">
            <v>23.8</v>
          </cell>
          <cell r="Z18">
            <v>10</v>
          </cell>
          <cell r="AA18">
            <v>0</v>
          </cell>
          <cell r="AB18">
            <v>0</v>
          </cell>
          <cell r="AC18">
            <v>0</v>
          </cell>
          <cell r="AD18">
            <v>0</v>
          </cell>
          <cell r="AE18">
            <v>33.599999999999994</v>
          </cell>
          <cell r="AF18">
            <v>0.64</v>
          </cell>
          <cell r="AG18">
            <v>0.47</v>
          </cell>
          <cell r="AH18">
            <v>0.21</v>
          </cell>
        </row>
        <row r="19">
          <cell r="W19">
            <v>17</v>
          </cell>
          <cell r="X19">
            <v>0</v>
          </cell>
          <cell r="Y19">
            <v>36.9</v>
          </cell>
          <cell r="Z19">
            <v>10.6</v>
          </cell>
          <cell r="AA19">
            <v>0</v>
          </cell>
          <cell r="AB19">
            <v>0</v>
          </cell>
          <cell r="AC19">
            <v>0</v>
          </cell>
          <cell r="AD19">
            <v>0</v>
          </cell>
          <cell r="AE19">
            <v>35.5</v>
          </cell>
          <cell r="AF19">
            <v>0.52</v>
          </cell>
          <cell r="AG19">
            <v>0.85</v>
          </cell>
          <cell r="AH19">
            <v>0.17</v>
          </cell>
        </row>
        <row r="20">
          <cell r="O20">
            <v>1</v>
          </cell>
          <cell r="W20">
            <v>27.5</v>
          </cell>
          <cell r="X20">
            <v>0</v>
          </cell>
          <cell r="Y20">
            <v>24.2</v>
          </cell>
          <cell r="Z20">
            <v>11</v>
          </cell>
          <cell r="AA20">
            <v>0</v>
          </cell>
          <cell r="AB20">
            <v>0</v>
          </cell>
          <cell r="AC20">
            <v>0</v>
          </cell>
          <cell r="AD20">
            <v>0</v>
          </cell>
          <cell r="AE20">
            <v>37.299999999999997</v>
          </cell>
          <cell r="AF20">
            <v>0.56000000000000005</v>
          </cell>
          <cell r="AG20">
            <v>0.47</v>
          </cell>
          <cell r="AH20">
            <v>0.19</v>
          </cell>
        </row>
        <row r="21">
          <cell r="W21">
            <v>30</v>
          </cell>
          <cell r="X21">
            <v>0</v>
          </cell>
          <cell r="Y21">
            <v>36</v>
          </cell>
          <cell r="Z21">
            <v>24</v>
          </cell>
          <cell r="AA21">
            <v>0</v>
          </cell>
          <cell r="AB21">
            <v>0</v>
          </cell>
          <cell r="AC21">
            <v>0</v>
          </cell>
          <cell r="AD21">
            <v>0</v>
          </cell>
          <cell r="AE21">
            <v>10</v>
          </cell>
          <cell r="AF21">
            <v>0.69</v>
          </cell>
          <cell r="AG21">
            <v>0.85</v>
          </cell>
          <cell r="AH21">
            <v>0.28000000000000003</v>
          </cell>
        </row>
        <row r="22">
          <cell r="W22">
            <v>6</v>
          </cell>
          <cell r="X22">
            <v>0</v>
          </cell>
          <cell r="Y22">
            <v>67.5</v>
          </cell>
          <cell r="Z22">
            <v>2.5</v>
          </cell>
          <cell r="AA22">
            <v>0</v>
          </cell>
          <cell r="AB22">
            <v>0</v>
          </cell>
          <cell r="AC22">
            <v>0</v>
          </cell>
          <cell r="AD22">
            <v>0</v>
          </cell>
          <cell r="AE22">
            <v>24</v>
          </cell>
          <cell r="AF22">
            <v>0.69</v>
          </cell>
          <cell r="AG22">
            <v>0.85</v>
          </cell>
          <cell r="AH22">
            <v>0.14000000000000001</v>
          </cell>
        </row>
        <row r="23">
          <cell r="W23">
            <v>23.2</v>
          </cell>
          <cell r="X23">
            <v>3.9</v>
          </cell>
          <cell r="Y23">
            <v>33.9</v>
          </cell>
          <cell r="Z23">
            <v>6.2</v>
          </cell>
          <cell r="AA23">
            <v>0</v>
          </cell>
          <cell r="AB23">
            <v>0</v>
          </cell>
          <cell r="AC23">
            <v>0</v>
          </cell>
          <cell r="AD23">
            <v>1.4</v>
          </cell>
          <cell r="AE23">
            <v>31.399999999999991</v>
          </cell>
          <cell r="AF23">
            <v>0.65</v>
          </cell>
          <cell r="AG23">
            <v>0.57999999999999996</v>
          </cell>
          <cell r="AH23">
            <v>0.19</v>
          </cell>
        </row>
        <row r="24">
          <cell r="W24">
            <v>13.7</v>
          </cell>
          <cell r="X24">
            <v>2.6</v>
          </cell>
          <cell r="Y24">
            <v>43.8</v>
          </cell>
          <cell r="Z24">
            <v>13.5</v>
          </cell>
          <cell r="AA24">
            <v>0</v>
          </cell>
          <cell r="AB24">
            <v>0</v>
          </cell>
          <cell r="AC24">
            <v>0</v>
          </cell>
          <cell r="AD24">
            <v>1.8</v>
          </cell>
          <cell r="AE24">
            <v>24.600000000000009</v>
          </cell>
          <cell r="AF24">
            <v>0.21</v>
          </cell>
          <cell r="AG24">
            <v>0.5</v>
          </cell>
          <cell r="AH24">
            <v>0.19</v>
          </cell>
        </row>
        <row r="25">
          <cell r="W25">
            <v>17.100000000000001</v>
          </cell>
          <cell r="X25">
            <v>2.6</v>
          </cell>
          <cell r="Y25">
            <v>44.9</v>
          </cell>
          <cell r="Z25">
            <v>4.7</v>
          </cell>
          <cell r="AA25">
            <v>0</v>
          </cell>
          <cell r="AB25">
            <v>0</v>
          </cell>
          <cell r="AC25">
            <v>0</v>
          </cell>
          <cell r="AD25">
            <v>0.7</v>
          </cell>
          <cell r="AE25">
            <v>30</v>
          </cell>
          <cell r="AF25">
            <v>0.26</v>
          </cell>
          <cell r="AG25">
            <v>0.54</v>
          </cell>
          <cell r="AH25">
            <v>0.16</v>
          </cell>
        </row>
        <row r="26">
          <cell r="W26">
            <v>17</v>
          </cell>
          <cell r="X26">
            <v>5.0999999999999996</v>
          </cell>
          <cell r="Y26">
            <v>46.9</v>
          </cell>
          <cell r="Z26">
            <v>2.4</v>
          </cell>
          <cell r="AA26">
            <v>0</v>
          </cell>
          <cell r="AB26">
            <v>0</v>
          </cell>
          <cell r="AC26">
            <v>0</v>
          </cell>
          <cell r="AD26">
            <v>1.9</v>
          </cell>
          <cell r="AE26">
            <v>26.699999999999989</v>
          </cell>
          <cell r="AF26">
            <v>0.49</v>
          </cell>
          <cell r="AG26">
            <v>0.83</v>
          </cell>
          <cell r="AH26">
            <v>0.17</v>
          </cell>
        </row>
      </sheetData>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숨김) 0. 건조 선박 Type별 비중"/>
      <sheetName val="█ Cat_all █"/>
      <sheetName val="█ Projection_Category 1,11,12"/>
      <sheetName val="█ Cat 1_Projection"/>
      <sheetName val="1-1. 선박 구성 분석"/>
      <sheetName val="# 1-2. 고객사_데이터&gt;생산물량실적"/>
      <sheetName val="█ Cat 2"/>
      <sheetName val="█ Cat 3"/>
      <sheetName val="█ Cat 4"/>
      <sheetName val="4-1. 현대중공업_20_해외"/>
      <sheetName val="4-1. 현대중공업_21_해외"/>
      <sheetName val="4-2. 현대삼호중공업_20_해외"/>
      <sheetName val="4-2. 현대삼호중공업_21_해외"/>
      <sheetName val="4-3. 현대미포조선_20_해외"/>
      <sheetName val="4-3. 현대미포조선_21_해외"/>
      <sheetName val="4-4. 현대중공업, 미포, 삼호_국내_20,21"/>
      <sheetName val="#4. 거리 Back Data"/>
      <sheetName val="#4.  Country - City Matching"/>
      <sheetName val="█  Cat 5"/>
      <sheetName val="█  Cat 6"/>
      <sheetName val="# 6-1. 한국조선해양_20_21_국내_거리산출"/>
      <sheetName val="# 6-2. 현중_거리산출"/>
      <sheetName val="# 6-2. 현중_전체 종업원 현황"/>
      <sheetName val="# 6-2. 현중_출장거리 기준"/>
      <sheetName val="# 6-2. 현중_사번별 주소지"/>
      <sheetName val="# 6-2. 현중_해외출장 현황"/>
      <sheetName val="# 6-3. 삼호_20_Raw Data"/>
      <sheetName val="# 6-3. 삼호_21_Raw Data"/>
      <sheetName val="# 6-3. 삼호_설명"/>
      <sheetName val="# 6-4. 미포_거리기준"/>
      <sheetName val="# 6-4. 미포_사번별 주소지"/>
      <sheetName val="# 6-4. 미포_거리산출"/>
      <sheetName val="█  Cat 7"/>
      <sheetName val="7-1. 한국조선해양_20,21"/>
      <sheetName val="7-2. 현중_20,21"/>
      <sheetName val="7-3. 삼호_20, 21"/>
      <sheetName val="7-4. 미포_20,21"/>
      <sheetName val="# 7-1. 한국조선해양_출퇴근 이동수단"/>
      <sheetName val="# 7-1. 한국조선해양_거리산출"/>
      <sheetName val="# 7-2. 현대중공업_출퇴근 이동수단"/>
      <sheetName val="# 7-3. 삼호_설명"/>
      <sheetName val="# 7-3. 삼호_20 Raw"/>
      <sheetName val="# 7-3. 삼호_21 Raw"/>
      <sheetName val="# 7-4. 미포_출퇴근 이동수단"/>
      <sheetName val="# 7-4. 미포_비상연락망"/>
      <sheetName val="# 7-4. 미포_출퇴근_거리산출"/>
      <sheetName val="█  Cat 11_Projection"/>
      <sheetName val="11-1. 현중_20, 21"/>
      <sheetName val="11-1. 삼호_20, 21"/>
      <sheetName val="11-1. 미포_20, 21"/>
      <sheetName val="(숨김) Cat 11_선종별 배출 Efficiency비교"/>
      <sheetName val="# 11. EU 연료 별 에너지 Share 전망"/>
      <sheetName val="█  Cat_12 Projection"/>
      <sheetName val="#12. GT_DWT Conversion"/>
      <sheetName val="█  Cat_15"/>
      <sheetName val="█ 99. BackData &gt;&gt;"/>
      <sheetName val="#99. 건조 전망 (CGT)"/>
      <sheetName val="# 99-1.고객사 데이터&gt; 과거 건조 수량_매출액"/>
      <sheetName val="# 99-2.고객사 데이터 &gt;Vessel Type 매칭"/>
      <sheetName val="# 99-3. 클락슨+DNV 전망 데이터"/>
      <sheetName val="# 99-4. Emissions calculation"/>
      <sheetName val="# 99-6. Third IMO GHG StudyData"/>
      <sheetName val="# 99-7. Ship LIfe Spam"/>
      <sheetName val="█ 배출계수 Mastersheet"/>
      <sheetName val="#배출계수 DB_1_환경성적표지 (21년+19년)"/>
      <sheetName val="#배출계수 DB_2_폐기물 종류별 잔재물 배출계수"/>
      <sheetName val="#배출계수 DB_3_배출량 세부산정방법"/>
      <sheetName val="#배출계수 DB_4_Methodology for GHG"/>
      <sheetName val="#배출계수DB_5_연료원별 사용 및 화학반응 공정"/>
      <sheetName val="#배출계수DB_6_한국산업은행 산업별 배출계수"/>
      <sheetName val="#배출계수DB_7_전력Upstream"/>
      <sheetName val="#배출계수DB_8_산업별 배출계수"/>
      <sheetName val="#배출계수DB_9_European_Commision_EF"/>
      <sheetName val="#배출계수DB_10_IMO 배출계수 "/>
      <sheetName val="#배출계수DB_11_Steel &amp; EAF Steel 계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 investment profile"/>
      <sheetName val="Hydrogen investment profile"/>
      <sheetName val="FC investment profile"/>
      <sheetName val="RE Investment_Project Analysis"/>
      <sheetName val="FC Investment_Project Analysis"/>
      <sheetName val="Hydrogen_Project Analysis"/>
      <sheetName val="Tariff and energy cost"/>
      <sheetName val="PV Installation Cost"/>
      <sheetName val="Hydrogen Burner Capital cost"/>
      <sheetName val="Capacity Factor"/>
      <sheetName val="Project Scenario_Global"/>
      <sheetName val="Paintshop Hydrogen"/>
      <sheetName val="Cost assumption ref."/>
      <sheetName val="Project Scenario_Korea"/>
      <sheetName val="원단위_tCO2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정사항"/>
      <sheetName val="기준표"/>
      <sheetName val="MAIN"/>
      <sheetName val="DB-계약예정"/>
      <sheetName val="DB-계약완료"/>
      <sheetName val="DB-합계"/>
      <sheetName val="팀별수주실적"/>
      <sheetName val="환경사양 정리"/>
      <sheetName val="Sheet1"/>
      <sheetName val="Sheet3"/>
      <sheetName val="SCOPE1 (비에너지) - 설비별 BAU 그래프"/>
    </sheetNames>
    <sheetDataSet>
      <sheetData sheetId="0"/>
      <sheetData sheetId="1"/>
      <sheetData sheetId="2"/>
      <sheetData sheetId="3">
        <row r="4">
          <cell r="B4" t="str">
            <v>조선</v>
          </cell>
          <cell r="C4">
            <v>1</v>
          </cell>
          <cell r="L4">
            <v>188000000</v>
          </cell>
          <cell r="Q4">
            <v>2021</v>
          </cell>
        </row>
        <row r="5">
          <cell r="B5" t="str">
            <v>HMD</v>
          </cell>
          <cell r="C5">
            <v>1</v>
          </cell>
          <cell r="L5">
            <v>194820000</v>
          </cell>
          <cell r="Q5">
            <v>2021</v>
          </cell>
        </row>
        <row r="6">
          <cell r="B6" t="str">
            <v>HMD</v>
          </cell>
          <cell r="C6">
            <v>1</v>
          </cell>
          <cell r="L6">
            <v>194820000</v>
          </cell>
          <cell r="Q6">
            <v>2021</v>
          </cell>
        </row>
        <row r="7">
          <cell r="B7" t="str">
            <v>HMD</v>
          </cell>
          <cell r="C7">
            <v>1</v>
          </cell>
          <cell r="L7">
            <v>194820000</v>
          </cell>
          <cell r="Q7">
            <v>2021</v>
          </cell>
        </row>
        <row r="8">
          <cell r="B8" t="str">
            <v>HMD</v>
          </cell>
          <cell r="C8">
            <v>1</v>
          </cell>
          <cell r="L8">
            <v>194820000</v>
          </cell>
          <cell r="Q8">
            <v>2021</v>
          </cell>
        </row>
        <row r="9">
          <cell r="B9" t="str">
            <v>삼호</v>
          </cell>
          <cell r="C9">
            <v>1</v>
          </cell>
          <cell r="L9">
            <v>109000000</v>
          </cell>
          <cell r="Q9">
            <v>2021</v>
          </cell>
        </row>
        <row r="10">
          <cell r="B10" t="str">
            <v>HMD</v>
          </cell>
          <cell r="C10">
            <v>1</v>
          </cell>
          <cell r="L10">
            <v>45890000</v>
          </cell>
          <cell r="Q10">
            <v>2021</v>
          </cell>
        </row>
        <row r="11">
          <cell r="B11" t="str">
            <v>현대</v>
          </cell>
          <cell r="C11">
            <v>2</v>
          </cell>
          <cell r="L11">
            <v>94020000</v>
          </cell>
          <cell r="Q11">
            <v>2021</v>
          </cell>
        </row>
        <row r="12">
          <cell r="B12" t="str">
            <v>현대</v>
          </cell>
          <cell r="C12">
            <v>2</v>
          </cell>
          <cell r="L12">
            <v>94020000</v>
          </cell>
          <cell r="Q12">
            <v>2021</v>
          </cell>
        </row>
        <row r="13">
          <cell r="B13" t="str">
            <v>삼호</v>
          </cell>
          <cell r="C13">
            <v>2</v>
          </cell>
          <cell r="L13">
            <v>189876100</v>
          </cell>
          <cell r="Q13">
            <v>2021</v>
          </cell>
        </row>
        <row r="14">
          <cell r="B14" t="str">
            <v>삼호</v>
          </cell>
          <cell r="C14">
            <v>2</v>
          </cell>
          <cell r="L14">
            <v>189876100</v>
          </cell>
          <cell r="Q14">
            <v>2021</v>
          </cell>
        </row>
        <row r="15">
          <cell r="B15" t="str">
            <v>삼호</v>
          </cell>
          <cell r="C15">
            <v>3</v>
          </cell>
          <cell r="L15">
            <v>183787500</v>
          </cell>
          <cell r="Q15">
            <v>2021</v>
          </cell>
        </row>
        <row r="16">
          <cell r="B16" t="str">
            <v>조선</v>
          </cell>
          <cell r="C16">
            <v>1</v>
          </cell>
          <cell r="L16">
            <v>51225000</v>
          </cell>
          <cell r="Q16">
            <v>2021</v>
          </cell>
        </row>
        <row r="17">
          <cell r="B17" t="str">
            <v>HMD</v>
          </cell>
          <cell r="C17">
            <v>1</v>
          </cell>
          <cell r="L17">
            <v>51225000</v>
          </cell>
          <cell r="Q17">
            <v>2021</v>
          </cell>
        </row>
        <row r="18">
          <cell r="B18" t="str">
            <v>조선</v>
          </cell>
          <cell r="C18">
            <v>3</v>
          </cell>
          <cell r="L18">
            <v>45700000</v>
          </cell>
          <cell r="Q18">
            <v>2021</v>
          </cell>
        </row>
        <row r="19">
          <cell r="B19" t="str">
            <v>HMD</v>
          </cell>
          <cell r="C19">
            <v>1</v>
          </cell>
          <cell r="L19">
            <v>45700000</v>
          </cell>
          <cell r="Q19">
            <v>2021</v>
          </cell>
        </row>
        <row r="20">
          <cell r="B20" t="str">
            <v>조선</v>
          </cell>
          <cell r="C20">
            <v>1</v>
          </cell>
          <cell r="L20">
            <v>53569454.545454547</v>
          </cell>
          <cell r="Q20">
            <v>2021</v>
          </cell>
        </row>
        <row r="21">
          <cell r="B21" t="str">
            <v>조선</v>
          </cell>
          <cell r="C21">
            <v>2</v>
          </cell>
          <cell r="L21">
            <v>49500000</v>
          </cell>
          <cell r="Q21">
            <v>2021</v>
          </cell>
        </row>
        <row r="22">
          <cell r="B22" t="str">
            <v>조선</v>
          </cell>
          <cell r="C22">
            <v>2</v>
          </cell>
          <cell r="L22">
            <v>49500000</v>
          </cell>
          <cell r="Q22">
            <v>2021</v>
          </cell>
        </row>
        <row r="23">
          <cell r="B23" t="str">
            <v>조선</v>
          </cell>
          <cell r="C23">
            <v>2</v>
          </cell>
          <cell r="L23">
            <v>49500000</v>
          </cell>
          <cell r="Q23">
            <v>2021</v>
          </cell>
        </row>
        <row r="24">
          <cell r="B24" t="str">
            <v>조선</v>
          </cell>
          <cell r="C24">
            <v>2</v>
          </cell>
          <cell r="L24">
            <v>49500000</v>
          </cell>
          <cell r="Q24">
            <v>2021</v>
          </cell>
        </row>
        <row r="25">
          <cell r="B25" t="str">
            <v>조선</v>
          </cell>
          <cell r="C25">
            <v>2</v>
          </cell>
          <cell r="L25">
            <v>49500000</v>
          </cell>
          <cell r="Q25">
            <v>2021</v>
          </cell>
        </row>
        <row r="26">
          <cell r="B26" t="str">
            <v>조선</v>
          </cell>
          <cell r="C26">
            <v>1</v>
          </cell>
          <cell r="L26">
            <v>49500000</v>
          </cell>
          <cell r="Q26">
            <v>2021</v>
          </cell>
        </row>
        <row r="27">
          <cell r="B27" t="str">
            <v>삼호</v>
          </cell>
          <cell r="C27">
            <v>2</v>
          </cell>
          <cell r="L27">
            <v>61300000</v>
          </cell>
          <cell r="Q27">
            <v>2021</v>
          </cell>
        </row>
        <row r="28">
          <cell r="B28" t="str">
            <v>삼호</v>
          </cell>
          <cell r="C28">
            <v>3</v>
          </cell>
          <cell r="L28">
            <v>77380000</v>
          </cell>
          <cell r="Q28">
            <v>2021</v>
          </cell>
        </row>
        <row r="29">
          <cell r="B29" t="str">
            <v>삼호</v>
          </cell>
          <cell r="C29">
            <v>3</v>
          </cell>
          <cell r="L29">
            <v>77380000</v>
          </cell>
          <cell r="Q29">
            <v>2021</v>
          </cell>
        </row>
        <row r="30">
          <cell r="B30" t="str">
            <v>조선</v>
          </cell>
          <cell r="C30">
            <v>1</v>
          </cell>
          <cell r="L30">
            <v>185550000</v>
          </cell>
          <cell r="Q30">
            <v>2021</v>
          </cell>
        </row>
        <row r="31">
          <cell r="B31" t="str">
            <v>삼호</v>
          </cell>
          <cell r="C31">
            <v>3</v>
          </cell>
          <cell r="L31">
            <v>185550000</v>
          </cell>
          <cell r="Q31">
            <v>2021</v>
          </cell>
        </row>
        <row r="32">
          <cell r="B32" t="str">
            <v>삼호</v>
          </cell>
          <cell r="C32">
            <v>1</v>
          </cell>
          <cell r="L32">
            <v>44850000</v>
          </cell>
          <cell r="Q32">
            <v>2021</v>
          </cell>
        </row>
        <row r="33">
          <cell r="B33" t="str">
            <v>HMD</v>
          </cell>
          <cell r="C33">
            <v>1</v>
          </cell>
          <cell r="L33">
            <v>185550000</v>
          </cell>
          <cell r="Q33">
            <v>2021</v>
          </cell>
        </row>
        <row r="34">
          <cell r="B34" t="str">
            <v>HMD</v>
          </cell>
          <cell r="C34">
            <v>1</v>
          </cell>
          <cell r="L34">
            <v>185550000</v>
          </cell>
          <cell r="Q34">
            <v>2021</v>
          </cell>
        </row>
        <row r="35">
          <cell r="B35" t="str">
            <v>HMD</v>
          </cell>
          <cell r="C35">
            <v>1</v>
          </cell>
          <cell r="L35">
            <v>185550000</v>
          </cell>
          <cell r="Q35">
            <v>2021</v>
          </cell>
        </row>
        <row r="36">
          <cell r="B36" t="str">
            <v>HMD</v>
          </cell>
          <cell r="C36">
            <v>1</v>
          </cell>
          <cell r="L36">
            <v>76500000</v>
          </cell>
          <cell r="Q36">
            <v>2021</v>
          </cell>
        </row>
        <row r="37">
          <cell r="B37" t="str">
            <v>HMD</v>
          </cell>
          <cell r="C37">
            <v>1</v>
          </cell>
          <cell r="L37">
            <v>76500000</v>
          </cell>
          <cell r="Q37">
            <v>2021</v>
          </cell>
        </row>
        <row r="38">
          <cell r="B38" t="str">
            <v>조선</v>
          </cell>
          <cell r="C38">
            <v>1</v>
          </cell>
          <cell r="L38">
            <v>191000000</v>
          </cell>
          <cell r="Q38">
            <v>2021</v>
          </cell>
        </row>
        <row r="39">
          <cell r="B39" t="str">
            <v>조선</v>
          </cell>
          <cell r="C39">
            <v>1</v>
          </cell>
          <cell r="L39">
            <v>191000000</v>
          </cell>
          <cell r="Q39">
            <v>2021</v>
          </cell>
        </row>
        <row r="40">
          <cell r="B40" t="str">
            <v>삼호</v>
          </cell>
          <cell r="C40">
            <v>3</v>
          </cell>
          <cell r="L40">
            <v>191000000</v>
          </cell>
          <cell r="Q40">
            <v>2021</v>
          </cell>
        </row>
        <row r="41">
          <cell r="B41" t="str">
            <v>삼호</v>
          </cell>
          <cell r="C41">
            <v>3</v>
          </cell>
          <cell r="L41">
            <v>191000000</v>
          </cell>
          <cell r="Q41">
            <v>2021</v>
          </cell>
        </row>
        <row r="42">
          <cell r="B42" t="str">
            <v>삼호</v>
          </cell>
          <cell r="C42">
            <v>3</v>
          </cell>
          <cell r="L42">
            <v>191000000</v>
          </cell>
          <cell r="Q42">
            <v>2021</v>
          </cell>
        </row>
        <row r="43">
          <cell r="B43" t="str">
            <v>삼호</v>
          </cell>
          <cell r="C43">
            <v>3</v>
          </cell>
          <cell r="L43">
            <v>59525000</v>
          </cell>
          <cell r="Q43">
            <v>2021</v>
          </cell>
        </row>
        <row r="44">
          <cell r="B44" t="str">
            <v>삼호</v>
          </cell>
          <cell r="C44">
            <v>3</v>
          </cell>
          <cell r="L44">
            <v>59525000</v>
          </cell>
          <cell r="Q44">
            <v>2021</v>
          </cell>
        </row>
        <row r="45">
          <cell r="B45" t="str">
            <v>HMD</v>
          </cell>
          <cell r="C45">
            <v>1</v>
          </cell>
          <cell r="L45">
            <v>191000000</v>
          </cell>
          <cell r="Q45">
            <v>2021</v>
          </cell>
        </row>
        <row r="46">
          <cell r="B46" t="str">
            <v>삼호</v>
          </cell>
          <cell r="C46">
            <v>1</v>
          </cell>
          <cell r="L46">
            <v>183828300</v>
          </cell>
          <cell r="Q46">
            <v>2020</v>
          </cell>
        </row>
        <row r="47">
          <cell r="B47" t="str">
            <v>삼호</v>
          </cell>
          <cell r="C47">
            <v>3</v>
          </cell>
          <cell r="L47">
            <v>183828300</v>
          </cell>
          <cell r="Q47">
            <v>2020</v>
          </cell>
        </row>
        <row r="48">
          <cell r="B48" t="str">
            <v>조선</v>
          </cell>
          <cell r="C48">
            <v>2</v>
          </cell>
          <cell r="L48">
            <v>185550000</v>
          </cell>
          <cell r="Q48">
            <v>2020</v>
          </cell>
        </row>
        <row r="49">
          <cell r="B49" t="str">
            <v>조선</v>
          </cell>
          <cell r="C49">
            <v>2</v>
          </cell>
          <cell r="L49">
            <v>185550000</v>
          </cell>
          <cell r="Q49">
            <v>2020</v>
          </cell>
        </row>
        <row r="50">
          <cell r="B50" t="str">
            <v>조선</v>
          </cell>
          <cell r="C50">
            <v>2</v>
          </cell>
          <cell r="L50">
            <v>185550000</v>
          </cell>
          <cell r="Q50">
            <v>2020</v>
          </cell>
        </row>
        <row r="51">
          <cell r="B51" t="str">
            <v>조선</v>
          </cell>
          <cell r="C51">
            <v>2</v>
          </cell>
          <cell r="L51">
            <v>185550000</v>
          </cell>
          <cell r="Q51">
            <v>2020</v>
          </cell>
        </row>
        <row r="52">
          <cell r="B52" t="str">
            <v>조선</v>
          </cell>
          <cell r="C52">
            <v>2</v>
          </cell>
          <cell r="L52">
            <v>185550000</v>
          </cell>
          <cell r="Q52">
            <v>2020</v>
          </cell>
        </row>
        <row r="53">
          <cell r="B53" t="str">
            <v>조선</v>
          </cell>
          <cell r="C53">
            <v>2</v>
          </cell>
          <cell r="L53">
            <v>229500000</v>
          </cell>
          <cell r="Q53">
            <v>2020</v>
          </cell>
        </row>
        <row r="54">
          <cell r="B54" t="str">
            <v>삼호</v>
          </cell>
          <cell r="C54">
            <v>1</v>
          </cell>
          <cell r="L54">
            <v>93420000</v>
          </cell>
          <cell r="Q54">
            <v>2020</v>
          </cell>
        </row>
        <row r="55">
          <cell r="B55" t="str">
            <v>삼호</v>
          </cell>
          <cell r="C55">
            <v>1</v>
          </cell>
          <cell r="L55">
            <v>93420000</v>
          </cell>
          <cell r="Q55">
            <v>2020</v>
          </cell>
        </row>
        <row r="56">
          <cell r="B56" t="str">
            <v>삼호</v>
          </cell>
          <cell r="C56">
            <v>1</v>
          </cell>
          <cell r="L56">
            <v>93420000</v>
          </cell>
          <cell r="Q56">
            <v>2020</v>
          </cell>
        </row>
        <row r="57">
          <cell r="B57" t="str">
            <v>삼호</v>
          </cell>
          <cell r="C57">
            <v>1</v>
          </cell>
          <cell r="L57">
            <v>93420000</v>
          </cell>
          <cell r="Q57">
            <v>2020</v>
          </cell>
        </row>
        <row r="58">
          <cell r="B58" t="str">
            <v>삼호</v>
          </cell>
          <cell r="C58">
            <v>3</v>
          </cell>
          <cell r="L58">
            <v>186000000</v>
          </cell>
          <cell r="Q58">
            <v>2020</v>
          </cell>
        </row>
        <row r="59">
          <cell r="B59" t="str">
            <v>삼호</v>
          </cell>
          <cell r="C59">
            <v>3</v>
          </cell>
          <cell r="L59">
            <v>186000000</v>
          </cell>
          <cell r="Q59">
            <v>2020</v>
          </cell>
        </row>
        <row r="60">
          <cell r="B60" t="str">
            <v>삼호</v>
          </cell>
          <cell r="C60">
            <v>3</v>
          </cell>
          <cell r="L60">
            <v>186000000</v>
          </cell>
          <cell r="Q60">
            <v>2020</v>
          </cell>
        </row>
        <row r="61">
          <cell r="B61" t="str">
            <v>삼호</v>
          </cell>
          <cell r="C61">
            <v>3</v>
          </cell>
          <cell r="L61">
            <v>186000000</v>
          </cell>
          <cell r="Q61">
            <v>2020</v>
          </cell>
        </row>
        <row r="62">
          <cell r="B62" t="str">
            <v>삼호</v>
          </cell>
          <cell r="C62">
            <v>3</v>
          </cell>
          <cell r="L62">
            <v>183000000</v>
          </cell>
          <cell r="Q62">
            <v>2020</v>
          </cell>
        </row>
        <row r="63">
          <cell r="B63" t="str">
            <v>삼호</v>
          </cell>
          <cell r="C63">
            <v>3</v>
          </cell>
          <cell r="L63">
            <v>183000000</v>
          </cell>
          <cell r="Q63">
            <v>2020</v>
          </cell>
        </row>
        <row r="64">
          <cell r="B64" t="str">
            <v>삼호</v>
          </cell>
          <cell r="C64">
            <v>3</v>
          </cell>
          <cell r="L64">
            <v>183000000</v>
          </cell>
          <cell r="Q64">
            <v>2020</v>
          </cell>
        </row>
        <row r="65">
          <cell r="B65" t="str">
            <v>삼호</v>
          </cell>
          <cell r="C65">
            <v>3</v>
          </cell>
          <cell r="L65">
            <v>183000000</v>
          </cell>
          <cell r="Q65">
            <v>2020</v>
          </cell>
        </row>
        <row r="66">
          <cell r="B66" t="str">
            <v>삼호</v>
          </cell>
          <cell r="C66">
            <v>3</v>
          </cell>
          <cell r="L66">
            <v>183000000</v>
          </cell>
          <cell r="Q66">
            <v>2020</v>
          </cell>
        </row>
        <row r="67">
          <cell r="B67" t="str">
            <v>HMD</v>
          </cell>
          <cell r="C67">
            <v>1</v>
          </cell>
          <cell r="L67">
            <v>23200000</v>
          </cell>
          <cell r="Q67">
            <v>2020</v>
          </cell>
        </row>
        <row r="68">
          <cell r="B68" t="str">
            <v>HMD</v>
          </cell>
          <cell r="C68">
            <v>1</v>
          </cell>
          <cell r="L68">
            <v>51225000</v>
          </cell>
          <cell r="Q68">
            <v>2020</v>
          </cell>
        </row>
        <row r="69">
          <cell r="B69" t="str">
            <v>HMD</v>
          </cell>
          <cell r="C69">
            <v>2</v>
          </cell>
          <cell r="L69">
            <v>53100000</v>
          </cell>
          <cell r="Q69">
            <v>2020</v>
          </cell>
        </row>
        <row r="70">
          <cell r="B70" t="str">
            <v>HMD</v>
          </cell>
          <cell r="C70">
            <v>2</v>
          </cell>
          <cell r="L70">
            <v>53100000</v>
          </cell>
          <cell r="Q70">
            <v>2020</v>
          </cell>
        </row>
        <row r="71">
          <cell r="B71" t="str">
            <v>HMD</v>
          </cell>
          <cell r="C71">
            <v>1</v>
          </cell>
          <cell r="L71">
            <v>36600000</v>
          </cell>
          <cell r="Q71">
            <v>2020</v>
          </cell>
        </row>
        <row r="72">
          <cell r="B72" t="str">
            <v>조선</v>
          </cell>
          <cell r="C72">
            <v>1</v>
          </cell>
          <cell r="L72">
            <v>87000000</v>
          </cell>
          <cell r="Q72">
            <v>2020</v>
          </cell>
        </row>
        <row r="73">
          <cell r="B73" t="str">
            <v>조선</v>
          </cell>
          <cell r="C73">
            <v>1</v>
          </cell>
          <cell r="L73">
            <v>87000000</v>
          </cell>
          <cell r="Q73">
            <v>2020</v>
          </cell>
        </row>
        <row r="74">
          <cell r="B74" t="str">
            <v>조선</v>
          </cell>
          <cell r="C74">
            <v>1</v>
          </cell>
          <cell r="L74">
            <v>87000000</v>
          </cell>
          <cell r="Q74">
            <v>2020</v>
          </cell>
        </row>
      </sheetData>
      <sheetData sheetId="4">
        <row r="6">
          <cell r="B6" t="str">
            <v>조선</v>
          </cell>
          <cell r="C6">
            <v>1</v>
          </cell>
          <cell r="K6" t="str">
            <v>P1</v>
          </cell>
          <cell r="L6">
            <v>76000000</v>
          </cell>
          <cell r="Q6">
            <v>2020</v>
          </cell>
          <cell r="R6">
            <v>43838</v>
          </cell>
          <cell r="T6" t="str">
            <v>LPG1</v>
          </cell>
          <cell r="AC6">
            <v>1</v>
          </cell>
          <cell r="AE6" t="str">
            <v>SCRUBBER</v>
          </cell>
        </row>
        <row r="7">
          <cell r="B7" t="str">
            <v>조선</v>
          </cell>
          <cell r="C7">
            <v>1</v>
          </cell>
          <cell r="K7" t="str">
            <v>P1</v>
          </cell>
          <cell r="L7">
            <v>76000000</v>
          </cell>
          <cell r="Q7">
            <v>2020</v>
          </cell>
          <cell r="R7">
            <v>43885</v>
          </cell>
          <cell r="T7" t="str">
            <v>LPG1</v>
          </cell>
          <cell r="AC7">
            <v>1</v>
          </cell>
          <cell r="AE7" t="str">
            <v>SCRUBBER</v>
          </cell>
        </row>
        <row r="9">
          <cell r="B9" t="str">
            <v>조선</v>
          </cell>
          <cell r="C9">
            <v>1</v>
          </cell>
          <cell r="K9" t="str">
            <v>P1</v>
          </cell>
          <cell r="L9">
            <v>80800000</v>
          </cell>
          <cell r="Q9">
            <v>2020</v>
          </cell>
          <cell r="R9">
            <v>43906</v>
          </cell>
          <cell r="T9" t="str">
            <v>LPG1</v>
          </cell>
          <cell r="AC9">
            <v>1</v>
          </cell>
          <cell r="AE9" t="str">
            <v>LPG DF</v>
          </cell>
        </row>
        <row r="11">
          <cell r="B11" t="str">
            <v>HMD</v>
          </cell>
          <cell r="C11">
            <v>1</v>
          </cell>
          <cell r="K11" t="str">
            <v>PC2</v>
          </cell>
          <cell r="L11">
            <v>38650000</v>
          </cell>
          <cell r="Q11">
            <v>2020</v>
          </cell>
          <cell r="R11">
            <v>43839</v>
          </cell>
          <cell r="T11" t="str">
            <v>PC</v>
          </cell>
          <cell r="AC11">
            <v>1</v>
          </cell>
          <cell r="AE11" t="str">
            <v>SCRUBBER READY</v>
          </cell>
        </row>
        <row r="13">
          <cell r="B13" t="str">
            <v>HVS</v>
          </cell>
          <cell r="C13">
            <v>1</v>
          </cell>
          <cell r="K13" t="str">
            <v>PC2</v>
          </cell>
          <cell r="L13">
            <v>35579000</v>
          </cell>
          <cell r="Q13">
            <v>2020</v>
          </cell>
          <cell r="R13">
            <v>43850</v>
          </cell>
          <cell r="T13" t="str">
            <v>PC</v>
          </cell>
          <cell r="AC13">
            <v>1</v>
          </cell>
          <cell r="AE13" t="str">
            <v>SCRUBBER OPTION</v>
          </cell>
        </row>
        <row r="14">
          <cell r="B14" t="str">
            <v>HVS</v>
          </cell>
          <cell r="C14">
            <v>1</v>
          </cell>
          <cell r="K14" t="str">
            <v>PC2</v>
          </cell>
          <cell r="L14">
            <v>35579000</v>
          </cell>
          <cell r="Q14">
            <v>2020</v>
          </cell>
          <cell r="R14">
            <v>43850</v>
          </cell>
          <cell r="T14" t="str">
            <v>PC</v>
          </cell>
          <cell r="AC14">
            <v>1</v>
          </cell>
          <cell r="AE14" t="str">
            <v>SCRUBBER OPTION</v>
          </cell>
        </row>
        <row r="15">
          <cell r="B15" t="str">
            <v>HVS</v>
          </cell>
          <cell r="C15">
            <v>1</v>
          </cell>
          <cell r="K15" t="str">
            <v>PC2</v>
          </cell>
          <cell r="L15">
            <v>33950000</v>
          </cell>
          <cell r="Q15">
            <v>2020</v>
          </cell>
          <cell r="R15">
            <v>43850</v>
          </cell>
          <cell r="T15" t="str">
            <v>PC</v>
          </cell>
          <cell r="AC15">
            <v>1</v>
          </cell>
          <cell r="AE15" t="str">
            <v>SCRUBBER OPTION</v>
          </cell>
        </row>
        <row r="16">
          <cell r="B16" t="str">
            <v>HVS</v>
          </cell>
          <cell r="C16">
            <v>1</v>
          </cell>
          <cell r="K16" t="str">
            <v>PC2</v>
          </cell>
          <cell r="L16">
            <v>33950000</v>
          </cell>
          <cell r="Q16">
            <v>2020</v>
          </cell>
          <cell r="R16">
            <v>43850</v>
          </cell>
          <cell r="T16" t="str">
            <v>PC</v>
          </cell>
          <cell r="AC16">
            <v>1</v>
          </cell>
          <cell r="AE16" t="str">
            <v>SCRUBBER OPTION</v>
          </cell>
        </row>
        <row r="18">
          <cell r="B18" t="str">
            <v>삼호</v>
          </cell>
          <cell r="C18">
            <v>1</v>
          </cell>
          <cell r="K18" t="str">
            <v>T1</v>
          </cell>
          <cell r="L18">
            <v>94200000</v>
          </cell>
          <cell r="Q18">
            <v>2020</v>
          </cell>
          <cell r="R18">
            <v>43850</v>
          </cell>
          <cell r="T18" t="str">
            <v>TD1</v>
          </cell>
          <cell r="AC18">
            <v>1</v>
          </cell>
        </row>
        <row r="20">
          <cell r="B20" t="str">
            <v>삼호</v>
          </cell>
          <cell r="C20">
            <v>1</v>
          </cell>
          <cell r="K20" t="str">
            <v>N1</v>
          </cell>
          <cell r="L20">
            <v>186423000</v>
          </cell>
          <cell r="Q20">
            <v>2020</v>
          </cell>
          <cell r="R20">
            <v>44042</v>
          </cell>
          <cell r="T20" t="str">
            <v>LNG2</v>
          </cell>
          <cell r="AC20">
            <v>1</v>
          </cell>
          <cell r="AE20" t="str">
            <v>XDF</v>
          </cell>
        </row>
        <row r="21">
          <cell r="B21" t="str">
            <v>삼호</v>
          </cell>
          <cell r="C21">
            <v>1</v>
          </cell>
          <cell r="K21" t="str">
            <v>N1</v>
          </cell>
          <cell r="L21">
            <v>186423000</v>
          </cell>
          <cell r="Q21">
            <v>2020</v>
          </cell>
          <cell r="R21">
            <v>44042</v>
          </cell>
          <cell r="T21" t="str">
            <v>LNG2</v>
          </cell>
          <cell r="AC21">
            <v>1</v>
          </cell>
          <cell r="AE21" t="str">
            <v>XDF</v>
          </cell>
        </row>
        <row r="23">
          <cell r="B23" t="str">
            <v>HMD</v>
          </cell>
          <cell r="C23">
            <v>1</v>
          </cell>
          <cell r="K23" t="str">
            <v>PC2</v>
          </cell>
          <cell r="L23">
            <v>37791000</v>
          </cell>
          <cell r="Q23">
            <v>2020</v>
          </cell>
          <cell r="R23">
            <v>43851</v>
          </cell>
          <cell r="T23" t="str">
            <v>PC</v>
          </cell>
          <cell r="AC23">
            <v>1</v>
          </cell>
        </row>
        <row r="24">
          <cell r="B24" t="str">
            <v>HMD</v>
          </cell>
          <cell r="C24">
            <v>1</v>
          </cell>
          <cell r="K24" t="str">
            <v>PC2</v>
          </cell>
          <cell r="L24">
            <v>37791000</v>
          </cell>
          <cell r="Q24">
            <v>2020</v>
          </cell>
          <cell r="R24">
            <v>43851</v>
          </cell>
          <cell r="T24" t="str">
            <v>PC</v>
          </cell>
          <cell r="AC24">
            <v>1</v>
          </cell>
        </row>
        <row r="26">
          <cell r="B26" t="str">
            <v>HMD</v>
          </cell>
          <cell r="C26">
            <v>1</v>
          </cell>
          <cell r="K26" t="str">
            <v>PC2</v>
          </cell>
          <cell r="L26">
            <v>37340000</v>
          </cell>
          <cell r="Q26">
            <v>2020</v>
          </cell>
          <cell r="R26">
            <v>43887</v>
          </cell>
          <cell r="T26" t="str">
            <v>PC</v>
          </cell>
          <cell r="AC26">
            <v>1</v>
          </cell>
        </row>
        <row r="28">
          <cell r="B28" t="str">
            <v>HVS</v>
          </cell>
          <cell r="C28">
            <v>1</v>
          </cell>
          <cell r="K28" t="str">
            <v>PC2</v>
          </cell>
          <cell r="L28">
            <v>34100000</v>
          </cell>
          <cell r="Q28">
            <v>2020</v>
          </cell>
          <cell r="R28">
            <v>43873</v>
          </cell>
          <cell r="T28" t="str">
            <v>PC</v>
          </cell>
          <cell r="AC28">
            <v>1</v>
          </cell>
          <cell r="AE28" t="str">
            <v>NONE</v>
          </cell>
        </row>
        <row r="30">
          <cell r="B30" t="str">
            <v>HMD</v>
          </cell>
          <cell r="C30">
            <v>1</v>
          </cell>
          <cell r="K30" t="str">
            <v>PC2</v>
          </cell>
          <cell r="L30">
            <v>41227000</v>
          </cell>
          <cell r="Q30">
            <v>2020</v>
          </cell>
          <cell r="R30">
            <v>43903</v>
          </cell>
          <cell r="T30" t="str">
            <v>LPG2</v>
          </cell>
          <cell r="AC30">
            <v>1</v>
          </cell>
          <cell r="AE30" t="str">
            <v>METHANOL DF</v>
          </cell>
        </row>
        <row r="31">
          <cell r="B31" t="str">
            <v>HMD</v>
          </cell>
          <cell r="C31">
            <v>1</v>
          </cell>
          <cell r="K31" t="str">
            <v>PC2</v>
          </cell>
          <cell r="L31">
            <v>41227000</v>
          </cell>
          <cell r="Q31">
            <v>2020</v>
          </cell>
          <cell r="R31">
            <v>43906</v>
          </cell>
          <cell r="T31" t="str">
            <v>LPG2</v>
          </cell>
          <cell r="AC31">
            <v>1</v>
          </cell>
          <cell r="AE31" t="str">
            <v>METHANOL DF</v>
          </cell>
        </row>
        <row r="32">
          <cell r="B32" t="str">
            <v>HMD</v>
          </cell>
          <cell r="C32">
            <v>1</v>
          </cell>
          <cell r="K32" t="str">
            <v>PC2</v>
          </cell>
          <cell r="L32">
            <v>41227000</v>
          </cell>
          <cell r="Q32">
            <v>2020</v>
          </cell>
          <cell r="R32">
            <v>43903</v>
          </cell>
          <cell r="T32" t="str">
            <v>LPG2</v>
          </cell>
          <cell r="AC32">
            <v>1</v>
          </cell>
          <cell r="AE32" t="str">
            <v>METHANOL DF</v>
          </cell>
        </row>
        <row r="33">
          <cell r="B33" t="str">
            <v>HMD</v>
          </cell>
          <cell r="C33">
            <v>1</v>
          </cell>
          <cell r="K33" t="str">
            <v>PC2</v>
          </cell>
          <cell r="L33">
            <v>41227000</v>
          </cell>
          <cell r="Q33">
            <v>2020</v>
          </cell>
          <cell r="R33">
            <v>43906</v>
          </cell>
          <cell r="T33" t="str">
            <v>LPG2</v>
          </cell>
          <cell r="AC33">
            <v>1</v>
          </cell>
          <cell r="AE33" t="str">
            <v>METHANOL DF</v>
          </cell>
        </row>
        <row r="34">
          <cell r="B34" t="str">
            <v>HMD</v>
          </cell>
          <cell r="C34">
            <v>1</v>
          </cell>
          <cell r="K34" t="str">
            <v>PC2</v>
          </cell>
          <cell r="L34">
            <v>41227000</v>
          </cell>
          <cell r="Q34">
            <v>2020</v>
          </cell>
          <cell r="R34">
            <v>43903</v>
          </cell>
          <cell r="T34" t="str">
            <v>LPG2</v>
          </cell>
          <cell r="AC34">
            <v>1</v>
          </cell>
          <cell r="AE34" t="str">
            <v>METHANOL DF</v>
          </cell>
        </row>
        <row r="36">
          <cell r="B36" t="str">
            <v>HMD</v>
          </cell>
          <cell r="C36">
            <v>1</v>
          </cell>
          <cell r="K36" t="str">
            <v>PC2</v>
          </cell>
          <cell r="L36">
            <v>41028000</v>
          </cell>
          <cell r="Q36">
            <v>2020</v>
          </cell>
          <cell r="R36">
            <v>43927</v>
          </cell>
          <cell r="T36" t="str">
            <v>LPG2</v>
          </cell>
          <cell r="AC36">
            <v>1</v>
          </cell>
          <cell r="AE36" t="str">
            <v>METHANOL DF</v>
          </cell>
        </row>
        <row r="38">
          <cell r="B38" t="str">
            <v>조선</v>
          </cell>
          <cell r="C38">
            <v>1</v>
          </cell>
          <cell r="L38">
            <v>3319000</v>
          </cell>
          <cell r="Q38">
            <v>2020</v>
          </cell>
          <cell r="R38">
            <v>43921</v>
          </cell>
        </row>
        <row r="39">
          <cell r="B39" t="str">
            <v>삼호</v>
          </cell>
          <cell r="C39">
            <v>1</v>
          </cell>
          <cell r="L39">
            <v>26227000</v>
          </cell>
          <cell r="Q39">
            <v>2020</v>
          </cell>
          <cell r="R39">
            <v>43921</v>
          </cell>
        </row>
        <row r="40">
          <cell r="B40" t="str">
            <v>HMD</v>
          </cell>
          <cell r="C40">
            <v>1</v>
          </cell>
          <cell r="L40">
            <v>33959000</v>
          </cell>
          <cell r="Q40">
            <v>2020</v>
          </cell>
          <cell r="R40">
            <v>43921</v>
          </cell>
        </row>
        <row r="42">
          <cell r="B42" t="str">
            <v>조선</v>
          </cell>
          <cell r="C42">
            <v>1</v>
          </cell>
          <cell r="K42" t="str">
            <v>T2</v>
          </cell>
          <cell r="L42">
            <v>61000000</v>
          </cell>
          <cell r="Q42">
            <v>2020</v>
          </cell>
          <cell r="R42">
            <v>43957</v>
          </cell>
          <cell r="T42" t="str">
            <v>TD1</v>
          </cell>
          <cell r="AC42">
            <v>1</v>
          </cell>
          <cell r="AE42" t="str">
            <v>선물환</v>
          </cell>
        </row>
        <row r="43">
          <cell r="B43" t="str">
            <v>조선</v>
          </cell>
          <cell r="C43">
            <v>1</v>
          </cell>
          <cell r="K43" t="str">
            <v>T2</v>
          </cell>
          <cell r="L43">
            <v>61000000</v>
          </cell>
          <cell r="Q43">
            <v>2020</v>
          </cell>
          <cell r="R43">
            <v>43957</v>
          </cell>
          <cell r="T43" t="str">
            <v>TD1</v>
          </cell>
          <cell r="AC43">
            <v>1</v>
          </cell>
          <cell r="AE43" t="str">
            <v>선물환</v>
          </cell>
        </row>
        <row r="45">
          <cell r="B45" t="str">
            <v>조선</v>
          </cell>
          <cell r="C45">
            <v>1</v>
          </cell>
          <cell r="K45" t="str">
            <v>T2</v>
          </cell>
          <cell r="L45">
            <v>87000000</v>
          </cell>
          <cell r="Q45">
            <v>2020</v>
          </cell>
          <cell r="R45">
            <v>44135</v>
          </cell>
          <cell r="T45" t="str">
            <v>TD2</v>
          </cell>
          <cell r="AC45">
            <v>1</v>
          </cell>
          <cell r="AE45" t="str">
            <v>SCRUBBER</v>
          </cell>
        </row>
        <row r="46">
          <cell r="B46" t="str">
            <v>조선</v>
          </cell>
          <cell r="C46">
            <v>1</v>
          </cell>
          <cell r="K46" t="str">
            <v>T2</v>
          </cell>
          <cell r="L46">
            <v>87000000</v>
          </cell>
          <cell r="Q46">
            <v>2020</v>
          </cell>
          <cell r="R46">
            <v>44135</v>
          </cell>
          <cell r="T46" t="str">
            <v>TD2</v>
          </cell>
          <cell r="AC46">
            <v>1</v>
          </cell>
          <cell r="AE46" t="str">
            <v>SCRUBBER</v>
          </cell>
        </row>
        <row r="48">
          <cell r="B48" t="str">
            <v>HMD</v>
          </cell>
          <cell r="C48">
            <v>1</v>
          </cell>
          <cell r="K48" t="str">
            <v>PC2</v>
          </cell>
          <cell r="L48">
            <v>36300000</v>
          </cell>
          <cell r="Q48">
            <v>2020</v>
          </cell>
          <cell r="R48">
            <v>44116</v>
          </cell>
          <cell r="T48" t="str">
            <v>CONT</v>
          </cell>
          <cell r="AC48">
            <v>1</v>
          </cell>
        </row>
        <row r="50">
          <cell r="B50" t="str">
            <v>조선</v>
          </cell>
          <cell r="C50">
            <v>1</v>
          </cell>
          <cell r="K50" t="str">
            <v>T1</v>
          </cell>
          <cell r="L50">
            <v>91000000</v>
          </cell>
          <cell r="Q50">
            <v>2020</v>
          </cell>
          <cell r="R50">
            <v>43971</v>
          </cell>
          <cell r="T50" t="str">
            <v>TD1</v>
          </cell>
          <cell r="AC50">
            <v>1</v>
          </cell>
          <cell r="AE50" t="str">
            <v>SCRUBBER</v>
          </cell>
        </row>
        <row r="51">
          <cell r="B51" t="str">
            <v>조선</v>
          </cell>
          <cell r="C51">
            <v>1</v>
          </cell>
          <cell r="K51" t="str">
            <v>T1</v>
          </cell>
          <cell r="L51">
            <v>91000000</v>
          </cell>
          <cell r="Q51">
            <v>2020</v>
          </cell>
          <cell r="R51">
            <v>43971</v>
          </cell>
          <cell r="T51" t="str">
            <v>TD1</v>
          </cell>
          <cell r="AC51">
            <v>1</v>
          </cell>
          <cell r="AE51" t="str">
            <v>SCRUBBER</v>
          </cell>
        </row>
        <row r="53">
          <cell r="B53" t="str">
            <v>조선</v>
          </cell>
          <cell r="C53">
            <v>1</v>
          </cell>
          <cell r="K53" t="str">
            <v>T1</v>
          </cell>
          <cell r="L53">
            <v>87500000</v>
          </cell>
          <cell r="Q53">
            <v>2020</v>
          </cell>
          <cell r="R53">
            <v>44099</v>
          </cell>
          <cell r="T53" t="str">
            <v>TD1</v>
          </cell>
          <cell r="AC53">
            <v>1</v>
          </cell>
          <cell r="AE53" t="str">
            <v>SCRUBBER</v>
          </cell>
        </row>
        <row r="54">
          <cell r="B54" t="str">
            <v>조선</v>
          </cell>
          <cell r="C54">
            <v>1</v>
          </cell>
          <cell r="K54" t="str">
            <v>T1</v>
          </cell>
          <cell r="L54">
            <v>87500000</v>
          </cell>
          <cell r="Q54">
            <v>2020</v>
          </cell>
          <cell r="R54">
            <v>44100</v>
          </cell>
          <cell r="T54" t="str">
            <v>TD1</v>
          </cell>
          <cell r="AC54">
            <v>1</v>
          </cell>
          <cell r="AE54" t="str">
            <v>SCRUBBER</v>
          </cell>
        </row>
        <row r="56">
          <cell r="B56" t="str">
            <v>조선</v>
          </cell>
          <cell r="C56">
            <v>1</v>
          </cell>
          <cell r="K56" t="str">
            <v>N1</v>
          </cell>
          <cell r="L56">
            <v>186423000</v>
          </cell>
          <cell r="Q56">
            <v>2020</v>
          </cell>
          <cell r="R56">
            <v>44042</v>
          </cell>
          <cell r="T56" t="str">
            <v>LNG2</v>
          </cell>
          <cell r="AC56">
            <v>1</v>
          </cell>
          <cell r="AE56" t="str">
            <v>XDF</v>
          </cell>
        </row>
        <row r="57">
          <cell r="B57" t="str">
            <v>조선</v>
          </cell>
          <cell r="C57">
            <v>1</v>
          </cell>
          <cell r="K57" t="str">
            <v>N1</v>
          </cell>
          <cell r="L57">
            <v>186423000</v>
          </cell>
          <cell r="Q57">
            <v>2020</v>
          </cell>
          <cell r="R57">
            <v>44042</v>
          </cell>
          <cell r="T57" t="str">
            <v>LNG2</v>
          </cell>
          <cell r="AC57">
            <v>1</v>
          </cell>
          <cell r="AE57" t="str">
            <v>XDF</v>
          </cell>
        </row>
        <row r="59">
          <cell r="B59" t="str">
            <v>HMD</v>
          </cell>
          <cell r="C59">
            <v>1</v>
          </cell>
          <cell r="K59" t="str">
            <v>PC3</v>
          </cell>
          <cell r="L59">
            <v>52550000</v>
          </cell>
          <cell r="Q59">
            <v>2020</v>
          </cell>
          <cell r="R59">
            <v>43978</v>
          </cell>
          <cell r="T59" t="str">
            <v>LPG2</v>
          </cell>
          <cell r="AC59">
            <v>1</v>
          </cell>
          <cell r="AE59" t="str">
            <v>LPG DF</v>
          </cell>
        </row>
        <row r="60">
          <cell r="B60" t="str">
            <v>HMD</v>
          </cell>
          <cell r="C60">
            <v>1</v>
          </cell>
          <cell r="K60" t="str">
            <v>PC3</v>
          </cell>
          <cell r="L60">
            <v>52550000</v>
          </cell>
          <cell r="Q60">
            <v>2020</v>
          </cell>
          <cell r="R60">
            <v>43978</v>
          </cell>
          <cell r="T60" t="str">
            <v>LPG2</v>
          </cell>
          <cell r="AC60">
            <v>1</v>
          </cell>
          <cell r="AE60" t="str">
            <v>LPG DF</v>
          </cell>
        </row>
        <row r="61">
          <cell r="B61" t="str">
            <v>HMD</v>
          </cell>
          <cell r="C61">
            <v>1</v>
          </cell>
          <cell r="K61" t="str">
            <v>PC3</v>
          </cell>
          <cell r="L61">
            <v>52550000</v>
          </cell>
          <cell r="Q61">
            <v>2020</v>
          </cell>
          <cell r="R61">
            <v>43978</v>
          </cell>
          <cell r="T61" t="str">
            <v>LPG2</v>
          </cell>
          <cell r="AC61">
            <v>1</v>
          </cell>
          <cell r="AE61" t="str">
            <v>LPG DF</v>
          </cell>
        </row>
        <row r="62">
          <cell r="B62" t="str">
            <v>HMD</v>
          </cell>
          <cell r="C62">
            <v>1</v>
          </cell>
          <cell r="K62" t="str">
            <v>PC3</v>
          </cell>
          <cell r="L62">
            <v>52550000</v>
          </cell>
          <cell r="Q62">
            <v>2020</v>
          </cell>
          <cell r="R62">
            <v>44119</v>
          </cell>
          <cell r="T62" t="str">
            <v>LPG2</v>
          </cell>
          <cell r="AC62">
            <v>1</v>
          </cell>
        </row>
        <row r="64">
          <cell r="B64" t="str">
            <v>HMD</v>
          </cell>
          <cell r="C64">
            <v>1</v>
          </cell>
          <cell r="K64" t="str">
            <v>PC2</v>
          </cell>
          <cell r="L64">
            <v>34125000</v>
          </cell>
          <cell r="Q64">
            <v>2020</v>
          </cell>
          <cell r="R64">
            <v>44041</v>
          </cell>
          <cell r="T64" t="str">
            <v>PC</v>
          </cell>
          <cell r="AC64">
            <v>1</v>
          </cell>
        </row>
        <row r="65">
          <cell r="B65" t="str">
            <v>HMD</v>
          </cell>
          <cell r="C65">
            <v>1</v>
          </cell>
          <cell r="K65" t="str">
            <v>PC2</v>
          </cell>
          <cell r="L65">
            <v>34125000</v>
          </cell>
          <cell r="Q65">
            <v>2020</v>
          </cell>
          <cell r="R65">
            <v>44041</v>
          </cell>
          <cell r="T65" t="str">
            <v>PC</v>
          </cell>
          <cell r="AC65">
            <v>1</v>
          </cell>
        </row>
        <row r="67">
          <cell r="B67" t="str">
            <v>HMD</v>
          </cell>
          <cell r="C67">
            <v>1</v>
          </cell>
          <cell r="K67" t="str">
            <v>PC2</v>
          </cell>
          <cell r="L67">
            <v>36125700</v>
          </cell>
          <cell r="Q67">
            <v>2020</v>
          </cell>
          <cell r="R67">
            <v>43980</v>
          </cell>
          <cell r="T67" t="str">
            <v>PC</v>
          </cell>
          <cell r="AC67">
            <v>1</v>
          </cell>
        </row>
        <row r="68">
          <cell r="B68" t="str">
            <v>HMD</v>
          </cell>
          <cell r="C68">
            <v>1</v>
          </cell>
          <cell r="K68" t="str">
            <v>PC2</v>
          </cell>
          <cell r="L68">
            <v>35825700</v>
          </cell>
          <cell r="Q68">
            <v>2020</v>
          </cell>
          <cell r="R68">
            <v>43981</v>
          </cell>
          <cell r="T68" t="str">
            <v>PC</v>
          </cell>
          <cell r="AC68">
            <v>1</v>
          </cell>
        </row>
        <row r="69">
          <cell r="B69" t="str">
            <v>HMD</v>
          </cell>
          <cell r="C69">
            <v>1</v>
          </cell>
          <cell r="K69" t="str">
            <v>PC2</v>
          </cell>
          <cell r="L69">
            <v>35200000</v>
          </cell>
          <cell r="Q69">
            <v>2020</v>
          </cell>
          <cell r="R69">
            <v>44116</v>
          </cell>
          <cell r="T69" t="str">
            <v>PC</v>
          </cell>
          <cell r="AC69">
            <v>1</v>
          </cell>
        </row>
        <row r="70">
          <cell r="B70" t="str">
            <v>HMD</v>
          </cell>
          <cell r="C70">
            <v>1</v>
          </cell>
          <cell r="K70" t="str">
            <v>PC2</v>
          </cell>
          <cell r="L70">
            <v>35400000</v>
          </cell>
          <cell r="Q70">
            <v>2020</v>
          </cell>
          <cell r="R70">
            <v>44116</v>
          </cell>
          <cell r="T70" t="str">
            <v>PC</v>
          </cell>
          <cell r="AC70">
            <v>1</v>
          </cell>
        </row>
        <row r="72">
          <cell r="B72" t="str">
            <v>HMD</v>
          </cell>
          <cell r="C72">
            <v>1</v>
          </cell>
          <cell r="K72" t="str">
            <v>O9</v>
          </cell>
          <cell r="L72">
            <v>29924242</v>
          </cell>
          <cell r="Q72">
            <v>2020</v>
          </cell>
          <cell r="R72">
            <v>44006</v>
          </cell>
          <cell r="T72" t="str">
            <v>TD2</v>
          </cell>
          <cell r="AC72">
            <v>1</v>
          </cell>
        </row>
        <row r="74">
          <cell r="B74" t="str">
            <v>HMD</v>
          </cell>
          <cell r="C74">
            <v>1</v>
          </cell>
          <cell r="K74" t="str">
            <v>PC2</v>
          </cell>
          <cell r="L74">
            <v>36000000</v>
          </cell>
          <cell r="Q74">
            <v>2020</v>
          </cell>
          <cell r="R74">
            <v>43987</v>
          </cell>
          <cell r="T74" t="str">
            <v>PC</v>
          </cell>
          <cell r="AC74">
            <v>1</v>
          </cell>
        </row>
        <row r="76">
          <cell r="B76" t="str">
            <v>삼호</v>
          </cell>
          <cell r="K76" t="str">
            <v>T2</v>
          </cell>
          <cell r="L76">
            <v>62150000</v>
          </cell>
          <cell r="Q76">
            <v>2020</v>
          </cell>
          <cell r="R76">
            <v>44012</v>
          </cell>
          <cell r="T76" t="str">
            <v>TD1</v>
          </cell>
          <cell r="AC76">
            <v>1</v>
          </cell>
          <cell r="AE76" t="str">
            <v>SCRUBBER</v>
          </cell>
        </row>
        <row r="78">
          <cell r="B78" t="str">
            <v>HMD</v>
          </cell>
          <cell r="C78">
            <v>1</v>
          </cell>
          <cell r="K78" t="str">
            <v>PC2</v>
          </cell>
          <cell r="L78">
            <v>35650000</v>
          </cell>
          <cell r="Q78">
            <v>2020</v>
          </cell>
          <cell r="R78">
            <v>44029</v>
          </cell>
          <cell r="T78" t="str">
            <v>CONT</v>
          </cell>
          <cell r="AC78">
            <v>1</v>
          </cell>
        </row>
        <row r="79">
          <cell r="B79" t="str">
            <v>HMD</v>
          </cell>
          <cell r="C79">
            <v>1</v>
          </cell>
          <cell r="K79" t="str">
            <v>PC2</v>
          </cell>
          <cell r="L79">
            <v>35650000</v>
          </cell>
          <cell r="Q79">
            <v>2020</v>
          </cell>
          <cell r="R79">
            <v>44029</v>
          </cell>
          <cell r="T79" t="str">
            <v>CONT</v>
          </cell>
          <cell r="AC79">
            <v>1</v>
          </cell>
        </row>
        <row r="81">
          <cell r="B81" t="str">
            <v>HMD</v>
          </cell>
          <cell r="C81">
            <v>1</v>
          </cell>
          <cell r="K81" t="str">
            <v>PC2</v>
          </cell>
          <cell r="L81">
            <v>36000000</v>
          </cell>
          <cell r="Q81">
            <v>2020</v>
          </cell>
          <cell r="R81">
            <v>44032</v>
          </cell>
          <cell r="T81" t="str">
            <v>PC</v>
          </cell>
          <cell r="AC81">
            <v>1</v>
          </cell>
        </row>
        <row r="82">
          <cell r="B82" t="str">
            <v>HMD</v>
          </cell>
          <cell r="C82">
            <v>1</v>
          </cell>
          <cell r="K82" t="str">
            <v>PC2</v>
          </cell>
          <cell r="L82">
            <v>36000000</v>
          </cell>
          <cell r="Q82">
            <v>2020</v>
          </cell>
          <cell r="R82">
            <v>44032</v>
          </cell>
          <cell r="T82" t="str">
            <v>PC</v>
          </cell>
          <cell r="AC82">
            <v>1</v>
          </cell>
        </row>
        <row r="84">
          <cell r="B84" t="str">
            <v>HMD</v>
          </cell>
          <cell r="C84">
            <v>1</v>
          </cell>
          <cell r="K84" t="str">
            <v>O3</v>
          </cell>
          <cell r="L84">
            <v>90680000</v>
          </cell>
          <cell r="Q84">
            <v>2020</v>
          </cell>
          <cell r="R84">
            <v>44043</v>
          </cell>
          <cell r="T84" t="str">
            <v>TD2</v>
          </cell>
          <cell r="AC84">
            <v>1</v>
          </cell>
        </row>
        <row r="86">
          <cell r="B86" t="str">
            <v>조선</v>
          </cell>
          <cell r="C86">
            <v>1</v>
          </cell>
          <cell r="K86" t="str">
            <v>N1</v>
          </cell>
          <cell r="L86">
            <v>186444000</v>
          </cell>
          <cell r="Q86">
            <v>2020</v>
          </cell>
          <cell r="R86">
            <v>44026</v>
          </cell>
          <cell r="T86" t="str">
            <v>LNG2</v>
          </cell>
          <cell r="AC86">
            <v>1</v>
          </cell>
          <cell r="AE86" t="str">
            <v>XDF</v>
          </cell>
        </row>
        <row r="87">
          <cell r="B87" t="str">
            <v>조선</v>
          </cell>
          <cell r="C87">
            <v>1</v>
          </cell>
          <cell r="K87" t="str">
            <v>N1</v>
          </cell>
          <cell r="L87">
            <v>186444000</v>
          </cell>
          <cell r="Q87">
            <v>2020</v>
          </cell>
          <cell r="R87">
            <v>44026</v>
          </cell>
          <cell r="T87" t="str">
            <v>LNG2</v>
          </cell>
          <cell r="AC87">
            <v>1</v>
          </cell>
          <cell r="AE87" t="str">
            <v>XDF</v>
          </cell>
        </row>
        <row r="89">
          <cell r="B89" t="str">
            <v>조선</v>
          </cell>
          <cell r="C89">
            <v>1</v>
          </cell>
          <cell r="K89" t="str">
            <v>P1</v>
          </cell>
          <cell r="L89">
            <v>110000000</v>
          </cell>
          <cell r="Q89">
            <v>2020</v>
          </cell>
          <cell r="R89">
            <v>44067</v>
          </cell>
          <cell r="T89" t="str">
            <v>LPG1</v>
          </cell>
          <cell r="AC89">
            <v>1</v>
          </cell>
        </row>
        <row r="90">
          <cell r="B90" t="str">
            <v>조선</v>
          </cell>
          <cell r="C90">
            <v>1</v>
          </cell>
          <cell r="K90" t="str">
            <v>P1</v>
          </cell>
          <cell r="L90">
            <v>110000000</v>
          </cell>
          <cell r="Q90">
            <v>2020</v>
          </cell>
          <cell r="R90">
            <v>44067</v>
          </cell>
          <cell r="T90" t="str">
            <v>LPG1</v>
          </cell>
          <cell r="AC90">
            <v>1</v>
          </cell>
        </row>
        <row r="92">
          <cell r="B92" t="str">
            <v>HMD</v>
          </cell>
          <cell r="C92">
            <v>1</v>
          </cell>
          <cell r="K92" t="str">
            <v>PC2</v>
          </cell>
          <cell r="L92">
            <v>41000000</v>
          </cell>
          <cell r="Q92">
            <v>2020</v>
          </cell>
          <cell r="R92">
            <v>44063</v>
          </cell>
          <cell r="T92" t="str">
            <v>PC</v>
          </cell>
          <cell r="AC92">
            <v>1</v>
          </cell>
        </row>
        <row r="93">
          <cell r="B93" t="str">
            <v>HMD</v>
          </cell>
          <cell r="C93">
            <v>1</v>
          </cell>
          <cell r="K93" t="str">
            <v>PC2</v>
          </cell>
          <cell r="L93">
            <v>41000000</v>
          </cell>
          <cell r="Q93">
            <v>2020</v>
          </cell>
          <cell r="R93">
            <v>44063</v>
          </cell>
          <cell r="T93" t="str">
            <v>PC</v>
          </cell>
          <cell r="AC93">
            <v>1</v>
          </cell>
        </row>
        <row r="94">
          <cell r="B94" t="str">
            <v>HMD</v>
          </cell>
          <cell r="C94">
            <v>1</v>
          </cell>
          <cell r="K94" t="str">
            <v>PC2</v>
          </cell>
          <cell r="L94">
            <v>41000000</v>
          </cell>
          <cell r="Q94">
            <v>2020</v>
          </cell>
          <cell r="R94">
            <v>44063</v>
          </cell>
          <cell r="T94" t="str">
            <v>PC</v>
          </cell>
          <cell r="AC94">
            <v>1</v>
          </cell>
        </row>
        <row r="95">
          <cell r="B95" t="str">
            <v>HMD</v>
          </cell>
          <cell r="C95">
            <v>1</v>
          </cell>
          <cell r="K95" t="str">
            <v>PC2</v>
          </cell>
          <cell r="L95">
            <v>41000000</v>
          </cell>
          <cell r="Q95">
            <v>2020</v>
          </cell>
          <cell r="R95">
            <v>44063</v>
          </cell>
          <cell r="T95" t="str">
            <v>PC</v>
          </cell>
          <cell r="AC95">
            <v>1</v>
          </cell>
        </row>
        <row r="96">
          <cell r="B96" t="str">
            <v>HMD</v>
          </cell>
          <cell r="C96">
            <v>1</v>
          </cell>
          <cell r="K96" t="str">
            <v>PC2</v>
          </cell>
          <cell r="L96">
            <v>41000000</v>
          </cell>
          <cell r="Q96">
            <v>2020</v>
          </cell>
          <cell r="R96">
            <v>44063</v>
          </cell>
          <cell r="T96" t="str">
            <v>PC</v>
          </cell>
          <cell r="AC96">
            <v>1</v>
          </cell>
        </row>
        <row r="97">
          <cell r="B97" t="str">
            <v>HMD</v>
          </cell>
          <cell r="C97">
            <v>1</v>
          </cell>
          <cell r="K97" t="str">
            <v>PC2</v>
          </cell>
          <cell r="L97">
            <v>41000000</v>
          </cell>
          <cell r="Q97">
            <v>2020</v>
          </cell>
          <cell r="R97">
            <v>44063</v>
          </cell>
          <cell r="T97" t="str">
            <v>PC</v>
          </cell>
          <cell r="AC97">
            <v>1</v>
          </cell>
        </row>
        <row r="98">
          <cell r="B98" t="str">
            <v>HMD</v>
          </cell>
          <cell r="C98">
            <v>1</v>
          </cell>
          <cell r="K98" t="str">
            <v>PC2</v>
          </cell>
          <cell r="L98">
            <v>41000000</v>
          </cell>
          <cell r="Q98">
            <v>2020</v>
          </cell>
          <cell r="R98">
            <v>44063</v>
          </cell>
          <cell r="T98" t="str">
            <v>PC</v>
          </cell>
          <cell r="AC98">
            <v>1</v>
          </cell>
        </row>
        <row r="99">
          <cell r="B99" t="str">
            <v>HMD</v>
          </cell>
          <cell r="C99">
            <v>1</v>
          </cell>
          <cell r="K99" t="str">
            <v>PC2</v>
          </cell>
          <cell r="L99">
            <v>41000000</v>
          </cell>
          <cell r="Q99">
            <v>2020</v>
          </cell>
          <cell r="R99">
            <v>44063</v>
          </cell>
          <cell r="T99" t="str">
            <v>PC</v>
          </cell>
          <cell r="AC99">
            <v>1</v>
          </cell>
        </row>
        <row r="100">
          <cell r="B100" t="str">
            <v>HMD</v>
          </cell>
          <cell r="C100">
            <v>1</v>
          </cell>
          <cell r="K100" t="str">
            <v>PC2</v>
          </cell>
          <cell r="L100">
            <v>41000000</v>
          </cell>
          <cell r="Q100">
            <v>2020</v>
          </cell>
          <cell r="R100">
            <v>44063</v>
          </cell>
          <cell r="T100" t="str">
            <v>PC</v>
          </cell>
          <cell r="AC100">
            <v>1</v>
          </cell>
        </row>
        <row r="101">
          <cell r="B101" t="str">
            <v>HMD</v>
          </cell>
          <cell r="C101">
            <v>1</v>
          </cell>
          <cell r="K101" t="str">
            <v>PC2</v>
          </cell>
          <cell r="L101">
            <v>41000000</v>
          </cell>
          <cell r="Q101">
            <v>2020</v>
          </cell>
          <cell r="R101">
            <v>44063</v>
          </cell>
          <cell r="T101" t="str">
            <v>PC</v>
          </cell>
          <cell r="AC101">
            <v>1</v>
          </cell>
        </row>
        <row r="103">
          <cell r="B103" t="str">
            <v>조선</v>
          </cell>
          <cell r="C103">
            <v>1</v>
          </cell>
          <cell r="K103" t="str">
            <v>T1</v>
          </cell>
          <cell r="L103">
            <v>90820000</v>
          </cell>
          <cell r="Q103">
            <v>2020</v>
          </cell>
          <cell r="R103">
            <v>44099</v>
          </cell>
          <cell r="T103" t="str">
            <v>TD1</v>
          </cell>
          <cell r="AC103">
            <v>1</v>
          </cell>
        </row>
        <row r="104">
          <cell r="B104" t="str">
            <v>조선</v>
          </cell>
          <cell r="C104">
            <v>1</v>
          </cell>
          <cell r="K104" t="str">
            <v>T1</v>
          </cell>
          <cell r="L104">
            <v>90820000</v>
          </cell>
          <cell r="Q104">
            <v>2020</v>
          </cell>
          <cell r="R104">
            <v>44099</v>
          </cell>
          <cell r="T104" t="str">
            <v>TD1</v>
          </cell>
          <cell r="AC104">
            <v>1</v>
          </cell>
        </row>
        <row r="106">
          <cell r="B106" t="str">
            <v>HVS</v>
          </cell>
          <cell r="C106">
            <v>1</v>
          </cell>
          <cell r="K106" t="str">
            <v>PC2</v>
          </cell>
          <cell r="L106">
            <v>33787300</v>
          </cell>
          <cell r="Q106">
            <v>2020</v>
          </cell>
          <cell r="R106">
            <v>44070</v>
          </cell>
          <cell r="T106" t="str">
            <v>PC</v>
          </cell>
          <cell r="AC106">
            <v>1</v>
          </cell>
        </row>
        <row r="108">
          <cell r="B108" t="str">
            <v>HMD</v>
          </cell>
          <cell r="C108">
            <v>1</v>
          </cell>
          <cell r="K108" t="str">
            <v>PC3</v>
          </cell>
          <cell r="L108">
            <v>38000000</v>
          </cell>
          <cell r="Q108">
            <v>2020</v>
          </cell>
          <cell r="R108">
            <v>44104</v>
          </cell>
          <cell r="T108" t="str">
            <v>LPG2</v>
          </cell>
          <cell r="AC108">
            <v>1</v>
          </cell>
        </row>
        <row r="109">
          <cell r="B109" t="str">
            <v>HMD</v>
          </cell>
          <cell r="C109">
            <v>1</v>
          </cell>
          <cell r="K109" t="str">
            <v>PC3</v>
          </cell>
          <cell r="L109">
            <v>38000000</v>
          </cell>
          <cell r="Q109">
            <v>2020</v>
          </cell>
          <cell r="R109">
            <v>44104</v>
          </cell>
          <cell r="T109" t="str">
            <v>LPG2</v>
          </cell>
          <cell r="AC109">
            <v>1</v>
          </cell>
        </row>
        <row r="111">
          <cell r="B111" t="str">
            <v>HMD</v>
          </cell>
          <cell r="C111">
            <v>1</v>
          </cell>
          <cell r="K111" t="str">
            <v>N6</v>
          </cell>
          <cell r="L111">
            <v>60100000</v>
          </cell>
          <cell r="Q111">
            <v>2020</v>
          </cell>
          <cell r="R111">
            <v>44134</v>
          </cell>
          <cell r="T111" t="str">
            <v>LPG2</v>
          </cell>
          <cell r="AC111">
            <v>1</v>
          </cell>
          <cell r="AE111" t="str">
            <v>NONE</v>
          </cell>
        </row>
        <row r="113">
          <cell r="B113" t="str">
            <v>조선</v>
          </cell>
          <cell r="C113">
            <v>1</v>
          </cell>
          <cell r="K113" t="str">
            <v>N1</v>
          </cell>
          <cell r="L113">
            <v>187566100</v>
          </cell>
          <cell r="Q113">
            <v>2020</v>
          </cell>
          <cell r="R113">
            <v>44134</v>
          </cell>
          <cell r="T113" t="str">
            <v>LNG1</v>
          </cell>
          <cell r="AC113">
            <v>1</v>
          </cell>
          <cell r="AE113" t="str">
            <v>XDF</v>
          </cell>
        </row>
        <row r="114">
          <cell r="B114" t="str">
            <v>조선</v>
          </cell>
          <cell r="C114">
            <v>1</v>
          </cell>
          <cell r="K114" t="str">
            <v>N1</v>
          </cell>
          <cell r="L114">
            <v>187466100</v>
          </cell>
          <cell r="Q114">
            <v>2020</v>
          </cell>
          <cell r="R114">
            <v>44134</v>
          </cell>
          <cell r="T114" t="str">
            <v>LNG1</v>
          </cell>
          <cell r="AC114">
            <v>1</v>
          </cell>
          <cell r="AE114" t="str">
            <v>XDF</v>
          </cell>
        </row>
        <row r="117">
          <cell r="B117" t="str">
            <v>조선</v>
          </cell>
          <cell r="C117">
            <v>1</v>
          </cell>
          <cell r="K117" t="str">
            <v>T1</v>
          </cell>
          <cell r="L117">
            <v>89250000</v>
          </cell>
          <cell r="Q117">
            <v>2020</v>
          </cell>
          <cell r="R117">
            <v>44141</v>
          </cell>
          <cell r="T117" t="str">
            <v>TD1</v>
          </cell>
          <cell r="AC117">
            <v>1</v>
          </cell>
          <cell r="AE117" t="str">
            <v>SCRUBBER</v>
          </cell>
        </row>
        <row r="118">
          <cell r="B118" t="str">
            <v>조선</v>
          </cell>
          <cell r="C118">
            <v>1</v>
          </cell>
          <cell r="K118" t="str">
            <v>T1</v>
          </cell>
          <cell r="L118">
            <v>89250000</v>
          </cell>
          <cell r="Q118">
            <v>2020</v>
          </cell>
          <cell r="R118">
            <v>44141</v>
          </cell>
          <cell r="T118" t="str">
            <v>TD1</v>
          </cell>
          <cell r="AC118">
            <v>1</v>
          </cell>
          <cell r="AE118" t="str">
            <v>SCRUBBER</v>
          </cell>
        </row>
        <row r="120">
          <cell r="B120" t="str">
            <v>삼호</v>
          </cell>
          <cell r="C120">
            <v>1</v>
          </cell>
          <cell r="K120" t="str">
            <v>T1</v>
          </cell>
          <cell r="L120">
            <v>88400000</v>
          </cell>
          <cell r="Q120">
            <v>2020</v>
          </cell>
          <cell r="R120">
            <v>44151</v>
          </cell>
          <cell r="T120" t="str">
            <v>TD2</v>
          </cell>
          <cell r="AC120">
            <v>1</v>
          </cell>
          <cell r="AE120" t="str">
            <v>SCRUBBER</v>
          </cell>
        </row>
        <row r="121">
          <cell r="B121" t="str">
            <v>삼호</v>
          </cell>
          <cell r="C121">
            <v>1</v>
          </cell>
          <cell r="K121" t="str">
            <v>T1</v>
          </cell>
          <cell r="L121">
            <v>88400000</v>
          </cell>
          <cell r="Q121">
            <v>2020</v>
          </cell>
          <cell r="R121">
            <v>44151</v>
          </cell>
          <cell r="T121" t="str">
            <v>TD2</v>
          </cell>
          <cell r="AC121">
            <v>1</v>
          </cell>
          <cell r="AE121" t="str">
            <v>SCRUBBER</v>
          </cell>
        </row>
        <row r="122">
          <cell r="B122" t="str">
            <v>삼호</v>
          </cell>
          <cell r="C122">
            <v>1</v>
          </cell>
          <cell r="K122" t="str">
            <v>T1</v>
          </cell>
          <cell r="L122">
            <v>88400000</v>
          </cell>
          <cell r="Q122">
            <v>2020</v>
          </cell>
          <cell r="R122">
            <v>44151</v>
          </cell>
          <cell r="T122" t="str">
            <v>TD2</v>
          </cell>
          <cell r="AC122">
            <v>1</v>
          </cell>
          <cell r="AE122" t="str">
            <v>SCRUBBER</v>
          </cell>
        </row>
        <row r="124">
          <cell r="B124" t="str">
            <v>조선</v>
          </cell>
          <cell r="C124">
            <v>1</v>
          </cell>
          <cell r="K124" t="str">
            <v>T1</v>
          </cell>
          <cell r="L124">
            <v>88400000</v>
          </cell>
          <cell r="Q124">
            <v>2020</v>
          </cell>
          <cell r="R124">
            <v>44151</v>
          </cell>
          <cell r="T124" t="str">
            <v>TD2</v>
          </cell>
          <cell r="AC124">
            <v>1</v>
          </cell>
          <cell r="AE124" t="str">
            <v>SCRUBBER</v>
          </cell>
        </row>
        <row r="125">
          <cell r="B125" t="str">
            <v>조선</v>
          </cell>
          <cell r="C125">
            <v>1</v>
          </cell>
          <cell r="K125" t="str">
            <v>T1</v>
          </cell>
          <cell r="L125">
            <v>88400000</v>
          </cell>
          <cell r="Q125">
            <v>2020</v>
          </cell>
          <cell r="R125">
            <v>44151</v>
          </cell>
          <cell r="T125" t="str">
            <v>TD2</v>
          </cell>
          <cell r="AC125">
            <v>1</v>
          </cell>
          <cell r="AE125" t="str">
            <v>SCRUBBER</v>
          </cell>
        </row>
        <row r="126">
          <cell r="B126" t="str">
            <v>조선</v>
          </cell>
          <cell r="C126">
            <v>1</v>
          </cell>
          <cell r="K126" t="str">
            <v>T1</v>
          </cell>
          <cell r="L126">
            <v>88400000</v>
          </cell>
          <cell r="Q126">
            <v>2020</v>
          </cell>
          <cell r="R126">
            <v>44151</v>
          </cell>
          <cell r="T126" t="str">
            <v>TD2</v>
          </cell>
          <cell r="AC126">
            <v>1</v>
          </cell>
          <cell r="AE126" t="str">
            <v>SCRUBBER</v>
          </cell>
        </row>
        <row r="127">
          <cell r="B127" t="str">
            <v>조선</v>
          </cell>
          <cell r="C127">
            <v>1</v>
          </cell>
          <cell r="K127" t="str">
            <v>T1</v>
          </cell>
          <cell r="L127">
            <v>88400000</v>
          </cell>
          <cell r="Q127">
            <v>2020</v>
          </cell>
          <cell r="R127">
            <v>44151</v>
          </cell>
          <cell r="T127" t="str">
            <v>TD2</v>
          </cell>
          <cell r="AC127">
            <v>1</v>
          </cell>
          <cell r="AE127" t="str">
            <v>SCRUBBER</v>
          </cell>
        </row>
        <row r="128">
          <cell r="B128" t="str">
            <v>조선</v>
          </cell>
          <cell r="C128">
            <v>1</v>
          </cell>
          <cell r="K128" t="str">
            <v>T1</v>
          </cell>
          <cell r="L128">
            <v>88400000</v>
          </cell>
          <cell r="Q128">
            <v>2020</v>
          </cell>
          <cell r="R128">
            <v>44151</v>
          </cell>
          <cell r="T128" t="str">
            <v>TD2</v>
          </cell>
          <cell r="AC128">
            <v>1</v>
          </cell>
          <cell r="AE128" t="str">
            <v>SCRUBBER</v>
          </cell>
        </row>
        <row r="129">
          <cell r="B129" t="str">
            <v>조선</v>
          </cell>
          <cell r="C129">
            <v>1</v>
          </cell>
          <cell r="K129" t="str">
            <v>T1</v>
          </cell>
          <cell r="L129">
            <v>88400000</v>
          </cell>
          <cell r="Q129">
            <v>2020</v>
          </cell>
          <cell r="R129">
            <v>44151</v>
          </cell>
          <cell r="T129" t="str">
            <v>TD2</v>
          </cell>
          <cell r="AC129">
            <v>1</v>
          </cell>
          <cell r="AE129" t="str">
            <v>SCRUBBER</v>
          </cell>
        </row>
        <row r="130">
          <cell r="B130" t="str">
            <v>조선</v>
          </cell>
          <cell r="C130">
            <v>1</v>
          </cell>
          <cell r="K130" t="str">
            <v>T1</v>
          </cell>
          <cell r="L130">
            <v>88400000</v>
          </cell>
          <cell r="Q130">
            <v>2020</v>
          </cell>
          <cell r="R130">
            <v>44151</v>
          </cell>
          <cell r="T130" t="str">
            <v>TD2</v>
          </cell>
          <cell r="AC130">
            <v>1</v>
          </cell>
          <cell r="AE130" t="str">
            <v>SCRUBBER</v>
          </cell>
        </row>
        <row r="132">
          <cell r="B132" t="str">
            <v>HMD</v>
          </cell>
          <cell r="C132">
            <v>1</v>
          </cell>
          <cell r="K132" t="str">
            <v>PC3</v>
          </cell>
          <cell r="L132">
            <v>51999000</v>
          </cell>
          <cell r="Q132">
            <v>2020</v>
          </cell>
          <cell r="R132">
            <v>44159</v>
          </cell>
          <cell r="T132" t="str">
            <v>LPG2</v>
          </cell>
          <cell r="AC132">
            <v>1</v>
          </cell>
          <cell r="AE132" t="str">
            <v>LPG DF</v>
          </cell>
        </row>
        <row r="133">
          <cell r="B133" t="str">
            <v>HMD</v>
          </cell>
          <cell r="C133">
            <v>1</v>
          </cell>
          <cell r="K133" t="str">
            <v>PC3</v>
          </cell>
          <cell r="L133">
            <v>51999000</v>
          </cell>
          <cell r="Q133">
            <v>2020</v>
          </cell>
          <cell r="R133">
            <v>44159</v>
          </cell>
          <cell r="T133" t="str">
            <v>LPG2</v>
          </cell>
          <cell r="AC133">
            <v>1</v>
          </cell>
          <cell r="AE133" t="str">
            <v>LPG DF</v>
          </cell>
        </row>
        <row r="135">
          <cell r="B135" t="str">
            <v>HMD</v>
          </cell>
          <cell r="C135">
            <v>1</v>
          </cell>
          <cell r="K135" t="str">
            <v>C7</v>
          </cell>
          <cell r="L135">
            <v>25050000</v>
          </cell>
          <cell r="Q135">
            <v>2020</v>
          </cell>
          <cell r="R135">
            <v>44161</v>
          </cell>
          <cell r="T135" t="str">
            <v>CONT</v>
          </cell>
          <cell r="AC135">
            <v>1</v>
          </cell>
          <cell r="AE135" t="str">
            <v>SCRUBBER (취소옵션)</v>
          </cell>
        </row>
        <row r="137">
          <cell r="B137" t="str">
            <v>HMD</v>
          </cell>
          <cell r="C137">
            <v>1</v>
          </cell>
          <cell r="K137" t="str">
            <v>PC3</v>
          </cell>
          <cell r="L137">
            <v>45700000</v>
          </cell>
          <cell r="Q137">
            <v>2020</v>
          </cell>
          <cell r="R137">
            <v>44167</v>
          </cell>
          <cell r="T137" t="str">
            <v>LPG2</v>
          </cell>
          <cell r="AC137">
            <v>1</v>
          </cell>
        </row>
        <row r="138">
          <cell r="B138" t="str">
            <v>HMD</v>
          </cell>
          <cell r="C138">
            <v>1</v>
          </cell>
          <cell r="K138" t="str">
            <v>PC3</v>
          </cell>
          <cell r="L138">
            <v>45700000</v>
          </cell>
          <cell r="Q138">
            <v>2020</v>
          </cell>
          <cell r="R138">
            <v>44167</v>
          </cell>
          <cell r="T138" t="str">
            <v>LPG2</v>
          </cell>
          <cell r="AC138">
            <v>1</v>
          </cell>
        </row>
        <row r="140">
          <cell r="B140" t="str">
            <v>삼호</v>
          </cell>
          <cell r="C140">
            <v>1</v>
          </cell>
          <cell r="K140" t="str">
            <v>T1</v>
          </cell>
          <cell r="L140">
            <v>90000000</v>
          </cell>
          <cell r="Q140">
            <v>2020</v>
          </cell>
          <cell r="R140">
            <v>44176</v>
          </cell>
          <cell r="T140" t="str">
            <v>TD1</v>
          </cell>
          <cell r="AC140">
            <v>1</v>
          </cell>
          <cell r="AE140" t="str">
            <v>SCRUBBER</v>
          </cell>
        </row>
        <row r="141">
          <cell r="B141" t="str">
            <v>삼호</v>
          </cell>
          <cell r="C141">
            <v>1</v>
          </cell>
          <cell r="K141" t="str">
            <v>T1</v>
          </cell>
          <cell r="L141">
            <v>90000000</v>
          </cell>
          <cell r="Q141">
            <v>2020</v>
          </cell>
          <cell r="R141">
            <v>44176</v>
          </cell>
          <cell r="T141" t="str">
            <v>TD1</v>
          </cell>
          <cell r="AC141">
            <v>1</v>
          </cell>
          <cell r="AE141" t="str">
            <v>SCRUBBER</v>
          </cell>
        </row>
        <row r="142">
          <cell r="B142" t="str">
            <v>삼호</v>
          </cell>
          <cell r="C142">
            <v>1</v>
          </cell>
          <cell r="K142" t="str">
            <v>T1</v>
          </cell>
          <cell r="L142">
            <v>90000000</v>
          </cell>
          <cell r="Q142">
            <v>2020</v>
          </cell>
          <cell r="R142">
            <v>44176</v>
          </cell>
          <cell r="T142" t="str">
            <v>TD1</v>
          </cell>
          <cell r="AC142">
            <v>1</v>
          </cell>
          <cell r="AE142" t="str">
            <v>SCRUBBER</v>
          </cell>
        </row>
        <row r="143">
          <cell r="B143" t="str">
            <v>삼호</v>
          </cell>
          <cell r="C143">
            <v>1</v>
          </cell>
          <cell r="K143" t="str">
            <v>T1</v>
          </cell>
          <cell r="L143">
            <v>90000000</v>
          </cell>
          <cell r="Q143">
            <v>2020</v>
          </cell>
          <cell r="R143">
            <v>44176</v>
          </cell>
          <cell r="T143" t="str">
            <v>TD1</v>
          </cell>
          <cell r="AC143">
            <v>1</v>
          </cell>
          <cell r="AE143" t="str">
            <v>SCRUBBER</v>
          </cell>
        </row>
        <row r="145">
          <cell r="B145" t="str">
            <v>삼호</v>
          </cell>
          <cell r="C145">
            <v>1</v>
          </cell>
          <cell r="K145" t="str">
            <v>T1</v>
          </cell>
          <cell r="L145">
            <v>89600000</v>
          </cell>
          <cell r="Q145">
            <v>2020</v>
          </cell>
          <cell r="R145">
            <v>44176</v>
          </cell>
          <cell r="T145" t="str">
            <v>TD2</v>
          </cell>
          <cell r="AC145">
            <v>1</v>
          </cell>
          <cell r="AE145" t="str">
            <v>SCRUBBER</v>
          </cell>
        </row>
        <row r="146">
          <cell r="B146" t="str">
            <v>삼호</v>
          </cell>
          <cell r="C146">
            <v>1</v>
          </cell>
          <cell r="K146" t="str">
            <v>T1</v>
          </cell>
          <cell r="L146">
            <v>89600000</v>
          </cell>
          <cell r="Q146">
            <v>2020</v>
          </cell>
          <cell r="R146">
            <v>44176</v>
          </cell>
          <cell r="T146" t="str">
            <v>TD2</v>
          </cell>
          <cell r="AC146">
            <v>1</v>
          </cell>
          <cell r="AE146" t="str">
            <v>SCRUBBER</v>
          </cell>
        </row>
        <row r="148">
          <cell r="B148" t="str">
            <v>조선</v>
          </cell>
          <cell r="C148">
            <v>2</v>
          </cell>
          <cell r="K148" t="str">
            <v>N1</v>
          </cell>
          <cell r="L148">
            <v>186423000</v>
          </cell>
          <cell r="Q148">
            <v>2020</v>
          </cell>
          <cell r="R148">
            <v>44179</v>
          </cell>
          <cell r="T148" t="str">
            <v>LNG2</v>
          </cell>
          <cell r="AC148">
            <v>1</v>
          </cell>
          <cell r="AE148" t="str">
            <v>XDF</v>
          </cell>
        </row>
        <row r="150">
          <cell r="B150" t="str">
            <v>조선</v>
          </cell>
          <cell r="C150">
            <v>2</v>
          </cell>
          <cell r="K150" t="str">
            <v>N1</v>
          </cell>
          <cell r="L150">
            <v>186423000</v>
          </cell>
          <cell r="Q150">
            <v>2020</v>
          </cell>
          <cell r="R150">
            <v>44179</v>
          </cell>
          <cell r="T150" t="str">
            <v>LNG2</v>
          </cell>
          <cell r="AC150">
            <v>1</v>
          </cell>
          <cell r="AE150" t="str">
            <v>XDF</v>
          </cell>
        </row>
        <row r="152">
          <cell r="B152" t="str">
            <v>조선</v>
          </cell>
          <cell r="C152">
            <v>2</v>
          </cell>
          <cell r="K152" t="str">
            <v>N1</v>
          </cell>
          <cell r="L152">
            <v>186423000</v>
          </cell>
          <cell r="Q152">
            <v>2020</v>
          </cell>
          <cell r="R152">
            <v>44180</v>
          </cell>
          <cell r="T152" t="str">
            <v>LNG2</v>
          </cell>
          <cell r="AC152">
            <v>1</v>
          </cell>
          <cell r="AE152" t="str">
            <v>XDF</v>
          </cell>
        </row>
        <row r="153">
          <cell r="B153" t="str">
            <v>조선</v>
          </cell>
          <cell r="C153">
            <v>2</v>
          </cell>
          <cell r="K153" t="str">
            <v>N1</v>
          </cell>
          <cell r="L153">
            <v>186423000</v>
          </cell>
          <cell r="Q153">
            <v>2020</v>
          </cell>
          <cell r="R153">
            <v>44180</v>
          </cell>
          <cell r="T153" t="str">
            <v>LNG2</v>
          </cell>
          <cell r="AC153">
            <v>1</v>
          </cell>
          <cell r="AE153" t="str">
            <v>XDF</v>
          </cell>
        </row>
      </sheetData>
      <sheetData sheetId="5"/>
      <sheetData sheetId="6"/>
      <sheetData sheetId="7"/>
      <sheetData sheetId="8"/>
      <sheetData sheetId="9"/>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work"/>
      <sheetName val="Steam"/>
      <sheetName val="Design Data"/>
      <sheetName val="배출계수"/>
    </sheetNames>
    <sheetDataSet>
      <sheetData sheetId="0" refreshError="1"/>
      <sheetData sheetId="1" refreshError="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1. General Facility Information"/>
      <sheetName val="■ Emissions_Auto-calculation"/>
      <sheetName val="2-1. 정량데이터_위치기반"/>
      <sheetName val="2-2. 정량데이터_시장기반"/>
      <sheetName val="(참고} 시각데이터"/>
      <sheetName val="■ Backup Data_Updated yearly"/>
      <sheetName val="3-1. (Raw data) Scope 1"/>
      <sheetName val="3-2. (Raw data) Scope 2_위치기반"/>
      <sheetName val="3-3. (Raw data) Scope 2_시장기반"/>
      <sheetName val="3-4. (Raw data) Scope 2_재생에너지"/>
      <sheetName val="■Facility status_Updated yearly"/>
      <sheetName val="4-1. 데이터 수신관리 이력"/>
      <sheetName val="4-2. 감축노력 현황"/>
      <sheetName val="■ References_Updated yearly"/>
      <sheetName val="5-1. 연료 밀도"/>
      <sheetName val="5-2. 배출활동-배출시설 분류"/>
      <sheetName val="5-3. 단위 환산표"/>
      <sheetName val="5-4. 열량계수·배출계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들어가기"/>
      <sheetName val="개요"/>
      <sheetName val="Simple"/>
      <sheetName val="Advanced"/>
      <sheetName val="고정배출량"/>
      <sheetName val="고정연소(S)"/>
      <sheetName val="연료 배출계수"/>
      <sheetName val="고정연소(A)"/>
      <sheetName val="이동연소(S)"/>
      <sheetName val="이동연소(A)"/>
      <sheetName val="이동연소(항공)"/>
      <sheetName val="이동연소(철도)"/>
      <sheetName val="이동연소(해운)"/>
      <sheetName val="이동배출량"/>
      <sheetName val="공정배출(제지)"/>
      <sheetName val="공정배출(발전)"/>
      <sheetName val="공정배출(석유화학)"/>
      <sheetName val="공정배출(기타)"/>
      <sheetName val="공정배출(정유)"/>
      <sheetName val="공정배출(철강)"/>
      <sheetName val="공정배출(유리)"/>
      <sheetName val="공정배출(반도체)"/>
      <sheetName val="공정배출(시멘트)"/>
      <sheetName val="간접에너지"/>
      <sheetName val="탈루배출"/>
      <sheetName val="폐기물배출"/>
      <sheetName val="공정배출계수"/>
      <sheetName val="공정배출목록"/>
      <sheetName val="지구온난화지수"/>
      <sheetName val="설비타입"/>
      <sheetName val="이동연소 연료 배출계수(항공)"/>
      <sheetName val="탈루정보"/>
      <sheetName val="이동연소 연료 배출계수"/>
      <sheetName val="전력배출계수"/>
      <sheetName val="공정배출(비철금속)"/>
      <sheetName val="SCOPE2 - 설비별 BAU 그래프"/>
    </sheetNames>
    <sheetDataSet>
      <sheetData sheetId="0" refreshError="1"/>
      <sheetData sheetId="1" refreshError="1"/>
      <sheetData sheetId="2" refreshError="1"/>
      <sheetData sheetId="3" refreshError="1"/>
      <sheetData sheetId="4" refreshError="1"/>
      <sheetData sheetId="5" refreshError="1"/>
      <sheetData sheetId="6">
        <row r="5">
          <cell r="V5" t="str">
            <v>직접입력</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N4" t="str">
            <v>MgCO3</v>
          </cell>
        </row>
        <row r="5">
          <cell r="N5" t="str">
            <v>CaMg(CO3)2</v>
          </cell>
        </row>
        <row r="6">
          <cell r="N6" t="str">
            <v>FeCO3</v>
          </cell>
        </row>
        <row r="7">
          <cell r="N7" t="str">
            <v>Ca(Fe,Mg,Mn)(CO3)2</v>
          </cell>
        </row>
        <row r="8">
          <cell r="N8" t="str">
            <v>MnCO3</v>
          </cell>
        </row>
        <row r="9">
          <cell r="N9" t="str">
            <v>Na2CO3</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
          <cell r="A1" t="str">
            <v>석유화학공정</v>
          </cell>
        </row>
        <row r="2">
          <cell r="A2" t="str">
            <v>Furnace Decoking</v>
          </cell>
          <cell r="E2" t="str">
            <v>Aromatics 공정</v>
          </cell>
          <cell r="G2" t="str">
            <v xml:space="preserve">석회소성로 </v>
          </cell>
        </row>
        <row r="3">
          <cell r="A3" t="str">
            <v>NCC_ACETYLENE CONVERTER</v>
          </cell>
          <cell r="E3" t="str">
            <v xml:space="preserve">FCC 설비 </v>
          </cell>
        </row>
        <row r="4">
          <cell r="A4" t="str">
            <v xml:space="preserve">NCC_MAPD CONVERTER </v>
          </cell>
          <cell r="E4" t="str">
            <v xml:space="preserve">수소제조공정 </v>
          </cell>
        </row>
        <row r="5">
          <cell r="A5" t="str">
            <v xml:space="preserve">수소제조공정 </v>
          </cell>
          <cell r="E5" t="str">
            <v>BTX _Catalyst Decoking</v>
          </cell>
        </row>
        <row r="6">
          <cell r="A6" t="str">
            <v>BTX _Catalyst Decoking</v>
          </cell>
          <cell r="E6" t="str">
            <v>SRU, TGTU &amp; Incinerator</v>
          </cell>
        </row>
        <row r="7">
          <cell r="A7" t="str">
            <v>SM_Catalyst Decoking</v>
          </cell>
          <cell r="E7" t="str">
            <v>Flaring</v>
          </cell>
        </row>
        <row r="8">
          <cell r="A8" t="str">
            <v>SRU, TGTU &amp; Incinerator</v>
          </cell>
          <cell r="E8" t="str">
            <v>Amine Unit &amp; Incinerator</v>
          </cell>
        </row>
        <row r="9">
          <cell r="A9" t="str">
            <v>Flaring</v>
          </cell>
          <cell r="E9" t="str">
            <v xml:space="preserve">Gas Treatment Unit </v>
          </cell>
        </row>
        <row r="10">
          <cell r="A10" t="str">
            <v>Amine Unit &amp; Incinerator</v>
          </cell>
          <cell r="E10" t="str">
            <v xml:space="preserve">VOC 처리 설비 </v>
          </cell>
        </row>
        <row r="11">
          <cell r="A11" t="str">
            <v>Ethlyen Glycol(EO/EG)</v>
          </cell>
          <cell r="E11" t="str">
            <v xml:space="preserve">RCO, RTO 설비 </v>
          </cell>
        </row>
        <row r="12">
          <cell r="A12" t="str">
            <v>MMA Production</v>
          </cell>
        </row>
        <row r="13">
          <cell r="A13" t="str">
            <v xml:space="preserve">Carbon Black Prodcution </v>
          </cell>
        </row>
        <row r="14">
          <cell r="A14" t="str">
            <v xml:space="preserve">무수프탈산 공정 </v>
          </cell>
        </row>
        <row r="15">
          <cell r="A15" t="str">
            <v xml:space="preserve">Gas Treatment Unit </v>
          </cell>
        </row>
        <row r="16">
          <cell r="A16" t="str">
            <v xml:space="preserve">VOC 처리 설비 </v>
          </cell>
        </row>
        <row r="17">
          <cell r="A17" t="str">
            <v xml:space="preserve">RCO, RTO 설비 </v>
          </cell>
        </row>
        <row r="25">
          <cell r="B25" t="str">
            <v>공정배출(석유화학)</v>
          </cell>
        </row>
        <row r="26">
          <cell r="B26" t="str">
            <v>공정배출(발전)</v>
          </cell>
        </row>
        <row r="27">
          <cell r="B27" t="str">
            <v>공정배출(반도체)</v>
          </cell>
        </row>
        <row r="28">
          <cell r="B28" t="str">
            <v>공정배출(정유)</v>
          </cell>
        </row>
        <row r="29">
          <cell r="B29" t="str">
            <v>공정배출(항공)</v>
          </cell>
        </row>
        <row r="30">
          <cell r="B30" t="str">
            <v>공정배출(철강)</v>
          </cell>
        </row>
        <row r="31">
          <cell r="B31" t="str">
            <v>공정배출(제지)</v>
          </cell>
        </row>
        <row r="32">
          <cell r="A32" t="str">
            <v>Simple</v>
          </cell>
          <cell r="B32" t="str">
            <v>공정배출(도로)</v>
          </cell>
        </row>
        <row r="33">
          <cell r="A33" t="str">
            <v>Advanced</v>
          </cell>
          <cell r="B33" t="str">
            <v>공정배출(비철금속,유리)</v>
          </cell>
        </row>
        <row r="34">
          <cell r="B34" t="str">
            <v>공정배출(철도)</v>
          </cell>
        </row>
        <row r="35">
          <cell r="B35" t="str">
            <v>공정배출(시멘트)</v>
          </cell>
        </row>
      </sheetData>
      <sheetData sheetId="28"/>
      <sheetData sheetId="29" refreshError="1">
        <row r="3">
          <cell r="K3" t="str">
            <v>액체 연료</v>
          </cell>
        </row>
        <row r="4">
          <cell r="K4" t="str">
            <v>고체 연료</v>
          </cell>
        </row>
        <row r="5">
          <cell r="K5" t="str">
            <v>기체 연료</v>
          </cell>
        </row>
      </sheetData>
      <sheetData sheetId="30">
        <row r="2">
          <cell r="C2" t="str">
            <v>LTO(kg/LTO)-보통형(B737-400)</v>
          </cell>
        </row>
        <row r="3">
          <cell r="C3" t="str">
            <v>LTO(kg/LTO)-구형(B737-100)</v>
          </cell>
        </row>
        <row r="4">
          <cell r="C4" t="str">
            <v>Cruise(kg/tonne)-보통형(B737-400)</v>
          </cell>
        </row>
        <row r="5">
          <cell r="C5" t="str">
            <v>Cruise(kg/tonne)-구형(B737-100)</v>
          </cell>
        </row>
        <row r="6">
          <cell r="C6" t="str">
            <v>LTO(kg/LTO)-보통형(B767)</v>
          </cell>
        </row>
        <row r="7">
          <cell r="C7" t="str">
            <v>LTO(kg/LTO)-보통형 단거리(B737-400)</v>
          </cell>
        </row>
        <row r="8">
          <cell r="C8" t="str">
            <v>LTO(kg/LTO)-보통형 장거리(B747-400)</v>
          </cell>
        </row>
        <row r="9">
          <cell r="C9" t="str">
            <v>LTO(kg/LTO)-구형(DC10)</v>
          </cell>
        </row>
        <row r="10">
          <cell r="C10" t="str">
            <v>LTO(kg/LTO)-구형 단거리(B737-100)</v>
          </cell>
        </row>
        <row r="11">
          <cell r="C11" t="str">
            <v>LTO(kg/LTO)-구형 장거리(B747-100)</v>
          </cell>
        </row>
        <row r="12">
          <cell r="C12" t="str">
            <v>Cruise(kg/tonne)-보통형(B767)</v>
          </cell>
        </row>
        <row r="13">
          <cell r="C13" t="str">
            <v>Cruise(kg/tonne)-보통형(DC10)</v>
          </cell>
        </row>
        <row r="15">
          <cell r="C15" t="str">
            <v>A300</v>
          </cell>
        </row>
        <row r="16">
          <cell r="C16" t="str">
            <v>A310</v>
          </cell>
        </row>
        <row r="17">
          <cell r="C17" t="str">
            <v>A319</v>
          </cell>
        </row>
        <row r="18">
          <cell r="C18" t="str">
            <v>A320</v>
          </cell>
        </row>
        <row r="19">
          <cell r="C19" t="str">
            <v>A321</v>
          </cell>
        </row>
        <row r="20">
          <cell r="C20" t="str">
            <v>A330-200/300</v>
          </cell>
        </row>
        <row r="21">
          <cell r="C21" t="str">
            <v>A340-200</v>
          </cell>
        </row>
        <row r="22">
          <cell r="C22" t="str">
            <v>A340-300</v>
          </cell>
        </row>
        <row r="23">
          <cell r="C23" t="str">
            <v>A340-500/600</v>
          </cell>
        </row>
        <row r="24">
          <cell r="C24" t="str">
            <v>B707</v>
          </cell>
        </row>
        <row r="25">
          <cell r="C25" t="str">
            <v>B717</v>
          </cell>
        </row>
        <row r="26">
          <cell r="C26" t="str">
            <v>B727-100</v>
          </cell>
        </row>
        <row r="27">
          <cell r="C27" t="str">
            <v>B727-200</v>
          </cell>
        </row>
        <row r="28">
          <cell r="C28" t="str">
            <v>B737-100/200</v>
          </cell>
        </row>
        <row r="29">
          <cell r="C29" t="str">
            <v>B737-300/400/500</v>
          </cell>
        </row>
        <row r="30">
          <cell r="C30" t="str">
            <v>B737-600</v>
          </cell>
        </row>
        <row r="31">
          <cell r="C31" t="str">
            <v>B737-700</v>
          </cell>
        </row>
        <row r="32">
          <cell r="C32" t="str">
            <v>B737-800/900</v>
          </cell>
        </row>
        <row r="33">
          <cell r="C33" t="str">
            <v>B747-100</v>
          </cell>
        </row>
        <row r="34">
          <cell r="C34" t="str">
            <v>B747-200</v>
          </cell>
        </row>
        <row r="35">
          <cell r="C35" t="str">
            <v>B747-300</v>
          </cell>
        </row>
        <row r="36">
          <cell r="C36" t="str">
            <v>B747-400</v>
          </cell>
        </row>
        <row r="37">
          <cell r="C37" t="str">
            <v>B757-200</v>
          </cell>
        </row>
        <row r="38">
          <cell r="C38" t="str">
            <v>B757-300</v>
          </cell>
        </row>
        <row r="39">
          <cell r="C39" t="str">
            <v>B767-200</v>
          </cell>
        </row>
        <row r="40">
          <cell r="C40" t="str">
            <v>B767-300</v>
          </cell>
        </row>
        <row r="41">
          <cell r="C41" t="str">
            <v>B767-400</v>
          </cell>
        </row>
        <row r="42">
          <cell r="C42" t="str">
            <v>B777-200/300</v>
          </cell>
        </row>
        <row r="43">
          <cell r="C43" t="str">
            <v>DC10</v>
          </cell>
        </row>
        <row r="44">
          <cell r="C44" t="str">
            <v>DC8-50/60/70</v>
          </cell>
        </row>
        <row r="45">
          <cell r="C45" t="str">
            <v>DC9</v>
          </cell>
        </row>
        <row r="46">
          <cell r="C46" t="str">
            <v>L-1011</v>
          </cell>
        </row>
        <row r="47">
          <cell r="C47" t="str">
            <v>MD-11</v>
          </cell>
        </row>
        <row r="48">
          <cell r="C48" t="str">
            <v>MD-80</v>
          </cell>
        </row>
        <row r="49">
          <cell r="C49" t="str">
            <v>MD-90</v>
          </cell>
        </row>
        <row r="50">
          <cell r="C50" t="str">
            <v>TU-134</v>
          </cell>
        </row>
        <row r="51">
          <cell r="C51" t="str">
            <v>TU-154-M</v>
          </cell>
        </row>
        <row r="52">
          <cell r="C52" t="str">
            <v>TU-154-B</v>
          </cell>
        </row>
        <row r="53">
          <cell r="C53" t="str">
            <v>RJ-RJ85</v>
          </cell>
        </row>
        <row r="54">
          <cell r="C54" t="str">
            <v>BAE 146</v>
          </cell>
        </row>
        <row r="55">
          <cell r="C55" t="str">
            <v>CRJ-100ER</v>
          </cell>
        </row>
        <row r="56">
          <cell r="C56" t="str">
            <v>ERJ-145</v>
          </cell>
        </row>
        <row r="57">
          <cell r="C57" t="str">
            <v>Fokker 100/70/28</v>
          </cell>
        </row>
        <row r="58">
          <cell r="C58" t="str">
            <v>BAC111</v>
          </cell>
        </row>
        <row r="59">
          <cell r="C59" t="str">
            <v>Dornier 328 Jet</v>
          </cell>
        </row>
        <row r="60">
          <cell r="C60" t="str">
            <v>Gulfstream IV</v>
          </cell>
        </row>
        <row r="61">
          <cell r="C61" t="str">
            <v>Gufstream V</v>
          </cell>
        </row>
        <row r="62">
          <cell r="C62" t="str">
            <v>Yak-42M</v>
          </cell>
        </row>
        <row r="63">
          <cell r="C63" t="str">
            <v>Cessna 525/560</v>
          </cell>
        </row>
        <row r="64">
          <cell r="C64" t="str">
            <v>Beech King Air</v>
          </cell>
        </row>
        <row r="65">
          <cell r="C65" t="str">
            <v>DHC8-100</v>
          </cell>
        </row>
        <row r="66">
          <cell r="C66" t="str">
            <v>ATR72-500</v>
          </cell>
        </row>
      </sheetData>
      <sheetData sheetId="31">
        <row r="2">
          <cell r="A2" t="str">
            <v>가정용 냉장고</v>
          </cell>
        </row>
        <row r="3">
          <cell r="A3" t="str">
            <v>상업용 냉장고</v>
          </cell>
        </row>
        <row r="4">
          <cell r="A4" t="str">
            <v>중대형 상업용 냉장고</v>
          </cell>
        </row>
        <row r="5">
          <cell r="A5" t="str">
            <v>차량용 냉장고</v>
          </cell>
        </row>
        <row r="6">
          <cell r="A6" t="str">
            <v>산업용 냉동고</v>
          </cell>
        </row>
        <row r="7">
          <cell r="A7" t="str">
            <v>냉각장치</v>
          </cell>
        </row>
        <row r="8">
          <cell r="A8" t="str">
            <v>가정용/산업용 에어컨</v>
          </cell>
        </row>
        <row r="9">
          <cell r="A9" t="str">
            <v>차량용 에어컨</v>
          </cell>
        </row>
        <row r="10">
          <cell r="A10" t="str">
            <v>고정 소화 장비</v>
          </cell>
        </row>
        <row r="11">
          <cell r="A11" t="str">
            <v>소화기</v>
          </cell>
        </row>
        <row r="12">
          <cell r="A12" t="str">
            <v>가스절연개폐기</v>
          </cell>
        </row>
        <row r="13">
          <cell r="A13" t="str">
            <v>기타</v>
          </cell>
        </row>
      </sheetData>
      <sheetData sheetId="32">
        <row r="9">
          <cell r="A9" t="str">
            <v>차량용 에어컨</v>
          </cell>
        </row>
        <row r="10">
          <cell r="A10" t="str">
            <v>고정 소화 장비</v>
          </cell>
        </row>
        <row r="11">
          <cell r="A11" t="str">
            <v>소화기</v>
          </cell>
        </row>
        <row r="12">
          <cell r="A12" t="str">
            <v>가스절연개폐기</v>
          </cell>
        </row>
        <row r="13">
          <cell r="A13" t="str">
            <v>기타</v>
          </cell>
        </row>
        <row r="14">
          <cell r="A14" t="str">
            <v>선박_B-B/B-C유</v>
          </cell>
        </row>
        <row r="15">
          <cell r="A15" t="str">
            <v>선박_용제</v>
          </cell>
        </row>
      </sheetData>
      <sheetData sheetId="33"/>
      <sheetData sheetId="34" refreshError="1"/>
      <sheetData sheetId="3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피벗"/>
      <sheetName val="배출량 Data"/>
      <sheetName val="국내raw"/>
      <sheetName val="Sheet1"/>
      <sheetName val="구간List"/>
      <sheetName val="구간수단별 거리-"/>
      <sheetName val="도로이동(RPA)"/>
      <sheetName val="기준주소지"/>
      <sheetName val="항공거리"/>
      <sheetName val="철도거리"/>
      <sheetName val="index"/>
      <sheetName val="버스거리"/>
      <sheetName val="자가용거리"/>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sheetData sheetId="10"/>
      <sheetData sheetId="1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명세서코드01_온실가스(지구온난화지수)"/>
      <sheetName val="명세서코드02_방지시설코드"/>
      <sheetName val="명세서코드03_연료코드"/>
      <sheetName val="명세서코드04_배출시설"/>
      <sheetName val="명세서코드05_소각물질코드"/>
      <sheetName val="명세서코드06_연료단위코드"/>
      <sheetName val="명세서코드07_원료,제품,소각물질단위코드"/>
      <sheetName val="명세서코드08_배출활동코드"/>
      <sheetName val="명세서코드09_바이오매스취급물질"/>
      <sheetName val="배출량산정계수_지구온난화지수(GWP)"/>
      <sheetName val="배출량산정계수_연료원별발열량"/>
      <sheetName val="배출량산정계수_연료원별온실가스배출계수"/>
      <sheetName val="배출량산정계수_이동연소(도로)배출계수"/>
      <sheetName val="배출량산정계수_전력배출계수"/>
      <sheetName val="배출량산정계수_탈루배출원누출율"/>
      <sheetName val="배출량산정계수_폐기물소각부문배출계수"/>
      <sheetName val="배출량규모에 따른 산정등급 분류기준"/>
      <sheetName val="인벤토리_총괄"/>
      <sheetName val="인벤토리_직접_고정"/>
      <sheetName val="인벤토리_직접_이동"/>
      <sheetName val="인벤토리_폐기물_매립"/>
      <sheetName val="인벤토리_폐기물_소각"/>
      <sheetName val="인벤토리_간접배출"/>
      <sheetName val="배출량 산정계수_매립부분DOC"/>
      <sheetName val="매립활동데이터"/>
      <sheetName val="Sheet5"/>
      <sheetName val="Food"/>
      <sheetName val="SCOPE1 (비에너지) - 설비별 BAU 그래프"/>
    </sheetNames>
    <sheetDataSet>
      <sheetData sheetId="0"/>
      <sheetData sheetId="1"/>
      <sheetData sheetId="2">
        <row r="3">
          <cell r="B3" t="str">
            <v>원유</v>
          </cell>
        </row>
      </sheetData>
      <sheetData sheetId="3">
        <row r="3">
          <cell r="B3" t="str">
            <v>가열로</v>
          </cell>
        </row>
        <row r="4">
          <cell r="B4" t="str">
            <v>가열시설</v>
          </cell>
        </row>
        <row r="5">
          <cell r="B5" t="str">
            <v>가황시설</v>
          </cell>
        </row>
        <row r="6">
          <cell r="B6" t="str">
            <v>개질시설</v>
          </cell>
        </row>
        <row r="7">
          <cell r="B7" t="str">
            <v>건류시설</v>
          </cell>
        </row>
        <row r="8">
          <cell r="B8" t="str">
            <v>건조시설</v>
          </cell>
        </row>
        <row r="9">
          <cell r="B9" t="str">
            <v>경화,압착시설</v>
          </cell>
        </row>
        <row r="10">
          <cell r="B10" t="str">
            <v>계량시설</v>
          </cell>
        </row>
        <row r="11">
          <cell r="B11" t="str">
            <v>고체입상물질저장시설</v>
          </cell>
        </row>
        <row r="12">
          <cell r="B12" t="str">
            <v>권련시설</v>
          </cell>
        </row>
        <row r="13">
          <cell r="B13" t="str">
            <v>권축시설</v>
          </cell>
        </row>
        <row r="14">
          <cell r="B14" t="str">
            <v>권취,포장시설</v>
          </cell>
        </row>
        <row r="15">
          <cell r="B15" t="str">
            <v>권취시설</v>
          </cell>
        </row>
        <row r="16">
          <cell r="B16" t="str">
            <v>균질로</v>
          </cell>
        </row>
        <row r="17">
          <cell r="B17" t="str">
            <v>기모(식모)시설</v>
          </cell>
        </row>
        <row r="18">
          <cell r="B18" t="str">
            <v>기타</v>
          </cell>
        </row>
        <row r="19">
          <cell r="B19" t="str">
            <v>기타로</v>
          </cell>
        </row>
        <row r="20">
          <cell r="B20" t="str">
            <v>납땜시설</v>
          </cell>
        </row>
        <row r="21">
          <cell r="B21" t="str">
            <v>냉각시설</v>
          </cell>
        </row>
        <row r="22">
          <cell r="B22" t="str">
            <v>농축시설</v>
          </cell>
        </row>
        <row r="23">
          <cell r="B23" t="str">
            <v>다림질 및 코팅시설</v>
          </cell>
        </row>
        <row r="24">
          <cell r="B24" t="str">
            <v>담금질시설</v>
          </cell>
        </row>
        <row r="25">
          <cell r="B25" t="str">
            <v>도가니로</v>
          </cell>
        </row>
        <row r="26">
          <cell r="B26" t="str">
            <v>도금시설</v>
          </cell>
        </row>
        <row r="27">
          <cell r="B27" t="str">
            <v>도장시설</v>
          </cell>
        </row>
        <row r="28">
          <cell r="B28" t="str">
            <v>도정시설</v>
          </cell>
        </row>
        <row r="29">
          <cell r="B29" t="str">
            <v>도포시설</v>
          </cell>
        </row>
        <row r="30">
          <cell r="B30" t="str">
            <v>모소시설</v>
          </cell>
        </row>
        <row r="31">
          <cell r="B31" t="str">
            <v>목재가공연마시설</v>
          </cell>
        </row>
        <row r="32">
          <cell r="B32" t="str">
            <v>반사로</v>
          </cell>
        </row>
        <row r="33">
          <cell r="B33" t="str">
            <v>반응시설</v>
          </cell>
        </row>
        <row r="34">
          <cell r="B34" t="str">
            <v>발전용내연기관</v>
          </cell>
        </row>
        <row r="35">
          <cell r="B35" t="str">
            <v>발효시설</v>
          </cell>
        </row>
        <row r="36">
          <cell r="B36" t="str">
            <v>방사,집면시설</v>
          </cell>
        </row>
        <row r="37">
          <cell r="B37" t="str">
            <v>방사시설</v>
          </cell>
        </row>
        <row r="38">
          <cell r="B38" t="str">
            <v>배소로</v>
          </cell>
        </row>
        <row r="39">
          <cell r="B39" t="str">
            <v>분리시설</v>
          </cell>
        </row>
        <row r="40">
          <cell r="B40" t="str">
            <v>분쇄시설</v>
          </cell>
        </row>
        <row r="41">
          <cell r="B41" t="str">
            <v>산,알카리처리시설</v>
          </cell>
        </row>
        <row r="42">
          <cell r="B42" t="str">
            <v>산처리시설</v>
          </cell>
        </row>
        <row r="43">
          <cell r="B43" t="str">
            <v>산화,환원시설</v>
          </cell>
        </row>
        <row r="44">
          <cell r="B44" t="str">
            <v>석회로시설</v>
          </cell>
        </row>
        <row r="45">
          <cell r="B45" t="str">
            <v>석회석시설</v>
          </cell>
        </row>
        <row r="46">
          <cell r="B46" t="str">
            <v>선별(혼타)시설</v>
          </cell>
        </row>
        <row r="47">
          <cell r="B47" t="str">
            <v>선별시설</v>
          </cell>
        </row>
        <row r="48">
          <cell r="B48" t="str">
            <v>성형시설</v>
          </cell>
        </row>
        <row r="49">
          <cell r="B49" t="str">
            <v>소각보일러</v>
          </cell>
        </row>
        <row r="50">
          <cell r="B50" t="str">
            <v>소결로</v>
          </cell>
        </row>
        <row r="51">
          <cell r="B51" t="str">
            <v>소둔로</v>
          </cell>
        </row>
        <row r="52">
          <cell r="B52" t="str">
            <v>소려로</v>
          </cell>
        </row>
        <row r="53">
          <cell r="B53" t="str">
            <v>소성시설</v>
          </cell>
        </row>
        <row r="54">
          <cell r="B54" t="str">
            <v>숙성시설</v>
          </cell>
        </row>
        <row r="55">
          <cell r="B55" t="str">
            <v>순환식조화시설</v>
          </cell>
        </row>
        <row r="56">
          <cell r="B56" t="str">
            <v>습점시설</v>
          </cell>
        </row>
        <row r="57">
          <cell r="B57" t="str">
            <v>압착시설</v>
          </cell>
        </row>
        <row r="58">
          <cell r="B58" t="str">
            <v>연마시설</v>
          </cell>
        </row>
        <row r="59">
          <cell r="B59" t="str">
            <v>연소시설</v>
          </cell>
        </row>
        <row r="60">
          <cell r="B60" t="str">
            <v>열병합발전시설</v>
          </cell>
        </row>
        <row r="61">
          <cell r="B61" t="str">
            <v>열풍로</v>
          </cell>
        </row>
        <row r="62">
          <cell r="B62" t="str">
            <v>용광로</v>
          </cell>
        </row>
        <row r="63">
          <cell r="B63" t="str">
            <v>용선로</v>
          </cell>
        </row>
        <row r="64">
          <cell r="B64" t="str">
            <v>용융,용해시설</v>
          </cell>
        </row>
        <row r="65">
          <cell r="B65" t="str">
            <v>용융/용해로</v>
          </cell>
        </row>
        <row r="66">
          <cell r="B66" t="str">
            <v>원피저장시설</v>
          </cell>
        </row>
        <row r="67">
          <cell r="B67" t="str">
            <v>유,무기산저장시설</v>
          </cell>
        </row>
        <row r="68">
          <cell r="B68" t="str">
            <v>유기화합물저장시설</v>
          </cell>
        </row>
        <row r="69">
          <cell r="B69" t="str">
            <v>윤전시설</v>
          </cell>
        </row>
        <row r="70">
          <cell r="B70" t="str">
            <v>응축시설</v>
          </cell>
        </row>
        <row r="71">
          <cell r="B71" t="str">
            <v>일반보일러</v>
          </cell>
        </row>
        <row r="72">
          <cell r="B72" t="str">
            <v>일반폐기물소각시설</v>
          </cell>
        </row>
        <row r="73">
          <cell r="B73" t="str">
            <v>자숙시설</v>
          </cell>
        </row>
        <row r="74">
          <cell r="B74" t="str">
            <v>저장시설</v>
          </cell>
        </row>
        <row r="75">
          <cell r="B75" t="str">
            <v>적출물소각시설</v>
          </cell>
        </row>
        <row r="76">
          <cell r="B76" t="str">
            <v>전기아크로(유도로포함)</v>
          </cell>
        </row>
        <row r="77">
          <cell r="B77" t="str">
            <v>전로(상취전로 포함)</v>
          </cell>
        </row>
        <row r="78">
          <cell r="B78" t="str">
            <v>전해,전리시설</v>
          </cell>
        </row>
        <row r="79">
          <cell r="B79" t="str">
            <v>전해로</v>
          </cell>
        </row>
        <row r="80">
          <cell r="B80" t="str">
            <v>절단시설</v>
          </cell>
        </row>
        <row r="81">
          <cell r="B81" t="str">
            <v>접착시설</v>
          </cell>
        </row>
        <row r="82">
          <cell r="B82" t="str">
            <v>접착제혼합시설</v>
          </cell>
        </row>
        <row r="83">
          <cell r="B83" t="str">
            <v>정련시설</v>
          </cell>
        </row>
        <row r="84">
          <cell r="B84" t="str">
            <v>정제,충전,충진시설</v>
          </cell>
        </row>
        <row r="85">
          <cell r="B85" t="str">
            <v>정제시설</v>
          </cell>
        </row>
        <row r="86">
          <cell r="B86" t="str">
            <v>제분시설</v>
          </cell>
        </row>
        <row r="87">
          <cell r="B87" t="str">
            <v>제선로</v>
          </cell>
        </row>
        <row r="88">
          <cell r="B88" t="str">
            <v>제재시설</v>
          </cell>
        </row>
        <row r="89">
          <cell r="B89" t="str">
            <v>주형/주물사 처리시설</v>
          </cell>
        </row>
        <row r="90">
          <cell r="B90" t="str">
            <v>증류시설</v>
          </cell>
        </row>
        <row r="91">
          <cell r="B91" t="str">
            <v>증자시설</v>
          </cell>
        </row>
        <row r="92">
          <cell r="B92" t="str">
            <v>증해시설</v>
          </cell>
        </row>
        <row r="93">
          <cell r="B93" t="str">
            <v>촉매재생시설</v>
          </cell>
        </row>
        <row r="94">
          <cell r="B94" t="str">
            <v>추출시설</v>
          </cell>
        </row>
        <row r="95">
          <cell r="B95" t="str">
            <v>침향시설</v>
          </cell>
        </row>
        <row r="96">
          <cell r="B96" t="str">
            <v>탄화시설</v>
          </cell>
        </row>
        <row r="97">
          <cell r="B97" t="str">
            <v>탈사시설</v>
          </cell>
        </row>
        <row r="98">
          <cell r="B98" t="str">
            <v>탈지시설</v>
          </cell>
        </row>
        <row r="99">
          <cell r="B99" t="str">
            <v>탈판시설</v>
          </cell>
        </row>
        <row r="100">
          <cell r="B100" t="str">
            <v>탈황시설</v>
          </cell>
        </row>
        <row r="101">
          <cell r="B101" t="str">
            <v>특정폐기물소각시설</v>
          </cell>
        </row>
        <row r="102">
          <cell r="B102" t="str">
            <v>폐가스소각시설</v>
          </cell>
        </row>
        <row r="103">
          <cell r="B103" t="str">
            <v>폐기물소각시설</v>
          </cell>
        </row>
        <row r="104">
          <cell r="B104" t="str">
            <v>폐수소각시설</v>
          </cell>
        </row>
        <row r="105">
          <cell r="B105" t="str">
            <v>포장시설</v>
          </cell>
        </row>
        <row r="106">
          <cell r="B106" t="str">
            <v>표면경화시설</v>
          </cell>
        </row>
        <row r="107">
          <cell r="B107" t="str">
            <v>표백시설</v>
          </cell>
        </row>
        <row r="108">
          <cell r="B108" t="str">
            <v>혼합시설</v>
          </cell>
        </row>
        <row r="109">
          <cell r="B109" t="str">
            <v>화력발전시설</v>
          </cell>
        </row>
        <row r="110">
          <cell r="B110" t="str">
            <v>화성처리시설</v>
          </cell>
        </row>
        <row r="111">
          <cell r="B111" t="str">
            <v>회수시설</v>
          </cell>
        </row>
        <row r="112">
          <cell r="B112" t="str">
            <v>흡수시설</v>
          </cell>
        </row>
      </sheetData>
      <sheetData sheetId="4"/>
      <sheetData sheetId="5"/>
      <sheetData sheetId="6"/>
      <sheetData sheetId="7">
        <row r="3">
          <cell r="C3" t="str">
            <v>고체연료연소</v>
          </cell>
        </row>
        <row r="4">
          <cell r="C4" t="str">
            <v>기체연료연소</v>
          </cell>
        </row>
        <row r="5">
          <cell r="C5" t="str">
            <v>액체연료연소</v>
          </cell>
        </row>
        <row r="6">
          <cell r="C6" t="str">
            <v>석유정제활동</v>
          </cell>
        </row>
        <row r="7">
          <cell r="C7" t="str">
            <v>수소제조공정</v>
          </cell>
        </row>
        <row r="8">
          <cell r="C8" t="str">
            <v>촉매재생공정</v>
          </cell>
        </row>
        <row r="9">
          <cell r="C9" t="str">
            <v>코크스 제조공정</v>
          </cell>
        </row>
        <row r="10">
          <cell r="C10" t="str">
            <v>이동연소(항공)</v>
          </cell>
        </row>
        <row r="11">
          <cell r="C11" t="str">
            <v>이동연소(도로)</v>
          </cell>
        </row>
        <row r="12">
          <cell r="C12" t="str">
            <v>이동연소(철도)</v>
          </cell>
        </row>
        <row r="13">
          <cell r="C13" t="str">
            <v>이동연소(선박)</v>
          </cell>
        </row>
        <row r="14">
          <cell r="C14" t="str">
            <v>석탄의 채굴 및 처리</v>
          </cell>
        </row>
        <row r="15">
          <cell r="C15" t="str">
            <v>시멘트 생산</v>
          </cell>
        </row>
        <row r="16">
          <cell r="C16" t="str">
            <v>원유 및 천연가스 시스템</v>
          </cell>
        </row>
        <row r="17">
          <cell r="C17" t="str">
            <v>석회 생산</v>
          </cell>
        </row>
        <row r="18">
          <cell r="C18" t="str">
            <v>탄산염의 기타 공정사용</v>
          </cell>
        </row>
        <row r="19">
          <cell r="C19" t="str">
            <v>암모니아 생산</v>
          </cell>
        </row>
        <row r="20">
          <cell r="C20" t="str">
            <v>질산 생산</v>
          </cell>
        </row>
        <row r="21">
          <cell r="C21" t="str">
            <v>아디프산 생산</v>
          </cell>
        </row>
        <row r="22">
          <cell r="C22" t="str">
            <v>카바이드 생산</v>
          </cell>
        </row>
        <row r="23">
          <cell r="C23" t="str">
            <v>이산화티탄 생산</v>
          </cell>
        </row>
        <row r="24">
          <cell r="C24" t="str">
            <v>소다회 생산</v>
          </cell>
        </row>
        <row r="25">
          <cell r="C25" t="str">
            <v>석유화학제품생산(메탄올)</v>
          </cell>
        </row>
        <row r="26">
          <cell r="C26" t="str">
            <v>석유화학제품생산(에틸렌)</v>
          </cell>
        </row>
        <row r="27">
          <cell r="C27" t="str">
            <v>석유화학제품생산(EDC)</v>
          </cell>
        </row>
        <row r="28">
          <cell r="C28" t="str">
            <v>석유화학제품생산(VCM)</v>
          </cell>
        </row>
        <row r="29">
          <cell r="C29" t="str">
            <v>석유화학제품생산(EO)</v>
          </cell>
        </row>
        <row r="30">
          <cell r="C30" t="str">
            <v>석유화학제품생산(AN)</v>
          </cell>
        </row>
        <row r="31">
          <cell r="C31" t="str">
            <v>석유화학제품생산(카본블랙)</v>
          </cell>
        </row>
        <row r="32">
          <cell r="C32" t="str">
            <v>불소화합물생산(HCFC-22 생산)</v>
          </cell>
        </row>
        <row r="33">
          <cell r="C33" t="str">
            <v>철강생산</v>
          </cell>
        </row>
        <row r="34">
          <cell r="C34" t="str">
            <v>합금철 생산</v>
          </cell>
        </row>
        <row r="35">
          <cell r="C35" t="str">
            <v>아연생산</v>
          </cell>
        </row>
        <row r="36">
          <cell r="C36" t="str">
            <v>전자산업(반도체)</v>
          </cell>
        </row>
        <row r="37">
          <cell r="C37" t="str">
            <v>전자산업(디스플레이)</v>
          </cell>
        </row>
        <row r="38">
          <cell r="C38" t="str">
            <v>전자산업(광전지)</v>
          </cell>
        </row>
        <row r="39">
          <cell r="C39" t="str">
            <v>오존층파괴물질의 대체물질 사용</v>
          </cell>
        </row>
        <row r="40">
          <cell r="C40" t="str">
            <v>비에어로졸용매</v>
          </cell>
        </row>
        <row r="41">
          <cell r="C41" t="str">
            <v>에어로졸</v>
          </cell>
        </row>
        <row r="42">
          <cell r="C42" t="str">
            <v>발포제</v>
          </cell>
        </row>
        <row r="43">
          <cell r="C43" t="str">
            <v>냉동 및 냉방</v>
          </cell>
        </row>
        <row r="44">
          <cell r="C44" t="str">
            <v>소방</v>
          </cell>
        </row>
        <row r="45">
          <cell r="C45" t="str">
            <v>전기설비</v>
          </cell>
        </row>
        <row r="46">
          <cell r="C46" t="str">
            <v>기타 사용</v>
          </cell>
        </row>
        <row r="47">
          <cell r="C47" t="str">
            <v>고형폐기물의 매립</v>
          </cell>
        </row>
        <row r="48">
          <cell r="C48" t="str">
            <v>고형폐기물의 생물학적처리</v>
          </cell>
        </row>
        <row r="49">
          <cell r="C49" t="str">
            <v>하·폐수 처리 및 배출</v>
          </cell>
        </row>
        <row r="50">
          <cell r="C50" t="str">
            <v>폐기물의 소각</v>
          </cell>
        </row>
        <row r="51">
          <cell r="C51" t="str">
            <v>간접배출(외부전기사용)</v>
          </cell>
        </row>
        <row r="52">
          <cell r="C52" t="str">
            <v>간접배출(외부 열사용)</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persons/person.xml><?xml version="1.0" encoding="utf-8"?>
<personList xmlns="http://schemas.microsoft.com/office/spreadsheetml/2018/threadedcomments" xmlns:x="http://schemas.openxmlformats.org/spreadsheetml/2006/main">
  <person displayName="hjl indo1324" id="{F141173A-4AA6-48D0-A9BF-9FC0FD79E835}" userId="64f9c94973a870ca" providerId="Windows Live"/>
  <person displayName="Hojeon 0724" id="{B1A936C1-E0FF-4FF8-95BD-CF3361850A5C}" userId="86611ab8edfe48ce" providerId="Windows Live"/>
  <person displayName="hjl dec12" id="{0C456CD0-8FAA-4F1E-B5A3-B571B96D02A8}" userId="ab61c0d73d802083"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8" dT="2024-12-09T04:20:45.36" personId="{0C456CD0-8FAA-4F1E-B5A3-B571B96D02A8}" id="{D4857C79-1452-4D92-9445-C78CF90A4833}">
    <text>WROLDLY (HIGG INDEX)의 FDM (FACILITY DATA MANAGEMENT) 사용</text>
  </threadedComment>
  <threadedComment ref="K9" dT="2024-12-09T04:20:45.36" personId="{0C456CD0-8FAA-4F1E-B5A3-B571B96D02A8}" id="{7F355A1C-9402-4562-8596-CD0853A72011}">
    <text>WROLDLY (HIGG INDEX)의 FDM (FACILITY DATA MANAGEMENT) 사용</text>
  </threadedComment>
  <threadedComment ref="K12" dT="2024-12-09T04:20:45.36" personId="{0C456CD0-8FAA-4F1E-B5A3-B571B96D02A8}" id="{75D68C58-9BC5-4976-8B31-19BBE1B12664}">
    <text>WROLDLY (HIGG INDEX)의 FDM (FACILITY DATA MANAGEMENT) 사용</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5-01-07T07:54:32.77" personId="{B1A936C1-E0FF-4FF8-95BD-CF3361850A5C}" id="{A2D33E4C-70AE-4AB0-9757-5C0BEA7D7FE4}">
    <text>For dormitory</text>
  </threadedComment>
  <threadedComment ref="G10" dT="2025-01-07T08:01:58.59" personId="{B1A936C1-E0FF-4FF8-95BD-CF3361850A5C}" id="{F5D716AE-80FB-42D6-95A7-0077ED9DD228}">
    <text xml:space="preserve">data has not been collected
</text>
  </threadedComment>
  <threadedComment ref="D12" dT="2025-01-07T08:01:04.71" personId="{B1A936C1-E0FF-4FF8-95BD-CF3361850A5C}" id="{8844E24F-EF4F-4A47-A53B-D535B0CFA30C}">
    <text>For Dormitory</text>
  </threadedComment>
  <threadedComment ref="G12" dT="2025-01-07T08:01:58.59" personId="{B1A936C1-E0FF-4FF8-95BD-CF3361850A5C}" id="{F9424487-270B-4AE1-872B-D61C002E95C7}">
    <text xml:space="preserve">data has not been collected
</text>
  </threadedComment>
  <threadedComment ref="D15" dT="2025-01-07T07:52:07.84" personId="{B1A936C1-E0FF-4FF8-95BD-CF3361850A5C}" id="{C80602B1-1266-4A3F-8E20-0ECAF4406D6D}">
    <text>For dormitory</text>
  </threadedComment>
  <threadedComment ref="G15" dT="2025-01-07T08:03:05.25" personId="{B1A936C1-E0FF-4FF8-95BD-CF3361850A5C}" id="{C895241A-C461-4A54-8A6F-124A1F52B3F7}">
    <text>data has not been collected</text>
  </threadedComment>
  <threadedComment ref="D23" dT="2025-01-07T07:53:39.00" personId="{F141173A-4AA6-48D0-A9BF-9FC0FD79E835}" id="{1700C03C-4D89-452A-98C9-D1D9B5F84A2E}">
    <text>For Dormitory</text>
  </threadedComment>
  <threadedComment ref="S26" dT="2025-01-06T09:50:14.45" personId="{F141173A-4AA6-48D0-A9BF-9FC0FD79E835}" id="{E5B41287-E734-428D-BA18-7A8B57162E41}">
    <text>still under calculation</text>
  </threadedComment>
  <threadedComment ref="D27" dT="2025-01-07T07:58:09.82" personId="{F141173A-4AA6-48D0-A9BF-9FC0FD79E835}" id="{6D0FFD01-9B8C-4100-8BC6-F5493F73EF15}">
    <text>For Dormitory</text>
  </threadedComment>
</ThreadedComments>
</file>

<file path=xl/threadedComments/threadedComment3.xml><?xml version="1.0" encoding="utf-8"?>
<ThreadedComments xmlns="http://schemas.microsoft.com/office/spreadsheetml/2018/threadedcomments" xmlns:x="http://schemas.openxmlformats.org/spreadsheetml/2006/main">
  <threadedComment ref="D10" dT="2025-01-07T07:54:32.77" personId="{B1A936C1-E0FF-4FF8-95BD-CF3361850A5C}" id="{CC731EFE-E141-4396-B16A-F9D890A2DA77}">
    <text>For dormitory</text>
  </threadedComment>
  <threadedComment ref="G10" dT="2025-01-07T08:01:58.59" personId="{B1A936C1-E0FF-4FF8-95BD-CF3361850A5C}" id="{F89A08D6-C270-4D0F-9DA5-EE388FEC0F99}">
    <text xml:space="preserve">data has not been collected
</text>
  </threadedComment>
  <threadedComment ref="D12" dT="2025-01-07T08:01:04.71" personId="{B1A936C1-E0FF-4FF8-95BD-CF3361850A5C}" id="{DDC8DE75-D8BB-49F3-9D1B-68DE8B62501A}">
    <text>For Dormitory</text>
  </threadedComment>
  <threadedComment ref="G12" dT="2025-01-07T08:01:58.59" personId="{B1A936C1-E0FF-4FF8-95BD-CF3361850A5C}" id="{813E288C-477D-47C2-893B-27E15E156E8A}">
    <text xml:space="preserve">data has not been collected
</text>
  </threadedComment>
  <threadedComment ref="D15" dT="2025-01-07T07:52:07.84" personId="{B1A936C1-E0FF-4FF8-95BD-CF3361850A5C}" id="{5BE265F6-2F85-41F1-8C73-A035B99E34FC}">
    <text>For dormitory</text>
  </threadedComment>
  <threadedComment ref="G15" dT="2025-01-07T08:03:05.25" personId="{B1A936C1-E0FF-4FF8-95BD-CF3361850A5C}" id="{CA874E6E-6A1B-423B-AD68-DFDA91CE0BE2}">
    <text>data has not been collected</text>
  </threadedComment>
  <threadedComment ref="D23" dT="2025-01-07T07:53:39.00" personId="{F141173A-4AA6-48D0-A9BF-9FC0FD79E835}" id="{0F0A5453-4D5B-4E2D-B651-283DBAD7C0C1}">
    <text>For Dormitory</text>
  </threadedComment>
  <threadedComment ref="S26" dT="2025-01-06T09:50:14.45" personId="{F141173A-4AA6-48D0-A9BF-9FC0FD79E835}" id="{AFE84EC8-F6CD-433B-AA25-46AC2AD9C5E4}">
    <text>still under calculation</text>
  </threadedComment>
  <threadedComment ref="D27" dT="2025-01-07T07:58:09.82" personId="{F141173A-4AA6-48D0-A9BF-9FC0FD79E835}" id="{6207FC1E-B531-4AF2-84A1-D5572B5B97C6}">
    <text>For Dormitory</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0.bin"/><Relationship Id="rId1" Type="http://schemas.openxmlformats.org/officeDocument/2006/relationships/hyperlink" Target="https://www.kpetro.or.kr/lay1/S1T132C443/contents.do"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cdm.unfccc.int/methodologies/PAmethodologies/tools/am-tool-07-v7.0.pdf" TargetMode="External"/><Relationship Id="rId1" Type="http://schemas.openxmlformats.org/officeDocument/2006/relationships/hyperlink" Target="https://ghgprotocol.org/scope_2_guidance"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BC26-D573-4480-A213-A86CB5AEE8EE}">
  <dimension ref="A1:S43"/>
  <sheetViews>
    <sheetView zoomScaleNormal="100" workbookViewId="0">
      <selection activeCell="I26" sqref="I26"/>
    </sheetView>
  </sheetViews>
  <sheetFormatPr defaultColWidth="0" defaultRowHeight="17.149999999999999" customHeight="1" zeroHeight="1"/>
  <cols>
    <col min="1" max="1" width="12.58203125" style="419" customWidth="1"/>
    <col min="2" max="3" width="9" style="419" customWidth="1"/>
    <col min="4" max="4" width="12.58203125" style="419" customWidth="1"/>
    <col min="5" max="9" width="9" style="419" customWidth="1"/>
    <col min="10" max="19" width="0" style="419" hidden="1" customWidth="1"/>
    <col min="20" max="16384" width="9" style="419" hidden="1"/>
  </cols>
  <sheetData>
    <row r="1" spans="1:19" ht="17"/>
    <row r="2" spans="1:19" ht="16.5" customHeight="1">
      <c r="A2" s="420"/>
      <c r="B2" s="421"/>
      <c r="C2" s="421"/>
      <c r="D2" s="421"/>
      <c r="E2" s="421"/>
      <c r="F2" s="421"/>
      <c r="G2" s="421"/>
      <c r="H2" s="421"/>
      <c r="I2" s="422"/>
      <c r="J2" s="423"/>
      <c r="K2" s="423"/>
      <c r="L2" s="423"/>
      <c r="M2" s="423"/>
      <c r="N2" s="423"/>
      <c r="O2" s="423"/>
      <c r="P2" s="423"/>
      <c r="Q2" s="423"/>
      <c r="R2" s="423"/>
      <c r="S2" s="423"/>
    </row>
    <row r="3" spans="1:19" ht="17">
      <c r="A3" s="424"/>
      <c r="B3" s="425"/>
      <c r="C3" s="425"/>
      <c r="D3" s="425"/>
      <c r="E3" s="425"/>
      <c r="F3" s="425"/>
      <c r="G3" s="425"/>
      <c r="H3" s="425"/>
      <c r="I3" s="426"/>
      <c r="J3" s="423"/>
      <c r="K3" s="423"/>
      <c r="L3" s="423"/>
      <c r="M3" s="423"/>
      <c r="N3" s="423"/>
      <c r="O3" s="423"/>
      <c r="P3" s="423"/>
      <c r="Q3" s="423"/>
      <c r="R3" s="423"/>
      <c r="S3" s="423"/>
    </row>
    <row r="4" spans="1:19" ht="17">
      <c r="A4" s="427"/>
      <c r="B4" s="428"/>
      <c r="C4" s="428"/>
      <c r="D4" s="428"/>
      <c r="E4" s="428"/>
      <c r="F4" s="428"/>
      <c r="G4" s="428"/>
      <c r="H4" s="428"/>
      <c r="I4" s="429"/>
    </row>
    <row r="5" spans="1:19" ht="17"/>
    <row r="6" spans="1:19" ht="17"/>
    <row r="7" spans="1:19" ht="17"/>
    <row r="8" spans="1:19" ht="17"/>
    <row r="9" spans="1:19" ht="17"/>
    <row r="10" spans="1:19" ht="17"/>
    <row r="11" spans="1:19" ht="17"/>
    <row r="12" spans="1:19" ht="17"/>
    <row r="13" spans="1:19" ht="17"/>
    <row r="14" spans="1:19" ht="17"/>
    <row r="15" spans="1:19" ht="17"/>
    <row r="16" spans="1:19" ht="17"/>
    <row r="17" ht="17"/>
    <row r="18" ht="17"/>
    <row r="19" ht="17"/>
    <row r="20" ht="17"/>
    <row r="21" ht="18.75" customHeight="1"/>
    <row r="22" ht="17"/>
    <row r="23" ht="17"/>
    <row r="24" ht="17"/>
    <row r="25" ht="17"/>
    <row r="26" ht="17"/>
    <row r="27" ht="17"/>
    <row r="28" ht="17"/>
    <row r="29" ht="17"/>
    <row r="30" ht="17"/>
    <row r="31" ht="17"/>
    <row r="32" ht="17"/>
    <row r="33" ht="17"/>
    <row r="34" ht="17"/>
    <row r="35" ht="17"/>
    <row r="36" ht="17"/>
    <row r="37" ht="17"/>
    <row r="38" ht="17"/>
    <row r="39" ht="17"/>
    <row r="40" ht="17"/>
    <row r="41" ht="17"/>
    <row r="42" ht="17"/>
    <row r="43" ht="17"/>
  </sheetData>
  <phoneticPr fontId="2" type="noConversion"/>
  <pageMargins left="0.7" right="0.7" top="0.75" bottom="0.75" header="0.3" footer="0.3"/>
  <pageSetup paperSize="9" orientation="portrait" r:id="rId1"/>
  <customProperties>
    <customPr name="EpmWorksheetKeyString_GUID" r:id="rId2"/>
  </customPropertie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28E2-07A0-47F0-B6CC-68F123BFEA97}">
  <dimension ref="A1:T25"/>
  <sheetViews>
    <sheetView showGridLines="0" topLeftCell="F1" zoomScale="70" zoomScaleNormal="70" workbookViewId="0">
      <selection activeCell="J5" sqref="J5"/>
    </sheetView>
  </sheetViews>
  <sheetFormatPr defaultColWidth="0" defaultRowHeight="13"/>
  <cols>
    <col min="1" max="1" width="7.08203125" style="78" customWidth="1"/>
    <col min="2" max="2" width="8.25" style="78" customWidth="1"/>
    <col min="3" max="3" width="42.83203125" style="78" bestFit="1" customWidth="1"/>
    <col min="4" max="4" width="31.58203125" style="78" customWidth="1"/>
    <col min="5" max="5" width="25.33203125" style="78" customWidth="1"/>
    <col min="6" max="7" width="31.58203125" style="78" customWidth="1"/>
    <col min="8" max="8" width="36.33203125" style="78" customWidth="1"/>
    <col min="9" max="9" width="31.58203125" style="78" customWidth="1"/>
    <col min="10" max="10" width="52.75" style="78" bestFit="1" customWidth="1"/>
    <col min="11" max="11" width="35.25" style="78" bestFit="1" customWidth="1"/>
    <col min="12" max="13" width="31.58203125" style="78" customWidth="1"/>
    <col min="14" max="14" width="9" style="78" customWidth="1"/>
    <col min="15" max="20" width="0" style="78" hidden="1" customWidth="1"/>
    <col min="21" max="16384" width="9" style="78" hidden="1"/>
  </cols>
  <sheetData>
    <row r="1" spans="1:14" s="77" customFormat="1" ht="16.5">
      <c r="A1" s="77" t="s">
        <v>567</v>
      </c>
    </row>
    <row r="2" spans="1:14">
      <c r="J2" s="79"/>
      <c r="K2" s="79"/>
      <c r="L2" s="79"/>
    </row>
    <row r="3" spans="1:14" ht="72.650000000000006" customHeight="1">
      <c r="B3" s="430" t="s">
        <v>565</v>
      </c>
      <c r="C3" s="430"/>
      <c r="D3" s="430"/>
      <c r="E3" s="430"/>
      <c r="F3" s="430"/>
      <c r="G3" s="502" t="s">
        <v>566</v>
      </c>
      <c r="H3" s="503"/>
      <c r="I3" s="503"/>
      <c r="J3" s="503"/>
      <c r="K3" s="503"/>
      <c r="L3" s="503"/>
      <c r="M3" s="503"/>
      <c r="N3" s="80"/>
    </row>
    <row r="4" spans="1:14" ht="13.5" thickBot="1">
      <c r="B4" s="81"/>
      <c r="E4" s="81"/>
    </row>
    <row r="5" spans="1:14" ht="25">
      <c r="B5" s="401" t="s">
        <v>568</v>
      </c>
      <c r="C5" s="402"/>
      <c r="D5" s="402"/>
      <c r="E5" s="402"/>
      <c r="F5" s="400"/>
      <c r="G5" s="401" t="s">
        <v>0</v>
      </c>
      <c r="H5" s="402"/>
      <c r="I5" s="400"/>
      <c r="J5" s="401" t="s">
        <v>1</v>
      </c>
      <c r="K5" s="402"/>
      <c r="L5" s="402"/>
      <c r="M5" s="400"/>
    </row>
    <row r="6" spans="1:14" ht="33">
      <c r="A6" s="80"/>
      <c r="B6" s="431" t="s">
        <v>2</v>
      </c>
      <c r="C6" s="432" t="s">
        <v>602</v>
      </c>
      <c r="D6" s="432" t="s">
        <v>570</v>
      </c>
      <c r="E6" s="432" t="s">
        <v>571</v>
      </c>
      <c r="F6" s="433" t="s">
        <v>572</v>
      </c>
      <c r="G6" s="431" t="s">
        <v>573</v>
      </c>
      <c r="H6" s="432" t="s">
        <v>574</v>
      </c>
      <c r="I6" s="433" t="s">
        <v>575</v>
      </c>
      <c r="J6" s="434" t="s">
        <v>576</v>
      </c>
      <c r="K6" s="435" t="s">
        <v>577</v>
      </c>
      <c r="L6" s="432" t="s">
        <v>578</v>
      </c>
      <c r="M6" s="433" t="s">
        <v>579</v>
      </c>
    </row>
    <row r="7" spans="1:14" ht="33">
      <c r="A7" s="83"/>
      <c r="B7" s="84">
        <v>1</v>
      </c>
      <c r="C7" s="436" t="s">
        <v>580</v>
      </c>
      <c r="D7" s="437" t="s">
        <v>581</v>
      </c>
      <c r="E7" s="438" t="s">
        <v>371</v>
      </c>
      <c r="F7" s="439" t="s">
        <v>584</v>
      </c>
      <c r="G7" s="84" t="s">
        <v>586</v>
      </c>
      <c r="H7" s="442" t="s">
        <v>587</v>
      </c>
      <c r="I7" s="443" t="s">
        <v>588</v>
      </c>
      <c r="J7" s="454" t="s">
        <v>597</v>
      </c>
      <c r="K7" s="445" t="s">
        <v>598</v>
      </c>
      <c r="L7" s="455" t="s">
        <v>599</v>
      </c>
      <c r="M7" s="87" t="s">
        <v>5</v>
      </c>
    </row>
    <row r="8" spans="1:14" ht="49.5">
      <c r="A8" s="83"/>
      <c r="B8" s="84">
        <v>2</v>
      </c>
      <c r="C8" s="76" t="s">
        <v>6</v>
      </c>
      <c r="D8" s="85" t="s">
        <v>170</v>
      </c>
      <c r="E8" s="437" t="s">
        <v>369</v>
      </c>
      <c r="F8" s="439" t="s">
        <v>585</v>
      </c>
      <c r="G8" s="444" t="s">
        <v>586</v>
      </c>
      <c r="H8" s="445" t="s">
        <v>7</v>
      </c>
      <c r="I8" s="446" t="s">
        <v>8</v>
      </c>
      <c r="J8" s="86" t="s">
        <v>9</v>
      </c>
      <c r="K8" s="445" t="s">
        <v>598</v>
      </c>
      <c r="L8" s="438" t="s">
        <v>10</v>
      </c>
      <c r="M8" s="87" t="s">
        <v>11</v>
      </c>
    </row>
    <row r="9" spans="1:14" ht="49.5">
      <c r="A9" s="83"/>
      <c r="B9" s="97">
        <v>3</v>
      </c>
      <c r="C9" s="98" t="s">
        <v>12</v>
      </c>
      <c r="D9" s="99" t="s">
        <v>13</v>
      </c>
      <c r="E9" s="437" t="s">
        <v>369</v>
      </c>
      <c r="F9" s="439" t="s">
        <v>585</v>
      </c>
      <c r="G9" s="444" t="s">
        <v>586</v>
      </c>
      <c r="H9" s="445" t="s">
        <v>589</v>
      </c>
      <c r="I9" s="447" t="s">
        <v>590</v>
      </c>
      <c r="J9" s="86" t="s">
        <v>9</v>
      </c>
      <c r="K9" s="445" t="s">
        <v>598</v>
      </c>
      <c r="L9" s="438" t="s">
        <v>600</v>
      </c>
      <c r="M9" s="87" t="s">
        <v>14</v>
      </c>
    </row>
    <row r="10" spans="1:14" ht="34">
      <c r="A10" s="83"/>
      <c r="B10" s="95">
        <v>5</v>
      </c>
      <c r="C10" s="96" t="s">
        <v>12</v>
      </c>
      <c r="D10" s="99" t="s">
        <v>15</v>
      </c>
      <c r="E10" s="437" t="s">
        <v>369</v>
      </c>
      <c r="F10" s="439" t="s">
        <v>585</v>
      </c>
      <c r="G10" s="444" t="s">
        <v>586</v>
      </c>
      <c r="H10" s="445"/>
      <c r="I10" s="443" t="s">
        <v>591</v>
      </c>
      <c r="J10" s="86"/>
      <c r="K10" s="445"/>
      <c r="L10" s="438"/>
      <c r="M10" s="87"/>
    </row>
    <row r="11" spans="1:14" ht="49.5">
      <c r="A11" s="83"/>
      <c r="B11" s="84">
        <v>4</v>
      </c>
      <c r="C11" s="76" t="s">
        <v>16</v>
      </c>
      <c r="D11" s="85" t="s">
        <v>16</v>
      </c>
      <c r="E11" s="437" t="s">
        <v>369</v>
      </c>
      <c r="F11" t="s">
        <v>1101</v>
      </c>
      <c r="G11" s="444" t="s">
        <v>586</v>
      </c>
      <c r="H11" s="445" t="s">
        <v>17</v>
      </c>
      <c r="I11" s="448" t="s">
        <v>18</v>
      </c>
      <c r="J11" s="452" t="s">
        <v>595</v>
      </c>
      <c r="K11" s="445" t="s">
        <v>598</v>
      </c>
      <c r="L11" s="438" t="s">
        <v>19</v>
      </c>
      <c r="M11" s="87" t="s">
        <v>20</v>
      </c>
    </row>
    <row r="12" spans="1:14" ht="82.5">
      <c r="A12" s="83"/>
      <c r="B12" s="84">
        <v>5</v>
      </c>
      <c r="C12" s="76" t="s">
        <v>21</v>
      </c>
      <c r="D12" s="85" t="s">
        <v>21</v>
      </c>
      <c r="E12" s="437" t="s">
        <v>369</v>
      </c>
      <c r="F12" s="439" t="s">
        <v>585</v>
      </c>
      <c r="G12" s="444" t="s">
        <v>586</v>
      </c>
      <c r="H12" s="445" t="s">
        <v>22</v>
      </c>
      <c r="I12" s="443" t="s">
        <v>23</v>
      </c>
      <c r="J12" s="86" t="s">
        <v>24</v>
      </c>
      <c r="K12" s="445" t="s">
        <v>598</v>
      </c>
      <c r="L12" s="438" t="s">
        <v>601</v>
      </c>
      <c r="M12" s="87" t="s">
        <v>25</v>
      </c>
    </row>
    <row r="13" spans="1:14" ht="33.5" thickBot="1">
      <c r="A13" s="83"/>
      <c r="B13" s="88">
        <v>6</v>
      </c>
      <c r="C13" s="255" t="s">
        <v>26</v>
      </c>
      <c r="D13" s="89" t="s">
        <v>605</v>
      </c>
      <c r="E13" s="440" t="s">
        <v>371</v>
      </c>
      <c r="F13" s="441" t="s">
        <v>584</v>
      </c>
      <c r="G13" s="449" t="s">
        <v>592</v>
      </c>
      <c r="H13" s="450" t="s">
        <v>593</v>
      </c>
      <c r="I13" s="451" t="s">
        <v>594</v>
      </c>
      <c r="J13" s="453" t="s">
        <v>596</v>
      </c>
      <c r="K13" s="450" t="s">
        <v>598</v>
      </c>
      <c r="L13" s="456" t="s">
        <v>599</v>
      </c>
      <c r="M13" s="90" t="s">
        <v>5</v>
      </c>
    </row>
    <row r="16" spans="1:14" ht="14">
      <c r="B16" s="91"/>
      <c r="F16" s="91"/>
    </row>
    <row r="17" spans="2:7" ht="18">
      <c r="B17" s="457" t="s">
        <v>631</v>
      </c>
      <c r="C17" s="223"/>
      <c r="D17" s="223"/>
      <c r="E17" s="223"/>
      <c r="F17" s="457"/>
      <c r="G17" s="223"/>
    </row>
    <row r="18" spans="2:7" ht="16.5">
      <c r="B18" s="223"/>
      <c r="C18" s="223"/>
      <c r="D18" s="223"/>
      <c r="E18" s="223"/>
      <c r="F18" s="223"/>
      <c r="G18" s="223"/>
    </row>
    <row r="19" spans="2:7" ht="17">
      <c r="B19" s="504" t="s">
        <v>632</v>
      </c>
      <c r="C19" s="504"/>
      <c r="D19" s="504" t="s">
        <v>633</v>
      </c>
      <c r="E19" s="504"/>
      <c r="F19" s="505" t="s">
        <v>634</v>
      </c>
      <c r="G19" s="504"/>
    </row>
    <row r="20" spans="2:7" ht="16.5">
      <c r="B20" s="497" t="s">
        <v>635</v>
      </c>
      <c r="C20" s="497"/>
      <c r="D20" s="499" t="s">
        <v>636</v>
      </c>
      <c r="E20" s="499"/>
      <c r="F20" s="497" t="s">
        <v>637</v>
      </c>
      <c r="G20" s="498"/>
    </row>
    <row r="21" spans="2:7" ht="16.5">
      <c r="B21" s="497" t="s">
        <v>638</v>
      </c>
      <c r="C21" s="498"/>
      <c r="D21" s="499" t="s">
        <v>639</v>
      </c>
      <c r="E21" s="499"/>
      <c r="F21" s="497" t="s">
        <v>640</v>
      </c>
      <c r="G21" s="497"/>
    </row>
    <row r="22" spans="2:7" ht="16.5">
      <c r="B22" s="497" t="s">
        <v>641</v>
      </c>
      <c r="C22" s="497"/>
      <c r="D22" s="499" t="s">
        <v>642</v>
      </c>
      <c r="E22" s="499"/>
      <c r="F22" s="500" t="s">
        <v>643</v>
      </c>
      <c r="G22" s="501"/>
    </row>
    <row r="25" spans="2:7">
      <c r="C25" s="80"/>
    </row>
  </sheetData>
  <mergeCells count="13">
    <mergeCell ref="G3:M3"/>
    <mergeCell ref="B19:C19"/>
    <mergeCell ref="D19:E19"/>
    <mergeCell ref="F19:G19"/>
    <mergeCell ref="B20:C20"/>
    <mergeCell ref="D20:E20"/>
    <mergeCell ref="F20:G20"/>
    <mergeCell ref="B21:C21"/>
    <mergeCell ref="D21:E21"/>
    <mergeCell ref="F21:G21"/>
    <mergeCell ref="B22:C22"/>
    <mergeCell ref="D22:E22"/>
    <mergeCell ref="F22:G22"/>
  </mergeCells>
  <phoneticPr fontId="2" type="noConversion"/>
  <dataValidations count="2">
    <dataValidation type="list" allowBlank="1" showInputMessage="1" showErrorMessage="1" sqref="G7:G13" xr:uid="{8EE8EE18-36B1-497B-B998-887D5873670A}">
      <formula1>"Ownership, Lease"</formula1>
    </dataValidation>
    <dataValidation type="list" allowBlank="1" showInputMessage="1" showErrorMessage="1" sqref="K7:K13" xr:uid="{DA6FEDE3-3F30-4C3E-B752-D465A95A46D1}">
      <formula1>"Greenhouse Gas Statement, Excel, Other (Insert a note if 'Other' is selected), None"</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7D45-2FB3-4366-B3FB-F8ACACE50433}">
  <dimension ref="A1:N78"/>
  <sheetViews>
    <sheetView showGridLines="0" view="pageBreakPreview" zoomScale="85" zoomScaleNormal="85" zoomScaleSheetLayoutView="85" workbookViewId="0">
      <pane xSplit="2" ySplit="1" topLeftCell="C2" activePane="bottomRight" state="frozen"/>
      <selection activeCell="B16" sqref="B16"/>
      <selection pane="topRight" activeCell="B16" sqref="B16"/>
      <selection pane="bottomLeft" activeCell="B16" sqref="B16"/>
      <selection pane="bottomRight" activeCell="B30" sqref="B30:B35"/>
    </sheetView>
  </sheetViews>
  <sheetFormatPr defaultRowHeight="17"/>
  <cols>
    <col min="2" max="2" width="41.08203125" customWidth="1"/>
    <col min="3" max="3" width="19" bestFit="1" customWidth="1"/>
    <col min="4" max="4" width="31.83203125" customWidth="1"/>
    <col min="5" max="5" width="25.25" bestFit="1" customWidth="1"/>
    <col min="6" max="6" width="16.08203125" bestFit="1" customWidth="1"/>
    <col min="7" max="7" width="23" customWidth="1"/>
    <col min="8" max="8" width="18" bestFit="1" customWidth="1"/>
    <col min="9" max="9" width="28.83203125" customWidth="1"/>
    <col min="10" max="10" width="15.5" customWidth="1"/>
    <col min="11" max="11" width="31.08203125" customWidth="1"/>
    <col min="12" max="12" width="10.5" customWidth="1"/>
    <col min="13" max="13" width="18.25" bestFit="1" customWidth="1"/>
  </cols>
  <sheetData>
    <row r="1" spans="2:14" ht="21">
      <c r="B1" s="110" t="s">
        <v>769</v>
      </c>
      <c r="C1" s="111"/>
      <c r="D1" s="111"/>
      <c r="E1" s="111"/>
      <c r="F1" s="111"/>
      <c r="G1" s="111"/>
      <c r="H1" s="111"/>
      <c r="I1" s="111"/>
      <c r="J1" s="111"/>
    </row>
    <row r="3" spans="2:14">
      <c r="B3" s="136" t="s">
        <v>749</v>
      </c>
      <c r="C3" s="137"/>
      <c r="D3" s="137"/>
      <c r="E3" s="137"/>
      <c r="F3" s="137"/>
      <c r="G3" s="137"/>
      <c r="H3" s="137"/>
      <c r="I3" s="137"/>
      <c r="J3" s="137"/>
    </row>
    <row r="5" spans="2:14" ht="16.5" customHeight="1">
      <c r="B5" s="70" t="s">
        <v>28</v>
      </c>
      <c r="C5" s="70" t="s">
        <v>29</v>
      </c>
      <c r="D5" s="506" t="s">
        <v>30</v>
      </c>
      <c r="E5" s="506"/>
      <c r="F5" s="506"/>
      <c r="G5" s="506"/>
      <c r="H5" s="506" t="s">
        <v>31</v>
      </c>
      <c r="I5" s="506"/>
      <c r="J5" s="506"/>
    </row>
    <row r="6" spans="2:14" ht="34">
      <c r="B6" s="109" t="s">
        <v>711</v>
      </c>
      <c r="C6" s="374" t="s">
        <v>756</v>
      </c>
      <c r="D6" s="353" t="s">
        <v>717</v>
      </c>
      <c r="E6" s="353" t="s">
        <v>719</v>
      </c>
      <c r="F6" s="375" t="s">
        <v>721</v>
      </c>
      <c r="G6" s="407" t="s">
        <v>758</v>
      </c>
      <c r="H6" s="353" t="s">
        <v>760</v>
      </c>
      <c r="I6" s="375" t="s">
        <v>721</v>
      </c>
      <c r="J6" s="407" t="s">
        <v>758</v>
      </c>
    </row>
    <row r="7" spans="2:14">
      <c r="B7" s="43">
        <v>2022</v>
      </c>
      <c r="C7" s="142">
        <f>F7+I7</f>
        <v>17488.361807434372</v>
      </c>
      <c r="D7" s="104">
        <f>SUMIF('3-1. (Raw data) Scope 1'!$Y:$Y,'2-1. Quantitative data_Location'!$B7,'3-1. (Raw data) Scope 1'!$AR:$AR)</f>
        <v>1753340.4487836037</v>
      </c>
      <c r="E7" s="104">
        <f>SUMIF('3-1. (Raw data) Scope 1'!$Y:$Y,'2-1. Quantitative data_Location'!$B7,'3-1. (Raw data) Scope 1'!$AS:$AS)</f>
        <v>46194039.406527273</v>
      </c>
      <c r="F7" s="141">
        <f>SUMIF('3-1. (Raw data) Scope 1'!$Y:$Y,'2-1. Quantitative data_Location'!$B7,'3-1. (Raw data) Scope 1'!$AT:$AT)</f>
        <v>5807.3723184407309</v>
      </c>
      <c r="G7" s="408">
        <f>F7/$C7</f>
        <v>0.33207068691659808</v>
      </c>
      <c r="H7" s="404">
        <f>SUMIF('3-2. (Raw data) Scope2_Location'!$AD:$AD,'2-1. Quantitative data_Location'!$B7,'3-2. (Raw data) Scope2_Location'!$AT:$AT)</f>
        <v>49010653.079999998</v>
      </c>
      <c r="I7" s="141">
        <f>SUMIF('3-2. (Raw data) Scope2_Location'!$AD:$AD,'2-1. Quantitative data_Location'!$B7,'3-2. (Raw data) Scope2_Location'!$AY:$AY)</f>
        <v>11680.98948899364</v>
      </c>
      <c r="J7" s="408">
        <f>I7/$C7</f>
        <v>0.66792931308340187</v>
      </c>
      <c r="K7" s="359"/>
      <c r="L7" s="359"/>
      <c r="M7" s="359"/>
      <c r="N7" s="359"/>
    </row>
    <row r="8" spans="2:14">
      <c r="B8" s="43">
        <v>2023</v>
      </c>
      <c r="C8" s="142">
        <f>F8+I8</f>
        <v>17676.947093430081</v>
      </c>
      <c r="D8" s="104">
        <f>SUMIF('3-1. (Raw data) Scope 1'!$Y:$Y,'2-1. Quantitative data_Location'!$B8,'3-1. (Raw data) Scope 1'!$AR:$AR)</f>
        <v>1670455.057902335</v>
      </c>
      <c r="E8" s="104">
        <f>SUMIF('3-1. (Raw data) Scope 1'!$Y:$Y,'2-1. Quantitative data_Location'!$B8,'3-1. (Raw data) Scope 1'!$AS:$AS)</f>
        <v>45214987.60726621</v>
      </c>
      <c r="F8" s="141">
        <f>SUMIF('3-1. (Raw data) Scope 1'!$Y:$Y,'2-1. Quantitative data_Location'!$B8,'3-1. (Raw data) Scope 1'!$AT:$AT)</f>
        <v>5472.6179094768095</v>
      </c>
      <c r="G8" s="408">
        <f t="shared" ref="G8:G9" si="0">F8/$C8</f>
        <v>0.30959067086368069</v>
      </c>
      <c r="H8" s="404">
        <f>SUMIF('3-2. (Raw data) Scope2_Location'!$AD:$AD,'2-1. Quantitative data_Location'!$B8,'3-2. (Raw data) Scope2_Location'!$AT:$AT)</f>
        <v>51149869.919999987</v>
      </c>
      <c r="I8" s="141">
        <f>SUMIF('3-2. (Raw data) Scope2_Location'!$AD:$AD,'2-1. Quantitative data_Location'!$B8,'3-2. (Raw data) Scope2_Location'!$AY:$AY)</f>
        <v>12204.32918395327</v>
      </c>
      <c r="J8" s="408">
        <f t="shared" ref="J8:J9" si="1">I8/$C8</f>
        <v>0.69040932913631925</v>
      </c>
      <c r="K8" s="359"/>
      <c r="L8" s="359"/>
      <c r="M8" s="359"/>
      <c r="N8" s="359"/>
    </row>
    <row r="9" spans="2:14">
      <c r="B9" s="43">
        <v>2024</v>
      </c>
      <c r="C9" s="144">
        <f>F9+I9</f>
        <v>19499.89665972424</v>
      </c>
      <c r="D9" s="104">
        <f>SUMIF('3-1. (Raw data) Scope 1'!$Y:$Y,'2-1. Quantitative data_Location'!$B9,'3-1. (Raw data) Scope 1'!$AR:$AR)</f>
        <v>1648587.8584213622</v>
      </c>
      <c r="E9" s="104">
        <f>SUMIF('3-1. (Raw data) Scope 1'!$Y:$Y,'2-1. Quantitative data_Location'!$B9,'3-1. (Raw data) Scope 1'!$AS:$AS)</f>
        <v>43372619.879413575</v>
      </c>
      <c r="F9" s="143">
        <f>SUMIF('3-1. (Raw data) Scope 1'!$Y:$Y,'2-1. Quantitative data_Location'!$B9,'3-1. (Raw data) Scope 1'!$AT:$AT)</f>
        <v>5415.5676952981967</v>
      </c>
      <c r="G9" s="408">
        <f t="shared" si="0"/>
        <v>0.27772289206453576</v>
      </c>
      <c r="H9" s="404">
        <f>SUMIF('3-2. (Raw data) Scope2_Location'!$AD:$AD,'2-1. Quantitative data_Location'!$B9,'3-2. (Raw data) Scope2_Location'!$AT:$AT)</f>
        <v>58948770.480827592</v>
      </c>
      <c r="I9" s="143">
        <f>SUMIF('3-2. (Raw data) Scope2_Location'!$AD:$AD,'2-1. Quantitative data_Location'!$B9,'3-2. (Raw data) Scope2_Location'!$AY:$AY)</f>
        <v>14084.328964426042</v>
      </c>
      <c r="J9" s="408">
        <f t="shared" si="1"/>
        <v>0.72227710793546418</v>
      </c>
      <c r="L9" s="135"/>
      <c r="M9" s="359"/>
      <c r="N9" s="359"/>
    </row>
    <row r="10" spans="2:14">
      <c r="B10" s="4"/>
      <c r="C10" s="135"/>
      <c r="D10" s="135"/>
      <c r="E10" s="135"/>
      <c r="F10" s="135"/>
      <c r="G10" s="135"/>
      <c r="L10" s="135"/>
    </row>
    <row r="11" spans="2:14">
      <c r="B11" s="136" t="s">
        <v>750</v>
      </c>
      <c r="C11" s="137"/>
      <c r="D11" s="137"/>
      <c r="E11" s="137"/>
      <c r="F11" s="137"/>
      <c r="G11" s="137"/>
      <c r="H11" s="137"/>
      <c r="I11" s="137"/>
      <c r="J11" s="137"/>
      <c r="K11" s="137"/>
      <c r="L11" s="135"/>
    </row>
    <row r="12" spans="2:14" ht="17.5" thickBot="1">
      <c r="B12" s="4"/>
      <c r="D12" s="135"/>
      <c r="E12" s="135"/>
      <c r="G12" s="135"/>
      <c r="L12" s="135"/>
    </row>
    <row r="13" spans="2:14">
      <c r="B13" s="93" t="s">
        <v>28</v>
      </c>
      <c r="C13" s="515" t="s">
        <v>36</v>
      </c>
      <c r="D13" s="515"/>
      <c r="E13" s="516"/>
      <c r="F13" s="514" t="s">
        <v>30</v>
      </c>
      <c r="G13" s="506"/>
      <c r="H13" s="506"/>
      <c r="I13" s="506" t="s">
        <v>31</v>
      </c>
      <c r="J13" s="506"/>
      <c r="K13" s="506"/>
      <c r="L13" s="135"/>
    </row>
    <row r="14" spans="2:14">
      <c r="B14" s="82" t="s">
        <v>570</v>
      </c>
      <c r="C14" s="109">
        <v>2022</v>
      </c>
      <c r="D14" s="109">
        <v>2023</v>
      </c>
      <c r="E14" s="152">
        <v>2024</v>
      </c>
      <c r="F14" s="109">
        <v>2022</v>
      </c>
      <c r="G14" s="109">
        <v>2023</v>
      </c>
      <c r="H14" s="152">
        <v>2024</v>
      </c>
      <c r="I14" s="109">
        <v>2022</v>
      </c>
      <c r="J14" s="109">
        <v>2023</v>
      </c>
      <c r="K14" s="152">
        <v>2024</v>
      </c>
      <c r="L14" s="135"/>
    </row>
    <row r="15" spans="2:14">
      <c r="B15" s="82" t="s">
        <v>754</v>
      </c>
      <c r="C15" s="153">
        <f>SUM(C16:C22)</f>
        <v>17488.361807434369</v>
      </c>
      <c r="D15" s="141">
        <f t="shared" ref="D15:K15" si="2">SUM(D16:D22)</f>
        <v>17676.947093430081</v>
      </c>
      <c r="E15" s="154">
        <f t="shared" si="2"/>
        <v>19499.896659724236</v>
      </c>
      <c r="F15" s="151">
        <f t="shared" si="2"/>
        <v>5807.3723184407309</v>
      </c>
      <c r="G15" s="150">
        <f t="shared" si="2"/>
        <v>5472.6179094768086</v>
      </c>
      <c r="H15" s="150">
        <f t="shared" si="2"/>
        <v>5415.5676952981976</v>
      </c>
      <c r="I15" s="150">
        <f t="shared" si="2"/>
        <v>11680.98948899364</v>
      </c>
      <c r="J15" s="150">
        <f t="shared" si="2"/>
        <v>12204.32918395327</v>
      </c>
      <c r="K15" s="150">
        <f t="shared" si="2"/>
        <v>14084.328964426042</v>
      </c>
      <c r="L15" s="135"/>
    </row>
    <row r="16" spans="2:14">
      <c r="B16" s="8" t="s">
        <v>581</v>
      </c>
      <c r="C16" s="138">
        <f>F16+I16</f>
        <v>235.9958460489226</v>
      </c>
      <c r="D16" s="138">
        <f t="shared" ref="D16:E16" si="3">G16+J16</f>
        <v>239.15711441114649</v>
      </c>
      <c r="E16" s="146">
        <f t="shared" si="3"/>
        <v>242.87393258124166</v>
      </c>
      <c r="F16" s="145">
        <f t="shared" ref="F16:F21" si="4">D47</f>
        <v>49.986936946563119</v>
      </c>
      <c r="G16" s="104">
        <f t="shared" ref="G16:G21" si="5">D57</f>
        <v>59.956229700104998</v>
      </c>
      <c r="H16" s="104">
        <f t="shared" ref="H16:H21" si="6">D67</f>
        <v>58.215797747642419</v>
      </c>
      <c r="I16" s="104">
        <f t="shared" ref="I16:I22" si="7">K47</f>
        <v>186.00890910235947</v>
      </c>
      <c r="J16" s="104">
        <f t="shared" ref="J16:J22" si="8">K57</f>
        <v>179.20088471104148</v>
      </c>
      <c r="K16" s="104">
        <f t="shared" ref="K16:K22" si="9">K67</f>
        <v>184.65813483359923</v>
      </c>
      <c r="L16" s="135"/>
    </row>
    <row r="17" spans="2:12">
      <c r="B17" s="8" t="s">
        <v>40</v>
      </c>
      <c r="C17" s="138">
        <f t="shared" ref="C17:C22" si="10">F17+I17</f>
        <v>2538.3389414193671</v>
      </c>
      <c r="D17" s="138">
        <f t="shared" ref="D17:D22" si="11">G17+J17</f>
        <v>2386.1474744568791</v>
      </c>
      <c r="E17" s="146">
        <f t="shared" ref="E17:E22" si="12">H17+K17</f>
        <v>2205.9967061794923</v>
      </c>
      <c r="F17" s="145">
        <f t="shared" si="4"/>
        <v>1092.0335414193673</v>
      </c>
      <c r="G17" s="104">
        <f t="shared" si="5"/>
        <v>1049.9840744568789</v>
      </c>
      <c r="H17" s="104">
        <f t="shared" si="6"/>
        <v>877.44928617949267</v>
      </c>
      <c r="I17" s="104">
        <f t="shared" si="7"/>
        <v>1446.3054</v>
      </c>
      <c r="J17" s="104">
        <f t="shared" si="8"/>
        <v>1336.1634000000001</v>
      </c>
      <c r="K17" s="104">
        <f t="shared" si="9"/>
        <v>1328.5474199999999</v>
      </c>
      <c r="L17" s="135"/>
    </row>
    <row r="18" spans="2:12">
      <c r="B18" s="8" t="s">
        <v>13</v>
      </c>
      <c r="C18" s="138">
        <f t="shared" si="10"/>
        <v>2622.4943780145668</v>
      </c>
      <c r="D18" s="138">
        <f t="shared" si="11"/>
        <v>2504.7999004178469</v>
      </c>
      <c r="E18" s="146">
        <f t="shared" si="12"/>
        <v>2680.1846814312075</v>
      </c>
      <c r="F18" s="145">
        <f t="shared" si="4"/>
        <v>1478.103338014567</v>
      </c>
      <c r="G18" s="104">
        <f t="shared" si="5"/>
        <v>1377.433020417847</v>
      </c>
      <c r="H18" s="104">
        <f t="shared" si="6"/>
        <v>1334.7980634312071</v>
      </c>
      <c r="I18" s="104">
        <f t="shared" si="7"/>
        <v>1144.39104</v>
      </c>
      <c r="J18" s="104">
        <f t="shared" si="8"/>
        <v>1127.3668799999998</v>
      </c>
      <c r="K18" s="104">
        <f t="shared" si="9"/>
        <v>1345.3866180000002</v>
      </c>
      <c r="L18" s="135"/>
    </row>
    <row r="19" spans="2:12">
      <c r="B19" s="149" t="s">
        <v>15</v>
      </c>
      <c r="C19" s="138">
        <f t="shared" si="10"/>
        <v>9864.3183444684255</v>
      </c>
      <c r="D19" s="138">
        <f t="shared" si="11"/>
        <v>10307.783563689245</v>
      </c>
      <c r="E19" s="146">
        <f t="shared" si="12"/>
        <v>11041.413151285744</v>
      </c>
      <c r="F19" s="145">
        <f t="shared" si="4"/>
        <v>3051.6824244684267</v>
      </c>
      <c r="G19" s="104">
        <f t="shared" si="5"/>
        <v>2809.4554036892455</v>
      </c>
      <c r="H19" s="104">
        <f t="shared" si="6"/>
        <v>2918.3442900857449</v>
      </c>
      <c r="I19" s="104">
        <f t="shared" si="7"/>
        <v>6812.6359199999997</v>
      </c>
      <c r="J19" s="104">
        <f t="shared" si="8"/>
        <v>7498.32816</v>
      </c>
      <c r="K19" s="104">
        <f t="shared" si="9"/>
        <v>8123.0688611999994</v>
      </c>
      <c r="L19" s="135"/>
    </row>
    <row r="20" spans="2:12">
      <c r="B20" s="8" t="s">
        <v>41</v>
      </c>
      <c r="C20" s="138">
        <f t="shared" si="10"/>
        <v>91.09388028591718</v>
      </c>
      <c r="D20" s="138">
        <f t="shared" si="11"/>
        <v>119.04117649218877</v>
      </c>
      <c r="E20" s="146">
        <f t="shared" si="12"/>
        <v>128.43711259581019</v>
      </c>
      <c r="F20" s="145">
        <f t="shared" si="4"/>
        <v>71.458589285917185</v>
      </c>
      <c r="G20" s="104">
        <f t="shared" si="5"/>
        <v>100.83886249218877</v>
      </c>
      <c r="H20" s="104">
        <f t="shared" si="6"/>
        <v>110.40540559581019</v>
      </c>
      <c r="I20" s="104">
        <f t="shared" si="7"/>
        <v>19.635291000000002</v>
      </c>
      <c r="J20" s="104">
        <f t="shared" si="8"/>
        <v>18.202314000000001</v>
      </c>
      <c r="K20" s="104">
        <f t="shared" si="9"/>
        <v>18.031707000000004</v>
      </c>
      <c r="L20" s="135"/>
    </row>
    <row r="21" spans="2:12">
      <c r="B21" s="149" t="s">
        <v>42</v>
      </c>
      <c r="C21" s="138">
        <f t="shared" si="10"/>
        <v>2132.9814083058895</v>
      </c>
      <c r="D21" s="138">
        <f t="shared" si="11"/>
        <v>2117.4423587205438</v>
      </c>
      <c r="E21" s="146">
        <f t="shared" si="12"/>
        <v>3198.3872722583001</v>
      </c>
      <c r="F21" s="145">
        <f t="shared" si="4"/>
        <v>64.10748830588976</v>
      </c>
      <c r="G21" s="104">
        <f t="shared" si="5"/>
        <v>74.950318720543819</v>
      </c>
      <c r="H21" s="104">
        <f t="shared" si="6"/>
        <v>116.35485225830007</v>
      </c>
      <c r="I21" s="104">
        <f t="shared" si="7"/>
        <v>2068.87392</v>
      </c>
      <c r="J21" s="104">
        <f t="shared" si="8"/>
        <v>2042.4920400000001</v>
      </c>
      <c r="K21" s="104">
        <f t="shared" si="9"/>
        <v>3082.03242</v>
      </c>
      <c r="L21" s="135"/>
    </row>
    <row r="22" spans="2:12" ht="17.5" thickBot="1">
      <c r="B22" s="9" t="s">
        <v>605</v>
      </c>
      <c r="C22" s="147">
        <f t="shared" si="10"/>
        <v>3.1390088912811063</v>
      </c>
      <c r="D22" s="147">
        <f t="shared" si="11"/>
        <v>2.5755052422304141</v>
      </c>
      <c r="E22" s="148">
        <f t="shared" si="12"/>
        <v>2.6038033924423969</v>
      </c>
      <c r="F22" s="145">
        <v>0</v>
      </c>
      <c r="G22" s="104">
        <v>0</v>
      </c>
      <c r="H22" s="104">
        <v>0</v>
      </c>
      <c r="I22" s="104">
        <f t="shared" si="7"/>
        <v>3.1390088912811063</v>
      </c>
      <c r="J22" s="104">
        <f t="shared" si="8"/>
        <v>2.5755052422304141</v>
      </c>
      <c r="K22" s="104">
        <f t="shared" si="9"/>
        <v>2.6038033924423969</v>
      </c>
      <c r="L22" s="135"/>
    </row>
    <row r="23" spans="2:12">
      <c r="B23" s="3" t="s">
        <v>763</v>
      </c>
      <c r="C23" s="135"/>
      <c r="D23" s="135"/>
      <c r="E23" s="135"/>
      <c r="F23" s="135"/>
      <c r="G23" s="135"/>
    </row>
    <row r="24" spans="2:12">
      <c r="B24" s="4"/>
      <c r="C24" s="135"/>
      <c r="D24" s="135"/>
      <c r="E24" s="135"/>
      <c r="F24" s="135"/>
      <c r="G24" s="135"/>
      <c r="H24" s="322"/>
      <c r="I24" s="260"/>
    </row>
    <row r="25" spans="2:12">
      <c r="B25" s="136" t="s">
        <v>747</v>
      </c>
      <c r="C25" s="137"/>
      <c r="D25" s="137"/>
      <c r="E25" s="137"/>
      <c r="G25" s="322"/>
      <c r="H25" s="322"/>
      <c r="I25" s="260"/>
    </row>
    <row r="26" spans="2:12">
      <c r="G26" s="322"/>
      <c r="H26" s="322"/>
      <c r="I26" s="260"/>
    </row>
    <row r="27" spans="2:12">
      <c r="B27" s="70" t="s">
        <v>30</v>
      </c>
      <c r="C27" s="506" t="s">
        <v>761</v>
      </c>
      <c r="D27" s="506"/>
      <c r="E27" s="506"/>
      <c r="G27" s="359"/>
      <c r="H27" s="359"/>
    </row>
    <row r="28" spans="2:12">
      <c r="B28" s="109" t="s">
        <v>766</v>
      </c>
      <c r="C28" s="109">
        <v>2022</v>
      </c>
      <c r="D28" s="109">
        <v>2023</v>
      </c>
      <c r="E28" s="152">
        <v>2024</v>
      </c>
      <c r="G28" s="359"/>
      <c r="H28" s="359"/>
    </row>
    <row r="29" spans="2:12">
      <c r="B29" s="109" t="s">
        <v>754</v>
      </c>
      <c r="C29" s="134">
        <f>SUM(C30:C35)</f>
        <v>5807.3723184407318</v>
      </c>
      <c r="D29" s="134">
        <f>SUM(D30:D35)</f>
        <v>5472.6179094768095</v>
      </c>
      <c r="E29" s="134">
        <f>SUM(E30:E35)</f>
        <v>5415.5676952981976</v>
      </c>
      <c r="G29" s="359"/>
      <c r="H29" s="359"/>
    </row>
    <row r="30" spans="2:12">
      <c r="B30" s="139" t="str" cm="1">
        <f t="array" ref="B30:B35">_xlfn.UNIQUE('3-1. (Raw data) Scope 1'!AB6:AB79)</f>
        <v>Automotive gasoline (petrol)</v>
      </c>
      <c r="C30" s="133">
        <f>SUMIFS('3-1. (Raw data) Scope 1'!$AT$6:$AT$79,'3-1. (Raw data) Scope 1'!$Y$6:$Y$79,'2-1. Quantitative data_Location'!C$28,'3-1. (Raw data) Scope 1'!$AB$6:$AB$79,'2-1. Quantitative data_Location'!$B30)</f>
        <v>1034.4685839690987</v>
      </c>
      <c r="D30" s="133">
        <f>SUMIFS('3-1. (Raw data) Scope 1'!$AT$6:$AT$79,'3-1. (Raw data) Scope 1'!$Y$6:$Y$79,'2-1. Quantitative data_Location'!D$28,'3-1. (Raw data) Scope 1'!$AB$6:$AB$79,'2-1. Quantitative data_Location'!$B30)</f>
        <v>1098.8887150045814</v>
      </c>
      <c r="E30" s="133">
        <f>SUMIFS('3-1. (Raw data) Scope 1'!$AT$6:$AT$79,'3-1. (Raw data) Scope 1'!$Y$6:$Y$79,'2-1. Quantitative data_Location'!E$28,'3-1. (Raw data) Scope 1'!$AB$6:$AB$79,'2-1. Quantitative data_Location'!$B30)</f>
        <v>945.71448618740374</v>
      </c>
    </row>
    <row r="31" spans="2:12">
      <c r="B31" s="139" t="str">
        <v>Industrial Wastes</v>
      </c>
      <c r="C31" s="133">
        <f>SUMIFS('3-1. (Raw data) Scope 1'!$AT$6:$AT$79,'3-1. (Raw data) Scope 1'!$Y$6:$Y$79,'2-1. Quantitative data_Location'!C$28,'3-1. (Raw data) Scope 1'!$AB$6:$AB$79,'2-1. Quantitative data_Location'!$B31)</f>
        <v>4369.6399381410029</v>
      </c>
      <c r="D31" s="133">
        <f>SUMIFS('3-1. (Raw data) Scope 1'!$AT$6:$AT$79,'3-1. (Raw data) Scope 1'!$Y$6:$Y$79,'2-1. Quantitative data_Location'!D$28,'3-1. (Raw data) Scope 1'!$AB$6:$AB$79,'2-1. Quantitative data_Location'!$B31)</f>
        <v>3986.6565639008331</v>
      </c>
      <c r="E31" s="133">
        <f>SUMIFS('3-1. (Raw data) Scope 1'!$AT$6:$AT$79,'3-1. (Raw data) Scope 1'!$Y$6:$Y$79,'2-1. Quantitative data_Location'!E$28,'3-1. (Raw data) Scope 1'!$AB$6:$AB$79,'2-1. Quantitative data_Location'!$B31)</f>
        <v>4052.7375041113537</v>
      </c>
      <c r="G31" s="322"/>
      <c r="H31" s="322"/>
      <c r="I31" s="322"/>
    </row>
    <row r="32" spans="2:12">
      <c r="B32" s="139" t="str">
        <v>Biodiesel</v>
      </c>
      <c r="C32" s="133">
        <f>SUMIFS('3-1. (Raw data) Scope 1'!$AT$6:$AT$79,'3-1. (Raw data) Scope 1'!$Y$6:$Y$79,'2-1. Quantitative data_Location'!C$28,'3-1. (Raw data) Scope 1'!$AB$6:$AB$79,'2-1. Quantitative data_Location'!$B32)</f>
        <v>23.716269750636641</v>
      </c>
      <c r="D32" s="133">
        <f>SUMIFS('3-1. (Raw data) Scope 1'!$AT$6:$AT$79,'3-1. (Raw data) Scope 1'!$Y$6:$Y$79,'2-1. Quantitative data_Location'!D$28,'3-1. (Raw data) Scope 1'!$AB$6:$AB$79,'2-1. Quantitative data_Location'!$B32)</f>
        <v>26.422966055903757</v>
      </c>
      <c r="E32" s="133">
        <f>SUMIFS('3-1. (Raw data) Scope 1'!$AT$6:$AT$79,'3-1. (Raw data) Scope 1'!$Y$6:$Y$79,'2-1. Quantitative data_Location'!E$28,'3-1. (Raw data) Scope 1'!$AB$6:$AB$79,'2-1. Quantitative data_Location'!$B32)</f>
        <v>73.412939712042913</v>
      </c>
      <c r="H32" s="359"/>
      <c r="I32" s="359"/>
    </row>
    <row r="33" spans="1:13">
      <c r="B33" s="139" t="str">
        <v>Liquefied Petroleum Gas (LPG)</v>
      </c>
      <c r="C33" s="133">
        <f>SUMIFS('3-1. (Raw data) Scope 1'!$AT$6:$AT$79,'3-1. (Raw data) Scope 1'!$Y$6:$Y$79,'2-1. Quantitative data_Location'!C$28,'3-1. (Raw data) Scope 1'!$AB$6:$AB$79,'2-1. Quantitative data_Location'!$B33)</f>
        <v>8.6025637955058993</v>
      </c>
      <c r="D33" s="133">
        <f>SUMIFS('3-1. (Raw data) Scope 1'!$AT$6:$AT$79,'3-1. (Raw data) Scope 1'!$Y$6:$Y$79,'2-1. Quantitative data_Location'!D$28,'3-1. (Raw data) Scope 1'!$AB$6:$AB$79,'2-1. Quantitative data_Location'!$B33)</f>
        <v>7.584197992371001</v>
      </c>
      <c r="E33" s="133">
        <f>SUMIFS('3-1. (Raw data) Scope 1'!$AT$6:$AT$79,'3-1. (Raw data) Scope 1'!$Y$6:$Y$79,'2-1. Quantitative data_Location'!E$28,'3-1. (Raw data) Scope 1'!$AB$6:$AB$79,'2-1. Quantitative data_Location'!$B33)</f>
        <v>7.4771880111886579</v>
      </c>
    </row>
    <row r="34" spans="1:13">
      <c r="B34" s="139" t="str">
        <v>Gas / Diesel oil</v>
      </c>
      <c r="C34" s="133">
        <f>SUMIFS('3-1. (Raw data) Scope 1'!$AT$6:$AT$79,'3-1. (Raw data) Scope 1'!$Y$6:$Y$79,'2-1. Quantitative data_Location'!C$28,'3-1. (Raw data) Scope 1'!$AB$6:$AB$79,'2-1. Quantitative data_Location'!$B34)</f>
        <v>51.544912784486407</v>
      </c>
      <c r="D34" s="133">
        <f>SUMIFS('3-1. (Raw data) Scope 1'!$AT$6:$AT$79,'3-1. (Raw data) Scope 1'!$Y$6:$Y$79,'2-1. Quantitative data_Location'!D$28,'3-1. (Raw data) Scope 1'!$AB$6:$AB$79,'2-1. Quantitative data_Location'!$B34)</f>
        <v>104.75456652311999</v>
      </c>
      <c r="E34" s="133">
        <f>SUMIFS('3-1. (Raw data) Scope 1'!$AT$6:$AT$79,'3-1. (Raw data) Scope 1'!$Y$6:$Y$79,'2-1. Quantitative data_Location'!E$28,'3-1. (Raw data) Scope 1'!$AB$6:$AB$79,'2-1. Quantitative data_Location'!$B34)</f>
        <v>48.57967727620801</v>
      </c>
    </row>
    <row r="35" spans="1:13">
      <c r="B35" s="139" t="str">
        <v>Hydrofluorocarbons(HFCs)</v>
      </c>
      <c r="C35" s="133">
        <f>SUMIFS('3-1. (Raw data) Scope 1'!$AT$6:$AT$79,'3-1. (Raw data) Scope 1'!$Y$6:$Y$79,'2-1. Quantitative data_Location'!C$28,'3-1. (Raw data) Scope 1'!$AB$6:$AB$79,'2-1. Quantitative data_Location'!$B35)</f>
        <v>319.40005000000002</v>
      </c>
      <c r="D35" s="133">
        <f>SUMIFS('3-1. (Raw data) Scope 1'!$AT$6:$AT$79,'3-1. (Raw data) Scope 1'!$Y$6:$Y$79,'2-1. Quantitative data_Location'!D$28,'3-1. (Raw data) Scope 1'!$AB$6:$AB$79,'2-1. Quantitative data_Location'!$B35)</f>
        <v>248.31090000000003</v>
      </c>
      <c r="E35" s="133">
        <f>SUMIFS('3-1. (Raw data) Scope 1'!$AT$6:$AT$79,'3-1. (Raw data) Scope 1'!$Y$6:$Y$79,'2-1. Quantitative data_Location'!E$28,'3-1. (Raw data) Scope 1'!$AB$6:$AB$79,'2-1. Quantitative data_Location'!$B35)</f>
        <v>287.64589999999998</v>
      </c>
    </row>
    <row r="36" spans="1:13">
      <c r="B36" s="70" t="s">
        <v>31</v>
      </c>
      <c r="C36" s="506" t="s">
        <v>721</v>
      </c>
      <c r="D36" s="506"/>
      <c r="E36" s="506"/>
    </row>
    <row r="37" spans="1:13">
      <c r="B37" s="109" t="s">
        <v>767</v>
      </c>
      <c r="C37" s="109">
        <v>2022</v>
      </c>
      <c r="D37" s="109">
        <v>2023</v>
      </c>
      <c r="E37" s="152">
        <v>2024</v>
      </c>
    </row>
    <row r="38" spans="1:13">
      <c r="B38" s="109" t="s">
        <v>754</v>
      </c>
      <c r="C38" s="134">
        <f>SUM(C39:C40)</f>
        <v>11680.98948899364</v>
      </c>
      <c r="D38" s="134">
        <f t="shared" ref="D38:E38" si="13">SUM(D39:D40)</f>
        <v>12204.32918395327</v>
      </c>
      <c r="E38" s="134">
        <f t="shared" si="13"/>
        <v>14084.328964426042</v>
      </c>
    </row>
    <row r="39" spans="1:13">
      <c r="B39" s="139" t="s">
        <v>753</v>
      </c>
      <c r="C39" s="133">
        <f>SUMIFS('3-2. (Raw data) Scope2_Location'!$AY:$AY,'3-2. (Raw data) Scope2_Location'!$AD:$AD,'2-1. Quantitative data_Location'!C$37,'3-2. (Raw data) Scope2_Location'!$AE:$AE,$B39)</f>
        <v>11680.98948899364</v>
      </c>
      <c r="D39" s="133">
        <f>SUMIFS('3-2. (Raw data) Scope2_Location'!$AY:$AY,'3-2. (Raw data) Scope2_Location'!$AD:$AD,'2-1. Quantitative data_Location'!D$37,'3-2. (Raw data) Scope2_Location'!$AE:$AE,$B39)</f>
        <v>12204.32918395327</v>
      </c>
      <c r="E39" s="133">
        <f>SUMIFS('3-2. (Raw data) Scope2_Location'!$AY:$AY,'3-2. (Raw data) Scope2_Location'!$AD:$AD,'2-1. Quantitative data_Location'!E$37,'3-2. (Raw data) Scope2_Location'!$AE:$AE,$B39)</f>
        <v>14084.328964426042</v>
      </c>
    </row>
    <row r="40" spans="1:13">
      <c r="B40" s="139" t="s">
        <v>765</v>
      </c>
      <c r="C40" s="133">
        <f>SUMIFS('3-2. (Raw data) Scope2_Location'!$AY:$AY,'3-2. (Raw data) Scope2_Location'!$AD:$AD,'2-1. Quantitative data_Location'!C$37,'3-2. (Raw data) Scope2_Location'!$AE:$AE,$B40)</f>
        <v>0</v>
      </c>
      <c r="D40" s="133">
        <f>SUMIFS('3-2. (Raw data) Scope2_Location'!$AY:$AY,'3-2. (Raw data) Scope2_Location'!$AD:$AD,'2-1. Quantitative data_Location'!D$37,'3-2. (Raw data) Scope2_Location'!$AE:$AE,$B40)</f>
        <v>0</v>
      </c>
      <c r="E40" s="133">
        <f>SUMIFS('3-2. (Raw data) Scope2_Location'!$AY:$AY,'3-2. (Raw data) Scope2_Location'!$AD:$AD,'2-1. Quantitative data_Location'!E$37,'3-2. (Raw data) Scope2_Location'!$AE:$AE,$B40)</f>
        <v>0</v>
      </c>
    </row>
    <row r="42" spans="1:13">
      <c r="B42" s="136" t="s">
        <v>748</v>
      </c>
      <c r="C42" s="137"/>
      <c r="D42" s="137"/>
      <c r="E42" s="137"/>
      <c r="F42" s="137"/>
      <c r="G42" s="137"/>
      <c r="H42" s="137"/>
      <c r="I42" s="137"/>
      <c r="J42" s="137"/>
      <c r="K42" s="137"/>
      <c r="L42" s="137"/>
      <c r="M42" s="137"/>
    </row>
    <row r="43" spans="1:13" ht="17.5" thickBot="1"/>
    <row r="44" spans="1:13">
      <c r="A44" s="182" t="s">
        <v>44</v>
      </c>
      <c r="B44" s="518">
        <v>2022</v>
      </c>
      <c r="C44" s="517" t="s">
        <v>36</v>
      </c>
      <c r="D44" s="508" t="s">
        <v>30</v>
      </c>
      <c r="E44" s="509"/>
      <c r="F44" s="509"/>
      <c r="G44" s="509"/>
      <c r="H44" s="509"/>
      <c r="I44" s="509"/>
      <c r="J44" s="510"/>
      <c r="K44" s="507" t="s">
        <v>31</v>
      </c>
      <c r="L44" s="506"/>
      <c r="M44" s="506"/>
    </row>
    <row r="45" spans="1:13">
      <c r="A45" s="183" t="s">
        <v>44</v>
      </c>
      <c r="B45" s="519"/>
      <c r="C45" s="513"/>
      <c r="D45" s="162" t="s">
        <v>751</v>
      </c>
      <c r="E45" s="139" t="str" cm="1">
        <f t="array" ref="E45:J45">_xlfn.TOROW(_xlfn.UNIQUE('3-1. (Raw data) Scope 1'!AB6:AB79))</f>
        <v>Automotive gasoline (petrol)</v>
      </c>
      <c r="F45" s="139" t="str">
        <v>Industrial Wastes</v>
      </c>
      <c r="G45" s="139" t="str">
        <v>Biodiesel</v>
      </c>
      <c r="H45" s="139" t="str">
        <v>Liquefied Petroleum Gas (LPG)</v>
      </c>
      <c r="I45" s="139" t="str">
        <v>Gas / Diesel oil</v>
      </c>
      <c r="J45" s="139" t="str">
        <v>Hydrofluorocarbons(HFCs)</v>
      </c>
      <c r="K45" s="162" t="s">
        <v>752</v>
      </c>
      <c r="L45" s="139" t="s">
        <v>753</v>
      </c>
      <c r="M45" s="139" t="s">
        <v>762</v>
      </c>
    </row>
    <row r="46" spans="1:13">
      <c r="A46" s="183" t="s">
        <v>33</v>
      </c>
      <c r="B46" s="82" t="s">
        <v>754</v>
      </c>
      <c r="C46" s="158">
        <f t="shared" ref="C46:C53" si="14">D46+K46</f>
        <v>17488.361807434372</v>
      </c>
      <c r="D46" s="155">
        <f>SUM(E46:J46)</f>
        <v>5807.3723184407318</v>
      </c>
      <c r="E46" s="134">
        <f>SUM(E47:E53)</f>
        <v>1034.468583969099</v>
      </c>
      <c r="F46" s="134">
        <f t="shared" ref="F46:J46" si="15">SUM(F47:F53)</f>
        <v>4369.6399381410029</v>
      </c>
      <c r="G46" s="134">
        <f t="shared" si="15"/>
        <v>23.716269750636641</v>
      </c>
      <c r="H46" s="134">
        <f t="shared" si="15"/>
        <v>8.6025637955058993</v>
      </c>
      <c r="I46" s="134">
        <f t="shared" si="15"/>
        <v>51.544912784486407</v>
      </c>
      <c r="J46" s="134">
        <f t="shared" si="15"/>
        <v>319.40005000000008</v>
      </c>
      <c r="K46" s="134">
        <f>SUM(K47:K53)</f>
        <v>11680.98948899364</v>
      </c>
      <c r="L46" s="134">
        <f>SUM(L47:L53)</f>
        <v>11680.98948899364</v>
      </c>
      <c r="M46" s="134">
        <f>SUM(M47:M53)</f>
        <v>13614.070299999999</v>
      </c>
    </row>
    <row r="47" spans="1:13">
      <c r="A47" s="183" t="s">
        <v>44</v>
      </c>
      <c r="B47" s="159" t="s">
        <v>582</v>
      </c>
      <c r="C47" s="158">
        <f t="shared" si="14"/>
        <v>235.9958460489226</v>
      </c>
      <c r="D47" s="156">
        <f>SUM(E47:J47)</f>
        <v>49.986936946563119</v>
      </c>
      <c r="E47" s="133">
        <f>SUMIFS('3-1. (Raw data) Scope 1'!$AT$6:$AT$79,'3-1. (Raw data) Scope 1'!$Y$6:$Y$79,'2-1. Quantitative data_Location'!$B$44,'3-1. (Raw data) Scope 1'!$D$6:$D$79,'2-1. Quantitative data_Location'!$B47,'3-1. (Raw data) Scope 1'!$AB$6:$AB$79,'2-1. Quantitative data_Location'!E$45)</f>
        <v>49.986936946563119</v>
      </c>
      <c r="F47" s="133">
        <f>SUMIFS('3-1. (Raw data) Scope 1'!$AT$6:$AT$79,'3-1. (Raw data) Scope 1'!$Y$6:$Y$79,'2-1. Quantitative data_Location'!$B$44,'3-1. (Raw data) Scope 1'!$D$6:$D$79,'2-1. Quantitative data_Location'!$B47,'3-1. (Raw data) Scope 1'!$AB$6:$AB$79,'2-1. Quantitative data_Location'!F$45)</f>
        <v>0</v>
      </c>
      <c r="G47" s="133">
        <f>SUMIFS('3-1. (Raw data) Scope 1'!$AT$6:$AT$79,'3-1. (Raw data) Scope 1'!$Y$6:$Y$79,'2-1. Quantitative data_Location'!$B$44,'3-1. (Raw data) Scope 1'!$D$6:$D$79,'2-1. Quantitative data_Location'!$B47,'3-1. (Raw data) Scope 1'!$AB$6:$AB$79,'2-1. Quantitative data_Location'!G$45)</f>
        <v>0</v>
      </c>
      <c r="H47" s="133">
        <f>SUMIFS('3-1. (Raw data) Scope 1'!$AT$6:$AT$79,'3-1. (Raw data) Scope 1'!$Y$6:$Y$79,'2-1. Quantitative data_Location'!$B$44,'3-1. (Raw data) Scope 1'!$D$6:$D$79,'2-1. Quantitative data_Location'!$B47,'3-1. (Raw data) Scope 1'!$AB$6:$AB$79,'2-1. Quantitative data_Location'!H$45)</f>
        <v>0</v>
      </c>
      <c r="I47" s="133">
        <f>SUMIFS('3-1. (Raw data) Scope 1'!$AT$6:$AT$79,'3-1. (Raw data) Scope 1'!$Y$6:$Y$79,'2-1. Quantitative data_Location'!$B$44,'3-1. (Raw data) Scope 1'!$D$6:$D$79,'2-1. Quantitative data_Location'!$B47,'3-1. (Raw data) Scope 1'!$AB$6:$AB$79,'2-1. Quantitative data_Location'!I$45)</f>
        <v>0</v>
      </c>
      <c r="J47" s="133">
        <f>SUMIFS('3-1. (Raw data) Scope 1'!$AT$6:$AT$79,'3-1. (Raw data) Scope 1'!$Y$6:$Y$79,'2-1. Quantitative data_Location'!$B$44,'3-1. (Raw data) Scope 1'!$D$6:$D$79,'2-1. Quantitative data_Location'!$B47,'3-1. (Raw data) Scope 1'!$AB$6:$AB$79,'2-1. Quantitative data_Location'!J$45)</f>
        <v>0</v>
      </c>
      <c r="K47" s="133">
        <f>SUMIFS('3-2. (Raw data) Scope2_Location'!$AY$6:$AY$33,'3-2. (Raw data) Scope2_Location'!$AD$6:$AD$33,'2-1. Quantitative data_Location'!B$44,'3-2. (Raw data) Scope2_Location'!$D$6:$D$33,'2-1. Quantitative data_Location'!$B47)</f>
        <v>186.00890910235947</v>
      </c>
      <c r="L47" s="133">
        <f>SUMIFS('3-2. (Raw data) Scope2_Location'!$AY$6:$AY$33,'3-2. (Raw data) Scope2_Location'!$AD$6:$AD$33,'2-1. Quantitative data_Location'!B$44,'3-2. (Raw data) Scope2_Location'!$D$6:$D$33,'2-1. Quantitative data_Location'!$B47)</f>
        <v>186.00890910235947</v>
      </c>
      <c r="M47" s="133">
        <f>SUMIFS('3-2. (Raw data) Scope2_Location'!$AR$6:$AR$33,'3-2. (Raw data) Scope2_Location'!$AD$6:$AD$33,'2-1. Quantitative data_Location'!B$44,'3-2. (Raw data) Scope2_Location'!$D$6:$D$33,'2-1. Quantitative data_Location'!$B47)</f>
        <v>398.33486666666664</v>
      </c>
    </row>
    <row r="48" spans="1:13">
      <c r="A48" s="183" t="s">
        <v>44</v>
      </c>
      <c r="B48" s="159" t="s">
        <v>40</v>
      </c>
      <c r="C48" s="158">
        <f t="shared" si="14"/>
        <v>2538.3389414193671</v>
      </c>
      <c r="D48" s="156">
        <f t="shared" ref="D48:D53" si="16">SUM(E48:J48)</f>
        <v>1092.0335414193673</v>
      </c>
      <c r="E48" s="133">
        <f>SUMIFS('3-1. (Raw data) Scope 1'!$AT$6:$AT$79,'3-1. (Raw data) Scope 1'!$Y$6:$Y$79,'2-1. Quantitative data_Location'!$B$44,'3-1. (Raw data) Scope 1'!$D$6:$D$79,'2-1. Quantitative data_Location'!$B48,'3-1. (Raw data) Scope 1'!$AB$6:$AB$79,'2-1. Quantitative data_Location'!E$45)</f>
        <v>69.067883220412995</v>
      </c>
      <c r="F48" s="133">
        <f>SUMIFS('3-1. (Raw data) Scope 1'!$AT$6:$AT$79,'3-1. (Raw data) Scope 1'!$Y$6:$Y$79,'2-1. Quantitative data_Location'!$B$44,'3-1. (Raw data) Scope 1'!$D$6:$D$79,'2-1. Quantitative data_Location'!$B48,'3-1. (Raw data) Scope 1'!$AB$6:$AB$79,'2-1. Quantitative data_Location'!F$45)</f>
        <v>1019.5212772776744</v>
      </c>
      <c r="G48" s="133">
        <f>SUMIFS('3-1. (Raw data) Scope 1'!$AT$6:$AT$79,'3-1. (Raw data) Scope 1'!$Y$6:$Y$79,'2-1. Quantitative data_Location'!$B$44,'3-1. (Raw data) Scope 1'!$D$6:$D$79,'2-1. Quantitative data_Location'!$B48,'3-1. (Raw data) Scope 1'!$AB$6:$AB$79,'2-1. Quantitative data_Location'!G$45)</f>
        <v>2.5123750236000006</v>
      </c>
      <c r="H48" s="133">
        <f>SUMIFS('3-1. (Raw data) Scope 1'!$AT$6:$AT$79,'3-1. (Raw data) Scope 1'!$Y$6:$Y$79,'2-1. Quantitative data_Location'!$B$44,'3-1. (Raw data) Scope 1'!$D$6:$D$79,'2-1. Quantitative data_Location'!$B48,'3-1. (Raw data) Scope 1'!$AB$6:$AB$79,'2-1. Quantitative data_Location'!H$45)</f>
        <v>0.93200589767999986</v>
      </c>
      <c r="I48" s="133">
        <f>SUMIFS('3-1. (Raw data) Scope 1'!$AT$6:$AT$79,'3-1. (Raw data) Scope 1'!$Y$6:$Y$79,'2-1. Quantitative data_Location'!$B$44,'3-1. (Raw data) Scope 1'!$D$6:$D$79,'2-1. Quantitative data_Location'!$B48,'3-1. (Raw data) Scope 1'!$AB$6:$AB$79,'2-1. Quantitative data_Location'!I$45)</f>
        <v>0</v>
      </c>
      <c r="J48" s="133">
        <f>SUMIFS('3-1. (Raw data) Scope 1'!$AT$6:$AT$79,'3-1. (Raw data) Scope 1'!$Y$6:$Y$79,'2-1. Quantitative data_Location'!$B$44,'3-1. (Raw data) Scope 1'!$D$6:$D$79,'2-1. Quantitative data_Location'!$B48,'3-1. (Raw data) Scope 1'!$AB$6:$AB$79,'2-1. Quantitative data_Location'!J$45)</f>
        <v>0</v>
      </c>
      <c r="K48" s="133">
        <f>SUMIFS('3-2. (Raw data) Scope2_Location'!$AY$6:$AY$33,'3-2. (Raw data) Scope2_Location'!$AD$6:$AD$33,'2-1. Quantitative data_Location'!B$44,'3-2. (Raw data) Scope2_Location'!$D$6:$D$33,'2-1. Quantitative data_Location'!$B48)</f>
        <v>1446.3054</v>
      </c>
      <c r="L48" s="133">
        <f>SUMIFS('3-2. (Raw data) Scope2_Location'!$AY$6:$AY$33,'3-2. (Raw data) Scope2_Location'!$AD$6:$AD$33,'2-1. Quantitative data_Location'!B$44,'3-2. (Raw data) Scope2_Location'!$D$6:$D$33,'2-1. Quantitative data_Location'!$B48)</f>
        <v>1446.3054</v>
      </c>
      <c r="M48" s="133">
        <f>SUMIFS('3-2. (Raw data) Scope2_Location'!$AR$6:$AR$33,'3-2. (Raw data) Scope2_Location'!$AD$6:$AD$33,'2-1. Quantitative data_Location'!B$44,'3-2. (Raw data) Scope2_Location'!$D$6:$D$33,'2-1. Quantitative data_Location'!$B48)</f>
        <v>1662.4199999999998</v>
      </c>
    </row>
    <row r="49" spans="1:13">
      <c r="A49" s="183" t="s">
        <v>44</v>
      </c>
      <c r="B49" s="159" t="s">
        <v>13</v>
      </c>
      <c r="C49" s="158">
        <f t="shared" si="14"/>
        <v>2622.4943780145668</v>
      </c>
      <c r="D49" s="156">
        <f t="shared" si="16"/>
        <v>1478.103338014567</v>
      </c>
      <c r="E49" s="133">
        <f>SUMIFS('3-1. (Raw data) Scope 1'!$AT$6:$AT$79,'3-1. (Raw data) Scope 1'!$Y$6:$Y$79,'2-1. Quantitative data_Location'!$B$44,'3-1. (Raw data) Scope 1'!$D$6:$D$79,'2-1. Quantitative data_Location'!$B49,'3-1. (Raw data) Scope 1'!$AB$6:$AB$79,'2-1. Quantitative data_Location'!E$45)</f>
        <v>164.92964124199747</v>
      </c>
      <c r="F49" s="133">
        <f>SUMIFS('3-1. (Raw data) Scope 1'!$AT$6:$AT$79,'3-1. (Raw data) Scope 1'!$Y$6:$Y$79,'2-1. Quantitative data_Location'!$B$44,'3-1. (Raw data) Scope 1'!$D$6:$D$79,'2-1. Quantitative data_Location'!$B49,'3-1. (Raw data) Scope 1'!$AB$6:$AB$79,'2-1. Quantitative data_Location'!F$45)</f>
        <v>1149.597803764198</v>
      </c>
      <c r="G49" s="133">
        <f>SUMIFS('3-1. (Raw data) Scope 1'!$AT$6:$AT$79,'3-1. (Raw data) Scope 1'!$Y$6:$Y$79,'2-1. Quantitative data_Location'!$B$44,'3-1. (Raw data) Scope 1'!$D$6:$D$79,'2-1. Quantitative data_Location'!$B49,'3-1. (Raw data) Scope 1'!$AB$6:$AB$79,'2-1. Quantitative data_Location'!G$45)</f>
        <v>0</v>
      </c>
      <c r="H49" s="133">
        <f>SUMIFS('3-1. (Raw data) Scope 1'!$AT$6:$AT$79,'3-1. (Raw data) Scope 1'!$Y$6:$Y$79,'2-1. Quantitative data_Location'!$B$44,'3-1. (Raw data) Scope 1'!$D$6:$D$79,'2-1. Quantitative data_Location'!$B49,'3-1. (Raw data) Scope 1'!$AB$6:$AB$79,'2-1. Quantitative data_Location'!H$45)</f>
        <v>2.6945425637316993</v>
      </c>
      <c r="I49" s="133">
        <f>SUMIFS('3-1. (Raw data) Scope 1'!$AT$6:$AT$79,'3-1. (Raw data) Scope 1'!$Y$6:$Y$79,'2-1. Quantitative data_Location'!$B$44,'3-1. (Raw data) Scope 1'!$D$6:$D$79,'2-1. Quantitative data_Location'!$B49,'3-1. (Raw data) Scope 1'!$AB$6:$AB$79,'2-1. Quantitative data_Location'!I$45)</f>
        <v>4.4519004446400006</v>
      </c>
      <c r="J49" s="133">
        <f>SUMIFS('3-1. (Raw data) Scope 1'!$AT$6:$AT$79,'3-1. (Raw data) Scope 1'!$Y$6:$Y$79,'2-1. Quantitative data_Location'!$B$44,'3-1. (Raw data) Scope 1'!$D$6:$D$79,'2-1. Quantitative data_Location'!$B49,'3-1. (Raw data) Scope 1'!$AB$6:$AB$79,'2-1. Quantitative data_Location'!J$45)</f>
        <v>156.42945000000003</v>
      </c>
      <c r="K49" s="133">
        <f>SUMIFS('3-2. (Raw data) Scope2_Location'!$AY$6:$AY$33,'3-2. (Raw data) Scope2_Location'!$AD$6:$AD$33,'2-1. Quantitative data_Location'!B$44,'3-2. (Raw data) Scope2_Location'!$D$6:$D$33,'2-1. Quantitative data_Location'!$B49)</f>
        <v>1144.39104</v>
      </c>
      <c r="L49" s="133">
        <f>SUMIFS('3-2. (Raw data) Scope2_Location'!$AY$6:$AY$33,'3-2. (Raw data) Scope2_Location'!$AD$6:$AD$33,'2-1. Quantitative data_Location'!B$44,'3-2. (Raw data) Scope2_Location'!$D$6:$D$33,'2-1. Quantitative data_Location'!$B49)</f>
        <v>1144.39104</v>
      </c>
      <c r="M49" s="133">
        <f>SUMIFS('3-2. (Raw data) Scope2_Location'!$AR$6:$AR$33,'3-2. (Raw data) Scope2_Location'!$AD$6:$AD$33,'2-1. Quantitative data_Location'!B$44,'3-2. (Raw data) Scope2_Location'!$D$6:$D$33,'2-1. Quantitative data_Location'!$B49)</f>
        <v>1315.3920000000001</v>
      </c>
    </row>
    <row r="50" spans="1:13">
      <c r="A50" s="183" t="s">
        <v>44</v>
      </c>
      <c r="B50" s="82" t="s">
        <v>15</v>
      </c>
      <c r="C50" s="158">
        <f t="shared" si="14"/>
        <v>9864.3183444684255</v>
      </c>
      <c r="D50" s="156">
        <f t="shared" si="16"/>
        <v>3051.6824244684267</v>
      </c>
      <c r="E50" s="133">
        <f>SUMIFS('3-1. (Raw data) Scope 1'!$AT$6:$AT$79,'3-1. (Raw data) Scope 1'!$Y$6:$Y$79,'2-1. Quantitative data_Location'!$B$44,'3-1. (Raw data) Scope 1'!$D$6:$D$79,'2-1. Quantitative data_Location'!$B50,'3-1. (Raw data) Scope 1'!$AB$6:$AB$79,'2-1. Quantitative data_Location'!E$45)</f>
        <v>636.12193969535497</v>
      </c>
      <c r="F50" s="133">
        <f>SUMIFS('3-1. (Raw data) Scope 1'!$AT$6:$AT$79,'3-1. (Raw data) Scope 1'!$Y$6:$Y$79,'2-1. Quantitative data_Location'!$B$44,'3-1. (Raw data) Scope 1'!$D$6:$D$79,'2-1. Quantitative data_Location'!$B50,'3-1. (Raw data) Scope 1'!$AB$6:$AB$79,'2-1. Quantitative data_Location'!F$45)</f>
        <v>2200.5208570991308</v>
      </c>
      <c r="G50" s="133">
        <f>SUMIFS('3-1. (Raw data) Scope 1'!$AT$6:$AT$79,'3-1. (Raw data) Scope 1'!$Y$6:$Y$79,'2-1. Quantitative data_Location'!$B$44,'3-1. (Raw data) Scope 1'!$D$6:$D$79,'2-1. Quantitative data_Location'!$B50,'3-1. (Raw data) Scope 1'!$AB$6:$AB$79,'2-1. Quantitative data_Location'!G$45)</f>
        <v>0</v>
      </c>
      <c r="H50" s="133">
        <f>SUMIFS('3-1. (Raw data) Scope 1'!$AT$6:$AT$79,'3-1. (Raw data) Scope 1'!$Y$6:$Y$79,'2-1. Quantitative data_Location'!$B$44,'3-1. (Raw data) Scope 1'!$D$6:$D$79,'2-1. Quantitative data_Location'!$B50,'3-1. (Raw data) Scope 1'!$AB$6:$AB$79,'2-1. Quantitative data_Location'!H$45)</f>
        <v>4.9760153340942006</v>
      </c>
      <c r="I50" s="133">
        <f>SUMIFS('3-1. (Raw data) Scope 1'!$AT$6:$AT$79,'3-1. (Raw data) Scope 1'!$Y$6:$Y$79,'2-1. Quantitative data_Location'!$B$44,'3-1. (Raw data) Scope 1'!$D$6:$D$79,'2-1. Quantitative data_Location'!$B50,'3-1. (Raw data) Scope 1'!$AB$6:$AB$79,'2-1. Quantitative data_Location'!I$45)</f>
        <v>47.093012339846403</v>
      </c>
      <c r="J50" s="133">
        <f>SUMIFS('3-1. (Raw data) Scope 1'!$AT$6:$AT$79,'3-1. (Raw data) Scope 1'!$Y$6:$Y$79,'2-1. Quantitative data_Location'!$B$44,'3-1. (Raw data) Scope 1'!$D$6:$D$79,'2-1. Quantitative data_Location'!$B50,'3-1. (Raw data) Scope 1'!$AB$6:$AB$79,'2-1. Quantitative data_Location'!J$45)</f>
        <v>162.97060000000002</v>
      </c>
      <c r="K50" s="133">
        <f>SUMIFS('3-2. (Raw data) Scope2_Location'!$AY$6:$AY$33,'3-2. (Raw data) Scope2_Location'!$AD$6:$AD$33,'2-1. Quantitative data_Location'!B$44,'3-2. (Raw data) Scope2_Location'!$D$6:$D$33,'2-1. Quantitative data_Location'!$B50)</f>
        <v>6812.6359199999997</v>
      </c>
      <c r="L50" s="133">
        <f>SUMIFS('3-2. (Raw data) Scope2_Location'!$AY$6:$AY$33,'3-2. (Raw data) Scope2_Location'!$AD$6:$AD$33,'2-1. Quantitative data_Location'!B$44,'3-2. (Raw data) Scope2_Location'!$D$6:$D$33,'2-1. Quantitative data_Location'!$B50)</f>
        <v>6812.6359199999997</v>
      </c>
      <c r="M50" s="133">
        <f>SUMIFS('3-2. (Raw data) Scope2_Location'!$AR$6:$AR$33,'3-2. (Raw data) Scope2_Location'!$AD$6:$AD$33,'2-1. Quantitative data_Location'!B$44,'3-2. (Raw data) Scope2_Location'!$D$6:$D$33,'2-1. Quantitative data_Location'!$B50)</f>
        <v>7830.616</v>
      </c>
    </row>
    <row r="51" spans="1:13">
      <c r="A51" s="183" t="s">
        <v>44</v>
      </c>
      <c r="B51" s="159" t="s">
        <v>41</v>
      </c>
      <c r="C51" s="158">
        <f t="shared" si="14"/>
        <v>91.09388028591718</v>
      </c>
      <c r="D51" s="156">
        <f t="shared" si="16"/>
        <v>71.458589285917185</v>
      </c>
      <c r="E51" s="133">
        <f>SUMIFS('3-1. (Raw data) Scope 1'!$AT$6:$AT$79,'3-1. (Raw data) Scope 1'!$Y$6:$Y$79,'2-1. Quantitative data_Location'!$B$44,'3-1. (Raw data) Scope 1'!$D$6:$D$79,'2-1. Quantitative data_Location'!$B51,'3-1. (Raw data) Scope 1'!$AB$6:$AB$79,'2-1. Quantitative data_Location'!E$45)</f>
        <v>71.458589285917185</v>
      </c>
      <c r="F51" s="133">
        <f>SUMIFS('3-1. (Raw data) Scope 1'!$AT$6:$AT$79,'3-1. (Raw data) Scope 1'!$Y$6:$Y$79,'2-1. Quantitative data_Location'!$B$44,'3-1. (Raw data) Scope 1'!$D$6:$D$79,'2-1. Quantitative data_Location'!$B51,'3-1. (Raw data) Scope 1'!$AB$6:$AB$79,'2-1. Quantitative data_Location'!F$45)</f>
        <v>0</v>
      </c>
      <c r="G51" s="133">
        <f>SUMIFS('3-1. (Raw data) Scope 1'!$AT$6:$AT$79,'3-1. (Raw data) Scope 1'!$Y$6:$Y$79,'2-1. Quantitative data_Location'!$B$44,'3-1. (Raw data) Scope 1'!$D$6:$D$79,'2-1. Quantitative data_Location'!$B51,'3-1. (Raw data) Scope 1'!$AB$6:$AB$79,'2-1. Quantitative data_Location'!G$45)</f>
        <v>0</v>
      </c>
      <c r="H51" s="133">
        <f>SUMIFS('3-1. (Raw data) Scope 1'!$AT$6:$AT$79,'3-1. (Raw data) Scope 1'!$Y$6:$Y$79,'2-1. Quantitative data_Location'!$B$44,'3-1. (Raw data) Scope 1'!$D$6:$D$79,'2-1. Quantitative data_Location'!$B51,'3-1. (Raw data) Scope 1'!$AB$6:$AB$79,'2-1. Quantitative data_Location'!H$45)</f>
        <v>0</v>
      </c>
      <c r="I51" s="133">
        <f>SUMIFS('3-1. (Raw data) Scope 1'!$AT$6:$AT$79,'3-1. (Raw data) Scope 1'!$Y$6:$Y$79,'2-1. Quantitative data_Location'!$B$44,'3-1. (Raw data) Scope 1'!$D$6:$D$79,'2-1. Quantitative data_Location'!$B51,'3-1. (Raw data) Scope 1'!$AB$6:$AB$79,'2-1. Quantitative data_Location'!I$45)</f>
        <v>0</v>
      </c>
      <c r="J51" s="133">
        <f>SUMIFS('3-1. (Raw data) Scope 1'!$AT$6:$AT$79,'3-1. (Raw data) Scope 1'!$Y$6:$Y$79,'2-1. Quantitative data_Location'!$B$44,'3-1. (Raw data) Scope 1'!$D$6:$D$79,'2-1. Quantitative data_Location'!$B51,'3-1. (Raw data) Scope 1'!$AB$6:$AB$79,'2-1. Quantitative data_Location'!J$45)</f>
        <v>0</v>
      </c>
      <c r="K51" s="133">
        <f>SUMIFS('3-2. (Raw data) Scope2_Location'!$AY$6:$AY$33,'3-2. (Raw data) Scope2_Location'!$AD$6:$AD$33,'2-1. Quantitative data_Location'!B$44,'3-2. (Raw data) Scope2_Location'!$D$6:$D$33,'2-1. Quantitative data_Location'!$B51)</f>
        <v>19.635291000000002</v>
      </c>
      <c r="L51" s="133">
        <f>SUMIFS('3-2. (Raw data) Scope2_Location'!$AY$6:$AY$33,'3-2. (Raw data) Scope2_Location'!$AD$6:$AD$33,'2-1. Quantitative data_Location'!B$44,'3-2. (Raw data) Scope2_Location'!$D$6:$D$33,'2-1. Quantitative data_Location'!$B51)</f>
        <v>19.635291000000002</v>
      </c>
      <c r="M51" s="133">
        <f>SUMIFS('3-2. (Raw data) Scope2_Location'!$AR$6:$AR$33,'3-2. (Raw data) Scope2_Location'!$AD$6:$AD$33,'2-1. Quantitative data_Location'!B$44,'3-2. (Raw data) Scope2_Location'!$D$6:$D$33,'2-1. Quantitative data_Location'!$B51)</f>
        <v>22.569299999999998</v>
      </c>
    </row>
    <row r="52" spans="1:13">
      <c r="A52" s="183" t="s">
        <v>44</v>
      </c>
      <c r="B52" s="159" t="s">
        <v>42</v>
      </c>
      <c r="C52" s="158">
        <f t="shared" si="14"/>
        <v>2132.9814083058895</v>
      </c>
      <c r="D52" s="156">
        <f t="shared" si="16"/>
        <v>64.10748830588976</v>
      </c>
      <c r="E52" s="133">
        <f>SUMIFS('3-1. (Raw data) Scope 1'!$AT$6:$AT$79,'3-1. (Raw data) Scope 1'!$Y$6:$Y$79,'2-1. Quantitative data_Location'!$B$44,'3-1. (Raw data) Scope 1'!$D$6:$D$79,'2-1. Quantitative data_Location'!$B52,'3-1. (Raw data) Scope 1'!$AB$6:$AB$79,'2-1. Quantitative data_Location'!E$45)</f>
        <v>42.903593578853119</v>
      </c>
      <c r="F52" s="133">
        <f>SUMIFS('3-1. (Raw data) Scope 1'!$AT$6:$AT$79,'3-1. (Raw data) Scope 1'!$Y$6:$Y$79,'2-1. Quantitative data_Location'!$B$44,'3-1. (Raw data) Scope 1'!$D$6:$D$79,'2-1. Quantitative data_Location'!$B52,'3-1. (Raw data) Scope 1'!$AB$6:$AB$79,'2-1. Quantitative data_Location'!F$45)</f>
        <v>0</v>
      </c>
      <c r="G52" s="133">
        <f>SUMIFS('3-1. (Raw data) Scope 1'!$AT$6:$AT$79,'3-1. (Raw data) Scope 1'!$Y$6:$Y$79,'2-1. Quantitative data_Location'!$B$44,'3-1. (Raw data) Scope 1'!$D$6:$D$79,'2-1. Quantitative data_Location'!$B52,'3-1. (Raw data) Scope 1'!$AB$6:$AB$79,'2-1. Quantitative data_Location'!G$45)</f>
        <v>21.203894727036641</v>
      </c>
      <c r="H52" s="133">
        <f>SUMIFS('3-1. (Raw data) Scope 1'!$AT$6:$AT$79,'3-1. (Raw data) Scope 1'!$Y$6:$Y$79,'2-1. Quantitative data_Location'!$B$44,'3-1. (Raw data) Scope 1'!$D$6:$D$79,'2-1. Quantitative data_Location'!$B52,'3-1. (Raw data) Scope 1'!$AB$6:$AB$79,'2-1. Quantitative data_Location'!H$45)</f>
        <v>0</v>
      </c>
      <c r="I52" s="133">
        <f>SUMIFS('3-1. (Raw data) Scope 1'!$AT$6:$AT$79,'3-1. (Raw data) Scope 1'!$Y$6:$Y$79,'2-1. Quantitative data_Location'!$B$44,'3-1. (Raw data) Scope 1'!$D$6:$D$79,'2-1. Quantitative data_Location'!$B52,'3-1. (Raw data) Scope 1'!$AB$6:$AB$79,'2-1. Quantitative data_Location'!I$45)</f>
        <v>0</v>
      </c>
      <c r="J52" s="133">
        <f>SUMIFS('3-1. (Raw data) Scope 1'!$AT$6:$AT$79,'3-1. (Raw data) Scope 1'!$Y$6:$Y$79,'2-1. Quantitative data_Location'!$B$44,'3-1. (Raw data) Scope 1'!$D$6:$D$79,'2-1. Quantitative data_Location'!$B52,'3-1. (Raw data) Scope 1'!$AB$6:$AB$79,'2-1. Quantitative data_Location'!J$45)</f>
        <v>0</v>
      </c>
      <c r="K52" s="133">
        <f>SUMIFS('3-2. (Raw data) Scope2_Location'!$AY$6:$AY$33,'3-2. (Raw data) Scope2_Location'!$AD$6:$AD$33,'2-1. Quantitative data_Location'!B$44,'3-2. (Raw data) Scope2_Location'!$D$6:$D$33,'2-1. Quantitative data_Location'!$B52)</f>
        <v>2068.87392</v>
      </c>
      <c r="L52" s="133">
        <f>SUMIFS('3-2. (Raw data) Scope2_Location'!$AY$6:$AY$33,'3-2. (Raw data) Scope2_Location'!$AD$6:$AD$33,'2-1. Quantitative data_Location'!B$44,'3-2. (Raw data) Scope2_Location'!$D$6:$D$33,'2-1. Quantitative data_Location'!$B52)</f>
        <v>2068.87392</v>
      </c>
      <c r="M52" s="133">
        <f>SUMIFS('3-2. (Raw data) Scope2_Location'!$AR$6:$AR$33,'3-2. (Raw data) Scope2_Location'!$AD$6:$AD$33,'2-1. Quantitative data_Location'!B$44,'3-2. (Raw data) Scope2_Location'!$D$6:$D$33,'2-1. Quantitative data_Location'!$B52)</f>
        <v>2378.0160000000001</v>
      </c>
    </row>
    <row r="53" spans="1:13">
      <c r="A53" s="183" t="s">
        <v>44</v>
      </c>
      <c r="B53" s="159" t="s">
        <v>604</v>
      </c>
      <c r="C53" s="158">
        <f t="shared" si="14"/>
        <v>3.1390088912811063</v>
      </c>
      <c r="D53" s="156">
        <f t="shared" si="16"/>
        <v>0</v>
      </c>
      <c r="E53" s="133">
        <f>SUMIFS('3-1. (Raw data) Scope 1'!$AT$6:$AT$79,'3-1. (Raw data) Scope 1'!$Y$6:$Y$79,'2-1. Quantitative data_Location'!$B$44,'3-1. (Raw data) Scope 1'!$D$6:$D$79,'2-1. Quantitative data_Location'!$B53,'3-1. (Raw data) Scope 1'!$AB$6:$AB$79,'2-1. Quantitative data_Location'!E$45)</f>
        <v>0</v>
      </c>
      <c r="F53" s="133">
        <f>SUMIFS('3-1. (Raw data) Scope 1'!$AT$6:$AT$79,'3-1. (Raw data) Scope 1'!$Y$6:$Y$79,'2-1. Quantitative data_Location'!$B$44,'3-1. (Raw data) Scope 1'!$D$6:$D$79,'2-1. Quantitative data_Location'!$B53,'3-1. (Raw data) Scope 1'!$AB$6:$AB$79,'2-1. Quantitative data_Location'!F$45)</f>
        <v>0</v>
      </c>
      <c r="G53" s="133">
        <f>SUMIFS('3-1. (Raw data) Scope 1'!$AT$6:$AT$79,'3-1. (Raw data) Scope 1'!$Y$6:$Y$79,'2-1. Quantitative data_Location'!$B$44,'3-1. (Raw data) Scope 1'!$D$6:$D$79,'2-1. Quantitative data_Location'!$B53,'3-1. (Raw data) Scope 1'!$AB$6:$AB$79,'2-1. Quantitative data_Location'!G$45)</f>
        <v>0</v>
      </c>
      <c r="H53" s="133">
        <f>SUMIFS('3-1. (Raw data) Scope 1'!$AT$6:$AT$79,'3-1. (Raw data) Scope 1'!$Y$6:$Y$79,'2-1. Quantitative data_Location'!$B$44,'3-1. (Raw data) Scope 1'!$D$6:$D$79,'2-1. Quantitative data_Location'!$B53,'3-1. (Raw data) Scope 1'!$AB$6:$AB$79,'2-1. Quantitative data_Location'!H$45)</f>
        <v>0</v>
      </c>
      <c r="I53" s="133">
        <f>SUMIFS('3-1. (Raw data) Scope 1'!$AT$6:$AT$79,'3-1. (Raw data) Scope 1'!$Y$6:$Y$79,'2-1. Quantitative data_Location'!$B$44,'3-1. (Raw data) Scope 1'!$D$6:$D$79,'2-1. Quantitative data_Location'!$B53,'3-1. (Raw data) Scope 1'!$AB$6:$AB$79,'2-1. Quantitative data_Location'!I$45)</f>
        <v>0</v>
      </c>
      <c r="J53" s="133">
        <f>SUMIFS('3-1. (Raw data) Scope 1'!$AT$6:$AT$79,'3-1. (Raw data) Scope 1'!$Y$6:$Y$79,'2-1. Quantitative data_Location'!$B$44,'3-1. (Raw data) Scope 1'!$D$6:$D$79,'2-1. Quantitative data_Location'!$B53,'3-1. (Raw data) Scope 1'!$AB$6:$AB$79,'2-1. Quantitative data_Location'!J$45)</f>
        <v>0</v>
      </c>
      <c r="K53" s="133">
        <f>SUMIFS('3-2. (Raw data) Scope2_Location'!$AY$6:$AY$33,'3-2. (Raw data) Scope2_Location'!$AD$6:$AD$33,'2-1. Quantitative data_Location'!B$44,'3-2. (Raw data) Scope2_Location'!$D$6:$D$33,'2-1. Quantitative data_Location'!$B53)</f>
        <v>3.1390088912811063</v>
      </c>
      <c r="L53" s="133">
        <f>SUMIFS('3-2. (Raw data) Scope2_Location'!$AY$6:$AY$33,'3-2. (Raw data) Scope2_Location'!$AD$6:$AD$33,'2-1. Quantitative data_Location'!B$44,'3-2. (Raw data) Scope2_Location'!$D$6:$D$33,'2-1. Quantitative data_Location'!$B53)</f>
        <v>3.1390088912811063</v>
      </c>
      <c r="M53" s="133">
        <f>SUMIFS('3-2. (Raw data) Scope2_Location'!$AR$6:$AR$33,'3-2. (Raw data) Scope2_Location'!$AD$6:$AD$33,'2-1. Quantitative data_Location'!B$44,'3-2. (Raw data) Scope2_Location'!$D$6:$D$33,'2-1. Quantitative data_Location'!$B53)</f>
        <v>6.7221333333333328</v>
      </c>
    </row>
    <row r="54" spans="1:13">
      <c r="A54" s="183" t="s">
        <v>34</v>
      </c>
      <c r="B54" s="508">
        <v>2023</v>
      </c>
      <c r="C54" s="512" t="s">
        <v>36</v>
      </c>
      <c r="D54" s="508" t="s">
        <v>30</v>
      </c>
      <c r="E54" s="509"/>
      <c r="F54" s="509"/>
      <c r="G54" s="509"/>
      <c r="H54" s="509"/>
      <c r="I54" s="509"/>
      <c r="J54" s="510"/>
      <c r="K54" s="507" t="s">
        <v>31</v>
      </c>
      <c r="L54" s="506"/>
      <c r="M54" s="506"/>
    </row>
    <row r="55" spans="1:13">
      <c r="A55" s="183" t="s">
        <v>34</v>
      </c>
      <c r="B55" s="511"/>
      <c r="C55" s="513"/>
      <c r="D55" s="162" t="s">
        <v>751</v>
      </c>
      <c r="E55" s="139" t="str" cm="1">
        <f t="array" ref="E55:J55">_xlfn.TOROW(_xlfn.UNIQUE('3-1. (Raw data) Scope 1'!AB6:AB79))</f>
        <v>Automotive gasoline (petrol)</v>
      </c>
      <c r="F55" s="139" t="str">
        <v>Industrial Wastes</v>
      </c>
      <c r="G55" s="139" t="str">
        <v>Biodiesel</v>
      </c>
      <c r="H55" s="139" t="str">
        <v>Liquefied Petroleum Gas (LPG)</v>
      </c>
      <c r="I55" s="139" t="str">
        <v>Gas / Diesel oil</v>
      </c>
      <c r="J55" s="139" t="str">
        <v>Hydrofluorocarbons(HFCs)</v>
      </c>
      <c r="K55" s="162" t="s">
        <v>752</v>
      </c>
      <c r="L55" s="139" t="s">
        <v>753</v>
      </c>
      <c r="M55" s="139" t="s">
        <v>762</v>
      </c>
    </row>
    <row r="56" spans="1:13">
      <c r="A56" s="183" t="s">
        <v>34</v>
      </c>
      <c r="B56" s="82" t="s">
        <v>754</v>
      </c>
      <c r="C56" s="158">
        <f t="shared" ref="C56:C63" si="17">D56+K56</f>
        <v>17676.947093430081</v>
      </c>
      <c r="D56" s="157">
        <f>SUM(E56:J56)</f>
        <v>5472.6179094768095</v>
      </c>
      <c r="E56" s="134">
        <f>SUM(E57:E63)</f>
        <v>1098.8887150045814</v>
      </c>
      <c r="F56" s="134">
        <f t="shared" ref="F56:J56" si="18">SUM(F57:F63)</f>
        <v>3986.6565639008331</v>
      </c>
      <c r="G56" s="134">
        <f t="shared" si="18"/>
        <v>26.422966055903753</v>
      </c>
      <c r="H56" s="134">
        <f t="shared" si="18"/>
        <v>7.584197992371001</v>
      </c>
      <c r="I56" s="134">
        <f t="shared" si="18"/>
        <v>104.75456652311999</v>
      </c>
      <c r="J56" s="134">
        <f t="shared" si="18"/>
        <v>248.3109</v>
      </c>
      <c r="K56" s="134">
        <f>SUM(K57:K63)</f>
        <v>12204.32918395327</v>
      </c>
      <c r="L56" s="134">
        <f>SUM(L57:L63)</f>
        <v>12204.32918395327</v>
      </c>
      <c r="M56" s="134">
        <f>SUM(M57:M63)</f>
        <v>14208.297200000001</v>
      </c>
    </row>
    <row r="57" spans="1:13">
      <c r="A57" s="183" t="s">
        <v>34</v>
      </c>
      <c r="B57" s="159" t="s">
        <v>582</v>
      </c>
      <c r="C57" s="158">
        <f t="shared" si="17"/>
        <v>239.15711441114649</v>
      </c>
      <c r="D57" s="156">
        <f>SUM(E57:J57)</f>
        <v>59.956229700104998</v>
      </c>
      <c r="E57" s="133">
        <f>SUMIFS('3-1. (Raw data) Scope 1'!$AT$6:$AT$79,'3-1. (Raw data) Scope 1'!$Y$6:$Y$79,'2-1. Quantitative data_Location'!$B$54,'3-1. (Raw data) Scope 1'!$D$6:$D$79,'2-1. Quantitative data_Location'!$B57,'3-1. (Raw data) Scope 1'!$AB$6:$AB$79,'2-1. Quantitative data_Location'!E$55)</f>
        <v>59.956229700104998</v>
      </c>
      <c r="F57" s="133">
        <f>SUMIFS('3-1. (Raw data) Scope 1'!$AT$6:$AT$79,'3-1. (Raw data) Scope 1'!$Y$6:$Y$79,'2-1. Quantitative data_Location'!$B$54,'3-1. (Raw data) Scope 1'!$D$6:$D$79,'2-1. Quantitative data_Location'!$B57,'3-1. (Raw data) Scope 1'!$AB$6:$AB$79,'2-1. Quantitative data_Location'!F$55)</f>
        <v>0</v>
      </c>
      <c r="G57" s="133">
        <f>SUMIFS('3-1. (Raw data) Scope 1'!$AT$6:$AT$79,'3-1. (Raw data) Scope 1'!$Y$6:$Y$79,'2-1. Quantitative data_Location'!$B$54,'3-1. (Raw data) Scope 1'!$D$6:$D$79,'2-1. Quantitative data_Location'!$B57,'3-1. (Raw data) Scope 1'!$AB$6:$AB$79,'2-1. Quantitative data_Location'!G$55)</f>
        <v>0</v>
      </c>
      <c r="H57" s="133">
        <f>SUMIFS('3-1. (Raw data) Scope 1'!$AT$6:$AT$79,'3-1. (Raw data) Scope 1'!$Y$6:$Y$79,'2-1. Quantitative data_Location'!$B$54,'3-1. (Raw data) Scope 1'!$D$6:$D$79,'2-1. Quantitative data_Location'!$B57,'3-1. (Raw data) Scope 1'!$AB$6:$AB$79,'2-1. Quantitative data_Location'!H$55)</f>
        <v>0</v>
      </c>
      <c r="I57" s="133">
        <f>SUMIFS('3-1. (Raw data) Scope 1'!$AT$6:$AT$79,'3-1. (Raw data) Scope 1'!$Y$6:$Y$79,'2-1. Quantitative data_Location'!$B$54,'3-1. (Raw data) Scope 1'!$D$6:$D$79,'2-1. Quantitative data_Location'!$B57,'3-1. (Raw data) Scope 1'!$AB$6:$AB$79,'2-1. Quantitative data_Location'!I$55)</f>
        <v>0</v>
      </c>
      <c r="J57" s="133">
        <f>SUMIFS('3-1. (Raw data) Scope 1'!$AT$6:$AT$79,'3-1. (Raw data) Scope 1'!$Y$6:$Y$79,'2-1. Quantitative data_Location'!$B$54,'3-1. (Raw data) Scope 1'!$D$6:$D$79,'2-1. Quantitative data_Location'!$B57,'3-1. (Raw data) Scope 1'!$AB$6:$AB$79,'2-1. Quantitative data_Location'!J$55)</f>
        <v>0</v>
      </c>
      <c r="K57" s="133">
        <f>SUMIFS('3-2. (Raw data) Scope2_Location'!$AY$6:$AY$33,'3-2. (Raw data) Scope2_Location'!$AD$6:$AD$33,'2-1. Quantitative data_Location'!$B$54,'3-2. (Raw data) Scope2_Location'!$D$6:$D$33,'2-1. Quantitative data_Location'!$B57)</f>
        <v>179.20088471104148</v>
      </c>
      <c r="L57" s="133">
        <f>SUMIFS('3-2. (Raw data) Scope2_Location'!$AY$6:$AY$33,'3-2. (Raw data) Scope2_Location'!$AD$6:$AD$33,'2-1. Quantitative data_Location'!$B$54,'3-2. (Raw data) Scope2_Location'!$D$6:$D$33,'2-1. Quantitative data_Location'!$B57)</f>
        <v>179.20088471104148</v>
      </c>
      <c r="M57" s="133">
        <f>SUMIFS('3-2. (Raw data) Scope2_Location'!$AR$6:$AR$33,'3-2. (Raw data) Scope2_Location'!$AD$6:$AD$33,'2-1. Quantitative data_Location'!B$54,'3-2. (Raw data) Scope2_Location'!$D$6:$D$33,'2-1. Quantitative data_Location'!$B57)</f>
        <v>383.75560000000002</v>
      </c>
    </row>
    <row r="58" spans="1:13">
      <c r="A58" s="183" t="s">
        <v>34</v>
      </c>
      <c r="B58" s="159" t="s">
        <v>40</v>
      </c>
      <c r="C58" s="158">
        <f t="shared" si="17"/>
        <v>2386.1474744568791</v>
      </c>
      <c r="D58" s="156">
        <f t="shared" ref="D58:D63" si="19">SUM(E58:J58)</f>
        <v>1049.9840744568789</v>
      </c>
      <c r="E58" s="133">
        <f>SUMIFS('3-1. (Raw data) Scope 1'!$AT$6:$AT$79,'3-1. (Raw data) Scope 1'!$Y$6:$Y$79,'2-1. Quantitative data_Location'!$B$54,'3-1. (Raw data) Scope 1'!$D$6:$D$79,'2-1. Quantitative data_Location'!$B58,'3-1. (Raw data) Scope 1'!$AB$6:$AB$79,'2-1. Quantitative data_Location'!E$55)</f>
        <v>64.022517802709856</v>
      </c>
      <c r="F58" s="133">
        <f>SUMIFS('3-1. (Raw data) Scope 1'!$AT$6:$AT$79,'3-1. (Raw data) Scope 1'!$Y$6:$Y$79,'2-1. Quantitative data_Location'!$B$54,'3-1. (Raw data) Scope 1'!$D$6:$D$79,'2-1. Quantitative data_Location'!$B58,'3-1. (Raw data) Scope 1'!$AB$6:$AB$79,'2-1. Quantitative data_Location'!F$55)</f>
        <v>982.67677012672902</v>
      </c>
      <c r="G58" s="133">
        <f>SUMIFS('3-1. (Raw data) Scope 1'!$AT$6:$AT$79,'3-1. (Raw data) Scope 1'!$Y$6:$Y$79,'2-1. Quantitative data_Location'!$B$54,'3-1. (Raw data) Scope 1'!$D$6:$D$79,'2-1. Quantitative data_Location'!$B58,'3-1. (Raw data) Scope 1'!$AB$6:$AB$79,'2-1. Quantitative data_Location'!G$55)</f>
        <v>2.4961661524800012</v>
      </c>
      <c r="H58" s="133">
        <f>SUMIFS('3-1. (Raw data) Scope 1'!$AT$6:$AT$79,'3-1. (Raw data) Scope 1'!$Y$6:$Y$79,'2-1. Quantitative data_Location'!$B$54,'3-1. (Raw data) Scope 1'!$D$6:$D$79,'2-1. Quantitative data_Location'!$B58,'3-1. (Raw data) Scope 1'!$AB$6:$AB$79,'2-1. Quantitative data_Location'!H$55)</f>
        <v>0.78862037495999993</v>
      </c>
      <c r="I58" s="133">
        <f>SUMIFS('3-1. (Raw data) Scope 1'!$AT$6:$AT$79,'3-1. (Raw data) Scope 1'!$Y$6:$Y$79,'2-1. Quantitative data_Location'!$B$54,'3-1. (Raw data) Scope 1'!$D$6:$D$79,'2-1. Quantitative data_Location'!$B58,'3-1. (Raw data) Scope 1'!$AB$6:$AB$79,'2-1. Quantitative data_Location'!I$55)</f>
        <v>0</v>
      </c>
      <c r="J58" s="133">
        <f>SUMIFS('3-1. (Raw data) Scope 1'!$AT$6:$AT$79,'3-1. (Raw data) Scope 1'!$Y$6:$Y$79,'2-1. Quantitative data_Location'!$B$54,'3-1. (Raw data) Scope 1'!$D$6:$D$79,'2-1. Quantitative data_Location'!$B58,'3-1. (Raw data) Scope 1'!$AB$6:$AB$79,'2-1. Quantitative data_Location'!J$55)</f>
        <v>0</v>
      </c>
      <c r="K58" s="133">
        <f>SUMIFS('3-2. (Raw data) Scope2_Location'!$AY$6:$AY$33,'3-2. (Raw data) Scope2_Location'!$AD$6:$AD$33,'2-1. Quantitative data_Location'!$B$54,'3-2. (Raw data) Scope2_Location'!$D$6:$D$33,'2-1. Quantitative data_Location'!$B58)</f>
        <v>1336.1634000000001</v>
      </c>
      <c r="L58" s="133">
        <f>SUMIFS('3-2. (Raw data) Scope2_Location'!$AY$6:$AY$33,'3-2. (Raw data) Scope2_Location'!$AD$6:$AD$33,'2-1. Quantitative data_Location'!$B$54,'3-2. (Raw data) Scope2_Location'!$D$6:$D$33,'2-1. Quantitative data_Location'!$B58)</f>
        <v>1336.1634000000001</v>
      </c>
      <c r="M58" s="133">
        <f>SUMIFS('3-2. (Raw data) Scope2_Location'!$AR$6:$AR$33,'3-2. (Raw data) Scope2_Location'!$AD$6:$AD$33,'2-1. Quantitative data_Location'!B$54,'3-2. (Raw data) Scope2_Location'!$D$6:$D$33,'2-1. Quantitative data_Location'!$B58)</f>
        <v>1535.8200000000002</v>
      </c>
    </row>
    <row r="59" spans="1:13">
      <c r="A59" s="183" t="s">
        <v>34</v>
      </c>
      <c r="B59" s="159" t="s">
        <v>13</v>
      </c>
      <c r="C59" s="158">
        <f t="shared" si="17"/>
        <v>2504.7999004178469</v>
      </c>
      <c r="D59" s="156">
        <f t="shared" si="19"/>
        <v>1377.433020417847</v>
      </c>
      <c r="E59" s="133">
        <f>SUMIFS('3-1. (Raw data) Scope 1'!$AT$6:$AT$79,'3-1. (Raw data) Scope 1'!$Y$6:$Y$79,'2-1. Quantitative data_Location'!$B$54,'3-1. (Raw data) Scope 1'!$D$6:$D$79,'2-1. Quantitative data_Location'!$B59,'3-1. (Raw data) Scope 1'!$AB$6:$AB$79,'2-1. Quantitative data_Location'!E$55)</f>
        <v>189.67943614948842</v>
      </c>
      <c r="F59" s="133">
        <f>SUMIFS('3-1. (Raw data) Scope 1'!$AT$6:$AT$79,'3-1. (Raw data) Scope 1'!$Y$6:$Y$79,'2-1. Quantitative data_Location'!$B$54,'3-1. (Raw data) Scope 1'!$D$6:$D$79,'2-1. Quantitative data_Location'!$B59,'3-1. (Raw data) Scope 1'!$AB$6:$AB$79,'2-1. Quantitative data_Location'!F$55)</f>
        <v>1119.3327854832812</v>
      </c>
      <c r="G59" s="133">
        <f>SUMIFS('3-1. (Raw data) Scope 1'!$AT$6:$AT$79,'3-1. (Raw data) Scope 1'!$Y$6:$Y$79,'2-1. Quantitative data_Location'!$B$54,'3-1. (Raw data) Scope 1'!$D$6:$D$79,'2-1. Quantitative data_Location'!$B59,'3-1. (Raw data) Scope 1'!$AB$6:$AB$79,'2-1. Quantitative data_Location'!G$55)</f>
        <v>0</v>
      </c>
      <c r="H59" s="133">
        <f>SUMIFS('3-1. (Raw data) Scope 1'!$AT$6:$AT$79,'3-1. (Raw data) Scope 1'!$Y$6:$Y$79,'2-1. Quantitative data_Location'!$B$54,'3-1. (Raw data) Scope 1'!$D$6:$D$79,'2-1. Quantitative data_Location'!$B59,'3-1. (Raw data) Scope 1'!$AB$6:$AB$79,'2-1. Quantitative data_Location'!H$55)</f>
        <v>2.6317815255577997</v>
      </c>
      <c r="I59" s="133">
        <f>SUMIFS('3-1. (Raw data) Scope 1'!$AT$6:$AT$79,'3-1. (Raw data) Scope 1'!$Y$6:$Y$79,'2-1. Quantitative data_Location'!$B$54,'3-1. (Raw data) Scope 1'!$D$6:$D$79,'2-1. Quantitative data_Location'!$B59,'3-1. (Raw data) Scope 1'!$AB$6:$AB$79,'2-1. Quantitative data_Location'!I$55)</f>
        <v>5.9358672595200002</v>
      </c>
      <c r="J59" s="133">
        <f>SUMIFS('3-1. (Raw data) Scope 1'!$AT$6:$AT$79,'3-1. (Raw data) Scope 1'!$Y$6:$Y$79,'2-1. Quantitative data_Location'!$B$54,'3-1. (Raw data) Scope 1'!$D$6:$D$79,'2-1. Quantitative data_Location'!$B59,'3-1. (Raw data) Scope 1'!$AB$6:$AB$79,'2-1. Quantitative data_Location'!J$55)</f>
        <v>59.853149999999999</v>
      </c>
      <c r="K59" s="133">
        <f>SUMIFS('3-2. (Raw data) Scope2_Location'!$AY$6:$AY$33,'3-2. (Raw data) Scope2_Location'!$AD$6:$AD$33,'2-1. Quantitative data_Location'!$B$54,'3-2. (Raw data) Scope2_Location'!$D$6:$D$33,'2-1. Quantitative data_Location'!$B59)</f>
        <v>1127.3668799999998</v>
      </c>
      <c r="L59" s="133">
        <f>SUMIFS('3-2. (Raw data) Scope2_Location'!$AY$6:$AY$33,'3-2. (Raw data) Scope2_Location'!$AD$6:$AD$33,'2-1. Quantitative data_Location'!$B$54,'3-2. (Raw data) Scope2_Location'!$D$6:$D$33,'2-1. Quantitative data_Location'!$B59)</f>
        <v>1127.3668799999998</v>
      </c>
      <c r="M59" s="133">
        <f>SUMIFS('3-2. (Raw data) Scope2_Location'!$AR$6:$AR$33,'3-2. (Raw data) Scope2_Location'!$AD$6:$AD$33,'2-1. Quantitative data_Location'!B$54,'3-2. (Raw data) Scope2_Location'!$D$6:$D$33,'2-1. Quantitative data_Location'!$B59)</f>
        <v>1295.8239999999998</v>
      </c>
    </row>
    <row r="60" spans="1:13">
      <c r="A60" s="183" t="s">
        <v>34</v>
      </c>
      <c r="B60" s="82" t="s">
        <v>15</v>
      </c>
      <c r="C60" s="158">
        <f t="shared" si="17"/>
        <v>10307.783563689245</v>
      </c>
      <c r="D60" s="156">
        <f t="shared" si="19"/>
        <v>2809.4554036892455</v>
      </c>
      <c r="E60" s="133">
        <f>SUMIFS('3-1. (Raw data) Scope 1'!$AT$6:$AT$79,'3-1. (Raw data) Scope 1'!$Y$6:$Y$79,'2-1. Quantitative data_Location'!$B$54,'3-1. (Raw data) Scope 1'!$D$6:$D$79,'2-1. Quantitative data_Location'!$B60,'3-1. (Raw data) Scope 1'!$AB$6:$AB$79,'2-1. Quantitative data_Location'!E$55)</f>
        <v>633.36815004296932</v>
      </c>
      <c r="F60" s="133">
        <f>SUMIFS('3-1. (Raw data) Scope 1'!$AT$6:$AT$79,'3-1. (Raw data) Scope 1'!$Y$6:$Y$79,'2-1. Quantitative data_Location'!$B$54,'3-1. (Raw data) Scope 1'!$D$6:$D$79,'2-1. Quantitative data_Location'!$B60,'3-1. (Raw data) Scope 1'!$AB$6:$AB$79,'2-1. Quantitative data_Location'!F$55)</f>
        <v>1884.6470082908227</v>
      </c>
      <c r="G60" s="133">
        <f>SUMIFS('3-1. (Raw data) Scope 1'!$AT$6:$AT$79,'3-1. (Raw data) Scope 1'!$Y$6:$Y$79,'2-1. Quantitative data_Location'!$B$54,'3-1. (Raw data) Scope 1'!$D$6:$D$79,'2-1. Quantitative data_Location'!$B60,'3-1. (Raw data) Scope 1'!$AB$6:$AB$79,'2-1. Quantitative data_Location'!G$55)</f>
        <v>0</v>
      </c>
      <c r="H60" s="133">
        <f>SUMIFS('3-1. (Raw data) Scope 1'!$AT$6:$AT$79,'3-1. (Raw data) Scope 1'!$Y$6:$Y$79,'2-1. Quantitative data_Location'!$B$54,'3-1. (Raw data) Scope 1'!$D$6:$D$79,'2-1. Quantitative data_Location'!$B60,'3-1. (Raw data) Scope 1'!$AB$6:$AB$79,'2-1. Quantitative data_Location'!H$55)</f>
        <v>4.1637960918532011</v>
      </c>
      <c r="I60" s="133">
        <f>SUMIFS('3-1. (Raw data) Scope 1'!$AT$6:$AT$79,'3-1. (Raw data) Scope 1'!$Y$6:$Y$79,'2-1. Quantitative data_Location'!$B$54,'3-1. (Raw data) Scope 1'!$D$6:$D$79,'2-1. Quantitative data_Location'!$B60,'3-1. (Raw data) Scope 1'!$AB$6:$AB$79,'2-1. Quantitative data_Location'!I$55)</f>
        <v>98.818699263599996</v>
      </c>
      <c r="J60" s="133">
        <f>SUMIFS('3-1. (Raw data) Scope 1'!$AT$6:$AT$79,'3-1. (Raw data) Scope 1'!$Y$6:$Y$79,'2-1. Quantitative data_Location'!$B$54,'3-1. (Raw data) Scope 1'!$D$6:$D$79,'2-1. Quantitative data_Location'!$B60,'3-1. (Raw data) Scope 1'!$AB$6:$AB$79,'2-1. Quantitative data_Location'!J$55)</f>
        <v>188.45775</v>
      </c>
      <c r="K60" s="133">
        <f>SUMIFS('3-2. (Raw data) Scope2_Location'!$AY$6:$AY$33,'3-2. (Raw data) Scope2_Location'!$AD$6:$AD$33,'2-1. Quantitative data_Location'!$B$54,'3-2. (Raw data) Scope2_Location'!$D$6:$D$33,'2-1. Quantitative data_Location'!$B60)</f>
        <v>7498.32816</v>
      </c>
      <c r="L60" s="133">
        <f>SUMIFS('3-2. (Raw data) Scope2_Location'!$AY$6:$AY$33,'3-2. (Raw data) Scope2_Location'!$AD$6:$AD$33,'2-1. Quantitative data_Location'!$B$54,'3-2. (Raw data) Scope2_Location'!$D$6:$D$33,'2-1. Quantitative data_Location'!$B60)</f>
        <v>7498.32816</v>
      </c>
      <c r="M60" s="133">
        <f>SUMIFS('3-2. (Raw data) Scope2_Location'!$AR$6:$AR$33,'3-2. (Raw data) Scope2_Location'!$AD$6:$AD$33,'2-1. Quantitative data_Location'!B$54,'3-2. (Raw data) Scope2_Location'!$D$6:$D$33,'2-1. Quantitative data_Location'!$B60)</f>
        <v>8618.768</v>
      </c>
    </row>
    <row r="61" spans="1:13">
      <c r="A61" s="183" t="s">
        <v>34</v>
      </c>
      <c r="B61" s="159" t="s">
        <v>41</v>
      </c>
      <c r="C61" s="158">
        <f t="shared" si="17"/>
        <v>119.04117649218877</v>
      </c>
      <c r="D61" s="156">
        <f t="shared" si="19"/>
        <v>100.83886249218877</v>
      </c>
      <c r="E61" s="133">
        <f>SUMIFS('3-1. (Raw data) Scope 1'!$AT$6:$AT$79,'3-1. (Raw data) Scope 1'!$Y$6:$Y$79,'2-1. Quantitative data_Location'!$B$54,'3-1. (Raw data) Scope 1'!$D$6:$D$79,'2-1. Quantitative data_Location'!$B61,'3-1. (Raw data) Scope 1'!$AB$6:$AB$79,'2-1. Quantitative data_Location'!E$55)</f>
        <v>100.83886249218877</v>
      </c>
      <c r="F61" s="133">
        <f>SUMIFS('3-1. (Raw data) Scope 1'!$AT$6:$AT$79,'3-1. (Raw data) Scope 1'!$Y$6:$Y$79,'2-1. Quantitative data_Location'!$B$54,'3-1. (Raw data) Scope 1'!$D$6:$D$79,'2-1. Quantitative data_Location'!$B61,'3-1. (Raw data) Scope 1'!$AB$6:$AB$79,'2-1. Quantitative data_Location'!F$55)</f>
        <v>0</v>
      </c>
      <c r="G61" s="133">
        <f>SUMIFS('3-1. (Raw data) Scope 1'!$AT$6:$AT$79,'3-1. (Raw data) Scope 1'!$Y$6:$Y$79,'2-1. Quantitative data_Location'!$B$54,'3-1. (Raw data) Scope 1'!$D$6:$D$79,'2-1. Quantitative data_Location'!$B61,'3-1. (Raw data) Scope 1'!$AB$6:$AB$79,'2-1. Quantitative data_Location'!G$55)</f>
        <v>0</v>
      </c>
      <c r="H61" s="133">
        <f>SUMIFS('3-1. (Raw data) Scope 1'!$AT$6:$AT$79,'3-1. (Raw data) Scope 1'!$Y$6:$Y$79,'2-1. Quantitative data_Location'!$B$54,'3-1. (Raw data) Scope 1'!$D$6:$D$79,'2-1. Quantitative data_Location'!$B61,'3-1. (Raw data) Scope 1'!$AB$6:$AB$79,'2-1. Quantitative data_Location'!H$55)</f>
        <v>0</v>
      </c>
      <c r="I61" s="133">
        <f>SUMIFS('3-1. (Raw data) Scope 1'!$AT$6:$AT$79,'3-1. (Raw data) Scope 1'!$Y$6:$Y$79,'2-1. Quantitative data_Location'!$B$54,'3-1. (Raw data) Scope 1'!$D$6:$D$79,'2-1. Quantitative data_Location'!$B61,'3-1. (Raw data) Scope 1'!$AB$6:$AB$79,'2-1. Quantitative data_Location'!I$55)</f>
        <v>0</v>
      </c>
      <c r="J61" s="133">
        <f>SUMIFS('3-1. (Raw data) Scope 1'!$AT$6:$AT$79,'3-1. (Raw data) Scope 1'!$Y$6:$Y$79,'2-1. Quantitative data_Location'!$B$54,'3-1. (Raw data) Scope 1'!$D$6:$D$79,'2-1. Quantitative data_Location'!$B61,'3-1. (Raw data) Scope 1'!$AB$6:$AB$79,'2-1. Quantitative data_Location'!J$55)</f>
        <v>0</v>
      </c>
      <c r="K61" s="133">
        <f>SUMIFS('3-2. (Raw data) Scope2_Location'!$AY$6:$AY$33,'3-2. (Raw data) Scope2_Location'!$AD$6:$AD$33,'2-1. Quantitative data_Location'!$B$54,'3-2. (Raw data) Scope2_Location'!$D$6:$D$33,'2-1. Quantitative data_Location'!$B61)</f>
        <v>18.202314000000001</v>
      </c>
      <c r="L61" s="133">
        <f>SUMIFS('3-2. (Raw data) Scope2_Location'!$AY$6:$AY$33,'3-2. (Raw data) Scope2_Location'!$AD$6:$AD$33,'2-1. Quantitative data_Location'!$B$54,'3-2. (Raw data) Scope2_Location'!$D$6:$D$33,'2-1. Quantitative data_Location'!$B61)</f>
        <v>18.202314000000001</v>
      </c>
      <c r="M61" s="133">
        <f>SUMIFS('3-2. (Raw data) Scope2_Location'!$AR$6:$AR$33,'3-2. (Raw data) Scope2_Location'!$AD$6:$AD$33,'2-1. Quantitative data_Location'!B$54,'3-2. (Raw data) Scope2_Location'!$D$6:$D$33,'2-1. Quantitative data_Location'!$B61)</f>
        <v>20.922200000000004</v>
      </c>
    </row>
    <row r="62" spans="1:13">
      <c r="A62" s="183" t="s">
        <v>34</v>
      </c>
      <c r="B62" s="159" t="s">
        <v>42</v>
      </c>
      <c r="C62" s="158">
        <f t="shared" si="17"/>
        <v>2117.4423587205438</v>
      </c>
      <c r="D62" s="156">
        <f t="shared" si="19"/>
        <v>74.950318720543819</v>
      </c>
      <c r="E62" s="133">
        <f>SUMIFS('3-1. (Raw data) Scope 1'!$AT$6:$AT$79,'3-1. (Raw data) Scope 1'!$Y$6:$Y$79,'2-1. Quantitative data_Location'!$B$54,'3-1. (Raw data) Scope 1'!$D$6:$D$79,'2-1. Quantitative data_Location'!$B62,'3-1. (Raw data) Scope 1'!$AB$6:$AB$79,'2-1. Quantitative data_Location'!E$55)</f>
        <v>51.023518817120063</v>
      </c>
      <c r="F62" s="133">
        <f>SUMIFS('3-1. (Raw data) Scope 1'!$AT$6:$AT$79,'3-1. (Raw data) Scope 1'!$Y$6:$Y$79,'2-1. Quantitative data_Location'!$B$54,'3-1. (Raw data) Scope 1'!$D$6:$D$79,'2-1. Quantitative data_Location'!$B62,'3-1. (Raw data) Scope 1'!$AB$6:$AB$79,'2-1. Quantitative data_Location'!F$55)</f>
        <v>0</v>
      </c>
      <c r="G62" s="133">
        <f>SUMIFS('3-1. (Raw data) Scope 1'!$AT$6:$AT$79,'3-1. (Raw data) Scope 1'!$Y$6:$Y$79,'2-1. Quantitative data_Location'!$B$54,'3-1. (Raw data) Scope 1'!$D$6:$D$79,'2-1. Quantitative data_Location'!$B62,'3-1. (Raw data) Scope 1'!$AB$6:$AB$79,'2-1. Quantitative data_Location'!G$55)</f>
        <v>23.926799903423753</v>
      </c>
      <c r="H62" s="133">
        <f>SUMIFS('3-1. (Raw data) Scope 1'!$AT$6:$AT$79,'3-1. (Raw data) Scope 1'!$Y$6:$Y$79,'2-1. Quantitative data_Location'!$B$54,'3-1. (Raw data) Scope 1'!$D$6:$D$79,'2-1. Quantitative data_Location'!$B62,'3-1. (Raw data) Scope 1'!$AB$6:$AB$79,'2-1. Quantitative data_Location'!H$55)</f>
        <v>0</v>
      </c>
      <c r="I62" s="133">
        <f>SUMIFS('3-1. (Raw data) Scope 1'!$AT$6:$AT$79,'3-1. (Raw data) Scope 1'!$Y$6:$Y$79,'2-1. Quantitative data_Location'!$B$54,'3-1. (Raw data) Scope 1'!$D$6:$D$79,'2-1. Quantitative data_Location'!$B62,'3-1. (Raw data) Scope 1'!$AB$6:$AB$79,'2-1. Quantitative data_Location'!I$55)</f>
        <v>0</v>
      </c>
      <c r="J62" s="133">
        <f>SUMIFS('3-1. (Raw data) Scope 1'!$AT$6:$AT$79,'3-1. (Raw data) Scope 1'!$Y$6:$Y$79,'2-1. Quantitative data_Location'!$B$54,'3-1. (Raw data) Scope 1'!$D$6:$D$79,'2-1. Quantitative data_Location'!$B62,'3-1. (Raw data) Scope 1'!$AB$6:$AB$79,'2-1. Quantitative data_Location'!J$55)</f>
        <v>0</v>
      </c>
      <c r="K62" s="133">
        <f>SUMIFS('3-2. (Raw data) Scope2_Location'!$AY$6:$AY$33,'3-2. (Raw data) Scope2_Location'!$AD$6:$AD$33,'2-1. Quantitative data_Location'!$B$54,'3-2. (Raw data) Scope2_Location'!$D$6:$D$33,'2-1. Quantitative data_Location'!$B62)</f>
        <v>2042.4920400000001</v>
      </c>
      <c r="L62" s="133">
        <f>SUMIFS('3-2. (Raw data) Scope2_Location'!$AY$6:$AY$33,'3-2. (Raw data) Scope2_Location'!$AD$6:$AD$33,'2-1. Quantitative data_Location'!$B$54,'3-2. (Raw data) Scope2_Location'!$D$6:$D$33,'2-1. Quantitative data_Location'!$B62)</f>
        <v>2042.4920400000001</v>
      </c>
      <c r="M62" s="133">
        <f>SUMIFS('3-2. (Raw data) Scope2_Location'!$AR$6:$AR$33,'3-2. (Raw data) Scope2_Location'!$AD$6:$AD$33,'2-1. Quantitative data_Location'!B$54,'3-2. (Raw data) Scope2_Location'!$D$6:$D$33,'2-1. Quantitative data_Location'!$B62)</f>
        <v>2347.692</v>
      </c>
    </row>
    <row r="63" spans="1:13">
      <c r="A63" s="183" t="s">
        <v>34</v>
      </c>
      <c r="B63" s="159" t="s">
        <v>604</v>
      </c>
      <c r="C63" s="158">
        <f t="shared" si="17"/>
        <v>2.5755052422304141</v>
      </c>
      <c r="D63" s="156">
        <f t="shared" si="19"/>
        <v>0</v>
      </c>
      <c r="E63" s="133">
        <f>SUMIFS('3-1. (Raw data) Scope 1'!$AT$6:$AT$79,'3-1. (Raw data) Scope 1'!$Y$6:$Y$79,'2-1. Quantitative data_Location'!$B$54,'3-1. (Raw data) Scope 1'!$D$6:$D$79,'2-1. Quantitative data_Location'!$B63,'3-1. (Raw data) Scope 1'!$AB$6:$AB$79,'2-1. Quantitative data_Location'!E$55)</f>
        <v>0</v>
      </c>
      <c r="F63" s="133">
        <f>SUMIFS('3-1. (Raw data) Scope 1'!$AT$6:$AT$79,'3-1. (Raw data) Scope 1'!$Y$6:$Y$79,'2-1. Quantitative data_Location'!$B$54,'3-1. (Raw data) Scope 1'!$D$6:$D$79,'2-1. Quantitative data_Location'!$B63,'3-1. (Raw data) Scope 1'!$AB$6:$AB$79,'2-1. Quantitative data_Location'!F$55)</f>
        <v>0</v>
      </c>
      <c r="G63" s="133">
        <f>SUMIFS('3-1. (Raw data) Scope 1'!$AT$6:$AT$79,'3-1. (Raw data) Scope 1'!$Y$6:$Y$79,'2-1. Quantitative data_Location'!$B$54,'3-1. (Raw data) Scope 1'!$D$6:$D$79,'2-1. Quantitative data_Location'!$B63,'3-1. (Raw data) Scope 1'!$AB$6:$AB$79,'2-1. Quantitative data_Location'!G$55)</f>
        <v>0</v>
      </c>
      <c r="H63" s="133">
        <f>SUMIFS('3-1. (Raw data) Scope 1'!$AT$6:$AT$79,'3-1. (Raw data) Scope 1'!$Y$6:$Y$79,'2-1. Quantitative data_Location'!$B$54,'3-1. (Raw data) Scope 1'!$D$6:$D$79,'2-1. Quantitative data_Location'!$B63,'3-1. (Raw data) Scope 1'!$AB$6:$AB$79,'2-1. Quantitative data_Location'!H$55)</f>
        <v>0</v>
      </c>
      <c r="I63" s="133">
        <f>SUMIFS('3-1. (Raw data) Scope 1'!$AT$6:$AT$79,'3-1. (Raw data) Scope 1'!$Y$6:$Y$79,'2-1. Quantitative data_Location'!$B$54,'3-1. (Raw data) Scope 1'!$D$6:$D$79,'2-1. Quantitative data_Location'!$B63,'3-1. (Raw data) Scope 1'!$AB$6:$AB$79,'2-1. Quantitative data_Location'!I$55)</f>
        <v>0</v>
      </c>
      <c r="J63" s="133">
        <f>SUMIFS('3-1. (Raw data) Scope 1'!$AT$6:$AT$79,'3-1. (Raw data) Scope 1'!$Y$6:$Y$79,'2-1. Quantitative data_Location'!$B$54,'3-1. (Raw data) Scope 1'!$D$6:$D$79,'2-1. Quantitative data_Location'!$B63,'3-1. (Raw data) Scope 1'!$AB$6:$AB$79,'2-1. Quantitative data_Location'!J$55)</f>
        <v>0</v>
      </c>
      <c r="K63" s="133">
        <f>SUMIFS('3-2. (Raw data) Scope2_Location'!$AY$6:$AY$33,'3-2. (Raw data) Scope2_Location'!$AD$6:$AD$33,'2-1. Quantitative data_Location'!$B$54,'3-2. (Raw data) Scope2_Location'!$D$6:$D$33,'2-1. Quantitative data_Location'!$B63)</f>
        <v>2.5755052422304141</v>
      </c>
      <c r="L63" s="133">
        <f>SUMIFS('3-2. (Raw data) Scope2_Location'!$AY$6:$AY$33,'3-2. (Raw data) Scope2_Location'!$AD$6:$AD$33,'2-1. Quantitative data_Location'!$B$54,'3-2. (Raw data) Scope2_Location'!$D$6:$D$33,'2-1. Quantitative data_Location'!$B63)</f>
        <v>2.5755052422304141</v>
      </c>
      <c r="M63" s="133">
        <f>SUMIFS('3-2. (Raw data) Scope2_Location'!$AR$6:$AR$33,'3-2. (Raw data) Scope2_Location'!$AD$6:$AD$33,'2-1. Quantitative data_Location'!B$54,'3-2. (Raw data) Scope2_Location'!$D$6:$D$33,'2-1. Quantitative data_Location'!$B63)</f>
        <v>5.5153999999999996</v>
      </c>
    </row>
    <row r="64" spans="1:13">
      <c r="A64" s="183" t="s">
        <v>35</v>
      </c>
      <c r="B64" s="508">
        <v>2024</v>
      </c>
      <c r="C64" s="512" t="s">
        <v>36</v>
      </c>
      <c r="D64" s="508" t="s">
        <v>30</v>
      </c>
      <c r="E64" s="509"/>
      <c r="F64" s="509"/>
      <c r="G64" s="509"/>
      <c r="H64" s="509"/>
      <c r="I64" s="509"/>
      <c r="J64" s="510"/>
      <c r="K64" s="507" t="s">
        <v>31</v>
      </c>
      <c r="L64" s="506"/>
      <c r="M64" s="506"/>
    </row>
    <row r="65" spans="1:13">
      <c r="A65" s="183" t="s">
        <v>35</v>
      </c>
      <c r="B65" s="511"/>
      <c r="C65" s="513"/>
      <c r="D65" s="162" t="s">
        <v>751</v>
      </c>
      <c r="E65" s="139" t="str" cm="1">
        <f t="array" ref="E65:J65">_xlfn.TOROW(_xlfn.UNIQUE('3-1. (Raw data) Scope 1'!AB6:AB79))</f>
        <v>Automotive gasoline (petrol)</v>
      </c>
      <c r="F65" s="139" t="str">
        <v>Industrial Wastes</v>
      </c>
      <c r="G65" s="139" t="str">
        <v>Biodiesel</v>
      </c>
      <c r="H65" s="139" t="str">
        <v>Liquefied Petroleum Gas (LPG)</v>
      </c>
      <c r="I65" s="139" t="str">
        <v>Gas / Diesel oil</v>
      </c>
      <c r="J65" s="139" t="str">
        <v>Hydrofluorocarbons(HFCs)</v>
      </c>
      <c r="K65" s="162" t="s">
        <v>752</v>
      </c>
      <c r="L65" s="139" t="s">
        <v>753</v>
      </c>
      <c r="M65" s="139" t="s">
        <v>762</v>
      </c>
    </row>
    <row r="66" spans="1:13">
      <c r="A66" s="183" t="s">
        <v>35</v>
      </c>
      <c r="B66" s="82" t="s">
        <v>754</v>
      </c>
      <c r="C66" s="158">
        <f t="shared" ref="C66:C73" si="20">D66+K66</f>
        <v>19499.89665972424</v>
      </c>
      <c r="D66" s="157">
        <f>SUM(E66:J66)</f>
        <v>5415.5676952981976</v>
      </c>
      <c r="E66" s="134">
        <f t="shared" ref="E66:J66" si="21">SUM(E67:E73)</f>
        <v>945.71448618740374</v>
      </c>
      <c r="F66" s="134">
        <f t="shared" si="21"/>
        <v>4052.7375041113537</v>
      </c>
      <c r="G66" s="134">
        <f t="shared" si="21"/>
        <v>73.412939712042913</v>
      </c>
      <c r="H66" s="134">
        <f t="shared" si="21"/>
        <v>7.4771880111886579</v>
      </c>
      <c r="I66" s="134">
        <f t="shared" si="21"/>
        <v>48.57967727620801</v>
      </c>
      <c r="J66" s="134">
        <f t="shared" si="21"/>
        <v>287.64589999999998</v>
      </c>
      <c r="K66" s="134">
        <f>SUM(K67:K73)</f>
        <v>14084.328964426042</v>
      </c>
      <c r="L66" s="134">
        <f>SUM(L67:L73)</f>
        <v>14084.328964426042</v>
      </c>
      <c r="M66" s="134">
        <f>SUM(M67:M73)</f>
        <v>16374.658466896552</v>
      </c>
    </row>
    <row r="67" spans="1:13">
      <c r="A67" s="183" t="s">
        <v>35</v>
      </c>
      <c r="B67" s="159" t="s">
        <v>582</v>
      </c>
      <c r="C67" s="158">
        <f t="shared" si="20"/>
        <v>242.87393258124166</v>
      </c>
      <c r="D67" s="156">
        <f>SUM(E67:J67)</f>
        <v>58.215797747642419</v>
      </c>
      <c r="E67" s="133">
        <f>SUMIFS('3-1. (Raw data) Scope 1'!$AT$6:$AT$79,'3-1. (Raw data) Scope 1'!$Y$6:$Y$79,'2-1. Quantitative data_Location'!$B$64,'3-1. (Raw data) Scope 1'!$D$6:$D$79,'2-1. Quantitative data_Location'!$B67,'3-1. (Raw data) Scope 1'!$AB$6:$AB$79,'2-1. Quantitative data_Location'!E$65)</f>
        <v>58.215797747642419</v>
      </c>
      <c r="F67" s="133">
        <f>SUMIFS('3-1. (Raw data) Scope 1'!$AT$6:$AT$79,'3-1. (Raw data) Scope 1'!$Y$6:$Y$79,'2-1. Quantitative data_Location'!$B$64,'3-1. (Raw data) Scope 1'!$D$6:$D$79,'2-1. Quantitative data_Location'!$B67,'3-1. (Raw data) Scope 1'!$AB$6:$AB$79,'2-1. Quantitative data_Location'!F$65)</f>
        <v>0</v>
      </c>
      <c r="G67" s="133">
        <f>SUMIFS('3-1. (Raw data) Scope 1'!$AT$6:$AT$79,'3-1. (Raw data) Scope 1'!$Y$6:$Y$79,'2-1. Quantitative data_Location'!$B$64,'3-1. (Raw data) Scope 1'!$D$6:$D$79,'2-1. Quantitative data_Location'!$B67,'3-1. (Raw data) Scope 1'!$AB$6:$AB$79,'2-1. Quantitative data_Location'!G$65)</f>
        <v>0</v>
      </c>
      <c r="H67" s="133">
        <f>SUMIFS('3-1. (Raw data) Scope 1'!$AT$6:$AT$79,'3-1. (Raw data) Scope 1'!$Y$6:$Y$79,'2-1. Quantitative data_Location'!$B$64,'3-1. (Raw data) Scope 1'!$D$6:$D$79,'2-1. Quantitative data_Location'!$B67,'3-1. (Raw data) Scope 1'!$AB$6:$AB$79,'2-1. Quantitative data_Location'!H$65)</f>
        <v>0</v>
      </c>
      <c r="I67" s="133">
        <f>SUMIFS('3-1. (Raw data) Scope 1'!$AT$6:$AT$79,'3-1. (Raw data) Scope 1'!$Y$6:$Y$79,'2-1. Quantitative data_Location'!$B$64,'3-1. (Raw data) Scope 1'!$D$6:$D$79,'2-1. Quantitative data_Location'!$B67,'3-1. (Raw data) Scope 1'!$AB$6:$AB$79,'2-1. Quantitative data_Location'!I$65)</f>
        <v>0</v>
      </c>
      <c r="J67" s="133">
        <f>SUMIFS('3-1. (Raw data) Scope 1'!$AT$6:$AT$79,'3-1. (Raw data) Scope 1'!$Y$6:$Y$79,'2-1. Quantitative data_Location'!$B$64,'3-1. (Raw data) Scope 1'!$D$6:$D$79,'2-1. Quantitative data_Location'!$B67,'3-1. (Raw data) Scope 1'!$AB$6:$AB$79,'2-1. Quantitative data_Location'!J$65)</f>
        <v>0</v>
      </c>
      <c r="K67" s="133">
        <f>SUMIFS('3-2. (Raw data) Scope2_Location'!$AY$6:$AY$33,'3-2. (Raw data) Scope2_Location'!$AD$6:$AD$33,'2-1. Quantitative data_Location'!$B$64,'3-2. (Raw data) Scope2_Location'!$D$6:$D$33,'2-1. Quantitative data_Location'!$B67)</f>
        <v>184.65813483359923</v>
      </c>
      <c r="L67" s="133">
        <f>SUMIFS('3-2. (Raw data) Scope2_Location'!$AY$6:$AY$33,'3-2. (Raw data) Scope2_Location'!$AD$6:$AD$33,'2-1. Quantitative data_Location'!$B$64,'3-2. (Raw data) Scope2_Location'!$D$6:$D$33,'2-1. Quantitative data_Location'!$B67)</f>
        <v>184.65813483359923</v>
      </c>
      <c r="M67" s="133">
        <f>SUMIFS('3-2. (Raw data) Scope2_Location'!$AR$6:$AR$33,'3-2. (Raw data) Scope2_Location'!$AD$6:$AD$33,'2-1. Quantitative data_Location'!B$64,'3-2. (Raw data) Scope2_Location'!$D$6:$D$33,'2-1. Quantitative data_Location'!$B67)</f>
        <v>395.44220689655174</v>
      </c>
    </row>
    <row r="68" spans="1:13">
      <c r="A68" s="183" t="s">
        <v>35</v>
      </c>
      <c r="B68" s="159" t="s">
        <v>40</v>
      </c>
      <c r="C68" s="158">
        <f t="shared" si="20"/>
        <v>2205.9967061794923</v>
      </c>
      <c r="D68" s="156">
        <f t="shared" ref="D68:D73" si="22">SUM(E68:J68)</f>
        <v>877.44928617949267</v>
      </c>
      <c r="E68" s="133">
        <f>SUMIFS('3-1. (Raw data) Scope 1'!$AT$6:$AT$79,'3-1. (Raw data) Scope 1'!$Y$6:$Y$79,'2-1. Quantitative data_Location'!$B$64,'3-1. (Raw data) Scope 1'!$D$6:$D$79,'2-1. Quantitative data_Location'!$B68,'3-1. (Raw data) Scope 1'!$AB$6:$AB$79,'2-1. Quantitative data_Location'!E$65)</f>
        <v>46.591948786126338</v>
      </c>
      <c r="F68" s="133">
        <f>SUMIFS('3-1. (Raw data) Scope 1'!$AT$6:$AT$79,'3-1. (Raw data) Scope 1'!$Y$6:$Y$79,'2-1. Quantitative data_Location'!$B$64,'3-1. (Raw data) Scope 1'!$D$6:$D$79,'2-1. Quantitative data_Location'!$B68,'3-1. (Raw data) Scope 1'!$AB$6:$AB$79,'2-1. Quantitative data_Location'!F$65)</f>
        <v>827.64421398273282</v>
      </c>
      <c r="G68" s="133">
        <f>SUMIFS('3-1. (Raw data) Scope 1'!$AT$6:$AT$79,'3-1. (Raw data) Scope 1'!$Y$6:$Y$79,'2-1. Quantitative data_Location'!$B$64,'3-1. (Raw data) Scope 1'!$D$6:$D$79,'2-1. Quantitative data_Location'!$B68,'3-1. (Raw data) Scope 1'!$AB$6:$AB$79,'2-1. Quantitative data_Location'!G$65)</f>
        <v>2.7112740811135199</v>
      </c>
      <c r="H68" s="133">
        <f>SUMIFS('3-1. (Raw data) Scope 1'!$AT$6:$AT$79,'3-1. (Raw data) Scope 1'!$Y$6:$Y$79,'2-1. Quantitative data_Location'!$B$64,'3-1. (Raw data) Scope 1'!$D$6:$D$79,'2-1. Quantitative data_Location'!$B68,'3-1. (Raw data) Scope 1'!$AB$6:$AB$79,'2-1. Quantitative data_Location'!H$65)</f>
        <v>0.50184932951999994</v>
      </c>
      <c r="I68" s="133">
        <f>SUMIFS('3-1. (Raw data) Scope 1'!$AT$6:$AT$79,'3-1. (Raw data) Scope 1'!$Y$6:$Y$79,'2-1. Quantitative data_Location'!$B$64,'3-1. (Raw data) Scope 1'!$D$6:$D$79,'2-1. Quantitative data_Location'!$B68,'3-1. (Raw data) Scope 1'!$AB$6:$AB$79,'2-1. Quantitative data_Location'!I$65)</f>
        <v>0</v>
      </c>
      <c r="J68" s="133">
        <f>SUMIFS('3-1. (Raw data) Scope 1'!$AT$6:$AT$79,'3-1. (Raw data) Scope 1'!$Y$6:$Y$79,'2-1. Quantitative data_Location'!$B$64,'3-1. (Raw data) Scope 1'!$D$6:$D$79,'2-1. Quantitative data_Location'!$B68,'3-1. (Raw data) Scope 1'!$AB$6:$AB$79,'2-1. Quantitative data_Location'!J$65)</f>
        <v>0</v>
      </c>
      <c r="K68" s="133">
        <f>SUMIFS('3-2. (Raw data) Scope2_Location'!$AY$6:$AY$33,'3-2. (Raw data) Scope2_Location'!$AD$6:$AD$33,'2-1. Quantitative data_Location'!$B$64,'3-2. (Raw data) Scope2_Location'!$D$6:$D$33,'2-1. Quantitative data_Location'!$B68)</f>
        <v>1328.5474199999999</v>
      </c>
      <c r="L68" s="133">
        <f>SUMIFS('3-2. (Raw data) Scope2_Location'!$AY$6:$AY$33,'3-2. (Raw data) Scope2_Location'!$AD$6:$AD$33,'2-1. Quantitative data_Location'!$B$64,'3-2. (Raw data) Scope2_Location'!$D$6:$D$33,'2-1. Quantitative data_Location'!$B68)</f>
        <v>1328.5474199999999</v>
      </c>
      <c r="M68" s="133">
        <f>SUMIFS('3-2. (Raw data) Scope2_Location'!$AR$6:$AR$33,'3-2. (Raw data) Scope2_Location'!$AD$6:$AD$33,'2-1. Quantitative data_Location'!B$64,'3-2. (Raw data) Scope2_Location'!$D$6:$D$33,'2-1. Quantitative data_Location'!$B68)</f>
        <v>1527.0659999999998</v>
      </c>
    </row>
    <row r="69" spans="1:13">
      <c r="A69" s="183" t="s">
        <v>35</v>
      </c>
      <c r="B69" s="159" t="s">
        <v>13</v>
      </c>
      <c r="C69" s="158">
        <f t="shared" si="20"/>
        <v>2680.1846814312075</v>
      </c>
      <c r="D69" s="156">
        <f t="shared" si="22"/>
        <v>1334.7980634312071</v>
      </c>
      <c r="E69" s="133">
        <f>SUMIFS('3-1. (Raw data) Scope 1'!$AT$6:$AT$79,'3-1. (Raw data) Scope 1'!$Y$6:$Y$79,'2-1. Quantitative data_Location'!$B$64,'3-1. (Raw data) Scope 1'!$D$6:$D$79,'2-1. Quantitative data_Location'!$B69,'3-1. (Raw data) Scope 1'!$AB$6:$AB$79,'2-1. Quantitative data_Location'!E$65)</f>
        <v>140.07552015740646</v>
      </c>
      <c r="F69" s="133">
        <f>SUMIFS('3-1. (Raw data) Scope 1'!$AT$6:$AT$79,'3-1. (Raw data) Scope 1'!$Y$6:$Y$79,'2-1. Quantitative data_Location'!$B$64,'3-1. (Raw data) Scope 1'!$D$6:$D$79,'2-1. Quantitative data_Location'!$B69,'3-1. (Raw data) Scope 1'!$AB$6:$AB$79,'2-1. Quantitative data_Location'!F$65)</f>
        <v>1149.1249128535585</v>
      </c>
      <c r="G69" s="133">
        <f>SUMIFS('3-1. (Raw data) Scope 1'!$AT$6:$AT$79,'3-1. (Raw data) Scope 1'!$Y$6:$Y$79,'2-1. Quantitative data_Location'!$B$64,'3-1. (Raw data) Scope 1'!$D$6:$D$79,'2-1. Quantitative data_Location'!$B69,'3-1. (Raw data) Scope 1'!$AB$6:$AB$79,'2-1. Quantitative data_Location'!G$65)</f>
        <v>0</v>
      </c>
      <c r="H69" s="133">
        <f>SUMIFS('3-1. (Raw data) Scope 1'!$AT$6:$AT$79,'3-1. (Raw data) Scope 1'!$Y$6:$Y$79,'2-1. Quantitative data_Location'!$B$64,'3-1. (Raw data) Scope 1'!$D$6:$D$79,'2-1. Quantitative data_Location'!$B69,'3-1. (Raw data) Scope 1'!$AB$6:$AB$79,'2-1. Quantitative data_Location'!H$65)</f>
        <v>2.6041798124341997</v>
      </c>
      <c r="I69" s="133">
        <f>SUMIFS('3-1. (Raw data) Scope 1'!$AT$6:$AT$79,'3-1. (Raw data) Scope 1'!$Y$6:$Y$79,'2-1. Quantitative data_Location'!$B$64,'3-1. (Raw data) Scope 1'!$D$6:$D$79,'2-1. Quantitative data_Location'!$B69,'3-1. (Raw data) Scope 1'!$AB$6:$AB$79,'2-1. Quantitative data_Location'!I$65)</f>
        <v>9.1196506078079977</v>
      </c>
      <c r="J69" s="133">
        <f>SUMIFS('3-1. (Raw data) Scope 1'!$AT$6:$AT$79,'3-1. (Raw data) Scope 1'!$Y$6:$Y$79,'2-1. Quantitative data_Location'!$B$64,'3-1. (Raw data) Scope 1'!$D$6:$D$79,'2-1. Quantitative data_Location'!$B69,'3-1. (Raw data) Scope 1'!$AB$6:$AB$79,'2-1. Quantitative data_Location'!J$65)</f>
        <v>33.873799999999996</v>
      </c>
      <c r="K69" s="133">
        <f>SUMIFS('3-2. (Raw data) Scope2_Location'!$AY$6:$AY$33,'3-2. (Raw data) Scope2_Location'!$AD$6:$AD$33,'2-1. Quantitative data_Location'!$B$64,'3-2. (Raw data) Scope2_Location'!$D$6:$D$33,'2-1. Quantitative data_Location'!$B69)</f>
        <v>1345.3866180000002</v>
      </c>
      <c r="L69" s="133">
        <f>SUMIFS('3-2. (Raw data) Scope2_Location'!$AY$6:$AY$33,'3-2. (Raw data) Scope2_Location'!$AD$6:$AD$33,'2-1. Quantitative data_Location'!$B$64,'3-2. (Raw data) Scope2_Location'!$D$6:$D$33,'2-1. Quantitative data_Location'!$B69)</f>
        <v>1345.3866180000002</v>
      </c>
      <c r="M69" s="133">
        <f>SUMIFS('3-2. (Raw data) Scope2_Location'!$AR$6:$AR$33,'3-2. (Raw data) Scope2_Location'!$AD$6:$AD$33,'2-1. Quantitative data_Location'!B$64,'3-2. (Raw data) Scope2_Location'!$D$6:$D$33,'2-1. Quantitative data_Location'!$B69)</f>
        <v>1546.4214000000002</v>
      </c>
    </row>
    <row r="70" spans="1:13">
      <c r="A70" s="183" t="s">
        <v>35</v>
      </c>
      <c r="B70" s="82" t="s">
        <v>15</v>
      </c>
      <c r="C70" s="158">
        <f t="shared" si="20"/>
        <v>11041.413151285744</v>
      </c>
      <c r="D70" s="156">
        <f t="shared" si="22"/>
        <v>2918.3442900857449</v>
      </c>
      <c r="E70" s="133">
        <f>SUMIFS('3-1. (Raw data) Scope 1'!$AT$6:$AT$79,'3-1. (Raw data) Scope 1'!$Y$6:$Y$79,'2-1. Quantitative data_Location'!$B$64,'3-1. (Raw data) Scope 1'!$D$6:$D$79,'2-1. Quantitative data_Location'!$B70,'3-1. (Raw data) Scope 1'!$AB$6:$AB$79,'2-1. Quantitative data_Location'!E$65)</f>
        <v>544.77262727304765</v>
      </c>
      <c r="F70" s="133">
        <f>SUMIFS('3-1. (Raw data) Scope 1'!$AT$6:$AT$79,'3-1. (Raw data) Scope 1'!$Y$6:$Y$79,'2-1. Quantitative data_Location'!$B$64,'3-1. (Raw data) Scope 1'!$D$6:$D$79,'2-1. Quantitative data_Location'!$B70,'3-1. (Raw data) Scope 1'!$AB$6:$AB$79,'2-1. Quantitative data_Location'!F$65)</f>
        <v>2075.9683772750623</v>
      </c>
      <c r="G70" s="133">
        <f>SUMIFS('3-1. (Raw data) Scope 1'!$AT$6:$AT$79,'3-1. (Raw data) Scope 1'!$Y$6:$Y$79,'2-1. Quantitative data_Location'!$B$64,'3-1. (Raw data) Scope 1'!$D$6:$D$79,'2-1. Quantitative data_Location'!$B70,'3-1. (Raw data) Scope 1'!$AB$6:$AB$79,'2-1. Quantitative data_Location'!G$65)</f>
        <v>0</v>
      </c>
      <c r="H70" s="133">
        <f>SUMIFS('3-1. (Raw data) Scope 1'!$AT$6:$AT$79,'3-1. (Raw data) Scope 1'!$Y$6:$Y$79,'2-1. Quantitative data_Location'!$B$64,'3-1. (Raw data) Scope 1'!$D$6:$D$79,'2-1. Quantitative data_Location'!$B70,'3-1. (Raw data) Scope 1'!$AB$6:$AB$79,'2-1. Quantitative data_Location'!H$65)</f>
        <v>4.3711588692344581</v>
      </c>
      <c r="I70" s="133">
        <f>SUMIFS('3-1. (Raw data) Scope 1'!$AT$6:$AT$79,'3-1. (Raw data) Scope 1'!$Y$6:$Y$79,'2-1. Quantitative data_Location'!$B$64,'3-1. (Raw data) Scope 1'!$D$6:$D$79,'2-1. Quantitative data_Location'!$B70,'3-1. (Raw data) Scope 1'!$AB$6:$AB$79,'2-1. Quantitative data_Location'!I$65)</f>
        <v>39.460026668400012</v>
      </c>
      <c r="J70" s="133">
        <f>SUMIFS('3-1. (Raw data) Scope 1'!$AT$6:$AT$79,'3-1. (Raw data) Scope 1'!$Y$6:$Y$79,'2-1. Quantitative data_Location'!$B$64,'3-1. (Raw data) Scope 1'!$D$6:$D$79,'2-1. Quantitative data_Location'!$B70,'3-1. (Raw data) Scope 1'!$AB$6:$AB$79,'2-1. Quantitative data_Location'!J$65)</f>
        <v>253.77209999999999</v>
      </c>
      <c r="K70" s="133">
        <f>SUMIFS('3-2. (Raw data) Scope2_Location'!$AY$6:$AY$33,'3-2. (Raw data) Scope2_Location'!$AD$6:$AD$33,'2-1. Quantitative data_Location'!$B$64,'3-2. (Raw data) Scope2_Location'!$D$6:$D$33,'2-1. Quantitative data_Location'!$B70)</f>
        <v>8123.0688611999994</v>
      </c>
      <c r="L70" s="133">
        <f>SUMIFS('3-2. (Raw data) Scope2_Location'!$AY$6:$AY$33,'3-2. (Raw data) Scope2_Location'!$AD$6:$AD$33,'2-1. Quantitative data_Location'!$B$64,'3-2. (Raw data) Scope2_Location'!$D$6:$D$33,'2-1. Quantitative data_Location'!$B70)</f>
        <v>8123.0688611999994</v>
      </c>
      <c r="M70" s="133">
        <f>SUMIFS('3-2. (Raw data) Scope2_Location'!$AR$6:$AR$33,'3-2. (Raw data) Scope2_Location'!$AD$6:$AD$33,'2-1. Quantitative data_Location'!B$64,'3-2. (Raw data) Scope2_Location'!$D$6:$D$33,'2-1. Quantitative data_Location'!$B70)</f>
        <v>9336.8607599999996</v>
      </c>
    </row>
    <row r="71" spans="1:13">
      <c r="A71" s="183" t="s">
        <v>35</v>
      </c>
      <c r="B71" s="159" t="s">
        <v>41</v>
      </c>
      <c r="C71" s="158">
        <f t="shared" si="20"/>
        <v>128.43711259581019</v>
      </c>
      <c r="D71" s="156">
        <f t="shared" si="22"/>
        <v>110.40540559581019</v>
      </c>
      <c r="E71" s="133">
        <f>SUMIFS('3-1. (Raw data) Scope 1'!$AT$6:$AT$79,'3-1. (Raw data) Scope 1'!$Y$6:$Y$79,'2-1. Quantitative data_Location'!$B$64,'3-1. (Raw data) Scope 1'!$D$6:$D$79,'2-1. Quantitative data_Location'!$B71,'3-1. (Raw data) Scope 1'!$AB$6:$AB$79,'2-1. Quantitative data_Location'!E$65)</f>
        <v>110.40540559581019</v>
      </c>
      <c r="F71" s="133">
        <f>SUMIFS('3-1. (Raw data) Scope 1'!$AT$6:$AT$79,'3-1. (Raw data) Scope 1'!$Y$6:$Y$79,'2-1. Quantitative data_Location'!$B$64,'3-1. (Raw data) Scope 1'!$D$6:$D$79,'2-1. Quantitative data_Location'!$B71,'3-1. (Raw data) Scope 1'!$AB$6:$AB$79,'2-1. Quantitative data_Location'!F$65)</f>
        <v>0</v>
      </c>
      <c r="G71" s="133">
        <f>SUMIFS('3-1. (Raw data) Scope 1'!$AT$6:$AT$79,'3-1. (Raw data) Scope 1'!$Y$6:$Y$79,'2-1. Quantitative data_Location'!$B$64,'3-1. (Raw data) Scope 1'!$D$6:$D$79,'2-1. Quantitative data_Location'!$B71,'3-1. (Raw data) Scope 1'!$AB$6:$AB$79,'2-1. Quantitative data_Location'!G$65)</f>
        <v>0</v>
      </c>
      <c r="H71" s="133">
        <f>SUMIFS('3-1. (Raw data) Scope 1'!$AT$6:$AT$79,'3-1. (Raw data) Scope 1'!$Y$6:$Y$79,'2-1. Quantitative data_Location'!$B$64,'3-1. (Raw data) Scope 1'!$D$6:$D$79,'2-1. Quantitative data_Location'!$B71,'3-1. (Raw data) Scope 1'!$AB$6:$AB$79,'2-1. Quantitative data_Location'!H$65)</f>
        <v>0</v>
      </c>
      <c r="I71" s="133">
        <f>SUMIFS('3-1. (Raw data) Scope 1'!$AT$6:$AT$79,'3-1. (Raw data) Scope 1'!$Y$6:$Y$79,'2-1. Quantitative data_Location'!$B$64,'3-1. (Raw data) Scope 1'!$D$6:$D$79,'2-1. Quantitative data_Location'!$B71,'3-1. (Raw data) Scope 1'!$AB$6:$AB$79,'2-1. Quantitative data_Location'!I$65)</f>
        <v>0</v>
      </c>
      <c r="J71" s="133">
        <f>SUMIFS('3-1. (Raw data) Scope 1'!$AT$6:$AT$79,'3-1. (Raw data) Scope 1'!$Y$6:$Y$79,'2-1. Quantitative data_Location'!$B$64,'3-1. (Raw data) Scope 1'!$D$6:$D$79,'2-1. Quantitative data_Location'!$B71,'3-1. (Raw data) Scope 1'!$AB$6:$AB$79,'2-1. Quantitative data_Location'!J$65)</f>
        <v>0</v>
      </c>
      <c r="K71" s="133">
        <f>SUMIFS('3-2. (Raw data) Scope2_Location'!$AY$6:$AY$33,'3-2. (Raw data) Scope2_Location'!$AD$6:$AD$33,'2-1. Quantitative data_Location'!$B$64,'3-2. (Raw data) Scope2_Location'!$D$6:$D$33,'2-1. Quantitative data_Location'!$B71)</f>
        <v>18.031707000000004</v>
      </c>
      <c r="L71" s="133">
        <f>SUMIFS('3-2. (Raw data) Scope2_Location'!$AY$6:$AY$33,'3-2. (Raw data) Scope2_Location'!$AD$6:$AD$33,'2-1. Quantitative data_Location'!$B$64,'3-2. (Raw data) Scope2_Location'!$D$6:$D$33,'2-1. Quantitative data_Location'!$B71)</f>
        <v>18.031707000000004</v>
      </c>
      <c r="M71" s="133">
        <f>SUMIFS('3-2. (Raw data) Scope2_Location'!$AR$6:$AR$33,'3-2. (Raw data) Scope2_Location'!$AD$6:$AD$33,'2-1. Quantitative data_Location'!B$64,'3-2. (Raw data) Scope2_Location'!$D$6:$D$33,'2-1. Quantitative data_Location'!$B71)</f>
        <v>20.726100000000002</v>
      </c>
    </row>
    <row r="72" spans="1:13">
      <c r="A72" s="183" t="s">
        <v>35</v>
      </c>
      <c r="B72" s="82" t="s">
        <v>42</v>
      </c>
      <c r="C72" s="158">
        <f t="shared" si="20"/>
        <v>3198.3872722583001</v>
      </c>
      <c r="D72" s="156">
        <f t="shared" si="22"/>
        <v>116.35485225830007</v>
      </c>
      <c r="E72" s="133">
        <f>SUMIFS('3-1. (Raw data) Scope 1'!$AT$6:$AT$79,'3-1. (Raw data) Scope 1'!$Y$6:$Y$79,'2-1. Quantitative data_Location'!$B$64,'3-1. (Raw data) Scope 1'!$D$6:$D$79,'2-1. Quantitative data_Location'!$B72,'3-1. (Raw data) Scope 1'!$AB$6:$AB$79,'2-1. Quantitative data_Location'!E$65)</f>
        <v>45.653186627370673</v>
      </c>
      <c r="F72" s="133">
        <f>SUMIFS('3-1. (Raw data) Scope 1'!$AT$6:$AT$79,'3-1. (Raw data) Scope 1'!$Y$6:$Y$79,'2-1. Quantitative data_Location'!$B$64,'3-1. (Raw data) Scope 1'!$D$6:$D$79,'2-1. Quantitative data_Location'!$B72,'3-1. (Raw data) Scope 1'!$AB$6:$AB$79,'2-1. Quantitative data_Location'!F$65)</f>
        <v>0</v>
      </c>
      <c r="G72" s="133">
        <f>SUMIFS('3-1. (Raw data) Scope 1'!$AT$6:$AT$79,'3-1. (Raw data) Scope 1'!$Y$6:$Y$79,'2-1. Quantitative data_Location'!$B$64,'3-1. (Raw data) Scope 1'!$D$6:$D$79,'2-1. Quantitative data_Location'!$B72,'3-1. (Raw data) Scope 1'!$AB$6:$AB$79,'2-1. Quantitative data_Location'!G$65)</f>
        <v>70.701665630929398</v>
      </c>
      <c r="H72" s="133">
        <f>SUMIFS('3-1. (Raw data) Scope 1'!$AT$6:$AT$79,'3-1. (Raw data) Scope 1'!$Y$6:$Y$79,'2-1. Quantitative data_Location'!$B$64,'3-1. (Raw data) Scope 1'!$D$6:$D$79,'2-1. Quantitative data_Location'!$B72,'3-1. (Raw data) Scope 1'!$AB$6:$AB$79,'2-1. Quantitative data_Location'!H$65)</f>
        <v>0</v>
      </c>
      <c r="I72" s="133">
        <f>SUMIFS('3-1. (Raw data) Scope 1'!$AT$6:$AT$79,'3-1. (Raw data) Scope 1'!$Y$6:$Y$79,'2-1. Quantitative data_Location'!$B$64,'3-1. (Raw data) Scope 1'!$D$6:$D$79,'2-1. Quantitative data_Location'!$B72,'3-1. (Raw data) Scope 1'!$AB$6:$AB$79,'2-1. Quantitative data_Location'!I$65)</f>
        <v>0</v>
      </c>
      <c r="J72" s="133">
        <f>SUMIFS('3-1. (Raw data) Scope 1'!$AT$6:$AT$79,'3-1. (Raw data) Scope 1'!$Y$6:$Y$79,'2-1. Quantitative data_Location'!$B$64,'3-1. (Raw data) Scope 1'!$D$6:$D$79,'2-1. Quantitative data_Location'!$B72,'3-1. (Raw data) Scope 1'!$AB$6:$AB$79,'2-1. Quantitative data_Location'!J$65)</f>
        <v>0</v>
      </c>
      <c r="K72" s="133">
        <f>SUMIFS('3-2. (Raw data) Scope2_Location'!$AY$6:$AY$33,'3-2. (Raw data) Scope2_Location'!$AD$6:$AD$33,'2-1. Quantitative data_Location'!$B$64,'3-2. (Raw data) Scope2_Location'!$D$6:$D$33,'2-1. Quantitative data_Location'!$B72)</f>
        <v>3082.03242</v>
      </c>
      <c r="L72" s="133">
        <f>SUMIFS('3-2. (Raw data) Scope2_Location'!$AY$6:$AY$33,'3-2. (Raw data) Scope2_Location'!$AD$6:$AD$33,'2-1. Quantitative data_Location'!$B$64,'3-2. (Raw data) Scope2_Location'!$D$6:$D$33,'2-1. Quantitative data_Location'!$B72)</f>
        <v>3082.03242</v>
      </c>
      <c r="M72" s="133">
        <f>SUMIFS('3-2. (Raw data) Scope2_Location'!$AR$6:$AR$33,'3-2. (Raw data) Scope2_Location'!$AD$6:$AD$33,'2-1. Quantitative data_Location'!B$64,'3-2. (Raw data) Scope2_Location'!$D$6:$D$33,'2-1. Quantitative data_Location'!$B72)</f>
        <v>3542.5660000000003</v>
      </c>
    </row>
    <row r="73" spans="1:13" ht="17.5" thickBot="1">
      <c r="A73" s="183" t="s">
        <v>35</v>
      </c>
      <c r="B73" s="160" t="s">
        <v>604</v>
      </c>
      <c r="C73" s="161">
        <f t="shared" si="20"/>
        <v>2.6038033924423969</v>
      </c>
      <c r="D73" s="156">
        <f t="shared" si="22"/>
        <v>0</v>
      </c>
      <c r="E73" s="133">
        <f>SUMIFS('3-1. (Raw data) Scope 1'!$AT$6:$AT$79,'3-1. (Raw data) Scope 1'!$Y$6:$Y$79,'2-1. Quantitative data_Location'!$B$64,'3-1. (Raw data) Scope 1'!$D$6:$D$79,'2-1. Quantitative data_Location'!$B73,'3-1. (Raw data) Scope 1'!$AB$6:$AB$79,'2-1. Quantitative data_Location'!E$65)</f>
        <v>0</v>
      </c>
      <c r="F73" s="133">
        <f>SUMIFS('3-1. (Raw data) Scope 1'!$AT$6:$AT$79,'3-1. (Raw data) Scope 1'!$Y$6:$Y$79,'2-1. Quantitative data_Location'!$B$64,'3-1. (Raw data) Scope 1'!$D$6:$D$79,'2-1. Quantitative data_Location'!$B73,'3-1. (Raw data) Scope 1'!$AB$6:$AB$79,'2-1. Quantitative data_Location'!F$65)</f>
        <v>0</v>
      </c>
      <c r="G73" s="133">
        <f>SUMIFS('3-1. (Raw data) Scope 1'!$AT$6:$AT$79,'3-1. (Raw data) Scope 1'!$Y$6:$Y$79,'2-1. Quantitative data_Location'!$B$64,'3-1. (Raw data) Scope 1'!$D$6:$D$79,'2-1. Quantitative data_Location'!$B73,'3-1. (Raw data) Scope 1'!$AB$6:$AB$79,'2-1. Quantitative data_Location'!G$65)</f>
        <v>0</v>
      </c>
      <c r="H73" s="133">
        <f>SUMIFS('3-1. (Raw data) Scope 1'!$AT$6:$AT$79,'3-1. (Raw data) Scope 1'!$Y$6:$Y$79,'2-1. Quantitative data_Location'!$B$64,'3-1. (Raw data) Scope 1'!$D$6:$D$79,'2-1. Quantitative data_Location'!$B73,'3-1. (Raw data) Scope 1'!$AB$6:$AB$79,'2-1. Quantitative data_Location'!H$65)</f>
        <v>0</v>
      </c>
      <c r="I73" s="133">
        <f>SUMIFS('3-1. (Raw data) Scope 1'!$AT$6:$AT$79,'3-1. (Raw data) Scope 1'!$Y$6:$Y$79,'2-1. Quantitative data_Location'!$B$64,'3-1. (Raw data) Scope 1'!$D$6:$D$79,'2-1. Quantitative data_Location'!$B73,'3-1. (Raw data) Scope 1'!$AB$6:$AB$79,'2-1. Quantitative data_Location'!I$65)</f>
        <v>0</v>
      </c>
      <c r="J73" s="133">
        <f>SUMIFS('3-1. (Raw data) Scope 1'!$AT$6:$AT$79,'3-1. (Raw data) Scope 1'!$Y$6:$Y$79,'2-1. Quantitative data_Location'!$B$64,'3-1. (Raw data) Scope 1'!$D$6:$D$79,'2-1. Quantitative data_Location'!$B73,'3-1. (Raw data) Scope 1'!$AB$6:$AB$79,'2-1. Quantitative data_Location'!J$65)</f>
        <v>0</v>
      </c>
      <c r="K73" s="133">
        <f>SUMIFS('3-2. (Raw data) Scope2_Location'!$AY$6:$AY$33,'3-2. (Raw data) Scope2_Location'!$AD$6:$AD$33,'2-1. Quantitative data_Location'!$B$64,'3-2. (Raw data) Scope2_Location'!$D$6:$D$33,'2-1. Quantitative data_Location'!$B73)</f>
        <v>2.6038033924423969</v>
      </c>
      <c r="L73" s="133">
        <f>SUMIFS('3-2. (Raw data) Scope2_Location'!$AY$6:$AY$33,'3-2. (Raw data) Scope2_Location'!$AD$6:$AD$33,'2-1. Quantitative data_Location'!$B$64,'3-2. (Raw data) Scope2_Location'!$D$6:$D$33,'2-1. Quantitative data_Location'!$B73)</f>
        <v>2.6038033924423969</v>
      </c>
      <c r="M73" s="133">
        <f>SUMIFS('3-2. (Raw data) Scope2_Location'!$AR$6:$AR$33,'3-2. (Raw data) Scope2_Location'!$AD$6:$AD$33,'2-1. Quantitative data_Location'!B$64,'3-2. (Raw data) Scope2_Location'!$D$6:$D$33,'2-1. Quantitative data_Location'!$B73)</f>
        <v>5.5760000000000005</v>
      </c>
    </row>
    <row r="74" spans="1:13">
      <c r="B74" s="3" t="s">
        <v>764</v>
      </c>
    </row>
    <row r="75" spans="1:13">
      <c r="G75" s="140"/>
      <c r="H75" s="140"/>
      <c r="I75" s="140"/>
      <c r="J75" s="140"/>
      <c r="K75" s="140"/>
      <c r="L75" s="140"/>
    </row>
    <row r="76" spans="1:13">
      <c r="G76" s="140"/>
      <c r="H76" s="140"/>
      <c r="I76" s="140"/>
      <c r="J76" s="140"/>
      <c r="K76" s="140"/>
      <c r="L76" s="140"/>
    </row>
    <row r="77" spans="1:13">
      <c r="G77" s="140"/>
      <c r="H77" s="140"/>
      <c r="I77" s="140"/>
      <c r="J77" s="140"/>
      <c r="K77" s="140"/>
      <c r="L77" s="140"/>
    </row>
    <row r="78" spans="1:13">
      <c r="G78" s="140"/>
      <c r="H78" s="140"/>
      <c r="I78" s="140"/>
      <c r="J78" s="140"/>
      <c r="K78" s="140"/>
      <c r="L78" s="140"/>
    </row>
  </sheetData>
  <mergeCells count="19">
    <mergeCell ref="B54:B55"/>
    <mergeCell ref="B64:B65"/>
    <mergeCell ref="C54:C55"/>
    <mergeCell ref="C64:C65"/>
    <mergeCell ref="F13:H13"/>
    <mergeCell ref="C13:E13"/>
    <mergeCell ref="C44:C45"/>
    <mergeCell ref="B44:B45"/>
    <mergeCell ref="C27:E27"/>
    <mergeCell ref="C36:E36"/>
    <mergeCell ref="D44:J44"/>
    <mergeCell ref="D54:J54"/>
    <mergeCell ref="H5:J5"/>
    <mergeCell ref="D5:G5"/>
    <mergeCell ref="K54:M54"/>
    <mergeCell ref="K64:M64"/>
    <mergeCell ref="D64:J64"/>
    <mergeCell ref="I13:K13"/>
    <mergeCell ref="K44:M44"/>
  </mergeCells>
  <phoneticPr fontId="2" type="noConversion"/>
  <conditionalFormatting sqref="C16:C22">
    <cfRule type="top10" dxfId="113" priority="8" percent="1" rank="10"/>
  </conditionalFormatting>
  <conditionalFormatting sqref="C30:C35">
    <cfRule type="top10" dxfId="112" priority="154" rank="1"/>
  </conditionalFormatting>
  <conditionalFormatting sqref="D16:D22">
    <cfRule type="top10" dxfId="111" priority="7" percent="1" rank="10"/>
  </conditionalFormatting>
  <conditionalFormatting sqref="D30:D35">
    <cfRule type="top10" dxfId="110" priority="155" rank="1"/>
  </conditionalFormatting>
  <conditionalFormatting sqref="D47:D53">
    <cfRule type="top10" dxfId="109" priority="17" rank="1"/>
  </conditionalFormatting>
  <conditionalFormatting sqref="D57:D63">
    <cfRule type="top10" dxfId="108" priority="16" rank="1"/>
  </conditionalFormatting>
  <conditionalFormatting sqref="D67:D73">
    <cfRule type="top10" dxfId="107" priority="15" rank="1"/>
  </conditionalFormatting>
  <conditionalFormatting sqref="E16:E22">
    <cfRule type="top10" dxfId="106" priority="6" percent="1" rank="10"/>
  </conditionalFormatting>
  <conditionalFormatting sqref="E30:E35">
    <cfRule type="top10" dxfId="105" priority="156" rank="1"/>
  </conditionalFormatting>
  <conditionalFormatting sqref="K47:L53">
    <cfRule type="top10" dxfId="104" priority="138" percent="1" rank="10"/>
  </conditionalFormatting>
  <conditionalFormatting sqref="K57:L63">
    <cfRule type="top10" dxfId="103" priority="5" percent="1" rank="10"/>
  </conditionalFormatting>
  <conditionalFormatting sqref="K67:L73">
    <cfRule type="top10" dxfId="102" priority="4" percent="1" rank="10"/>
  </conditionalFormatting>
  <conditionalFormatting sqref="M47:M53">
    <cfRule type="top10" dxfId="101" priority="3" percent="1" rank="10"/>
  </conditionalFormatting>
  <conditionalFormatting sqref="M57:M63">
    <cfRule type="top10" dxfId="100" priority="2" percent="1" rank="10"/>
  </conditionalFormatting>
  <conditionalFormatting sqref="M67:M73">
    <cfRule type="top10" dxfId="99" priority="1" percent="1" rank="10"/>
  </conditionalFormatting>
  <pageMargins left="0.7" right="0.7" top="0.75" bottom="0.75" header="0.3" footer="0.3"/>
  <pageSetup paperSize="9" scale="2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4B7E2-9ACB-443E-BE50-D96FB5DEA80F}">
  <dimension ref="A1:N78"/>
  <sheetViews>
    <sheetView showGridLines="0" view="pageBreakPreview" zoomScale="70" zoomScaleNormal="85" zoomScaleSheetLayoutView="70" workbookViewId="0">
      <pane xSplit="2" ySplit="1" topLeftCell="C2" activePane="bottomRight" state="frozen"/>
      <selection activeCell="B16" sqref="B16"/>
      <selection pane="topRight" activeCell="B16" sqref="B16"/>
      <selection pane="bottomLeft" activeCell="B16" sqref="B16"/>
      <selection pane="bottomRight" activeCell="B30" sqref="B30:B35"/>
    </sheetView>
  </sheetViews>
  <sheetFormatPr defaultRowHeight="17"/>
  <cols>
    <col min="2" max="2" width="41.08203125" customWidth="1"/>
    <col min="3" max="3" width="19" bestFit="1" customWidth="1"/>
    <col min="4" max="4" width="31.08203125" customWidth="1"/>
    <col min="5" max="5" width="25.25" bestFit="1" customWidth="1"/>
    <col min="6" max="6" width="20.58203125" customWidth="1"/>
    <col min="7" max="7" width="25.25" bestFit="1" customWidth="1"/>
    <col min="8" max="8" width="23.08203125" customWidth="1"/>
    <col min="9" max="9" width="22.25" customWidth="1"/>
    <col min="10" max="10" width="15.5" customWidth="1"/>
    <col min="11" max="11" width="31.75" customWidth="1"/>
    <col min="12" max="12" width="10.5" customWidth="1"/>
    <col min="13" max="13" width="23.58203125" customWidth="1"/>
  </cols>
  <sheetData>
    <row r="1" spans="2:14" ht="21">
      <c r="B1" s="110" t="s">
        <v>768</v>
      </c>
      <c r="C1" s="111"/>
      <c r="D1" s="111"/>
      <c r="E1" s="111"/>
      <c r="F1" s="111"/>
      <c r="G1" s="111"/>
      <c r="H1" s="111"/>
      <c r="I1" s="111"/>
      <c r="J1" s="111"/>
      <c r="K1" s="111"/>
      <c r="L1" s="111"/>
      <c r="M1" s="111"/>
    </row>
    <row r="3" spans="2:14">
      <c r="B3" s="136" t="s">
        <v>749</v>
      </c>
      <c r="C3" s="137"/>
      <c r="D3" s="137"/>
      <c r="E3" s="137"/>
      <c r="F3" s="137"/>
      <c r="G3" s="137"/>
      <c r="H3" s="137"/>
      <c r="I3" s="137"/>
      <c r="J3" s="137"/>
    </row>
    <row r="5" spans="2:14" ht="16.5" customHeight="1">
      <c r="B5" s="70" t="s">
        <v>28</v>
      </c>
      <c r="C5" s="70" t="s">
        <v>29</v>
      </c>
      <c r="D5" s="506" t="s">
        <v>30</v>
      </c>
      <c r="E5" s="506"/>
      <c r="F5" s="506"/>
      <c r="G5" s="506"/>
      <c r="H5" s="506" t="s">
        <v>31</v>
      </c>
      <c r="I5" s="506"/>
      <c r="J5" s="506"/>
    </row>
    <row r="6" spans="2:14" ht="34">
      <c r="B6" s="109" t="s">
        <v>710</v>
      </c>
      <c r="C6" s="374" t="s">
        <v>755</v>
      </c>
      <c r="D6" s="353" t="s">
        <v>716</v>
      </c>
      <c r="E6" s="353" t="s">
        <v>718</v>
      </c>
      <c r="F6" s="375" t="s">
        <v>720</v>
      </c>
      <c r="G6" s="407" t="s">
        <v>757</v>
      </c>
      <c r="H6" s="353" t="s">
        <v>759</v>
      </c>
      <c r="I6" s="375" t="s">
        <v>720</v>
      </c>
      <c r="J6" s="407" t="s">
        <v>757</v>
      </c>
    </row>
    <row r="7" spans="2:14">
      <c r="B7" s="43">
        <v>2022</v>
      </c>
      <c r="C7" s="142">
        <f>F7+I7</f>
        <v>17488.361807434372</v>
      </c>
      <c r="D7" s="104">
        <f>SUMIF('3-1. (Raw data) Scope 1'!$Y:$Y,'2-2. Quantitative data_Market'!$B7,'3-1. (Raw data) Scope 1'!$AR:$AR)</f>
        <v>1753340.4487836037</v>
      </c>
      <c r="E7" s="104">
        <f>SUMIF('3-1. (Raw data) Scope 1'!$Y:$Y,'2-2. Quantitative data_Market'!$B7,'3-1. (Raw data) Scope 1'!$AS:$AS)</f>
        <v>46194039.406527273</v>
      </c>
      <c r="F7" s="141">
        <f>SUMIF('3-1. (Raw data) Scope 1'!$Y:$Y,'2-2. Quantitative data_Market'!$B7,'3-1. (Raw data) Scope 1'!$AT:$AT)</f>
        <v>5807.3723184407309</v>
      </c>
      <c r="G7" s="408">
        <f>F7/$C7</f>
        <v>0.33207068691659808</v>
      </c>
      <c r="H7" s="104">
        <f>SUMIF('3-3. (Raw data) Scope 2_Market'!$AD:$AD,'2-2. Quantitative data_Market'!$B7,'3-3. (Raw data) Scope 2_Market'!$AT:$AT)</f>
        <v>49010653.079999998</v>
      </c>
      <c r="I7" s="141">
        <f>SUMIF('3-3. (Raw data) Scope 2_Market'!$AD:$AD,'2-2. Quantitative data_Market'!$B7,'3-3. (Raw data) Scope 2_Market'!$AY:$AY)</f>
        <v>11680.98948899364</v>
      </c>
      <c r="J7" s="408">
        <f>I7/$C7</f>
        <v>0.66792931308340187</v>
      </c>
      <c r="L7" s="359"/>
      <c r="M7" s="359"/>
      <c r="N7" s="359"/>
    </row>
    <row r="8" spans="2:14">
      <c r="B8" s="43">
        <v>2023</v>
      </c>
      <c r="C8" s="142">
        <f>F8+I8</f>
        <v>17676.947093430081</v>
      </c>
      <c r="D8" s="104">
        <f>SUMIF('3-1. (Raw data) Scope 1'!$Y:$Y,'2-2. Quantitative data_Market'!$B8,'3-1. (Raw data) Scope 1'!$AR:$AR)</f>
        <v>1670455.057902335</v>
      </c>
      <c r="E8" s="104">
        <f>SUMIF('3-1. (Raw data) Scope 1'!$Y:$Y,'2-2. Quantitative data_Market'!$B8,'3-1. (Raw data) Scope 1'!$AS:$AS)</f>
        <v>45214987.60726621</v>
      </c>
      <c r="F8" s="141">
        <f>SUMIF('3-1. (Raw data) Scope 1'!$Y:$Y,'2-2. Quantitative data_Market'!$B8,'3-1. (Raw data) Scope 1'!$AT:$AT)</f>
        <v>5472.6179094768095</v>
      </c>
      <c r="G8" s="408">
        <f t="shared" ref="G8:G9" si="0">F8/$C8</f>
        <v>0.30959067086368069</v>
      </c>
      <c r="H8" s="104">
        <f>SUMIF('3-3. (Raw data) Scope 2_Market'!$AD:$AD,'2-2. Quantitative data_Market'!$B8,'3-3. (Raw data) Scope 2_Market'!$AT:$AT)</f>
        <v>51149869.919999987</v>
      </c>
      <c r="I8" s="141">
        <f>SUMIF('3-3. (Raw data) Scope 2_Market'!$AD:$AD,'2-2. Quantitative data_Market'!$B8,'3-3. (Raw data) Scope 2_Market'!$AY:$AY)</f>
        <v>12204.32918395327</v>
      </c>
      <c r="J8" s="408">
        <f t="shared" ref="J8:J9" si="1">I8/$C8</f>
        <v>0.69040932913631925</v>
      </c>
      <c r="L8" s="405"/>
      <c r="M8" s="359"/>
      <c r="N8" s="359"/>
    </row>
    <row r="9" spans="2:14">
      <c r="B9" s="43">
        <v>2024</v>
      </c>
      <c r="C9" s="144">
        <f>F9+I9</f>
        <v>18462.738426724238</v>
      </c>
      <c r="D9" s="104">
        <f>SUMIF('3-1. (Raw data) Scope 1'!$Y:$Y,'2-2. Quantitative data_Market'!$B9,'3-1. (Raw data) Scope 1'!$AR:$AR)</f>
        <v>1648587.8584213622</v>
      </c>
      <c r="E9" s="104">
        <f>SUMIF('3-1. (Raw data) Scope 1'!$Y:$Y,'2-2. Quantitative data_Market'!$B9,'3-1. (Raw data) Scope 1'!$AS:$AS)</f>
        <v>43372619.879413575</v>
      </c>
      <c r="F9" s="143">
        <f>SUMIF('3-1. (Raw data) Scope 1'!$Y:$Y,'2-2. Quantitative data_Market'!$B9,'3-1. (Raw data) Scope 1'!$AT:$AT)</f>
        <v>5415.5676952981967</v>
      </c>
      <c r="G9" s="408">
        <f t="shared" si="0"/>
        <v>0.29332418464312593</v>
      </c>
      <c r="H9" s="104">
        <f>SUMIF('3-3. (Raw data) Scope 2_Market'!$AD:$AD,'2-2. Quantitative data_Market'!$B9,'3-3. (Raw data) Scope 2_Market'!$AT:$AT)</f>
        <v>54657081.24082759</v>
      </c>
      <c r="I9" s="143">
        <f>SUMIF('3-3. (Raw data) Scope 2_Market'!$AD:$AD,'2-2. Quantitative data_Market'!$B9,'3-3. (Raw data) Scope 2_Market'!$AY:$AY)</f>
        <v>13047.170731426042</v>
      </c>
      <c r="J9" s="408">
        <f t="shared" si="1"/>
        <v>0.70667581535687407</v>
      </c>
      <c r="L9" s="405"/>
      <c r="M9" s="359"/>
      <c r="N9" s="359"/>
    </row>
    <row r="10" spans="2:14">
      <c r="B10" s="4"/>
      <c r="C10" s="135"/>
      <c r="D10" s="135"/>
      <c r="E10" s="135"/>
      <c r="F10" s="135"/>
      <c r="G10" s="135"/>
      <c r="L10" s="405"/>
    </row>
    <row r="11" spans="2:14">
      <c r="B11" s="136" t="s">
        <v>750</v>
      </c>
      <c r="C11" s="137"/>
      <c r="D11" s="137"/>
      <c r="E11" s="137"/>
      <c r="F11" s="137"/>
      <c r="G11" s="137"/>
      <c r="H11" s="137"/>
      <c r="I11" s="137"/>
      <c r="J11" s="137"/>
      <c r="K11" s="137"/>
      <c r="L11" s="405"/>
    </row>
    <row r="12" spans="2:14" ht="17.5" thickBot="1">
      <c r="B12" s="4"/>
      <c r="D12" s="135"/>
      <c r="E12" s="135"/>
      <c r="G12" s="135"/>
      <c r="L12" s="405"/>
    </row>
    <row r="13" spans="2:14">
      <c r="B13" s="93" t="s">
        <v>28</v>
      </c>
      <c r="C13" s="515" t="s">
        <v>36</v>
      </c>
      <c r="D13" s="515"/>
      <c r="E13" s="516"/>
      <c r="F13" s="514" t="s">
        <v>30</v>
      </c>
      <c r="G13" s="506"/>
      <c r="H13" s="506"/>
      <c r="I13" s="506" t="s">
        <v>31</v>
      </c>
      <c r="J13" s="506"/>
      <c r="K13" s="506"/>
      <c r="L13" s="405"/>
    </row>
    <row r="14" spans="2:14">
      <c r="B14" s="82" t="s">
        <v>570</v>
      </c>
      <c r="C14" s="109">
        <v>2022</v>
      </c>
      <c r="D14" s="109">
        <v>2023</v>
      </c>
      <c r="E14" s="152">
        <v>2024</v>
      </c>
      <c r="F14" s="109">
        <v>2022</v>
      </c>
      <c r="G14" s="109">
        <v>2023</v>
      </c>
      <c r="H14" s="152">
        <v>2024</v>
      </c>
      <c r="I14" s="109">
        <v>2022</v>
      </c>
      <c r="J14" s="109">
        <v>2023</v>
      </c>
      <c r="K14" s="152">
        <v>2024</v>
      </c>
      <c r="L14" s="405"/>
    </row>
    <row r="15" spans="2:14">
      <c r="B15" s="82" t="s">
        <v>754</v>
      </c>
      <c r="C15" s="153">
        <f>SUM(C16:C22)</f>
        <v>17488.361807434369</v>
      </c>
      <c r="D15" s="141">
        <f t="shared" ref="D15:K15" si="2">SUM(D16:D22)</f>
        <v>17676.947093430081</v>
      </c>
      <c r="E15" s="154">
        <f t="shared" si="2"/>
        <v>17134.191006724239</v>
      </c>
      <c r="F15" s="151">
        <f t="shared" si="2"/>
        <v>5807.3723184407309</v>
      </c>
      <c r="G15" s="150">
        <f t="shared" si="2"/>
        <v>5472.6179094768086</v>
      </c>
      <c r="H15" s="150">
        <f t="shared" si="2"/>
        <v>5415.5676952981976</v>
      </c>
      <c r="I15" s="150">
        <f t="shared" si="2"/>
        <v>11680.98948899364</v>
      </c>
      <c r="J15" s="150">
        <f t="shared" si="2"/>
        <v>12204.32918395327</v>
      </c>
      <c r="K15" s="150">
        <f t="shared" si="2"/>
        <v>11718.623311426043</v>
      </c>
      <c r="L15" s="405"/>
    </row>
    <row r="16" spans="2:14">
      <c r="B16" s="8" t="s">
        <v>581</v>
      </c>
      <c r="C16" s="138">
        <f>F16+I16</f>
        <v>235.9958460489226</v>
      </c>
      <c r="D16" s="138">
        <f t="shared" ref="D16:E22" si="3">G16+J16</f>
        <v>239.15711441114649</v>
      </c>
      <c r="E16" s="146">
        <f t="shared" si="3"/>
        <v>242.87393258124166</v>
      </c>
      <c r="F16" s="145">
        <f t="shared" ref="F16:F21" si="4">D47</f>
        <v>49.986936946563119</v>
      </c>
      <c r="G16" s="104">
        <f t="shared" ref="G16:G21" si="5">D57</f>
        <v>59.956229700104998</v>
      </c>
      <c r="H16" s="104">
        <f t="shared" ref="H16:H21" si="6">D67</f>
        <v>58.215797747642419</v>
      </c>
      <c r="I16" s="104">
        <f t="shared" ref="I16:I22" si="7">K47</f>
        <v>186.00890910235947</v>
      </c>
      <c r="J16" s="104">
        <f t="shared" ref="J16:J22" si="8">K57</f>
        <v>179.20088471104148</v>
      </c>
      <c r="K16" s="104">
        <f t="shared" ref="K16:K22" si="9">K67</f>
        <v>184.65813483359923</v>
      </c>
      <c r="L16" s="135"/>
    </row>
    <row r="17" spans="2:12">
      <c r="B17" s="8" t="s">
        <v>40</v>
      </c>
      <c r="C17" s="138">
        <f t="shared" ref="C17:C22" si="10">F17+I17</f>
        <v>2538.3389414193671</v>
      </c>
      <c r="D17" s="138">
        <f t="shared" si="3"/>
        <v>2386.1474744568791</v>
      </c>
      <c r="E17" s="146">
        <f t="shared" si="3"/>
        <v>877.44928617949267</v>
      </c>
      <c r="F17" s="145">
        <f t="shared" si="4"/>
        <v>1092.0335414193673</v>
      </c>
      <c r="G17" s="104">
        <f t="shared" si="5"/>
        <v>1049.9840744568789</v>
      </c>
      <c r="H17" s="104">
        <f t="shared" si="6"/>
        <v>877.44928617949267</v>
      </c>
      <c r="I17" s="104">
        <f t="shared" si="7"/>
        <v>1446.3054</v>
      </c>
      <c r="J17" s="104">
        <f t="shared" si="8"/>
        <v>1336.1634000000001</v>
      </c>
      <c r="K17" s="104">
        <f t="shared" si="9"/>
        <v>0</v>
      </c>
      <c r="L17" s="135"/>
    </row>
    <row r="18" spans="2:12">
      <c r="B18" s="8" t="s">
        <v>13</v>
      </c>
      <c r="C18" s="138">
        <f t="shared" si="10"/>
        <v>2622.4943780145668</v>
      </c>
      <c r="D18" s="138">
        <f t="shared" si="3"/>
        <v>2504.7999004178469</v>
      </c>
      <c r="E18" s="146">
        <f t="shared" si="3"/>
        <v>2549.6846814312075</v>
      </c>
      <c r="F18" s="145">
        <f t="shared" si="4"/>
        <v>1478.103338014567</v>
      </c>
      <c r="G18" s="104">
        <f t="shared" si="5"/>
        <v>1377.433020417847</v>
      </c>
      <c r="H18" s="104">
        <f t="shared" si="6"/>
        <v>1334.7980634312071</v>
      </c>
      <c r="I18" s="104">
        <f t="shared" si="7"/>
        <v>1144.39104</v>
      </c>
      <c r="J18" s="104">
        <f t="shared" si="8"/>
        <v>1127.3668799999998</v>
      </c>
      <c r="K18" s="104">
        <f t="shared" si="9"/>
        <v>1214.8866180000002</v>
      </c>
      <c r="L18" s="135"/>
    </row>
    <row r="19" spans="2:12">
      <c r="B19" s="149" t="s">
        <v>15</v>
      </c>
      <c r="C19" s="138">
        <f t="shared" si="10"/>
        <v>9864.3183444684255</v>
      </c>
      <c r="D19" s="138">
        <f t="shared" si="3"/>
        <v>10307.783563689245</v>
      </c>
      <c r="E19" s="146">
        <f t="shared" si="3"/>
        <v>10134.754918285746</v>
      </c>
      <c r="F19" s="145">
        <f t="shared" si="4"/>
        <v>3051.6824244684267</v>
      </c>
      <c r="G19" s="104">
        <f t="shared" si="5"/>
        <v>2809.4554036892455</v>
      </c>
      <c r="H19" s="104">
        <f t="shared" si="6"/>
        <v>2918.3442900857449</v>
      </c>
      <c r="I19" s="104">
        <f t="shared" si="7"/>
        <v>6812.6359199999997</v>
      </c>
      <c r="J19" s="104">
        <f t="shared" si="8"/>
        <v>7498.32816</v>
      </c>
      <c r="K19" s="104">
        <f t="shared" si="9"/>
        <v>7216.4106282000002</v>
      </c>
      <c r="L19" s="135"/>
    </row>
    <row r="20" spans="2:12">
      <c r="B20" s="8" t="s">
        <v>41</v>
      </c>
      <c r="C20" s="138">
        <f t="shared" si="10"/>
        <v>91.09388028591718</v>
      </c>
      <c r="D20" s="138">
        <f t="shared" si="3"/>
        <v>119.04117649218877</v>
      </c>
      <c r="E20" s="146">
        <f t="shared" si="3"/>
        <v>128.43711259581019</v>
      </c>
      <c r="F20" s="145">
        <f t="shared" si="4"/>
        <v>71.458589285917185</v>
      </c>
      <c r="G20" s="104">
        <f t="shared" si="5"/>
        <v>100.83886249218877</v>
      </c>
      <c r="H20" s="104">
        <f t="shared" si="6"/>
        <v>110.40540559581019</v>
      </c>
      <c r="I20" s="104">
        <f t="shared" si="7"/>
        <v>19.635291000000002</v>
      </c>
      <c r="J20" s="104">
        <f t="shared" si="8"/>
        <v>18.202314000000001</v>
      </c>
      <c r="K20" s="104">
        <f t="shared" si="9"/>
        <v>18.031707000000004</v>
      </c>
      <c r="L20" s="135"/>
    </row>
    <row r="21" spans="2:12">
      <c r="B21" s="149" t="s">
        <v>42</v>
      </c>
      <c r="C21" s="138">
        <f t="shared" si="10"/>
        <v>2132.9814083058895</v>
      </c>
      <c r="D21" s="138">
        <f t="shared" si="3"/>
        <v>2117.4423587205438</v>
      </c>
      <c r="E21" s="146">
        <f t="shared" si="3"/>
        <v>3198.3872722583001</v>
      </c>
      <c r="F21" s="145">
        <f t="shared" si="4"/>
        <v>64.10748830588976</v>
      </c>
      <c r="G21" s="104">
        <f t="shared" si="5"/>
        <v>74.950318720543819</v>
      </c>
      <c r="H21" s="104">
        <f t="shared" si="6"/>
        <v>116.35485225830007</v>
      </c>
      <c r="I21" s="104">
        <f t="shared" si="7"/>
        <v>2068.87392</v>
      </c>
      <c r="J21" s="104">
        <f t="shared" si="8"/>
        <v>2042.4920400000001</v>
      </c>
      <c r="K21" s="104">
        <f t="shared" si="9"/>
        <v>3082.03242</v>
      </c>
      <c r="L21" s="135"/>
    </row>
    <row r="22" spans="2:12" ht="17.5" thickBot="1">
      <c r="B22" s="9" t="s">
        <v>604</v>
      </c>
      <c r="C22" s="147">
        <f t="shared" si="10"/>
        <v>3.1390088912811063</v>
      </c>
      <c r="D22" s="147">
        <f t="shared" si="3"/>
        <v>2.5755052422304141</v>
      </c>
      <c r="E22" s="148">
        <f t="shared" si="3"/>
        <v>2.6038033924423969</v>
      </c>
      <c r="F22" s="145">
        <v>0</v>
      </c>
      <c r="G22" s="104">
        <v>0</v>
      </c>
      <c r="H22" s="104">
        <v>0</v>
      </c>
      <c r="I22" s="104">
        <f t="shared" si="7"/>
        <v>3.1390088912811063</v>
      </c>
      <c r="J22" s="104">
        <f t="shared" si="8"/>
        <v>2.5755052422304141</v>
      </c>
      <c r="K22" s="104">
        <f t="shared" si="9"/>
        <v>2.6038033924423969</v>
      </c>
      <c r="L22" s="135"/>
    </row>
    <row r="23" spans="2:12">
      <c r="B23" s="3" t="s">
        <v>763</v>
      </c>
      <c r="C23" s="135"/>
      <c r="D23" s="135"/>
      <c r="E23" s="135"/>
      <c r="F23" s="135"/>
      <c r="G23" s="135"/>
    </row>
    <row r="24" spans="2:12">
      <c r="B24" s="4"/>
      <c r="C24" s="135"/>
      <c r="D24" s="135"/>
      <c r="E24" s="135"/>
      <c r="F24" s="135"/>
      <c r="G24" s="135"/>
      <c r="H24" s="322"/>
      <c r="I24" s="260"/>
    </row>
    <row r="25" spans="2:12">
      <c r="B25" s="136" t="s">
        <v>747</v>
      </c>
      <c r="C25" s="137"/>
      <c r="D25" s="137"/>
      <c r="E25" s="137"/>
      <c r="G25" s="322"/>
      <c r="H25" s="322"/>
      <c r="I25" s="260"/>
    </row>
    <row r="26" spans="2:12">
      <c r="G26" s="322"/>
      <c r="H26" s="322"/>
      <c r="I26" s="260"/>
    </row>
    <row r="27" spans="2:12">
      <c r="B27" s="70" t="s">
        <v>30</v>
      </c>
      <c r="C27" s="506" t="s">
        <v>761</v>
      </c>
      <c r="D27" s="506"/>
      <c r="E27" s="506"/>
      <c r="G27" s="359"/>
      <c r="H27" s="359"/>
    </row>
    <row r="28" spans="2:12">
      <c r="B28" s="109" t="s">
        <v>766</v>
      </c>
      <c r="C28" s="109">
        <v>2022</v>
      </c>
      <c r="D28" s="109">
        <v>2023</v>
      </c>
      <c r="E28" s="152">
        <v>2024</v>
      </c>
      <c r="G28" s="359"/>
      <c r="H28" s="359"/>
    </row>
    <row r="29" spans="2:12">
      <c r="B29" s="109" t="s">
        <v>754</v>
      </c>
      <c r="C29" s="134">
        <f>SUM(C30:C35)</f>
        <v>5807.3723184407318</v>
      </c>
      <c r="D29" s="134">
        <f>SUM(D30:D35)</f>
        <v>5472.6179094768095</v>
      </c>
      <c r="E29" s="134">
        <f>SUM(E30:E35)</f>
        <v>5415.5676952981976</v>
      </c>
      <c r="G29" s="359"/>
      <c r="H29" s="359"/>
    </row>
    <row r="30" spans="2:12">
      <c r="B30" s="139" t="str" cm="1">
        <f t="array" ref="B30:B35">_xlfn.UNIQUE('3-1. (Raw data) Scope 1'!AB6:AB79)</f>
        <v>Automotive gasoline (petrol)</v>
      </c>
      <c r="C30" s="133">
        <f>SUMIFS('3-1. (Raw data) Scope 1'!$AT$6:$AT$79,'3-1. (Raw data) Scope 1'!$Y$6:$Y$79,'2-2. Quantitative data_Market'!C$28,'3-1. (Raw data) Scope 1'!$AB$6:$AB$79,'2-2. Quantitative data_Market'!$B30)</f>
        <v>1034.4685839690987</v>
      </c>
      <c r="D30" s="133">
        <f>SUMIFS('3-1. (Raw data) Scope 1'!$AT$6:$AT$79,'3-1. (Raw data) Scope 1'!$Y$6:$Y$79,'2-2. Quantitative data_Market'!D$28,'3-1. (Raw data) Scope 1'!$AB$6:$AB$79,'2-2. Quantitative data_Market'!$B30)</f>
        <v>1098.8887150045814</v>
      </c>
      <c r="E30" s="133">
        <f>SUMIFS('3-1. (Raw data) Scope 1'!$AT$6:$AT$79,'3-1. (Raw data) Scope 1'!$Y$6:$Y$79,'2-2. Quantitative data_Market'!E$28,'3-1. (Raw data) Scope 1'!$AB$6:$AB$79,'2-2. Quantitative data_Market'!$B30)</f>
        <v>945.71448618740374</v>
      </c>
    </row>
    <row r="31" spans="2:12">
      <c r="B31" s="139" t="str">
        <v>Industrial Wastes</v>
      </c>
      <c r="C31" s="133">
        <f>SUMIFS('3-1. (Raw data) Scope 1'!$AT$6:$AT$79,'3-1. (Raw data) Scope 1'!$Y$6:$Y$79,'2-2. Quantitative data_Market'!C$28,'3-1. (Raw data) Scope 1'!$AB$6:$AB$79,'2-2. Quantitative data_Market'!$B31)</f>
        <v>4369.6399381410029</v>
      </c>
      <c r="D31" s="133">
        <f>SUMIFS('3-1. (Raw data) Scope 1'!$AT$6:$AT$79,'3-1. (Raw data) Scope 1'!$Y$6:$Y$79,'2-2. Quantitative data_Market'!D$28,'3-1. (Raw data) Scope 1'!$AB$6:$AB$79,'2-2. Quantitative data_Market'!$B31)</f>
        <v>3986.6565639008331</v>
      </c>
      <c r="E31" s="133">
        <f>SUMIFS('3-1. (Raw data) Scope 1'!$AT$6:$AT$79,'3-1. (Raw data) Scope 1'!$Y$6:$Y$79,'2-2. Quantitative data_Market'!E$28,'3-1. (Raw data) Scope 1'!$AB$6:$AB$79,'2-2. Quantitative data_Market'!$B31)</f>
        <v>4052.7375041113537</v>
      </c>
      <c r="G31" s="322"/>
      <c r="H31" s="322"/>
      <c r="I31" s="322"/>
    </row>
    <row r="32" spans="2:12">
      <c r="B32" s="139" t="str">
        <v>Biodiesel</v>
      </c>
      <c r="C32" s="133">
        <f>SUMIFS('3-1. (Raw data) Scope 1'!$AT$6:$AT$79,'3-1. (Raw data) Scope 1'!$Y$6:$Y$79,'2-2. Quantitative data_Market'!C$28,'3-1. (Raw data) Scope 1'!$AB$6:$AB$79,'2-2. Quantitative data_Market'!$B32)</f>
        <v>23.716269750636641</v>
      </c>
      <c r="D32" s="133">
        <f>SUMIFS('3-1. (Raw data) Scope 1'!$AT$6:$AT$79,'3-1. (Raw data) Scope 1'!$Y$6:$Y$79,'2-2. Quantitative data_Market'!D$28,'3-1. (Raw data) Scope 1'!$AB$6:$AB$79,'2-2. Quantitative data_Market'!$B32)</f>
        <v>26.422966055903757</v>
      </c>
      <c r="E32" s="133">
        <f>SUMIFS('3-1. (Raw data) Scope 1'!$AT$6:$AT$79,'3-1. (Raw data) Scope 1'!$Y$6:$Y$79,'2-2. Quantitative data_Market'!E$28,'3-1. (Raw data) Scope 1'!$AB$6:$AB$79,'2-2. Quantitative data_Market'!$B32)</f>
        <v>73.412939712042913</v>
      </c>
      <c r="H32" s="359"/>
      <c r="I32" s="359"/>
    </row>
    <row r="33" spans="1:13">
      <c r="B33" s="139" t="str">
        <v>Liquefied Petroleum Gas (LPG)</v>
      </c>
      <c r="C33" s="133">
        <f>SUMIFS('3-1. (Raw data) Scope 1'!$AT$6:$AT$79,'3-1. (Raw data) Scope 1'!$Y$6:$Y$79,'2-2. Quantitative data_Market'!C$28,'3-1. (Raw data) Scope 1'!$AB$6:$AB$79,'2-2. Quantitative data_Market'!$B33)</f>
        <v>8.6025637955058993</v>
      </c>
      <c r="D33" s="133">
        <f>SUMIFS('3-1. (Raw data) Scope 1'!$AT$6:$AT$79,'3-1. (Raw data) Scope 1'!$Y$6:$Y$79,'2-2. Quantitative data_Market'!D$28,'3-1. (Raw data) Scope 1'!$AB$6:$AB$79,'2-2. Quantitative data_Market'!$B33)</f>
        <v>7.584197992371001</v>
      </c>
      <c r="E33" s="133">
        <f>SUMIFS('3-1. (Raw data) Scope 1'!$AT$6:$AT$79,'3-1. (Raw data) Scope 1'!$Y$6:$Y$79,'2-2. Quantitative data_Market'!E$28,'3-1. (Raw data) Scope 1'!$AB$6:$AB$79,'2-2. Quantitative data_Market'!$B33)</f>
        <v>7.4771880111886579</v>
      </c>
    </row>
    <row r="34" spans="1:13">
      <c r="B34" s="139" t="str">
        <v>Gas / Diesel oil</v>
      </c>
      <c r="C34" s="133">
        <f>SUMIFS('3-1. (Raw data) Scope 1'!$AT$6:$AT$79,'3-1. (Raw data) Scope 1'!$Y$6:$Y$79,'2-2. Quantitative data_Market'!C$28,'3-1. (Raw data) Scope 1'!$AB$6:$AB$79,'2-2. Quantitative data_Market'!$B34)</f>
        <v>51.544912784486407</v>
      </c>
      <c r="D34" s="133">
        <f>SUMIFS('3-1. (Raw data) Scope 1'!$AT$6:$AT$79,'3-1. (Raw data) Scope 1'!$Y$6:$Y$79,'2-2. Quantitative data_Market'!D$28,'3-1. (Raw data) Scope 1'!$AB$6:$AB$79,'2-2. Quantitative data_Market'!$B34)</f>
        <v>104.75456652311999</v>
      </c>
      <c r="E34" s="133">
        <f>SUMIFS('3-1. (Raw data) Scope 1'!$AT$6:$AT$79,'3-1. (Raw data) Scope 1'!$Y$6:$Y$79,'2-2. Quantitative data_Market'!E$28,'3-1. (Raw data) Scope 1'!$AB$6:$AB$79,'2-2. Quantitative data_Market'!$B34)</f>
        <v>48.57967727620801</v>
      </c>
    </row>
    <row r="35" spans="1:13">
      <c r="B35" s="139" t="str">
        <v>Hydrofluorocarbons(HFCs)</v>
      </c>
      <c r="C35" s="133">
        <f>SUMIFS('3-1. (Raw data) Scope 1'!$AT$6:$AT$79,'3-1. (Raw data) Scope 1'!$Y$6:$Y$79,'2-2. Quantitative data_Market'!C$28,'3-1. (Raw data) Scope 1'!$AB$6:$AB$79,'2-2. Quantitative data_Market'!$B35)</f>
        <v>319.40005000000002</v>
      </c>
      <c r="D35" s="133">
        <f>SUMIFS('3-1. (Raw data) Scope 1'!$AT$6:$AT$79,'3-1. (Raw data) Scope 1'!$Y$6:$Y$79,'2-2. Quantitative data_Market'!D$28,'3-1. (Raw data) Scope 1'!$AB$6:$AB$79,'2-2. Quantitative data_Market'!$B35)</f>
        <v>248.31090000000003</v>
      </c>
      <c r="E35" s="133">
        <f>SUMIFS('3-1. (Raw data) Scope 1'!$AT$6:$AT$79,'3-1. (Raw data) Scope 1'!$Y$6:$Y$79,'2-2. Quantitative data_Market'!E$28,'3-1. (Raw data) Scope 1'!$AB$6:$AB$79,'2-2. Quantitative data_Market'!$B35)</f>
        <v>287.64589999999998</v>
      </c>
    </row>
    <row r="36" spans="1:13">
      <c r="B36" s="70" t="s">
        <v>31</v>
      </c>
      <c r="C36" s="506" t="s">
        <v>721</v>
      </c>
      <c r="D36" s="506"/>
      <c r="E36" s="506"/>
    </row>
    <row r="37" spans="1:13">
      <c r="B37" s="109" t="s">
        <v>767</v>
      </c>
      <c r="C37" s="109">
        <v>2022</v>
      </c>
      <c r="D37" s="109">
        <v>2023</v>
      </c>
      <c r="E37" s="152">
        <v>2024</v>
      </c>
    </row>
    <row r="38" spans="1:13">
      <c r="B38" s="109" t="s">
        <v>754</v>
      </c>
      <c r="C38" s="134">
        <f>SUM(C39:C40)</f>
        <v>11680.98948899364</v>
      </c>
      <c r="D38" s="134">
        <f t="shared" ref="D38:E38" si="11">SUM(D39:D40)</f>
        <v>12204.32918395327</v>
      </c>
      <c r="E38" s="134">
        <f t="shared" si="11"/>
        <v>13047.170731426042</v>
      </c>
    </row>
    <row r="39" spans="1:13">
      <c r="B39" s="139" t="s">
        <v>753</v>
      </c>
      <c r="C39" s="133">
        <f>SUMIFS('3-2. (Raw data) Scope2_Location'!$AY:$AY,'3-2. (Raw data) Scope2_Location'!$AD:$AD,'2-2. Quantitative data_Market'!C$37,'3-2. (Raw data) Scope2_Location'!$AE:$AE,$B39)</f>
        <v>11680.98948899364</v>
      </c>
      <c r="D39" s="133">
        <f>SUMIFS('3-2. (Raw data) Scope2_Location'!$AY:$AY,'3-2. (Raw data) Scope2_Location'!$AD:$AD,'2-2. Quantitative data_Market'!D$37,'3-2. (Raw data) Scope2_Location'!$AE:$AE,$B39)</f>
        <v>12204.32918395327</v>
      </c>
      <c r="E39" s="133">
        <f>SUMIFS('3-3. (Raw data) Scope 2_Market'!$AY:$AY,'3-3. (Raw data) Scope 2_Market'!$AD:$AD,'2-2. Quantitative data_Market'!E$37,'3-3. (Raw data) Scope 2_Market'!$AE:$AE,$B39)</f>
        <v>13047.170731426042</v>
      </c>
    </row>
    <row r="40" spans="1:13">
      <c r="B40" s="139" t="s">
        <v>765</v>
      </c>
      <c r="C40" s="133">
        <f>SUMIFS('3-3. (Raw data) Scope 2_Market'!$AY:$AY,'3-3. (Raw data) Scope 2_Market'!$AD:$AD,'2-2. Quantitative data_Market'!C$37,'3-3. (Raw data) Scope 2_Market'!$AE:$AE,$B40)</f>
        <v>0</v>
      </c>
      <c r="D40" s="133">
        <f>SUMIFS('3-2. (Raw data) Scope2_Location'!$AY:$AY,'3-2. (Raw data) Scope2_Location'!$AD:$AD,'2-2. Quantitative data_Market'!D$37,'3-2. (Raw data) Scope2_Location'!$AE:$AE,$B40)</f>
        <v>0</v>
      </c>
      <c r="E40" s="133">
        <f>SUMIFS('3-2. (Raw data) Scope2_Location'!$AY:$AY,'3-2. (Raw data) Scope2_Location'!$AD:$AD,'2-2. Quantitative data_Market'!E$37,'3-2. (Raw data) Scope2_Location'!$AE:$AE,$B40)</f>
        <v>0</v>
      </c>
    </row>
    <row r="42" spans="1:13">
      <c r="B42" s="136" t="s">
        <v>748</v>
      </c>
      <c r="C42" s="137"/>
      <c r="D42" s="137"/>
      <c r="E42" s="137"/>
      <c r="F42" s="137"/>
      <c r="G42" s="137"/>
      <c r="H42" s="137"/>
      <c r="I42" s="137"/>
      <c r="J42" s="137"/>
      <c r="K42" s="137"/>
      <c r="L42" s="137"/>
      <c r="M42" s="137"/>
    </row>
    <row r="43" spans="1:13" ht="17.5" thickBot="1"/>
    <row r="44" spans="1:13">
      <c r="A44" s="182" t="s">
        <v>44</v>
      </c>
      <c r="B44" s="518">
        <v>2022</v>
      </c>
      <c r="C44" s="517" t="s">
        <v>36</v>
      </c>
      <c r="D44" s="508" t="s">
        <v>30</v>
      </c>
      <c r="E44" s="509"/>
      <c r="F44" s="509"/>
      <c r="G44" s="509"/>
      <c r="H44" s="509"/>
      <c r="I44" s="509"/>
      <c r="J44" s="510"/>
      <c r="K44" s="507" t="s">
        <v>31</v>
      </c>
      <c r="L44" s="506"/>
      <c r="M44" s="506"/>
    </row>
    <row r="45" spans="1:13">
      <c r="A45" s="183" t="s">
        <v>44</v>
      </c>
      <c r="B45" s="519"/>
      <c r="C45" s="513"/>
      <c r="D45" s="162" t="s">
        <v>751</v>
      </c>
      <c r="E45" s="139" t="str" cm="1">
        <f t="array" ref="E45:J45">_xlfn.TOROW(_xlfn.UNIQUE('3-1. (Raw data) Scope 1'!AB6:AB79))</f>
        <v>Automotive gasoline (petrol)</v>
      </c>
      <c r="F45" s="139" t="str">
        <v>Industrial Wastes</v>
      </c>
      <c r="G45" s="139" t="str">
        <v>Biodiesel</v>
      </c>
      <c r="H45" s="139" t="str">
        <v>Liquefied Petroleum Gas (LPG)</v>
      </c>
      <c r="I45" s="139" t="str">
        <v>Gas / Diesel oil</v>
      </c>
      <c r="J45" s="139" t="str">
        <v>Hydrofluorocarbons(HFCs)</v>
      </c>
      <c r="K45" s="162" t="s">
        <v>752</v>
      </c>
      <c r="L45" s="139" t="s">
        <v>753</v>
      </c>
      <c r="M45" s="139" t="s">
        <v>762</v>
      </c>
    </row>
    <row r="46" spans="1:13">
      <c r="A46" s="183" t="s">
        <v>33</v>
      </c>
      <c r="B46" s="82" t="s">
        <v>754</v>
      </c>
      <c r="C46" s="158">
        <f t="shared" ref="C46:C53" si="12">D46+K46</f>
        <v>17488.361807434372</v>
      </c>
      <c r="D46" s="155">
        <f>SUM(E46:J46)</f>
        <v>5807.3723184407318</v>
      </c>
      <c r="E46" s="134">
        <f>SUM(E47:E53)</f>
        <v>1034.468583969099</v>
      </c>
      <c r="F46" s="134">
        <f t="shared" ref="F46:J46" si="13">SUM(F47:F53)</f>
        <v>4369.6399381410029</v>
      </c>
      <c r="G46" s="134">
        <f t="shared" si="13"/>
        <v>23.716269750636641</v>
      </c>
      <c r="H46" s="134">
        <f t="shared" si="13"/>
        <v>8.6025637955058993</v>
      </c>
      <c r="I46" s="134">
        <f t="shared" si="13"/>
        <v>51.544912784486407</v>
      </c>
      <c r="J46" s="134">
        <f t="shared" si="13"/>
        <v>319.40005000000008</v>
      </c>
      <c r="K46" s="134">
        <f>SUM(K47:K53)</f>
        <v>11680.98948899364</v>
      </c>
      <c r="L46" s="134">
        <f>SUM(L47:L53)</f>
        <v>11680.98948899364</v>
      </c>
      <c r="M46" s="134">
        <f>SUM(M47:M53)</f>
        <v>13614.070299999999</v>
      </c>
    </row>
    <row r="47" spans="1:13">
      <c r="A47" s="183" t="s">
        <v>44</v>
      </c>
      <c r="B47" s="159" t="str" cm="1">
        <f t="array" ref="B47:B53">_xlfn.UNIQUE('3-2. (Raw data) Scope2_Location'!$D$6:$D$33)</f>
        <v>HOJEON LIMITED Co., Ltd</v>
      </c>
      <c r="C47" s="158">
        <f t="shared" si="12"/>
        <v>235.9958460489226</v>
      </c>
      <c r="D47" s="156">
        <f>SUM(E47:J47)</f>
        <v>49.986936946563119</v>
      </c>
      <c r="E47" s="133">
        <f>SUMIFS('3-1. (Raw data) Scope 1'!$AT$6:$AT$79,'3-1. (Raw data) Scope 1'!$Y$6:$Y$79,'2-2. Quantitative data_Market'!$B$44,'3-1. (Raw data) Scope 1'!$D$6:$D$79,'2-2. Quantitative data_Market'!$B47,'3-1. (Raw data) Scope 1'!$AB$6:$AB$79,'2-2. Quantitative data_Market'!E$45)</f>
        <v>49.986936946563119</v>
      </c>
      <c r="F47" s="133">
        <f>SUMIFS('3-1. (Raw data) Scope 1'!$AT$6:$AT$79,'3-1. (Raw data) Scope 1'!$Y$6:$Y$79,'2-2. Quantitative data_Market'!$B$44,'3-1. (Raw data) Scope 1'!$D$6:$D$79,'2-2. Quantitative data_Market'!$B47,'3-1. (Raw data) Scope 1'!$AB$6:$AB$79,'2-2. Quantitative data_Market'!F$45)</f>
        <v>0</v>
      </c>
      <c r="G47" s="133">
        <f>SUMIFS('3-1. (Raw data) Scope 1'!$AT$6:$AT$79,'3-1. (Raw data) Scope 1'!$Y$6:$Y$79,'2-2. Quantitative data_Market'!$B$44,'3-1. (Raw data) Scope 1'!$D$6:$D$79,'2-2. Quantitative data_Market'!$B47,'3-1. (Raw data) Scope 1'!$AB$6:$AB$79,'2-2. Quantitative data_Market'!G$45)</f>
        <v>0</v>
      </c>
      <c r="H47" s="133">
        <f>SUMIFS('3-1. (Raw data) Scope 1'!$AT$6:$AT$79,'3-1. (Raw data) Scope 1'!$Y$6:$Y$79,'2-2. Quantitative data_Market'!$B$44,'3-1. (Raw data) Scope 1'!$D$6:$D$79,'2-2. Quantitative data_Market'!$B47,'3-1. (Raw data) Scope 1'!$AB$6:$AB$79,'2-2. Quantitative data_Market'!H$45)</f>
        <v>0</v>
      </c>
      <c r="I47" s="133">
        <f>SUMIFS('3-1. (Raw data) Scope 1'!$AT$6:$AT$79,'3-1. (Raw data) Scope 1'!$Y$6:$Y$79,'2-2. Quantitative data_Market'!$B$44,'3-1. (Raw data) Scope 1'!$D$6:$D$79,'2-2. Quantitative data_Market'!$B47,'3-1. (Raw data) Scope 1'!$AB$6:$AB$79,'2-2. Quantitative data_Market'!I$45)</f>
        <v>0</v>
      </c>
      <c r="J47" s="133">
        <f>SUMIFS('3-1. (Raw data) Scope 1'!$AT$6:$AT$79,'3-1. (Raw data) Scope 1'!$Y$6:$Y$79,'2-2. Quantitative data_Market'!$B$44,'3-1. (Raw data) Scope 1'!$D$6:$D$79,'2-2. Quantitative data_Market'!$B47,'3-1. (Raw data) Scope 1'!$AB$6:$AB$79,'2-2. Quantitative data_Market'!J$45)</f>
        <v>0</v>
      </c>
      <c r="K47" s="133">
        <f>SUMIFS('3-2. (Raw data) Scope2_Location'!$AY$6:$AY$33,'3-2. (Raw data) Scope2_Location'!$AD$6:$AD$33,'2-2. Quantitative data_Market'!B$44,'3-2. (Raw data) Scope2_Location'!$D$6:$D$33,'2-2. Quantitative data_Market'!$B47)</f>
        <v>186.00890910235947</v>
      </c>
      <c r="L47" s="133">
        <f>SUMIFS('3-2. (Raw data) Scope2_Location'!$AY$6:$AY$33,'3-2. (Raw data) Scope2_Location'!$AD$6:$AD$33,'2-2. Quantitative data_Market'!B$44,'3-2. (Raw data) Scope2_Location'!$D$6:$D$33,'2-2. Quantitative data_Market'!$B47)</f>
        <v>186.00890910235947</v>
      </c>
      <c r="M47" s="133">
        <f>SUMIFS('3-2. (Raw data) Scope2_Location'!$AR$6:$AR$33,'3-2. (Raw data) Scope2_Location'!$AD$6:$AD$33,'2-2. Quantitative data_Market'!B$44,'3-2. (Raw data) Scope2_Location'!$D$6:$D$33,'2-2. Quantitative data_Market'!$B47)</f>
        <v>398.33486666666664</v>
      </c>
    </row>
    <row r="48" spans="1:13">
      <c r="A48" s="183" t="s">
        <v>44</v>
      </c>
      <c r="B48" s="159" t="str">
        <v>KAHOINDAH CITRAGARMENT</v>
      </c>
      <c r="C48" s="158">
        <f t="shared" si="12"/>
        <v>2538.3389414193671</v>
      </c>
      <c r="D48" s="156">
        <f t="shared" ref="D48:D53" si="14">SUM(E48:J48)</f>
        <v>1092.0335414193673</v>
      </c>
      <c r="E48" s="133">
        <f>SUMIFS('3-1. (Raw data) Scope 1'!$AT$6:$AT$79,'3-1. (Raw data) Scope 1'!$Y$6:$Y$79,'2-2. Quantitative data_Market'!$B$44,'3-1. (Raw data) Scope 1'!$D$6:$D$79,'2-2. Quantitative data_Market'!$B48,'3-1. (Raw data) Scope 1'!$AB$6:$AB$79,'2-2. Quantitative data_Market'!E$45)</f>
        <v>69.067883220412995</v>
      </c>
      <c r="F48" s="133">
        <f>SUMIFS('3-1. (Raw data) Scope 1'!$AT$6:$AT$79,'3-1. (Raw data) Scope 1'!$Y$6:$Y$79,'2-2. Quantitative data_Market'!$B$44,'3-1. (Raw data) Scope 1'!$D$6:$D$79,'2-2. Quantitative data_Market'!$B48,'3-1. (Raw data) Scope 1'!$AB$6:$AB$79,'2-2. Quantitative data_Market'!F$45)</f>
        <v>1019.5212772776744</v>
      </c>
      <c r="G48" s="133">
        <f>SUMIFS('3-1. (Raw data) Scope 1'!$AT$6:$AT$79,'3-1. (Raw data) Scope 1'!$Y$6:$Y$79,'2-2. Quantitative data_Market'!$B$44,'3-1. (Raw data) Scope 1'!$D$6:$D$79,'2-2. Quantitative data_Market'!$B48,'3-1. (Raw data) Scope 1'!$AB$6:$AB$79,'2-2. Quantitative data_Market'!G$45)</f>
        <v>2.5123750236000006</v>
      </c>
      <c r="H48" s="133">
        <f>SUMIFS('3-1. (Raw data) Scope 1'!$AT$6:$AT$79,'3-1. (Raw data) Scope 1'!$Y$6:$Y$79,'2-2. Quantitative data_Market'!$B$44,'3-1. (Raw data) Scope 1'!$D$6:$D$79,'2-2. Quantitative data_Market'!$B48,'3-1. (Raw data) Scope 1'!$AB$6:$AB$79,'2-2. Quantitative data_Market'!H$45)</f>
        <v>0.93200589767999986</v>
      </c>
      <c r="I48" s="133">
        <f>SUMIFS('3-1. (Raw data) Scope 1'!$AT$6:$AT$79,'3-1. (Raw data) Scope 1'!$Y$6:$Y$79,'2-2. Quantitative data_Market'!$B$44,'3-1. (Raw data) Scope 1'!$D$6:$D$79,'2-2. Quantitative data_Market'!$B48,'3-1. (Raw data) Scope 1'!$AB$6:$AB$79,'2-2. Quantitative data_Market'!I$45)</f>
        <v>0</v>
      </c>
      <c r="J48" s="133">
        <f>SUMIFS('3-1. (Raw data) Scope 1'!$AT$6:$AT$79,'3-1. (Raw data) Scope 1'!$Y$6:$Y$79,'2-2. Quantitative data_Market'!$B$44,'3-1. (Raw data) Scope 1'!$D$6:$D$79,'2-2. Quantitative data_Market'!$B48,'3-1. (Raw data) Scope 1'!$AB$6:$AB$79,'2-2. Quantitative data_Market'!J$45)</f>
        <v>0</v>
      </c>
      <c r="K48" s="133">
        <f>SUMIFS('3-2. (Raw data) Scope2_Location'!$AY$6:$AY$33,'3-2. (Raw data) Scope2_Location'!$AD$6:$AD$33,'2-2. Quantitative data_Market'!B$44,'3-2. (Raw data) Scope2_Location'!$D$6:$D$33,'2-2. Quantitative data_Market'!$B48)</f>
        <v>1446.3054</v>
      </c>
      <c r="L48" s="133">
        <f>SUMIFS('3-2. (Raw data) Scope2_Location'!$AY$6:$AY$33,'3-2. (Raw data) Scope2_Location'!$AD$6:$AD$33,'2-2. Quantitative data_Market'!B$44,'3-2. (Raw data) Scope2_Location'!$D$6:$D$33,'2-2. Quantitative data_Market'!$B48)</f>
        <v>1446.3054</v>
      </c>
      <c r="M48" s="133">
        <f>SUMIFS('3-2. (Raw data) Scope2_Location'!$AR$6:$AR$33,'3-2. (Raw data) Scope2_Location'!$AD$6:$AD$33,'2-2. Quantitative data_Market'!B$44,'3-2. (Raw data) Scope2_Location'!$D$6:$D$33,'2-2. Quantitative data_Market'!$B48)</f>
        <v>1662.4199999999998</v>
      </c>
    </row>
    <row r="49" spans="1:13">
      <c r="A49" s="183" t="s">
        <v>44</v>
      </c>
      <c r="B49" s="159" t="str">
        <v>PT. YONGJIN JAVASUKA GARMENT (1공장)</v>
      </c>
      <c r="C49" s="158">
        <f t="shared" si="12"/>
        <v>2622.4943780145668</v>
      </c>
      <c r="D49" s="156">
        <f t="shared" si="14"/>
        <v>1478.103338014567</v>
      </c>
      <c r="E49" s="133">
        <f>SUMIFS('3-1. (Raw data) Scope 1'!$AT$6:$AT$79,'3-1. (Raw data) Scope 1'!$Y$6:$Y$79,'2-2. Quantitative data_Market'!$B$44,'3-1. (Raw data) Scope 1'!$D$6:$D$79,'2-2. Quantitative data_Market'!$B49,'3-1. (Raw data) Scope 1'!$AB$6:$AB$79,'2-2. Quantitative data_Market'!E$45)</f>
        <v>164.92964124199747</v>
      </c>
      <c r="F49" s="133">
        <f>SUMIFS('3-1. (Raw data) Scope 1'!$AT$6:$AT$79,'3-1. (Raw data) Scope 1'!$Y$6:$Y$79,'2-2. Quantitative data_Market'!$B$44,'3-1. (Raw data) Scope 1'!$D$6:$D$79,'2-2. Quantitative data_Market'!$B49,'3-1. (Raw data) Scope 1'!$AB$6:$AB$79,'2-2. Quantitative data_Market'!F$45)</f>
        <v>1149.597803764198</v>
      </c>
      <c r="G49" s="133">
        <f>SUMIFS('3-1. (Raw data) Scope 1'!$AT$6:$AT$79,'3-1. (Raw data) Scope 1'!$Y$6:$Y$79,'2-2. Quantitative data_Market'!$B$44,'3-1. (Raw data) Scope 1'!$D$6:$D$79,'2-2. Quantitative data_Market'!$B49,'3-1. (Raw data) Scope 1'!$AB$6:$AB$79,'2-2. Quantitative data_Market'!G$45)</f>
        <v>0</v>
      </c>
      <c r="H49" s="133">
        <f>SUMIFS('3-1. (Raw data) Scope 1'!$AT$6:$AT$79,'3-1. (Raw data) Scope 1'!$Y$6:$Y$79,'2-2. Quantitative data_Market'!$B$44,'3-1. (Raw data) Scope 1'!$D$6:$D$79,'2-2. Quantitative data_Market'!$B49,'3-1. (Raw data) Scope 1'!$AB$6:$AB$79,'2-2. Quantitative data_Market'!H$45)</f>
        <v>2.6945425637316993</v>
      </c>
      <c r="I49" s="133">
        <f>SUMIFS('3-1. (Raw data) Scope 1'!$AT$6:$AT$79,'3-1. (Raw data) Scope 1'!$Y$6:$Y$79,'2-2. Quantitative data_Market'!$B$44,'3-1. (Raw data) Scope 1'!$D$6:$D$79,'2-2. Quantitative data_Market'!$B49,'3-1. (Raw data) Scope 1'!$AB$6:$AB$79,'2-2. Quantitative data_Market'!I$45)</f>
        <v>4.4519004446400006</v>
      </c>
      <c r="J49" s="133">
        <f>SUMIFS('3-1. (Raw data) Scope 1'!$AT$6:$AT$79,'3-1. (Raw data) Scope 1'!$Y$6:$Y$79,'2-2. Quantitative data_Market'!$B$44,'3-1. (Raw data) Scope 1'!$D$6:$D$79,'2-2. Quantitative data_Market'!$B49,'3-1. (Raw data) Scope 1'!$AB$6:$AB$79,'2-2. Quantitative data_Market'!J$45)</f>
        <v>156.42945000000003</v>
      </c>
      <c r="K49" s="133">
        <f>SUMIFS('3-2. (Raw data) Scope2_Location'!$AY$6:$AY$33,'3-2. (Raw data) Scope2_Location'!$AD$6:$AD$33,'2-2. Quantitative data_Market'!B$44,'3-2. (Raw data) Scope2_Location'!$D$6:$D$33,'2-2. Quantitative data_Market'!$B49)</f>
        <v>1144.39104</v>
      </c>
      <c r="L49" s="133">
        <f>SUMIFS('3-2. (Raw data) Scope2_Location'!$AY$6:$AY$33,'3-2. (Raw data) Scope2_Location'!$AD$6:$AD$33,'2-2. Quantitative data_Market'!B$44,'3-2. (Raw data) Scope2_Location'!$D$6:$D$33,'2-2. Quantitative data_Market'!$B49)</f>
        <v>1144.39104</v>
      </c>
      <c r="M49" s="133">
        <f>SUMIFS('3-2. (Raw data) Scope2_Location'!$AR$6:$AR$33,'3-2. (Raw data) Scope2_Location'!$AD$6:$AD$33,'2-2. Quantitative data_Market'!B$44,'3-2. (Raw data) Scope2_Location'!$D$6:$D$33,'2-2. Quantitative data_Market'!$B49)</f>
        <v>1315.3920000000001</v>
      </c>
    </row>
    <row r="50" spans="1:13">
      <c r="A50" s="183" t="s">
        <v>44</v>
      </c>
      <c r="B50" s="82" t="str">
        <v>PT. YONGJIN JAVASUKA GARMENT (2,3공장)</v>
      </c>
      <c r="C50" s="158">
        <f t="shared" si="12"/>
        <v>9864.3183444684255</v>
      </c>
      <c r="D50" s="156">
        <f t="shared" si="14"/>
        <v>3051.6824244684267</v>
      </c>
      <c r="E50" s="133">
        <f>SUMIFS('3-1. (Raw data) Scope 1'!$AT$6:$AT$79,'3-1. (Raw data) Scope 1'!$Y$6:$Y$79,'2-2. Quantitative data_Market'!$B$44,'3-1. (Raw data) Scope 1'!$D$6:$D$79,'2-2. Quantitative data_Market'!$B50,'3-1. (Raw data) Scope 1'!$AB$6:$AB$79,'2-2. Quantitative data_Market'!E$45)</f>
        <v>636.12193969535497</v>
      </c>
      <c r="F50" s="133">
        <f>SUMIFS('3-1. (Raw data) Scope 1'!$AT$6:$AT$79,'3-1. (Raw data) Scope 1'!$Y$6:$Y$79,'2-2. Quantitative data_Market'!$B$44,'3-1. (Raw data) Scope 1'!$D$6:$D$79,'2-2. Quantitative data_Market'!$B50,'3-1. (Raw data) Scope 1'!$AB$6:$AB$79,'2-2. Quantitative data_Market'!F$45)</f>
        <v>2200.5208570991308</v>
      </c>
      <c r="G50" s="133">
        <f>SUMIFS('3-1. (Raw data) Scope 1'!$AT$6:$AT$79,'3-1. (Raw data) Scope 1'!$Y$6:$Y$79,'2-2. Quantitative data_Market'!$B$44,'3-1. (Raw data) Scope 1'!$D$6:$D$79,'2-2. Quantitative data_Market'!$B50,'3-1. (Raw data) Scope 1'!$AB$6:$AB$79,'2-2. Quantitative data_Market'!G$45)</f>
        <v>0</v>
      </c>
      <c r="H50" s="133">
        <f>SUMIFS('3-1. (Raw data) Scope 1'!$AT$6:$AT$79,'3-1. (Raw data) Scope 1'!$Y$6:$Y$79,'2-2. Quantitative data_Market'!$B$44,'3-1. (Raw data) Scope 1'!$D$6:$D$79,'2-2. Quantitative data_Market'!$B50,'3-1. (Raw data) Scope 1'!$AB$6:$AB$79,'2-2. Quantitative data_Market'!H$45)</f>
        <v>4.9760153340942006</v>
      </c>
      <c r="I50" s="133">
        <f>SUMIFS('3-1. (Raw data) Scope 1'!$AT$6:$AT$79,'3-1. (Raw data) Scope 1'!$Y$6:$Y$79,'2-2. Quantitative data_Market'!$B$44,'3-1. (Raw data) Scope 1'!$D$6:$D$79,'2-2. Quantitative data_Market'!$B50,'3-1. (Raw data) Scope 1'!$AB$6:$AB$79,'2-2. Quantitative data_Market'!I$45)</f>
        <v>47.093012339846403</v>
      </c>
      <c r="J50" s="133">
        <f>SUMIFS('3-1. (Raw data) Scope 1'!$AT$6:$AT$79,'3-1. (Raw data) Scope 1'!$Y$6:$Y$79,'2-2. Quantitative data_Market'!$B$44,'3-1. (Raw data) Scope 1'!$D$6:$D$79,'2-2. Quantitative data_Market'!$B50,'3-1. (Raw data) Scope 1'!$AB$6:$AB$79,'2-2. Quantitative data_Market'!J$45)</f>
        <v>162.97060000000002</v>
      </c>
      <c r="K50" s="133">
        <f>SUMIFS('3-2. (Raw data) Scope2_Location'!$AY$6:$AY$33,'3-2. (Raw data) Scope2_Location'!$AD$6:$AD$33,'2-2. Quantitative data_Market'!B$44,'3-2. (Raw data) Scope2_Location'!$D$6:$D$33,'2-2. Quantitative data_Market'!$B50)</f>
        <v>6812.6359199999997</v>
      </c>
      <c r="L50" s="133">
        <f>SUMIFS('3-2. (Raw data) Scope2_Location'!$AY$6:$AY$33,'3-2. (Raw data) Scope2_Location'!$AD$6:$AD$33,'2-2. Quantitative data_Market'!B$44,'3-2. (Raw data) Scope2_Location'!$D$6:$D$33,'2-2. Quantitative data_Market'!$B50)</f>
        <v>6812.6359199999997</v>
      </c>
      <c r="M50" s="133">
        <f>SUMIFS('3-2. (Raw data) Scope2_Location'!$AR$6:$AR$33,'3-2. (Raw data) Scope2_Location'!$AD$6:$AD$33,'2-2. Quantitative data_Market'!B$44,'3-2. (Raw data) Scope2_Location'!$D$6:$D$33,'2-2. Quantitative data_Market'!$B50)</f>
        <v>7830.616</v>
      </c>
    </row>
    <row r="51" spans="1:13">
      <c r="A51" s="183" t="s">
        <v>44</v>
      </c>
      <c r="B51" s="159" t="str">
        <v>PT. HJL INDO NETWORKS</v>
      </c>
      <c r="C51" s="158">
        <f t="shared" si="12"/>
        <v>91.09388028591718</v>
      </c>
      <c r="D51" s="156">
        <f t="shared" si="14"/>
        <v>71.458589285917185</v>
      </c>
      <c r="E51" s="133">
        <f>SUMIFS('3-1. (Raw data) Scope 1'!$AT$6:$AT$79,'3-1. (Raw data) Scope 1'!$Y$6:$Y$79,'2-2. Quantitative data_Market'!$B$44,'3-1. (Raw data) Scope 1'!$D$6:$D$79,'2-2. Quantitative data_Market'!$B51,'3-1. (Raw data) Scope 1'!$AB$6:$AB$79,'2-2. Quantitative data_Market'!E$45)</f>
        <v>71.458589285917185</v>
      </c>
      <c r="F51" s="133">
        <f>SUMIFS('3-1. (Raw data) Scope 1'!$AT$6:$AT$79,'3-1. (Raw data) Scope 1'!$Y$6:$Y$79,'2-2. Quantitative data_Market'!$B$44,'3-1. (Raw data) Scope 1'!$D$6:$D$79,'2-2. Quantitative data_Market'!$B51,'3-1. (Raw data) Scope 1'!$AB$6:$AB$79,'2-2. Quantitative data_Market'!F$45)</f>
        <v>0</v>
      </c>
      <c r="G51" s="133">
        <f>SUMIFS('3-1. (Raw data) Scope 1'!$AT$6:$AT$79,'3-1. (Raw data) Scope 1'!$Y$6:$Y$79,'2-2. Quantitative data_Market'!$B$44,'3-1. (Raw data) Scope 1'!$D$6:$D$79,'2-2. Quantitative data_Market'!$B51,'3-1. (Raw data) Scope 1'!$AB$6:$AB$79,'2-2. Quantitative data_Market'!G$45)</f>
        <v>0</v>
      </c>
      <c r="H51" s="133">
        <f>SUMIFS('3-1. (Raw data) Scope 1'!$AT$6:$AT$79,'3-1. (Raw data) Scope 1'!$Y$6:$Y$79,'2-2. Quantitative data_Market'!$B$44,'3-1. (Raw data) Scope 1'!$D$6:$D$79,'2-2. Quantitative data_Market'!$B51,'3-1. (Raw data) Scope 1'!$AB$6:$AB$79,'2-2. Quantitative data_Market'!H$45)</f>
        <v>0</v>
      </c>
      <c r="I51" s="133">
        <f>SUMIFS('3-1. (Raw data) Scope 1'!$AT$6:$AT$79,'3-1. (Raw data) Scope 1'!$Y$6:$Y$79,'2-2. Quantitative data_Market'!$B$44,'3-1. (Raw data) Scope 1'!$D$6:$D$79,'2-2. Quantitative data_Market'!$B51,'3-1. (Raw data) Scope 1'!$AB$6:$AB$79,'2-2. Quantitative data_Market'!I$45)</f>
        <v>0</v>
      </c>
      <c r="J51" s="133">
        <f>SUMIFS('3-1. (Raw data) Scope 1'!$AT$6:$AT$79,'3-1. (Raw data) Scope 1'!$Y$6:$Y$79,'2-2. Quantitative data_Market'!$B$44,'3-1. (Raw data) Scope 1'!$D$6:$D$79,'2-2. Quantitative data_Market'!$B51,'3-1. (Raw data) Scope 1'!$AB$6:$AB$79,'2-2. Quantitative data_Market'!J$45)</f>
        <v>0</v>
      </c>
      <c r="K51" s="133">
        <f>SUMIFS('3-2. (Raw data) Scope2_Location'!$AY$6:$AY$33,'3-2. (Raw data) Scope2_Location'!$AD$6:$AD$33,'2-2. Quantitative data_Market'!B$44,'3-2. (Raw data) Scope2_Location'!$D$6:$D$33,'2-2. Quantitative data_Market'!$B51)</f>
        <v>19.635291000000002</v>
      </c>
      <c r="L51" s="133">
        <f>SUMIFS('3-2. (Raw data) Scope2_Location'!$AY$6:$AY$33,'3-2. (Raw data) Scope2_Location'!$AD$6:$AD$33,'2-2. Quantitative data_Market'!B$44,'3-2. (Raw data) Scope2_Location'!$D$6:$D$33,'2-2. Quantitative data_Market'!$B51)</f>
        <v>19.635291000000002</v>
      </c>
      <c r="M51" s="133">
        <f>SUMIFS('3-2. (Raw data) Scope2_Location'!$AR$6:$AR$33,'3-2. (Raw data) Scope2_Location'!$AD$6:$AD$33,'2-2. Quantitative data_Market'!B$44,'3-2. (Raw data) Scope2_Location'!$D$6:$D$33,'2-2. Quantitative data_Market'!$B51)</f>
        <v>22.569299999999998</v>
      </c>
    </row>
    <row r="52" spans="1:13">
      <c r="A52" s="183" t="s">
        <v>44</v>
      </c>
      <c r="B52" s="159" t="str">
        <v>PT.HOGA REKSA GARMENT</v>
      </c>
      <c r="C52" s="158">
        <f t="shared" si="12"/>
        <v>2132.9814083058895</v>
      </c>
      <c r="D52" s="156">
        <f t="shared" si="14"/>
        <v>64.10748830588976</v>
      </c>
      <c r="E52" s="133">
        <f>SUMIFS('3-1. (Raw data) Scope 1'!$AT$6:$AT$79,'3-1. (Raw data) Scope 1'!$Y$6:$Y$79,'2-2. Quantitative data_Market'!$B$44,'3-1. (Raw data) Scope 1'!$D$6:$D$79,'2-2. Quantitative data_Market'!$B52,'3-1. (Raw data) Scope 1'!$AB$6:$AB$79,'2-2. Quantitative data_Market'!E$45)</f>
        <v>42.903593578853119</v>
      </c>
      <c r="F52" s="133">
        <f>SUMIFS('3-1. (Raw data) Scope 1'!$AT$6:$AT$79,'3-1. (Raw data) Scope 1'!$Y$6:$Y$79,'2-2. Quantitative data_Market'!$B$44,'3-1. (Raw data) Scope 1'!$D$6:$D$79,'2-2. Quantitative data_Market'!$B52,'3-1. (Raw data) Scope 1'!$AB$6:$AB$79,'2-2. Quantitative data_Market'!F$45)</f>
        <v>0</v>
      </c>
      <c r="G52" s="133">
        <f>SUMIFS('3-1. (Raw data) Scope 1'!$AT$6:$AT$79,'3-1. (Raw data) Scope 1'!$Y$6:$Y$79,'2-2. Quantitative data_Market'!$B$44,'3-1. (Raw data) Scope 1'!$D$6:$D$79,'2-2. Quantitative data_Market'!$B52,'3-1. (Raw data) Scope 1'!$AB$6:$AB$79,'2-2. Quantitative data_Market'!G$45)</f>
        <v>21.203894727036641</v>
      </c>
      <c r="H52" s="133">
        <f>SUMIFS('3-1. (Raw data) Scope 1'!$AT$6:$AT$79,'3-1. (Raw data) Scope 1'!$Y$6:$Y$79,'2-2. Quantitative data_Market'!$B$44,'3-1. (Raw data) Scope 1'!$D$6:$D$79,'2-2. Quantitative data_Market'!$B52,'3-1. (Raw data) Scope 1'!$AB$6:$AB$79,'2-2. Quantitative data_Market'!H$45)</f>
        <v>0</v>
      </c>
      <c r="I52" s="133">
        <f>SUMIFS('3-1. (Raw data) Scope 1'!$AT$6:$AT$79,'3-1. (Raw data) Scope 1'!$Y$6:$Y$79,'2-2. Quantitative data_Market'!$B$44,'3-1. (Raw data) Scope 1'!$D$6:$D$79,'2-2. Quantitative data_Market'!$B52,'3-1. (Raw data) Scope 1'!$AB$6:$AB$79,'2-2. Quantitative data_Market'!I$45)</f>
        <v>0</v>
      </c>
      <c r="J52" s="133">
        <f>SUMIFS('3-1. (Raw data) Scope 1'!$AT$6:$AT$79,'3-1. (Raw data) Scope 1'!$Y$6:$Y$79,'2-2. Quantitative data_Market'!$B$44,'3-1. (Raw data) Scope 1'!$D$6:$D$79,'2-2. Quantitative data_Market'!$B52,'3-1. (Raw data) Scope 1'!$AB$6:$AB$79,'2-2. Quantitative data_Market'!J$45)</f>
        <v>0</v>
      </c>
      <c r="K52" s="133">
        <f>SUMIFS('3-2. (Raw data) Scope2_Location'!$AY$6:$AY$33,'3-2. (Raw data) Scope2_Location'!$AD$6:$AD$33,'2-2. Quantitative data_Market'!B$44,'3-2. (Raw data) Scope2_Location'!$D$6:$D$33,'2-2. Quantitative data_Market'!$B52)</f>
        <v>2068.87392</v>
      </c>
      <c r="L52" s="133">
        <f>SUMIFS('3-2. (Raw data) Scope2_Location'!$AY$6:$AY$33,'3-2. (Raw data) Scope2_Location'!$AD$6:$AD$33,'2-2. Quantitative data_Market'!B$44,'3-2. (Raw data) Scope2_Location'!$D$6:$D$33,'2-2. Quantitative data_Market'!$B52)</f>
        <v>2068.87392</v>
      </c>
      <c r="M52" s="133">
        <f>SUMIFS('3-2. (Raw data) Scope2_Location'!$AR$6:$AR$33,'3-2. (Raw data) Scope2_Location'!$AD$6:$AD$33,'2-2. Quantitative data_Market'!B$44,'3-2. (Raw data) Scope2_Location'!$D$6:$D$33,'2-2. Quantitative data_Market'!$B52)</f>
        <v>2378.0160000000001</v>
      </c>
    </row>
    <row r="53" spans="1:13">
      <c r="A53" s="183" t="s">
        <v>44</v>
      </c>
      <c r="B53" s="159" t="str">
        <v>MFAFA Co., Ltd</v>
      </c>
      <c r="C53" s="158">
        <f t="shared" si="12"/>
        <v>3.1390088912811063</v>
      </c>
      <c r="D53" s="156">
        <f t="shared" si="14"/>
        <v>0</v>
      </c>
      <c r="E53" s="133">
        <f>SUMIFS('3-1. (Raw data) Scope 1'!$AT$6:$AT$79,'3-1. (Raw data) Scope 1'!$Y$6:$Y$79,'2-2. Quantitative data_Market'!$B$44,'3-1. (Raw data) Scope 1'!$D$6:$D$79,'2-2. Quantitative data_Market'!$B53,'3-1. (Raw data) Scope 1'!$AB$6:$AB$79,'2-2. Quantitative data_Market'!E$45)</f>
        <v>0</v>
      </c>
      <c r="F53" s="133">
        <f>SUMIFS('3-1. (Raw data) Scope 1'!$AT$6:$AT$79,'3-1. (Raw data) Scope 1'!$Y$6:$Y$79,'2-2. Quantitative data_Market'!$B$44,'3-1. (Raw data) Scope 1'!$D$6:$D$79,'2-2. Quantitative data_Market'!$B53,'3-1. (Raw data) Scope 1'!$AB$6:$AB$79,'2-2. Quantitative data_Market'!F$45)</f>
        <v>0</v>
      </c>
      <c r="G53" s="133">
        <f>SUMIFS('3-1. (Raw data) Scope 1'!$AT$6:$AT$79,'3-1. (Raw data) Scope 1'!$Y$6:$Y$79,'2-2. Quantitative data_Market'!$B$44,'3-1. (Raw data) Scope 1'!$D$6:$D$79,'2-2. Quantitative data_Market'!$B53,'3-1. (Raw data) Scope 1'!$AB$6:$AB$79,'2-2. Quantitative data_Market'!G$45)</f>
        <v>0</v>
      </c>
      <c r="H53" s="133">
        <f>SUMIFS('3-1. (Raw data) Scope 1'!$AT$6:$AT$79,'3-1. (Raw data) Scope 1'!$Y$6:$Y$79,'2-2. Quantitative data_Market'!$B$44,'3-1. (Raw data) Scope 1'!$D$6:$D$79,'2-2. Quantitative data_Market'!$B53,'3-1. (Raw data) Scope 1'!$AB$6:$AB$79,'2-2. Quantitative data_Market'!H$45)</f>
        <v>0</v>
      </c>
      <c r="I53" s="133">
        <f>SUMIFS('3-1. (Raw data) Scope 1'!$AT$6:$AT$79,'3-1. (Raw data) Scope 1'!$Y$6:$Y$79,'2-2. Quantitative data_Market'!$B$44,'3-1. (Raw data) Scope 1'!$D$6:$D$79,'2-2. Quantitative data_Market'!$B53,'3-1. (Raw data) Scope 1'!$AB$6:$AB$79,'2-2. Quantitative data_Market'!I$45)</f>
        <v>0</v>
      </c>
      <c r="J53" s="133">
        <f>SUMIFS('3-1. (Raw data) Scope 1'!$AT$6:$AT$79,'3-1. (Raw data) Scope 1'!$Y$6:$Y$79,'2-2. Quantitative data_Market'!$B$44,'3-1. (Raw data) Scope 1'!$D$6:$D$79,'2-2. Quantitative data_Market'!$B53,'3-1. (Raw data) Scope 1'!$AB$6:$AB$79,'2-2. Quantitative data_Market'!J$45)</f>
        <v>0</v>
      </c>
      <c r="K53" s="133">
        <f>SUMIFS('3-2. (Raw data) Scope2_Location'!$AY$6:$AY$33,'3-2. (Raw data) Scope2_Location'!$AD$6:$AD$33,'2-2. Quantitative data_Market'!B$44,'3-2. (Raw data) Scope2_Location'!$D$6:$D$33,'2-2. Quantitative data_Market'!$B53)</f>
        <v>3.1390088912811063</v>
      </c>
      <c r="L53" s="133">
        <f>SUMIFS('3-2. (Raw data) Scope2_Location'!$AY$6:$AY$33,'3-2. (Raw data) Scope2_Location'!$AD$6:$AD$33,'2-2. Quantitative data_Market'!B$44,'3-2. (Raw data) Scope2_Location'!$D$6:$D$33,'2-2. Quantitative data_Market'!$B53)</f>
        <v>3.1390088912811063</v>
      </c>
      <c r="M53" s="133">
        <f>SUMIFS('3-2. (Raw data) Scope2_Location'!$AR$6:$AR$33,'3-2. (Raw data) Scope2_Location'!$AD$6:$AD$33,'2-2. Quantitative data_Market'!B$44,'3-2. (Raw data) Scope2_Location'!$D$6:$D$33,'2-2. Quantitative data_Market'!$B53)</f>
        <v>6.7221333333333328</v>
      </c>
    </row>
    <row r="54" spans="1:13">
      <c r="A54" s="183" t="s">
        <v>34</v>
      </c>
      <c r="B54" s="508">
        <v>2023</v>
      </c>
      <c r="C54" s="512" t="s">
        <v>36</v>
      </c>
      <c r="D54" s="508" t="s">
        <v>30</v>
      </c>
      <c r="E54" s="509"/>
      <c r="F54" s="509"/>
      <c r="G54" s="509"/>
      <c r="H54" s="509"/>
      <c r="I54" s="509"/>
      <c r="J54" s="510"/>
      <c r="K54" s="507" t="s">
        <v>31</v>
      </c>
      <c r="L54" s="506"/>
      <c r="M54" s="506"/>
    </row>
    <row r="55" spans="1:13">
      <c r="A55" s="183" t="s">
        <v>34</v>
      </c>
      <c r="B55" s="511"/>
      <c r="C55" s="513"/>
      <c r="D55" s="162" t="s">
        <v>751</v>
      </c>
      <c r="E55" s="139" t="str" cm="1">
        <f t="array" ref="E55:J55">_xlfn.TOROW(_xlfn.UNIQUE('3-1. (Raw data) Scope 1'!AB6:AB79))</f>
        <v>Automotive gasoline (petrol)</v>
      </c>
      <c r="F55" s="139" t="str">
        <v>Industrial Wastes</v>
      </c>
      <c r="G55" s="139" t="str">
        <v>Biodiesel</v>
      </c>
      <c r="H55" s="139" t="str">
        <v>Liquefied Petroleum Gas (LPG)</v>
      </c>
      <c r="I55" s="139" t="str">
        <v>Gas / Diesel oil</v>
      </c>
      <c r="J55" s="139" t="str">
        <v>Hydrofluorocarbons(HFCs)</v>
      </c>
      <c r="K55" s="162" t="s">
        <v>752</v>
      </c>
      <c r="L55" s="139" t="s">
        <v>753</v>
      </c>
      <c r="M55" s="139" t="s">
        <v>762</v>
      </c>
    </row>
    <row r="56" spans="1:13">
      <c r="A56" s="183" t="s">
        <v>34</v>
      </c>
      <c r="B56" s="82" t="s">
        <v>754</v>
      </c>
      <c r="C56" s="158">
        <f t="shared" ref="C56:C63" si="15">D56+K56</f>
        <v>17676.947093430081</v>
      </c>
      <c r="D56" s="157">
        <f>SUM(E56:J56)</f>
        <v>5472.6179094768095</v>
      </c>
      <c r="E56" s="134">
        <f>SUM(E57:E63)</f>
        <v>1098.8887150045814</v>
      </c>
      <c r="F56" s="134">
        <f t="shared" ref="F56:J56" si="16">SUM(F57:F63)</f>
        <v>3986.6565639008331</v>
      </c>
      <c r="G56" s="134">
        <f t="shared" si="16"/>
        <v>26.422966055903753</v>
      </c>
      <c r="H56" s="134">
        <f t="shared" si="16"/>
        <v>7.584197992371001</v>
      </c>
      <c r="I56" s="134">
        <f t="shared" si="16"/>
        <v>104.75456652311999</v>
      </c>
      <c r="J56" s="134">
        <f t="shared" si="16"/>
        <v>248.3109</v>
      </c>
      <c r="K56" s="134">
        <f>SUM(K57:K63)</f>
        <v>12204.32918395327</v>
      </c>
      <c r="L56" s="134">
        <f>SUM(L57:L63)</f>
        <v>12204.32918395327</v>
      </c>
      <c r="M56" s="134">
        <f>SUM(M57:M63)</f>
        <v>14208.297200000001</v>
      </c>
    </row>
    <row r="57" spans="1:13">
      <c r="A57" s="183" t="s">
        <v>34</v>
      </c>
      <c r="B57" s="159" t="str" cm="1">
        <f t="array" ref="B57:B63">_xlfn.UNIQUE('3-2. (Raw data) Scope2_Location'!$D$6:$D$33)</f>
        <v>HOJEON LIMITED Co., Ltd</v>
      </c>
      <c r="C57" s="158">
        <f t="shared" si="15"/>
        <v>239.15711441114649</v>
      </c>
      <c r="D57" s="156">
        <f>SUM(E57:J57)</f>
        <v>59.956229700104998</v>
      </c>
      <c r="E57" s="133">
        <f>SUMIFS('3-1. (Raw data) Scope 1'!$AT$6:$AT$79,'3-1. (Raw data) Scope 1'!$Y$6:$Y$79,'2-2. Quantitative data_Market'!$B$54,'3-1. (Raw data) Scope 1'!$D$6:$D$79,'2-2. Quantitative data_Market'!$B57,'3-1. (Raw data) Scope 1'!$AB$6:$AB$79,'2-2. Quantitative data_Market'!E$55)</f>
        <v>59.956229700104998</v>
      </c>
      <c r="F57" s="133">
        <f>SUMIFS('3-1. (Raw data) Scope 1'!$AT$6:$AT$79,'3-1. (Raw data) Scope 1'!$Y$6:$Y$79,'2-2. Quantitative data_Market'!$B$54,'3-1. (Raw data) Scope 1'!$D$6:$D$79,'2-2. Quantitative data_Market'!$B57,'3-1. (Raw data) Scope 1'!$AB$6:$AB$79,'2-2. Quantitative data_Market'!F$55)</f>
        <v>0</v>
      </c>
      <c r="G57" s="133">
        <f>SUMIFS('3-1. (Raw data) Scope 1'!$AT$6:$AT$79,'3-1. (Raw data) Scope 1'!$Y$6:$Y$79,'2-2. Quantitative data_Market'!$B$54,'3-1. (Raw data) Scope 1'!$D$6:$D$79,'2-2. Quantitative data_Market'!$B57,'3-1. (Raw data) Scope 1'!$AB$6:$AB$79,'2-2. Quantitative data_Market'!G$55)</f>
        <v>0</v>
      </c>
      <c r="H57" s="133">
        <f>SUMIFS('3-1. (Raw data) Scope 1'!$AT$6:$AT$79,'3-1. (Raw data) Scope 1'!$Y$6:$Y$79,'2-2. Quantitative data_Market'!$B$54,'3-1. (Raw data) Scope 1'!$D$6:$D$79,'2-2. Quantitative data_Market'!$B57,'3-1. (Raw data) Scope 1'!$AB$6:$AB$79,'2-2. Quantitative data_Market'!H$55)</f>
        <v>0</v>
      </c>
      <c r="I57" s="133">
        <f>SUMIFS('3-1. (Raw data) Scope 1'!$AT$6:$AT$79,'3-1. (Raw data) Scope 1'!$Y$6:$Y$79,'2-2. Quantitative data_Market'!$B$54,'3-1. (Raw data) Scope 1'!$D$6:$D$79,'2-2. Quantitative data_Market'!$B57,'3-1. (Raw data) Scope 1'!$AB$6:$AB$79,'2-2. Quantitative data_Market'!I$55)</f>
        <v>0</v>
      </c>
      <c r="J57" s="133">
        <f>SUMIFS('3-1. (Raw data) Scope 1'!$AT$6:$AT$79,'3-1. (Raw data) Scope 1'!$Y$6:$Y$79,'2-2. Quantitative data_Market'!$B$54,'3-1. (Raw data) Scope 1'!$D$6:$D$79,'2-2. Quantitative data_Market'!$B57,'3-1. (Raw data) Scope 1'!$AB$6:$AB$79,'2-2. Quantitative data_Market'!J$55)</f>
        <v>0</v>
      </c>
      <c r="K57" s="133">
        <f>SUMIFS('3-2. (Raw data) Scope2_Location'!$AY$6:$AY$33,'3-2. (Raw data) Scope2_Location'!$AD$6:$AD$33,'2-2. Quantitative data_Market'!$B$54,'3-2. (Raw data) Scope2_Location'!$D$6:$D$33,'2-2. Quantitative data_Market'!$B57)</f>
        <v>179.20088471104148</v>
      </c>
      <c r="L57" s="133">
        <f>SUMIFS('3-2. (Raw data) Scope2_Location'!$AY$6:$AY$33,'3-2. (Raw data) Scope2_Location'!$AD$6:$AD$33,'2-2. Quantitative data_Market'!$B$54,'3-2. (Raw data) Scope2_Location'!$D$6:$D$33,'2-2. Quantitative data_Market'!$B57)</f>
        <v>179.20088471104148</v>
      </c>
      <c r="M57" s="133">
        <f>SUMIFS('3-2. (Raw data) Scope2_Location'!$AR$6:$AR$33,'3-2. (Raw data) Scope2_Location'!$AD$6:$AD$33,'2-2. Quantitative data_Market'!B$54,'3-2. (Raw data) Scope2_Location'!$D$6:$D$33,'2-2. Quantitative data_Market'!$B57)</f>
        <v>383.75560000000002</v>
      </c>
    </row>
    <row r="58" spans="1:13">
      <c r="A58" s="183" t="s">
        <v>34</v>
      </c>
      <c r="B58" s="159" t="str">
        <v>KAHOINDAH CITRAGARMENT</v>
      </c>
      <c r="C58" s="158">
        <f t="shared" si="15"/>
        <v>2386.1474744568791</v>
      </c>
      <c r="D58" s="156">
        <f t="shared" ref="D58:D63" si="17">SUM(E58:J58)</f>
        <v>1049.9840744568789</v>
      </c>
      <c r="E58" s="133">
        <f>SUMIFS('3-1. (Raw data) Scope 1'!$AT$6:$AT$79,'3-1. (Raw data) Scope 1'!$Y$6:$Y$79,'2-2. Quantitative data_Market'!$B$54,'3-1. (Raw data) Scope 1'!$D$6:$D$79,'2-2. Quantitative data_Market'!$B58,'3-1. (Raw data) Scope 1'!$AB$6:$AB$79,'2-2. Quantitative data_Market'!E$55)</f>
        <v>64.022517802709856</v>
      </c>
      <c r="F58" s="133">
        <f>SUMIFS('3-1. (Raw data) Scope 1'!$AT$6:$AT$79,'3-1. (Raw data) Scope 1'!$Y$6:$Y$79,'2-2. Quantitative data_Market'!$B$54,'3-1. (Raw data) Scope 1'!$D$6:$D$79,'2-2. Quantitative data_Market'!$B58,'3-1. (Raw data) Scope 1'!$AB$6:$AB$79,'2-2. Quantitative data_Market'!F$55)</f>
        <v>982.67677012672902</v>
      </c>
      <c r="G58" s="133">
        <f>SUMIFS('3-1. (Raw data) Scope 1'!$AT$6:$AT$79,'3-1. (Raw data) Scope 1'!$Y$6:$Y$79,'2-2. Quantitative data_Market'!$B$54,'3-1. (Raw data) Scope 1'!$D$6:$D$79,'2-2. Quantitative data_Market'!$B58,'3-1. (Raw data) Scope 1'!$AB$6:$AB$79,'2-2. Quantitative data_Market'!G$55)</f>
        <v>2.4961661524800012</v>
      </c>
      <c r="H58" s="133">
        <f>SUMIFS('3-1. (Raw data) Scope 1'!$AT$6:$AT$79,'3-1. (Raw data) Scope 1'!$Y$6:$Y$79,'2-2. Quantitative data_Market'!$B$54,'3-1. (Raw data) Scope 1'!$D$6:$D$79,'2-2. Quantitative data_Market'!$B58,'3-1. (Raw data) Scope 1'!$AB$6:$AB$79,'2-2. Quantitative data_Market'!H$55)</f>
        <v>0.78862037495999993</v>
      </c>
      <c r="I58" s="133">
        <f>SUMIFS('3-1. (Raw data) Scope 1'!$AT$6:$AT$79,'3-1. (Raw data) Scope 1'!$Y$6:$Y$79,'2-2. Quantitative data_Market'!$B$54,'3-1. (Raw data) Scope 1'!$D$6:$D$79,'2-2. Quantitative data_Market'!$B58,'3-1. (Raw data) Scope 1'!$AB$6:$AB$79,'2-2. Quantitative data_Market'!I$55)</f>
        <v>0</v>
      </c>
      <c r="J58" s="133">
        <f>SUMIFS('3-1. (Raw data) Scope 1'!$AT$6:$AT$79,'3-1. (Raw data) Scope 1'!$Y$6:$Y$79,'2-2. Quantitative data_Market'!$B$54,'3-1. (Raw data) Scope 1'!$D$6:$D$79,'2-2. Quantitative data_Market'!$B58,'3-1. (Raw data) Scope 1'!$AB$6:$AB$79,'2-2. Quantitative data_Market'!J$55)</f>
        <v>0</v>
      </c>
      <c r="K58" s="133">
        <f>SUMIFS('3-2. (Raw data) Scope2_Location'!$AY$6:$AY$33,'3-2. (Raw data) Scope2_Location'!$AD$6:$AD$33,'2-2. Quantitative data_Market'!$B$54,'3-2. (Raw data) Scope2_Location'!$D$6:$D$33,'2-2. Quantitative data_Market'!$B58)</f>
        <v>1336.1634000000001</v>
      </c>
      <c r="L58" s="133">
        <f>SUMIFS('3-2. (Raw data) Scope2_Location'!$AY$6:$AY$33,'3-2. (Raw data) Scope2_Location'!$AD$6:$AD$33,'2-2. Quantitative data_Market'!$B$54,'3-2. (Raw data) Scope2_Location'!$D$6:$D$33,'2-2. Quantitative data_Market'!$B58)</f>
        <v>1336.1634000000001</v>
      </c>
      <c r="M58" s="133">
        <f>SUMIFS('3-2. (Raw data) Scope2_Location'!$AR$6:$AR$33,'3-2. (Raw data) Scope2_Location'!$AD$6:$AD$33,'2-2. Quantitative data_Market'!B$54,'3-2. (Raw data) Scope2_Location'!$D$6:$D$33,'2-2. Quantitative data_Market'!$B58)</f>
        <v>1535.8200000000002</v>
      </c>
    </row>
    <row r="59" spans="1:13">
      <c r="A59" s="183" t="s">
        <v>34</v>
      </c>
      <c r="B59" s="159" t="str">
        <v>PT. YONGJIN JAVASUKA GARMENT (1공장)</v>
      </c>
      <c r="C59" s="158">
        <f t="shared" si="15"/>
        <v>2504.7999004178469</v>
      </c>
      <c r="D59" s="156">
        <f t="shared" si="17"/>
        <v>1377.433020417847</v>
      </c>
      <c r="E59" s="133">
        <f>SUMIFS('3-1. (Raw data) Scope 1'!$AT$6:$AT$79,'3-1. (Raw data) Scope 1'!$Y$6:$Y$79,'2-2. Quantitative data_Market'!$B$54,'3-1. (Raw data) Scope 1'!$D$6:$D$79,'2-2. Quantitative data_Market'!$B59,'3-1. (Raw data) Scope 1'!$AB$6:$AB$79,'2-2. Quantitative data_Market'!E$55)</f>
        <v>189.67943614948842</v>
      </c>
      <c r="F59" s="133">
        <f>SUMIFS('3-1. (Raw data) Scope 1'!$AT$6:$AT$79,'3-1. (Raw data) Scope 1'!$Y$6:$Y$79,'2-2. Quantitative data_Market'!$B$54,'3-1. (Raw data) Scope 1'!$D$6:$D$79,'2-2. Quantitative data_Market'!$B59,'3-1. (Raw data) Scope 1'!$AB$6:$AB$79,'2-2. Quantitative data_Market'!F$55)</f>
        <v>1119.3327854832812</v>
      </c>
      <c r="G59" s="133">
        <f>SUMIFS('3-1. (Raw data) Scope 1'!$AT$6:$AT$79,'3-1. (Raw data) Scope 1'!$Y$6:$Y$79,'2-2. Quantitative data_Market'!$B$54,'3-1. (Raw data) Scope 1'!$D$6:$D$79,'2-2. Quantitative data_Market'!$B59,'3-1. (Raw data) Scope 1'!$AB$6:$AB$79,'2-2. Quantitative data_Market'!G$55)</f>
        <v>0</v>
      </c>
      <c r="H59" s="133">
        <f>SUMIFS('3-1. (Raw data) Scope 1'!$AT$6:$AT$79,'3-1. (Raw data) Scope 1'!$Y$6:$Y$79,'2-2. Quantitative data_Market'!$B$54,'3-1. (Raw data) Scope 1'!$D$6:$D$79,'2-2. Quantitative data_Market'!$B59,'3-1. (Raw data) Scope 1'!$AB$6:$AB$79,'2-2. Quantitative data_Market'!H$55)</f>
        <v>2.6317815255577997</v>
      </c>
      <c r="I59" s="133">
        <f>SUMIFS('3-1. (Raw data) Scope 1'!$AT$6:$AT$79,'3-1. (Raw data) Scope 1'!$Y$6:$Y$79,'2-2. Quantitative data_Market'!$B$54,'3-1. (Raw data) Scope 1'!$D$6:$D$79,'2-2. Quantitative data_Market'!$B59,'3-1. (Raw data) Scope 1'!$AB$6:$AB$79,'2-2. Quantitative data_Market'!I$55)</f>
        <v>5.9358672595200002</v>
      </c>
      <c r="J59" s="133">
        <f>SUMIFS('3-1. (Raw data) Scope 1'!$AT$6:$AT$79,'3-1. (Raw data) Scope 1'!$Y$6:$Y$79,'2-2. Quantitative data_Market'!$B$54,'3-1. (Raw data) Scope 1'!$D$6:$D$79,'2-2. Quantitative data_Market'!$B59,'3-1. (Raw data) Scope 1'!$AB$6:$AB$79,'2-2. Quantitative data_Market'!J$55)</f>
        <v>59.853149999999999</v>
      </c>
      <c r="K59" s="133">
        <f>SUMIFS('3-2. (Raw data) Scope2_Location'!$AY$6:$AY$33,'3-2. (Raw data) Scope2_Location'!$AD$6:$AD$33,'2-2. Quantitative data_Market'!$B$54,'3-2. (Raw data) Scope2_Location'!$D$6:$D$33,'2-2. Quantitative data_Market'!$B59)</f>
        <v>1127.3668799999998</v>
      </c>
      <c r="L59" s="133">
        <f>SUMIFS('3-2. (Raw data) Scope2_Location'!$AY$6:$AY$33,'3-2. (Raw data) Scope2_Location'!$AD$6:$AD$33,'2-2. Quantitative data_Market'!$B$54,'3-2. (Raw data) Scope2_Location'!$D$6:$D$33,'2-2. Quantitative data_Market'!$B59)</f>
        <v>1127.3668799999998</v>
      </c>
      <c r="M59" s="133">
        <f>SUMIFS('3-2. (Raw data) Scope2_Location'!$AR$6:$AR$33,'3-2. (Raw data) Scope2_Location'!$AD$6:$AD$33,'2-2. Quantitative data_Market'!B$54,'3-2. (Raw data) Scope2_Location'!$D$6:$D$33,'2-2. Quantitative data_Market'!$B59)</f>
        <v>1295.8239999999998</v>
      </c>
    </row>
    <row r="60" spans="1:13">
      <c r="A60" s="183" t="s">
        <v>34</v>
      </c>
      <c r="B60" s="82" t="str">
        <v>PT. YONGJIN JAVASUKA GARMENT (2,3공장)</v>
      </c>
      <c r="C60" s="158">
        <f t="shared" si="15"/>
        <v>10307.783563689245</v>
      </c>
      <c r="D60" s="156">
        <f t="shared" si="17"/>
        <v>2809.4554036892455</v>
      </c>
      <c r="E60" s="133">
        <f>SUMIFS('3-1. (Raw data) Scope 1'!$AT$6:$AT$79,'3-1. (Raw data) Scope 1'!$Y$6:$Y$79,'2-2. Quantitative data_Market'!$B$54,'3-1. (Raw data) Scope 1'!$D$6:$D$79,'2-2. Quantitative data_Market'!$B60,'3-1. (Raw data) Scope 1'!$AB$6:$AB$79,'2-2. Quantitative data_Market'!E$55)</f>
        <v>633.36815004296932</v>
      </c>
      <c r="F60" s="133">
        <f>SUMIFS('3-1. (Raw data) Scope 1'!$AT$6:$AT$79,'3-1. (Raw data) Scope 1'!$Y$6:$Y$79,'2-2. Quantitative data_Market'!$B$54,'3-1. (Raw data) Scope 1'!$D$6:$D$79,'2-2. Quantitative data_Market'!$B60,'3-1. (Raw data) Scope 1'!$AB$6:$AB$79,'2-2. Quantitative data_Market'!F$55)</f>
        <v>1884.6470082908227</v>
      </c>
      <c r="G60" s="133">
        <f>SUMIFS('3-1. (Raw data) Scope 1'!$AT$6:$AT$79,'3-1. (Raw data) Scope 1'!$Y$6:$Y$79,'2-2. Quantitative data_Market'!$B$54,'3-1. (Raw data) Scope 1'!$D$6:$D$79,'2-2. Quantitative data_Market'!$B60,'3-1. (Raw data) Scope 1'!$AB$6:$AB$79,'2-2. Quantitative data_Market'!G$55)</f>
        <v>0</v>
      </c>
      <c r="H60" s="133">
        <f>SUMIFS('3-1. (Raw data) Scope 1'!$AT$6:$AT$79,'3-1. (Raw data) Scope 1'!$Y$6:$Y$79,'2-2. Quantitative data_Market'!$B$54,'3-1. (Raw data) Scope 1'!$D$6:$D$79,'2-2. Quantitative data_Market'!$B60,'3-1. (Raw data) Scope 1'!$AB$6:$AB$79,'2-2. Quantitative data_Market'!H$55)</f>
        <v>4.1637960918532011</v>
      </c>
      <c r="I60" s="133">
        <f>SUMIFS('3-1. (Raw data) Scope 1'!$AT$6:$AT$79,'3-1. (Raw data) Scope 1'!$Y$6:$Y$79,'2-2. Quantitative data_Market'!$B$54,'3-1. (Raw data) Scope 1'!$D$6:$D$79,'2-2. Quantitative data_Market'!$B60,'3-1. (Raw data) Scope 1'!$AB$6:$AB$79,'2-2. Quantitative data_Market'!I$55)</f>
        <v>98.818699263599996</v>
      </c>
      <c r="J60" s="133">
        <f>SUMIFS('3-1. (Raw data) Scope 1'!$AT$6:$AT$79,'3-1. (Raw data) Scope 1'!$Y$6:$Y$79,'2-2. Quantitative data_Market'!$B$54,'3-1. (Raw data) Scope 1'!$D$6:$D$79,'2-2. Quantitative data_Market'!$B60,'3-1. (Raw data) Scope 1'!$AB$6:$AB$79,'2-2. Quantitative data_Market'!J$55)</f>
        <v>188.45775</v>
      </c>
      <c r="K60" s="133">
        <f>SUMIFS('3-2. (Raw data) Scope2_Location'!$AY$6:$AY$33,'3-2. (Raw data) Scope2_Location'!$AD$6:$AD$33,'2-2. Quantitative data_Market'!$B$54,'3-2. (Raw data) Scope2_Location'!$D$6:$D$33,'2-2. Quantitative data_Market'!$B60)</f>
        <v>7498.32816</v>
      </c>
      <c r="L60" s="133">
        <f>SUMIFS('3-2. (Raw data) Scope2_Location'!$AY$6:$AY$33,'3-2. (Raw data) Scope2_Location'!$AD$6:$AD$33,'2-2. Quantitative data_Market'!$B$54,'3-2. (Raw data) Scope2_Location'!$D$6:$D$33,'2-2. Quantitative data_Market'!$B60)</f>
        <v>7498.32816</v>
      </c>
      <c r="M60" s="133">
        <f>SUMIFS('3-2. (Raw data) Scope2_Location'!$AR$6:$AR$33,'3-2. (Raw data) Scope2_Location'!$AD$6:$AD$33,'2-2. Quantitative data_Market'!B$54,'3-2. (Raw data) Scope2_Location'!$D$6:$D$33,'2-2. Quantitative data_Market'!$B60)</f>
        <v>8618.768</v>
      </c>
    </row>
    <row r="61" spans="1:13">
      <c r="A61" s="183" t="s">
        <v>34</v>
      </c>
      <c r="B61" s="159" t="str">
        <v>PT. HJL INDO NETWORKS</v>
      </c>
      <c r="C61" s="158">
        <f t="shared" si="15"/>
        <v>119.04117649218877</v>
      </c>
      <c r="D61" s="156">
        <f t="shared" si="17"/>
        <v>100.83886249218877</v>
      </c>
      <c r="E61" s="133">
        <f>SUMIFS('3-1. (Raw data) Scope 1'!$AT$6:$AT$79,'3-1. (Raw data) Scope 1'!$Y$6:$Y$79,'2-2. Quantitative data_Market'!$B$54,'3-1. (Raw data) Scope 1'!$D$6:$D$79,'2-2. Quantitative data_Market'!$B61,'3-1. (Raw data) Scope 1'!$AB$6:$AB$79,'2-2. Quantitative data_Market'!E$55)</f>
        <v>100.83886249218877</v>
      </c>
      <c r="F61" s="133">
        <f>SUMIFS('3-1. (Raw data) Scope 1'!$AT$6:$AT$79,'3-1. (Raw data) Scope 1'!$Y$6:$Y$79,'2-2. Quantitative data_Market'!$B$54,'3-1. (Raw data) Scope 1'!$D$6:$D$79,'2-2. Quantitative data_Market'!$B61,'3-1. (Raw data) Scope 1'!$AB$6:$AB$79,'2-2. Quantitative data_Market'!F$55)</f>
        <v>0</v>
      </c>
      <c r="G61" s="133">
        <f>SUMIFS('3-1. (Raw data) Scope 1'!$AT$6:$AT$79,'3-1. (Raw data) Scope 1'!$Y$6:$Y$79,'2-2. Quantitative data_Market'!$B$54,'3-1. (Raw data) Scope 1'!$D$6:$D$79,'2-2. Quantitative data_Market'!$B61,'3-1. (Raw data) Scope 1'!$AB$6:$AB$79,'2-2. Quantitative data_Market'!G$55)</f>
        <v>0</v>
      </c>
      <c r="H61" s="133">
        <f>SUMIFS('3-1. (Raw data) Scope 1'!$AT$6:$AT$79,'3-1. (Raw data) Scope 1'!$Y$6:$Y$79,'2-2. Quantitative data_Market'!$B$54,'3-1. (Raw data) Scope 1'!$D$6:$D$79,'2-2. Quantitative data_Market'!$B61,'3-1. (Raw data) Scope 1'!$AB$6:$AB$79,'2-2. Quantitative data_Market'!H$55)</f>
        <v>0</v>
      </c>
      <c r="I61" s="133">
        <f>SUMIFS('3-1. (Raw data) Scope 1'!$AT$6:$AT$79,'3-1. (Raw data) Scope 1'!$Y$6:$Y$79,'2-2. Quantitative data_Market'!$B$54,'3-1. (Raw data) Scope 1'!$D$6:$D$79,'2-2. Quantitative data_Market'!$B61,'3-1. (Raw data) Scope 1'!$AB$6:$AB$79,'2-2. Quantitative data_Market'!I$55)</f>
        <v>0</v>
      </c>
      <c r="J61" s="133">
        <f>SUMIFS('3-1. (Raw data) Scope 1'!$AT$6:$AT$79,'3-1. (Raw data) Scope 1'!$Y$6:$Y$79,'2-2. Quantitative data_Market'!$B$54,'3-1. (Raw data) Scope 1'!$D$6:$D$79,'2-2. Quantitative data_Market'!$B61,'3-1. (Raw data) Scope 1'!$AB$6:$AB$79,'2-2. Quantitative data_Market'!J$55)</f>
        <v>0</v>
      </c>
      <c r="K61" s="133">
        <f>SUMIFS('3-2. (Raw data) Scope2_Location'!$AY$6:$AY$33,'3-2. (Raw data) Scope2_Location'!$AD$6:$AD$33,'2-2. Quantitative data_Market'!$B$54,'3-2. (Raw data) Scope2_Location'!$D$6:$D$33,'2-2. Quantitative data_Market'!$B61)</f>
        <v>18.202314000000001</v>
      </c>
      <c r="L61" s="133">
        <f>SUMIFS('3-2. (Raw data) Scope2_Location'!$AY$6:$AY$33,'3-2. (Raw data) Scope2_Location'!$AD$6:$AD$33,'2-2. Quantitative data_Market'!$B$54,'3-2. (Raw data) Scope2_Location'!$D$6:$D$33,'2-2. Quantitative data_Market'!$B61)</f>
        <v>18.202314000000001</v>
      </c>
      <c r="M61" s="133">
        <f>SUMIFS('3-2. (Raw data) Scope2_Location'!$AR$6:$AR$33,'3-2. (Raw data) Scope2_Location'!$AD$6:$AD$33,'2-2. Quantitative data_Market'!B$54,'3-2. (Raw data) Scope2_Location'!$D$6:$D$33,'2-2. Quantitative data_Market'!$B61)</f>
        <v>20.922200000000004</v>
      </c>
    </row>
    <row r="62" spans="1:13">
      <c r="A62" s="183" t="s">
        <v>34</v>
      </c>
      <c r="B62" s="159" t="str">
        <v>PT.HOGA REKSA GARMENT</v>
      </c>
      <c r="C62" s="158">
        <f t="shared" si="15"/>
        <v>2117.4423587205438</v>
      </c>
      <c r="D62" s="156">
        <f t="shared" si="17"/>
        <v>74.950318720543819</v>
      </c>
      <c r="E62" s="133">
        <f>SUMIFS('3-1. (Raw data) Scope 1'!$AT$6:$AT$79,'3-1. (Raw data) Scope 1'!$Y$6:$Y$79,'2-2. Quantitative data_Market'!$B$54,'3-1. (Raw data) Scope 1'!$D$6:$D$79,'2-2. Quantitative data_Market'!$B62,'3-1. (Raw data) Scope 1'!$AB$6:$AB$79,'2-2. Quantitative data_Market'!E$55)</f>
        <v>51.023518817120063</v>
      </c>
      <c r="F62" s="133">
        <f>SUMIFS('3-1. (Raw data) Scope 1'!$AT$6:$AT$79,'3-1. (Raw data) Scope 1'!$Y$6:$Y$79,'2-2. Quantitative data_Market'!$B$54,'3-1. (Raw data) Scope 1'!$D$6:$D$79,'2-2. Quantitative data_Market'!$B62,'3-1. (Raw data) Scope 1'!$AB$6:$AB$79,'2-2. Quantitative data_Market'!F$55)</f>
        <v>0</v>
      </c>
      <c r="G62" s="133">
        <f>SUMIFS('3-1. (Raw data) Scope 1'!$AT$6:$AT$79,'3-1. (Raw data) Scope 1'!$Y$6:$Y$79,'2-2. Quantitative data_Market'!$B$54,'3-1. (Raw data) Scope 1'!$D$6:$D$79,'2-2. Quantitative data_Market'!$B62,'3-1. (Raw data) Scope 1'!$AB$6:$AB$79,'2-2. Quantitative data_Market'!G$55)</f>
        <v>23.926799903423753</v>
      </c>
      <c r="H62" s="133">
        <f>SUMIFS('3-1. (Raw data) Scope 1'!$AT$6:$AT$79,'3-1. (Raw data) Scope 1'!$Y$6:$Y$79,'2-2. Quantitative data_Market'!$B$54,'3-1. (Raw data) Scope 1'!$D$6:$D$79,'2-2. Quantitative data_Market'!$B62,'3-1. (Raw data) Scope 1'!$AB$6:$AB$79,'2-2. Quantitative data_Market'!H$55)</f>
        <v>0</v>
      </c>
      <c r="I62" s="133">
        <f>SUMIFS('3-1. (Raw data) Scope 1'!$AT$6:$AT$79,'3-1. (Raw data) Scope 1'!$Y$6:$Y$79,'2-2. Quantitative data_Market'!$B$54,'3-1. (Raw data) Scope 1'!$D$6:$D$79,'2-2. Quantitative data_Market'!$B62,'3-1. (Raw data) Scope 1'!$AB$6:$AB$79,'2-2. Quantitative data_Market'!I$55)</f>
        <v>0</v>
      </c>
      <c r="J62" s="133">
        <f>SUMIFS('3-1. (Raw data) Scope 1'!$AT$6:$AT$79,'3-1. (Raw data) Scope 1'!$Y$6:$Y$79,'2-2. Quantitative data_Market'!$B$54,'3-1. (Raw data) Scope 1'!$D$6:$D$79,'2-2. Quantitative data_Market'!$B62,'3-1. (Raw data) Scope 1'!$AB$6:$AB$79,'2-2. Quantitative data_Market'!J$55)</f>
        <v>0</v>
      </c>
      <c r="K62" s="133">
        <f>SUMIFS('3-2. (Raw data) Scope2_Location'!$AY$6:$AY$33,'3-2. (Raw data) Scope2_Location'!$AD$6:$AD$33,'2-2. Quantitative data_Market'!$B$54,'3-2. (Raw data) Scope2_Location'!$D$6:$D$33,'2-2. Quantitative data_Market'!$B62)</f>
        <v>2042.4920400000001</v>
      </c>
      <c r="L62" s="133">
        <f>SUMIFS('3-2. (Raw data) Scope2_Location'!$AY$6:$AY$33,'3-2. (Raw data) Scope2_Location'!$AD$6:$AD$33,'2-2. Quantitative data_Market'!$B$54,'3-2. (Raw data) Scope2_Location'!$D$6:$D$33,'2-2. Quantitative data_Market'!$B62)</f>
        <v>2042.4920400000001</v>
      </c>
      <c r="M62" s="133">
        <f>SUMIFS('3-2. (Raw data) Scope2_Location'!$AR$6:$AR$33,'3-2. (Raw data) Scope2_Location'!$AD$6:$AD$33,'2-2. Quantitative data_Market'!B$54,'3-2. (Raw data) Scope2_Location'!$D$6:$D$33,'2-2. Quantitative data_Market'!$B62)</f>
        <v>2347.692</v>
      </c>
    </row>
    <row r="63" spans="1:13">
      <c r="A63" s="183" t="s">
        <v>34</v>
      </c>
      <c r="B63" s="159" t="str">
        <v>MFAFA Co., Ltd</v>
      </c>
      <c r="C63" s="158">
        <f t="shared" si="15"/>
        <v>2.5755052422304141</v>
      </c>
      <c r="D63" s="156">
        <f t="shared" si="17"/>
        <v>0</v>
      </c>
      <c r="E63" s="133">
        <f>SUMIFS('3-1. (Raw data) Scope 1'!$AT$6:$AT$79,'3-1. (Raw data) Scope 1'!$Y$6:$Y$79,'2-2. Quantitative data_Market'!$B$54,'3-1. (Raw data) Scope 1'!$D$6:$D$79,'2-2. Quantitative data_Market'!$B63,'3-1. (Raw data) Scope 1'!$AB$6:$AB$79,'2-2. Quantitative data_Market'!E$55)</f>
        <v>0</v>
      </c>
      <c r="F63" s="133">
        <f>SUMIFS('3-1. (Raw data) Scope 1'!$AT$6:$AT$79,'3-1. (Raw data) Scope 1'!$Y$6:$Y$79,'2-2. Quantitative data_Market'!$B$54,'3-1. (Raw data) Scope 1'!$D$6:$D$79,'2-2. Quantitative data_Market'!$B63,'3-1. (Raw data) Scope 1'!$AB$6:$AB$79,'2-2. Quantitative data_Market'!F$55)</f>
        <v>0</v>
      </c>
      <c r="G63" s="133">
        <f>SUMIFS('3-1. (Raw data) Scope 1'!$AT$6:$AT$79,'3-1. (Raw data) Scope 1'!$Y$6:$Y$79,'2-2. Quantitative data_Market'!$B$54,'3-1. (Raw data) Scope 1'!$D$6:$D$79,'2-2. Quantitative data_Market'!$B63,'3-1. (Raw data) Scope 1'!$AB$6:$AB$79,'2-2. Quantitative data_Market'!G$55)</f>
        <v>0</v>
      </c>
      <c r="H63" s="133">
        <f>SUMIFS('3-1. (Raw data) Scope 1'!$AT$6:$AT$79,'3-1. (Raw data) Scope 1'!$Y$6:$Y$79,'2-2. Quantitative data_Market'!$B$54,'3-1. (Raw data) Scope 1'!$D$6:$D$79,'2-2. Quantitative data_Market'!$B63,'3-1. (Raw data) Scope 1'!$AB$6:$AB$79,'2-2. Quantitative data_Market'!H$55)</f>
        <v>0</v>
      </c>
      <c r="I63" s="133">
        <f>SUMIFS('3-1. (Raw data) Scope 1'!$AT$6:$AT$79,'3-1. (Raw data) Scope 1'!$Y$6:$Y$79,'2-2. Quantitative data_Market'!$B$54,'3-1. (Raw data) Scope 1'!$D$6:$D$79,'2-2. Quantitative data_Market'!$B63,'3-1. (Raw data) Scope 1'!$AB$6:$AB$79,'2-2. Quantitative data_Market'!I$55)</f>
        <v>0</v>
      </c>
      <c r="J63" s="133">
        <f>SUMIFS('3-1. (Raw data) Scope 1'!$AT$6:$AT$79,'3-1. (Raw data) Scope 1'!$Y$6:$Y$79,'2-2. Quantitative data_Market'!$B$54,'3-1. (Raw data) Scope 1'!$D$6:$D$79,'2-2. Quantitative data_Market'!$B63,'3-1. (Raw data) Scope 1'!$AB$6:$AB$79,'2-2. Quantitative data_Market'!J$55)</f>
        <v>0</v>
      </c>
      <c r="K63" s="133">
        <f>SUMIFS('3-2. (Raw data) Scope2_Location'!$AY$6:$AY$33,'3-2. (Raw data) Scope2_Location'!$AD$6:$AD$33,'2-2. Quantitative data_Market'!$B$54,'3-2. (Raw data) Scope2_Location'!$D$6:$D$33,'2-2. Quantitative data_Market'!$B63)</f>
        <v>2.5755052422304141</v>
      </c>
      <c r="L63" s="133">
        <f>SUMIFS('3-2. (Raw data) Scope2_Location'!$AY$6:$AY$33,'3-2. (Raw data) Scope2_Location'!$AD$6:$AD$33,'2-2. Quantitative data_Market'!$B$54,'3-2. (Raw data) Scope2_Location'!$D$6:$D$33,'2-2. Quantitative data_Market'!$B63)</f>
        <v>2.5755052422304141</v>
      </c>
      <c r="M63" s="133">
        <f>SUMIFS('3-2. (Raw data) Scope2_Location'!$AR$6:$AR$33,'3-2. (Raw data) Scope2_Location'!$AD$6:$AD$33,'2-2. Quantitative data_Market'!B$54,'3-2. (Raw data) Scope2_Location'!$D$6:$D$33,'2-2. Quantitative data_Market'!$B63)</f>
        <v>5.5153999999999996</v>
      </c>
    </row>
    <row r="64" spans="1:13">
      <c r="A64" s="183" t="s">
        <v>35</v>
      </c>
      <c r="B64" s="508">
        <v>2024</v>
      </c>
      <c r="C64" s="512" t="s">
        <v>36</v>
      </c>
      <c r="D64" s="508" t="s">
        <v>30</v>
      </c>
      <c r="E64" s="509"/>
      <c r="F64" s="509"/>
      <c r="G64" s="509"/>
      <c r="H64" s="509"/>
      <c r="I64" s="509"/>
      <c r="J64" s="510"/>
      <c r="K64" s="507" t="s">
        <v>31</v>
      </c>
      <c r="L64" s="506"/>
      <c r="M64" s="506"/>
    </row>
    <row r="65" spans="1:13">
      <c r="A65" s="183" t="s">
        <v>35</v>
      </c>
      <c r="B65" s="511"/>
      <c r="C65" s="513"/>
      <c r="D65" s="162" t="s">
        <v>751</v>
      </c>
      <c r="E65" s="139" t="str" cm="1">
        <f t="array" ref="E65:J65">_xlfn.TOROW(_xlfn.UNIQUE('3-1. (Raw data) Scope 1'!AB6:AB79))</f>
        <v>Automotive gasoline (petrol)</v>
      </c>
      <c r="F65" s="139" t="str">
        <v>Industrial Wastes</v>
      </c>
      <c r="G65" s="139" t="str">
        <v>Biodiesel</v>
      </c>
      <c r="H65" s="139" t="str">
        <v>Liquefied Petroleum Gas (LPG)</v>
      </c>
      <c r="I65" s="139" t="str">
        <v>Gas / Diesel oil</v>
      </c>
      <c r="J65" s="139" t="str">
        <v>Hydrofluorocarbons(HFCs)</v>
      </c>
      <c r="K65" s="162" t="s">
        <v>752</v>
      </c>
      <c r="L65" s="139" t="s">
        <v>753</v>
      </c>
      <c r="M65" s="139" t="s">
        <v>762</v>
      </c>
    </row>
    <row r="66" spans="1:13">
      <c r="A66" s="183" t="s">
        <v>35</v>
      </c>
      <c r="B66" s="82" t="s">
        <v>754</v>
      </c>
      <c r="C66" s="158">
        <f t="shared" ref="C66:C73" si="18">D66+K66</f>
        <v>17134.191006724242</v>
      </c>
      <c r="D66" s="157">
        <f>SUM(E66:J66)</f>
        <v>5415.5676952981976</v>
      </c>
      <c r="E66" s="134">
        <f t="shared" ref="E66:J66" si="19">SUM(E67:E73)</f>
        <v>945.71448618740374</v>
      </c>
      <c r="F66" s="134">
        <f t="shared" si="19"/>
        <v>4052.7375041113537</v>
      </c>
      <c r="G66" s="134">
        <f t="shared" si="19"/>
        <v>73.412939712042913</v>
      </c>
      <c r="H66" s="134">
        <f t="shared" si="19"/>
        <v>7.4771880111886579</v>
      </c>
      <c r="I66" s="134">
        <f t="shared" si="19"/>
        <v>48.57967727620801</v>
      </c>
      <c r="J66" s="134">
        <f t="shared" si="19"/>
        <v>287.64589999999998</v>
      </c>
      <c r="K66" s="134">
        <f>SUM(K67:K73)</f>
        <v>11718.623311426043</v>
      </c>
      <c r="L66" s="134">
        <f>SUM(L67:L73)</f>
        <v>11718.623311426043</v>
      </c>
      <c r="M66" s="134">
        <f>SUM(M67:M73)</f>
        <v>16374.658466896552</v>
      </c>
    </row>
    <row r="67" spans="1:13">
      <c r="A67" s="183" t="s">
        <v>35</v>
      </c>
      <c r="B67" s="159" t="str" cm="1">
        <f t="array" ref="B67:B73">_xlfn.UNIQUE('3-2. (Raw data) Scope2_Location'!$D$6:$D$33)</f>
        <v>HOJEON LIMITED Co., Ltd</v>
      </c>
      <c r="C67" s="158">
        <f t="shared" si="18"/>
        <v>242.87393258124166</v>
      </c>
      <c r="D67" s="156">
        <f>SUM(E67:J67)</f>
        <v>58.215797747642419</v>
      </c>
      <c r="E67" s="133">
        <f>SUMIFS('3-1. (Raw data) Scope 1'!$AT$6:$AT$79,'3-1. (Raw data) Scope 1'!$Y$6:$Y$79,'2-2. Quantitative data_Market'!$B$64,'3-1. (Raw data) Scope 1'!$D$6:$D$79,'2-2. Quantitative data_Market'!$B67,'3-1. (Raw data) Scope 1'!$AB$6:$AB$79,'2-2. Quantitative data_Market'!E$65)</f>
        <v>58.215797747642419</v>
      </c>
      <c r="F67" s="133">
        <f>SUMIFS('3-1. (Raw data) Scope 1'!$AT$6:$AT$79,'3-1. (Raw data) Scope 1'!$Y$6:$Y$79,'2-2. Quantitative data_Market'!$B$64,'3-1. (Raw data) Scope 1'!$D$6:$D$79,'2-2. Quantitative data_Market'!$B67,'3-1. (Raw data) Scope 1'!$AB$6:$AB$79,'2-2. Quantitative data_Market'!F$65)</f>
        <v>0</v>
      </c>
      <c r="G67" s="133">
        <f>SUMIFS('3-1. (Raw data) Scope 1'!$AT$6:$AT$79,'3-1. (Raw data) Scope 1'!$Y$6:$Y$79,'2-2. Quantitative data_Market'!$B$64,'3-1. (Raw data) Scope 1'!$D$6:$D$79,'2-2. Quantitative data_Market'!$B67,'3-1. (Raw data) Scope 1'!$AB$6:$AB$79,'2-2. Quantitative data_Market'!G$65)</f>
        <v>0</v>
      </c>
      <c r="H67" s="133">
        <f>SUMIFS('3-1. (Raw data) Scope 1'!$AT$6:$AT$79,'3-1. (Raw data) Scope 1'!$Y$6:$Y$79,'2-2. Quantitative data_Market'!$B$64,'3-1. (Raw data) Scope 1'!$D$6:$D$79,'2-2. Quantitative data_Market'!$B67,'3-1. (Raw data) Scope 1'!$AB$6:$AB$79,'2-2. Quantitative data_Market'!H$65)</f>
        <v>0</v>
      </c>
      <c r="I67" s="133">
        <f>SUMIFS('3-1. (Raw data) Scope 1'!$AT$6:$AT$79,'3-1. (Raw data) Scope 1'!$Y$6:$Y$79,'2-2. Quantitative data_Market'!$B$64,'3-1. (Raw data) Scope 1'!$D$6:$D$79,'2-2. Quantitative data_Market'!$B67,'3-1. (Raw data) Scope 1'!$AB$6:$AB$79,'2-2. Quantitative data_Market'!I$65)</f>
        <v>0</v>
      </c>
      <c r="J67" s="133">
        <f>SUMIFS('3-1. (Raw data) Scope 1'!$AT$6:$AT$79,'3-1. (Raw data) Scope 1'!$Y$6:$Y$79,'2-2. Quantitative data_Market'!$B$64,'3-1. (Raw data) Scope 1'!$D$6:$D$79,'2-2. Quantitative data_Market'!$B67,'3-1. (Raw data) Scope 1'!$AB$6:$AB$79,'2-2. Quantitative data_Market'!J$65)</f>
        <v>0</v>
      </c>
      <c r="K67" s="133">
        <f>SUMIFS('3-3. (Raw data) Scope 2_Market'!$AY$6:$AY$33,'3-3. (Raw data) Scope 2_Market'!$AD$6:$AD$33,'2-2. Quantitative data_Market'!$B$64,'3-3. (Raw data) Scope 2_Market'!$D$6:$D$33,'2-2. Quantitative data_Market'!$B67)</f>
        <v>184.65813483359923</v>
      </c>
      <c r="L67" s="133">
        <f>SUMIFS('3-3. (Raw data) Scope 2_Market'!$AY$6:$AY$33,'3-3. (Raw data) Scope 2_Market'!$AD$6:$AD$33,'2-2. Quantitative data_Market'!$B$64,'3-3. (Raw data) Scope 2_Market'!$D$6:$D$33,'2-2. Quantitative data_Market'!$B67)</f>
        <v>184.65813483359923</v>
      </c>
      <c r="M67" s="133">
        <f>SUMIFS('3-2. (Raw data) Scope2_Location'!$AR$6:$AR$33,'3-2. (Raw data) Scope2_Location'!$AD$6:$AD$33,'2-2. Quantitative data_Market'!B$64,'3-2. (Raw data) Scope2_Location'!$D$6:$D$33,'2-2. Quantitative data_Market'!$B67)</f>
        <v>395.44220689655174</v>
      </c>
    </row>
    <row r="68" spans="1:13">
      <c r="A68" s="183" t="s">
        <v>35</v>
      </c>
      <c r="B68" s="159" t="str">
        <v>KAHOINDAH CITRAGARMENT</v>
      </c>
      <c r="C68" s="158">
        <f t="shared" si="18"/>
        <v>877.44928617949267</v>
      </c>
      <c r="D68" s="156">
        <f t="shared" ref="D68:D73" si="20">SUM(E68:J68)</f>
        <v>877.44928617949267</v>
      </c>
      <c r="E68" s="133">
        <f>SUMIFS('3-1. (Raw data) Scope 1'!$AT$6:$AT$79,'3-1. (Raw data) Scope 1'!$Y$6:$Y$79,'2-2. Quantitative data_Market'!$B$64,'3-1. (Raw data) Scope 1'!$D$6:$D$79,'2-2. Quantitative data_Market'!$B68,'3-1. (Raw data) Scope 1'!$AB$6:$AB$79,'2-2. Quantitative data_Market'!E$65)</f>
        <v>46.591948786126338</v>
      </c>
      <c r="F68" s="133">
        <f>SUMIFS('3-1. (Raw data) Scope 1'!$AT$6:$AT$79,'3-1. (Raw data) Scope 1'!$Y$6:$Y$79,'2-2. Quantitative data_Market'!$B$64,'3-1. (Raw data) Scope 1'!$D$6:$D$79,'2-2. Quantitative data_Market'!$B68,'3-1. (Raw data) Scope 1'!$AB$6:$AB$79,'2-2. Quantitative data_Market'!F$65)</f>
        <v>827.64421398273282</v>
      </c>
      <c r="G68" s="133">
        <f>SUMIFS('3-1. (Raw data) Scope 1'!$AT$6:$AT$79,'3-1. (Raw data) Scope 1'!$Y$6:$Y$79,'2-2. Quantitative data_Market'!$B$64,'3-1. (Raw data) Scope 1'!$D$6:$D$79,'2-2. Quantitative data_Market'!$B68,'3-1. (Raw data) Scope 1'!$AB$6:$AB$79,'2-2. Quantitative data_Market'!G$65)</f>
        <v>2.7112740811135199</v>
      </c>
      <c r="H68" s="133">
        <f>SUMIFS('3-1. (Raw data) Scope 1'!$AT$6:$AT$79,'3-1. (Raw data) Scope 1'!$Y$6:$Y$79,'2-2. Quantitative data_Market'!$B$64,'3-1. (Raw data) Scope 1'!$D$6:$D$79,'2-2. Quantitative data_Market'!$B68,'3-1. (Raw data) Scope 1'!$AB$6:$AB$79,'2-2. Quantitative data_Market'!H$65)</f>
        <v>0.50184932951999994</v>
      </c>
      <c r="I68" s="133">
        <f>SUMIFS('3-1. (Raw data) Scope 1'!$AT$6:$AT$79,'3-1. (Raw data) Scope 1'!$Y$6:$Y$79,'2-2. Quantitative data_Market'!$B$64,'3-1. (Raw data) Scope 1'!$D$6:$D$79,'2-2. Quantitative data_Market'!$B68,'3-1. (Raw data) Scope 1'!$AB$6:$AB$79,'2-2. Quantitative data_Market'!I$65)</f>
        <v>0</v>
      </c>
      <c r="J68" s="133">
        <f>SUMIFS('3-1. (Raw data) Scope 1'!$AT$6:$AT$79,'3-1. (Raw data) Scope 1'!$Y$6:$Y$79,'2-2. Quantitative data_Market'!$B$64,'3-1. (Raw data) Scope 1'!$D$6:$D$79,'2-2. Quantitative data_Market'!$B68,'3-1. (Raw data) Scope 1'!$AB$6:$AB$79,'2-2. Quantitative data_Market'!J$65)</f>
        <v>0</v>
      </c>
      <c r="K68" s="133">
        <f>SUMIFS('3-3. (Raw data) Scope 2_Market'!$AY$6:$AY$33,'3-3. (Raw data) Scope 2_Market'!$AD$6:$AD$33,'2-2. Quantitative data_Market'!$B$64,'3-3. (Raw data) Scope 2_Market'!$D$6:$D$33,'2-2. Quantitative data_Market'!$B68)</f>
        <v>0</v>
      </c>
      <c r="L68" s="133">
        <f>SUMIFS('3-3. (Raw data) Scope 2_Market'!$AY$6:$AY$33,'3-3. (Raw data) Scope 2_Market'!$AD$6:$AD$33,'2-2. Quantitative data_Market'!$B$64,'3-3. (Raw data) Scope 2_Market'!$D$6:$D$33,'2-2. Quantitative data_Market'!$B68)</f>
        <v>0</v>
      </c>
      <c r="M68" s="133">
        <f>SUMIFS('3-2. (Raw data) Scope2_Location'!$AR$6:$AR$33,'3-2. (Raw data) Scope2_Location'!$AD$6:$AD$33,'2-2. Quantitative data_Market'!B$64,'3-2. (Raw data) Scope2_Location'!$D$6:$D$33,'2-2. Quantitative data_Market'!$B68)</f>
        <v>1527.0659999999998</v>
      </c>
    </row>
    <row r="69" spans="1:13">
      <c r="A69" s="183" t="s">
        <v>35</v>
      </c>
      <c r="B69" s="159" t="str">
        <v>PT. YONGJIN JAVASUKA GARMENT (1공장)</v>
      </c>
      <c r="C69" s="158">
        <f t="shared" si="18"/>
        <v>2549.6846814312075</v>
      </c>
      <c r="D69" s="156">
        <f t="shared" si="20"/>
        <v>1334.7980634312071</v>
      </c>
      <c r="E69" s="133">
        <f>SUMIFS('3-1. (Raw data) Scope 1'!$AT$6:$AT$79,'3-1. (Raw data) Scope 1'!$Y$6:$Y$79,'2-2. Quantitative data_Market'!$B$64,'3-1. (Raw data) Scope 1'!$D$6:$D$79,'2-2. Quantitative data_Market'!$B69,'3-1. (Raw data) Scope 1'!$AB$6:$AB$79,'2-2. Quantitative data_Market'!E$65)</f>
        <v>140.07552015740646</v>
      </c>
      <c r="F69" s="133">
        <f>SUMIFS('3-1. (Raw data) Scope 1'!$AT$6:$AT$79,'3-1. (Raw data) Scope 1'!$Y$6:$Y$79,'2-2. Quantitative data_Market'!$B$64,'3-1. (Raw data) Scope 1'!$D$6:$D$79,'2-2. Quantitative data_Market'!$B69,'3-1. (Raw data) Scope 1'!$AB$6:$AB$79,'2-2. Quantitative data_Market'!F$65)</f>
        <v>1149.1249128535585</v>
      </c>
      <c r="G69" s="133">
        <f>SUMIFS('3-1. (Raw data) Scope 1'!$AT$6:$AT$79,'3-1. (Raw data) Scope 1'!$Y$6:$Y$79,'2-2. Quantitative data_Market'!$B$64,'3-1. (Raw data) Scope 1'!$D$6:$D$79,'2-2. Quantitative data_Market'!$B69,'3-1. (Raw data) Scope 1'!$AB$6:$AB$79,'2-2. Quantitative data_Market'!G$65)</f>
        <v>0</v>
      </c>
      <c r="H69" s="133">
        <f>SUMIFS('3-1. (Raw data) Scope 1'!$AT$6:$AT$79,'3-1. (Raw data) Scope 1'!$Y$6:$Y$79,'2-2. Quantitative data_Market'!$B$64,'3-1. (Raw data) Scope 1'!$D$6:$D$79,'2-2. Quantitative data_Market'!$B69,'3-1. (Raw data) Scope 1'!$AB$6:$AB$79,'2-2. Quantitative data_Market'!H$65)</f>
        <v>2.6041798124341997</v>
      </c>
      <c r="I69" s="133">
        <f>SUMIFS('3-1. (Raw data) Scope 1'!$AT$6:$AT$79,'3-1. (Raw data) Scope 1'!$Y$6:$Y$79,'2-2. Quantitative data_Market'!$B$64,'3-1. (Raw data) Scope 1'!$D$6:$D$79,'2-2. Quantitative data_Market'!$B69,'3-1. (Raw data) Scope 1'!$AB$6:$AB$79,'2-2. Quantitative data_Market'!I$65)</f>
        <v>9.1196506078079977</v>
      </c>
      <c r="J69" s="133">
        <f>SUMIFS('3-1. (Raw data) Scope 1'!$AT$6:$AT$79,'3-1. (Raw data) Scope 1'!$Y$6:$Y$79,'2-2. Quantitative data_Market'!$B$64,'3-1. (Raw data) Scope 1'!$D$6:$D$79,'2-2. Quantitative data_Market'!$B69,'3-1. (Raw data) Scope 1'!$AB$6:$AB$79,'2-2. Quantitative data_Market'!J$65)</f>
        <v>33.873799999999996</v>
      </c>
      <c r="K69" s="133">
        <f>SUMIFS('3-3. (Raw data) Scope 2_Market'!$AY$6:$AY$33,'3-3. (Raw data) Scope 2_Market'!$AD$6:$AD$33,'2-2. Quantitative data_Market'!$B$64,'3-3. (Raw data) Scope 2_Market'!$D$6:$D$33,'2-2. Quantitative data_Market'!$B69)</f>
        <v>1214.8866180000002</v>
      </c>
      <c r="L69" s="133">
        <f>SUMIFS('3-3. (Raw data) Scope 2_Market'!$AY$6:$AY$33,'3-3. (Raw data) Scope 2_Market'!$AD$6:$AD$33,'2-2. Quantitative data_Market'!$B$64,'3-3. (Raw data) Scope 2_Market'!$D$6:$D$33,'2-2. Quantitative data_Market'!$B69)</f>
        <v>1214.8866180000002</v>
      </c>
      <c r="M69" s="133">
        <f>SUMIFS('3-2. (Raw data) Scope2_Location'!$AR$6:$AR$33,'3-2. (Raw data) Scope2_Location'!$AD$6:$AD$33,'2-2. Quantitative data_Market'!B$64,'3-2. (Raw data) Scope2_Location'!$D$6:$D$33,'2-2. Quantitative data_Market'!$B69)</f>
        <v>1546.4214000000002</v>
      </c>
    </row>
    <row r="70" spans="1:13">
      <c r="A70" s="183" t="s">
        <v>35</v>
      </c>
      <c r="B70" s="82" t="str">
        <v>PT. YONGJIN JAVASUKA GARMENT (2,3공장)</v>
      </c>
      <c r="C70" s="158">
        <f t="shared" si="18"/>
        <v>10134.754918285746</v>
      </c>
      <c r="D70" s="156">
        <f t="shared" si="20"/>
        <v>2918.3442900857449</v>
      </c>
      <c r="E70" s="133">
        <f>SUMIFS('3-1. (Raw data) Scope 1'!$AT$6:$AT$79,'3-1. (Raw data) Scope 1'!$Y$6:$Y$79,'2-2. Quantitative data_Market'!$B$64,'3-1. (Raw data) Scope 1'!$D$6:$D$79,'2-2. Quantitative data_Market'!$B70,'3-1. (Raw data) Scope 1'!$AB$6:$AB$79,'2-2. Quantitative data_Market'!E$65)</f>
        <v>544.77262727304765</v>
      </c>
      <c r="F70" s="133">
        <f>SUMIFS('3-1. (Raw data) Scope 1'!$AT$6:$AT$79,'3-1. (Raw data) Scope 1'!$Y$6:$Y$79,'2-2. Quantitative data_Market'!$B$64,'3-1. (Raw data) Scope 1'!$D$6:$D$79,'2-2. Quantitative data_Market'!$B70,'3-1. (Raw data) Scope 1'!$AB$6:$AB$79,'2-2. Quantitative data_Market'!F$65)</f>
        <v>2075.9683772750623</v>
      </c>
      <c r="G70" s="133">
        <f>SUMIFS('3-1. (Raw data) Scope 1'!$AT$6:$AT$79,'3-1. (Raw data) Scope 1'!$Y$6:$Y$79,'2-2. Quantitative data_Market'!$B$64,'3-1. (Raw data) Scope 1'!$D$6:$D$79,'2-2. Quantitative data_Market'!$B70,'3-1. (Raw data) Scope 1'!$AB$6:$AB$79,'2-2. Quantitative data_Market'!G$65)</f>
        <v>0</v>
      </c>
      <c r="H70" s="133">
        <f>SUMIFS('3-1. (Raw data) Scope 1'!$AT$6:$AT$79,'3-1. (Raw data) Scope 1'!$Y$6:$Y$79,'2-2. Quantitative data_Market'!$B$64,'3-1. (Raw data) Scope 1'!$D$6:$D$79,'2-2. Quantitative data_Market'!$B70,'3-1. (Raw data) Scope 1'!$AB$6:$AB$79,'2-2. Quantitative data_Market'!H$65)</f>
        <v>4.3711588692344581</v>
      </c>
      <c r="I70" s="133">
        <f>SUMIFS('3-1. (Raw data) Scope 1'!$AT$6:$AT$79,'3-1. (Raw data) Scope 1'!$Y$6:$Y$79,'2-2. Quantitative data_Market'!$B$64,'3-1. (Raw data) Scope 1'!$D$6:$D$79,'2-2. Quantitative data_Market'!$B70,'3-1. (Raw data) Scope 1'!$AB$6:$AB$79,'2-2. Quantitative data_Market'!I$65)</f>
        <v>39.460026668400012</v>
      </c>
      <c r="J70" s="133">
        <f>SUMIFS('3-1. (Raw data) Scope 1'!$AT$6:$AT$79,'3-1. (Raw data) Scope 1'!$Y$6:$Y$79,'2-2. Quantitative data_Market'!$B$64,'3-1. (Raw data) Scope 1'!$D$6:$D$79,'2-2. Quantitative data_Market'!$B70,'3-1. (Raw data) Scope 1'!$AB$6:$AB$79,'2-2. Quantitative data_Market'!J$65)</f>
        <v>253.77209999999999</v>
      </c>
      <c r="K70" s="133">
        <f>SUMIFS('3-3. (Raw data) Scope 2_Market'!$AY$6:$AY$33,'3-3. (Raw data) Scope 2_Market'!$AD$6:$AD$33,'2-2. Quantitative data_Market'!$B$64,'3-3. (Raw data) Scope 2_Market'!$D$6:$D$33,'2-2. Quantitative data_Market'!$B70)</f>
        <v>7216.4106282000002</v>
      </c>
      <c r="L70" s="133">
        <f>SUMIFS('3-3. (Raw data) Scope 2_Market'!$AY$6:$AY$33,'3-3. (Raw data) Scope 2_Market'!$AD$6:$AD$33,'2-2. Quantitative data_Market'!$B$64,'3-3. (Raw data) Scope 2_Market'!$D$6:$D$33,'2-2. Quantitative data_Market'!$B70)</f>
        <v>7216.4106282000002</v>
      </c>
      <c r="M70" s="133">
        <f>SUMIFS('3-2. (Raw data) Scope2_Location'!$AR$6:$AR$33,'3-2. (Raw data) Scope2_Location'!$AD$6:$AD$33,'2-2. Quantitative data_Market'!B$64,'3-2. (Raw data) Scope2_Location'!$D$6:$D$33,'2-2. Quantitative data_Market'!$B70)</f>
        <v>9336.8607599999996</v>
      </c>
    </row>
    <row r="71" spans="1:13">
      <c r="A71" s="183" t="s">
        <v>35</v>
      </c>
      <c r="B71" s="159" t="str">
        <v>PT. HJL INDO NETWORKS</v>
      </c>
      <c r="C71" s="158">
        <f t="shared" si="18"/>
        <v>128.43711259581019</v>
      </c>
      <c r="D71" s="156">
        <f t="shared" si="20"/>
        <v>110.40540559581019</v>
      </c>
      <c r="E71" s="133">
        <f>SUMIFS('3-1. (Raw data) Scope 1'!$AT$6:$AT$79,'3-1. (Raw data) Scope 1'!$Y$6:$Y$79,'2-2. Quantitative data_Market'!$B$64,'3-1. (Raw data) Scope 1'!$D$6:$D$79,'2-2. Quantitative data_Market'!$B71,'3-1. (Raw data) Scope 1'!$AB$6:$AB$79,'2-2. Quantitative data_Market'!E$65)</f>
        <v>110.40540559581019</v>
      </c>
      <c r="F71" s="133">
        <f>SUMIFS('3-1. (Raw data) Scope 1'!$AT$6:$AT$79,'3-1. (Raw data) Scope 1'!$Y$6:$Y$79,'2-2. Quantitative data_Market'!$B$64,'3-1. (Raw data) Scope 1'!$D$6:$D$79,'2-2. Quantitative data_Market'!$B71,'3-1. (Raw data) Scope 1'!$AB$6:$AB$79,'2-2. Quantitative data_Market'!F$65)</f>
        <v>0</v>
      </c>
      <c r="G71" s="133">
        <f>SUMIFS('3-1. (Raw data) Scope 1'!$AT$6:$AT$79,'3-1. (Raw data) Scope 1'!$Y$6:$Y$79,'2-2. Quantitative data_Market'!$B$64,'3-1. (Raw data) Scope 1'!$D$6:$D$79,'2-2. Quantitative data_Market'!$B71,'3-1. (Raw data) Scope 1'!$AB$6:$AB$79,'2-2. Quantitative data_Market'!G$65)</f>
        <v>0</v>
      </c>
      <c r="H71" s="133">
        <f>SUMIFS('3-1. (Raw data) Scope 1'!$AT$6:$AT$79,'3-1. (Raw data) Scope 1'!$Y$6:$Y$79,'2-2. Quantitative data_Market'!$B$64,'3-1. (Raw data) Scope 1'!$D$6:$D$79,'2-2. Quantitative data_Market'!$B71,'3-1. (Raw data) Scope 1'!$AB$6:$AB$79,'2-2. Quantitative data_Market'!H$65)</f>
        <v>0</v>
      </c>
      <c r="I71" s="133">
        <f>SUMIFS('3-1. (Raw data) Scope 1'!$AT$6:$AT$79,'3-1. (Raw data) Scope 1'!$Y$6:$Y$79,'2-2. Quantitative data_Market'!$B$64,'3-1. (Raw data) Scope 1'!$D$6:$D$79,'2-2. Quantitative data_Market'!$B71,'3-1. (Raw data) Scope 1'!$AB$6:$AB$79,'2-2. Quantitative data_Market'!I$65)</f>
        <v>0</v>
      </c>
      <c r="J71" s="133">
        <f>SUMIFS('3-1. (Raw data) Scope 1'!$AT$6:$AT$79,'3-1. (Raw data) Scope 1'!$Y$6:$Y$79,'2-2. Quantitative data_Market'!$B$64,'3-1. (Raw data) Scope 1'!$D$6:$D$79,'2-2. Quantitative data_Market'!$B71,'3-1. (Raw data) Scope 1'!$AB$6:$AB$79,'2-2. Quantitative data_Market'!J$65)</f>
        <v>0</v>
      </c>
      <c r="K71" s="133">
        <f>SUMIFS('3-3. (Raw data) Scope 2_Market'!$AY$6:$AY$33,'3-3. (Raw data) Scope 2_Market'!$AD$6:$AD$33,'2-2. Quantitative data_Market'!$B$64,'3-3. (Raw data) Scope 2_Market'!$D$6:$D$33,'2-2. Quantitative data_Market'!$B71)</f>
        <v>18.031707000000004</v>
      </c>
      <c r="L71" s="133">
        <f>SUMIFS('3-3. (Raw data) Scope 2_Market'!$AY$6:$AY$33,'3-3. (Raw data) Scope 2_Market'!$AD$6:$AD$33,'2-2. Quantitative data_Market'!$B$64,'3-3. (Raw data) Scope 2_Market'!$D$6:$D$33,'2-2. Quantitative data_Market'!$B71)</f>
        <v>18.031707000000004</v>
      </c>
      <c r="M71" s="133">
        <f>SUMIFS('3-2. (Raw data) Scope2_Location'!$AR$6:$AR$33,'3-2. (Raw data) Scope2_Location'!$AD$6:$AD$33,'2-2. Quantitative data_Market'!B$64,'3-2. (Raw data) Scope2_Location'!$D$6:$D$33,'2-2. Quantitative data_Market'!$B71)</f>
        <v>20.726100000000002</v>
      </c>
    </row>
    <row r="72" spans="1:13">
      <c r="A72" s="183" t="s">
        <v>35</v>
      </c>
      <c r="B72" s="82" t="str">
        <v>PT.HOGA REKSA GARMENT</v>
      </c>
      <c r="C72" s="158">
        <f t="shared" si="18"/>
        <v>3198.3872722583001</v>
      </c>
      <c r="D72" s="156">
        <f t="shared" si="20"/>
        <v>116.35485225830007</v>
      </c>
      <c r="E72" s="133">
        <f>SUMIFS('3-1. (Raw data) Scope 1'!$AT$6:$AT$79,'3-1. (Raw data) Scope 1'!$Y$6:$Y$79,'2-2. Quantitative data_Market'!$B$64,'3-1. (Raw data) Scope 1'!$D$6:$D$79,'2-2. Quantitative data_Market'!$B72,'3-1. (Raw data) Scope 1'!$AB$6:$AB$79,'2-2. Quantitative data_Market'!E$65)</f>
        <v>45.653186627370673</v>
      </c>
      <c r="F72" s="133">
        <f>SUMIFS('3-1. (Raw data) Scope 1'!$AT$6:$AT$79,'3-1. (Raw data) Scope 1'!$Y$6:$Y$79,'2-2. Quantitative data_Market'!$B$64,'3-1. (Raw data) Scope 1'!$D$6:$D$79,'2-2. Quantitative data_Market'!$B72,'3-1. (Raw data) Scope 1'!$AB$6:$AB$79,'2-2. Quantitative data_Market'!F$65)</f>
        <v>0</v>
      </c>
      <c r="G72" s="133">
        <f>SUMIFS('3-1. (Raw data) Scope 1'!$AT$6:$AT$79,'3-1. (Raw data) Scope 1'!$Y$6:$Y$79,'2-2. Quantitative data_Market'!$B$64,'3-1. (Raw data) Scope 1'!$D$6:$D$79,'2-2. Quantitative data_Market'!$B72,'3-1. (Raw data) Scope 1'!$AB$6:$AB$79,'2-2. Quantitative data_Market'!G$65)</f>
        <v>70.701665630929398</v>
      </c>
      <c r="H72" s="133">
        <f>SUMIFS('3-1. (Raw data) Scope 1'!$AT$6:$AT$79,'3-1. (Raw data) Scope 1'!$Y$6:$Y$79,'2-2. Quantitative data_Market'!$B$64,'3-1. (Raw data) Scope 1'!$D$6:$D$79,'2-2. Quantitative data_Market'!$B72,'3-1. (Raw data) Scope 1'!$AB$6:$AB$79,'2-2. Quantitative data_Market'!H$65)</f>
        <v>0</v>
      </c>
      <c r="I72" s="133">
        <f>SUMIFS('3-1. (Raw data) Scope 1'!$AT$6:$AT$79,'3-1. (Raw data) Scope 1'!$Y$6:$Y$79,'2-2. Quantitative data_Market'!$B$64,'3-1. (Raw data) Scope 1'!$D$6:$D$79,'2-2. Quantitative data_Market'!$B72,'3-1. (Raw data) Scope 1'!$AB$6:$AB$79,'2-2. Quantitative data_Market'!I$65)</f>
        <v>0</v>
      </c>
      <c r="J72" s="133">
        <f>SUMIFS('3-1. (Raw data) Scope 1'!$AT$6:$AT$79,'3-1. (Raw data) Scope 1'!$Y$6:$Y$79,'2-2. Quantitative data_Market'!$B$64,'3-1. (Raw data) Scope 1'!$D$6:$D$79,'2-2. Quantitative data_Market'!$B72,'3-1. (Raw data) Scope 1'!$AB$6:$AB$79,'2-2. Quantitative data_Market'!J$65)</f>
        <v>0</v>
      </c>
      <c r="K72" s="133">
        <f>SUMIFS('3-3. (Raw data) Scope 2_Market'!$AY$6:$AY$33,'3-3. (Raw data) Scope 2_Market'!$AD$6:$AD$33,'2-2. Quantitative data_Market'!$B$64,'3-3. (Raw data) Scope 2_Market'!$D$6:$D$33,'2-2. Quantitative data_Market'!$B72)</f>
        <v>3082.03242</v>
      </c>
      <c r="L72" s="133">
        <f>SUMIFS('3-3. (Raw data) Scope 2_Market'!$AY$6:$AY$33,'3-3. (Raw data) Scope 2_Market'!$AD$6:$AD$33,'2-2. Quantitative data_Market'!$B$64,'3-3. (Raw data) Scope 2_Market'!$D$6:$D$33,'2-2. Quantitative data_Market'!$B72)</f>
        <v>3082.03242</v>
      </c>
      <c r="M72" s="133">
        <f>SUMIFS('3-2. (Raw data) Scope2_Location'!$AR$6:$AR$33,'3-2. (Raw data) Scope2_Location'!$AD$6:$AD$33,'2-2. Quantitative data_Market'!B$64,'3-2. (Raw data) Scope2_Location'!$D$6:$D$33,'2-2. Quantitative data_Market'!$B72)</f>
        <v>3542.5660000000003</v>
      </c>
    </row>
    <row r="73" spans="1:13" ht="17.5" thickBot="1">
      <c r="A73" s="183" t="s">
        <v>35</v>
      </c>
      <c r="B73" s="160" t="str">
        <v>MFAFA Co., Ltd</v>
      </c>
      <c r="C73" s="161">
        <f t="shared" si="18"/>
        <v>2.6038033924423969</v>
      </c>
      <c r="D73" s="156">
        <f t="shared" si="20"/>
        <v>0</v>
      </c>
      <c r="E73" s="133">
        <f>SUMIFS('3-1. (Raw data) Scope 1'!$AT$6:$AT$79,'3-1. (Raw data) Scope 1'!$Y$6:$Y$79,'2-2. Quantitative data_Market'!$B$64,'3-1. (Raw data) Scope 1'!$D$6:$D$79,'2-2. Quantitative data_Market'!$B73,'3-1. (Raw data) Scope 1'!$AB$6:$AB$79,'2-2. Quantitative data_Market'!E$65)</f>
        <v>0</v>
      </c>
      <c r="F73" s="133">
        <f>SUMIFS('3-1. (Raw data) Scope 1'!$AT$6:$AT$79,'3-1. (Raw data) Scope 1'!$Y$6:$Y$79,'2-2. Quantitative data_Market'!$B$64,'3-1. (Raw data) Scope 1'!$D$6:$D$79,'2-2. Quantitative data_Market'!$B73,'3-1. (Raw data) Scope 1'!$AB$6:$AB$79,'2-2. Quantitative data_Market'!F$65)</f>
        <v>0</v>
      </c>
      <c r="G73" s="133">
        <f>SUMIFS('3-1. (Raw data) Scope 1'!$AT$6:$AT$79,'3-1. (Raw data) Scope 1'!$Y$6:$Y$79,'2-2. Quantitative data_Market'!$B$64,'3-1. (Raw data) Scope 1'!$D$6:$D$79,'2-2. Quantitative data_Market'!$B73,'3-1. (Raw data) Scope 1'!$AB$6:$AB$79,'2-2. Quantitative data_Market'!G$65)</f>
        <v>0</v>
      </c>
      <c r="H73" s="133">
        <f>SUMIFS('3-1. (Raw data) Scope 1'!$AT$6:$AT$79,'3-1. (Raw data) Scope 1'!$Y$6:$Y$79,'2-2. Quantitative data_Market'!$B$64,'3-1. (Raw data) Scope 1'!$D$6:$D$79,'2-2. Quantitative data_Market'!$B73,'3-1. (Raw data) Scope 1'!$AB$6:$AB$79,'2-2. Quantitative data_Market'!H$65)</f>
        <v>0</v>
      </c>
      <c r="I73" s="133">
        <f>SUMIFS('3-1. (Raw data) Scope 1'!$AT$6:$AT$79,'3-1. (Raw data) Scope 1'!$Y$6:$Y$79,'2-2. Quantitative data_Market'!$B$64,'3-1. (Raw data) Scope 1'!$D$6:$D$79,'2-2. Quantitative data_Market'!$B73,'3-1. (Raw data) Scope 1'!$AB$6:$AB$79,'2-2. Quantitative data_Market'!I$65)</f>
        <v>0</v>
      </c>
      <c r="J73" s="133">
        <f>SUMIFS('3-1. (Raw data) Scope 1'!$AT$6:$AT$79,'3-1. (Raw data) Scope 1'!$Y$6:$Y$79,'2-2. Quantitative data_Market'!$B$64,'3-1. (Raw data) Scope 1'!$D$6:$D$79,'2-2. Quantitative data_Market'!$B73,'3-1. (Raw data) Scope 1'!$AB$6:$AB$79,'2-2. Quantitative data_Market'!J$65)</f>
        <v>0</v>
      </c>
      <c r="K73" s="133">
        <f>SUMIFS('3-3. (Raw data) Scope 2_Market'!$AY$6:$AY$33,'3-3. (Raw data) Scope 2_Market'!$AD$6:$AD$33,'2-2. Quantitative data_Market'!$B$64,'3-3. (Raw data) Scope 2_Market'!$D$6:$D$33,'2-2. Quantitative data_Market'!$B73)</f>
        <v>2.6038033924423969</v>
      </c>
      <c r="L73" s="133">
        <f>SUMIFS('3-3. (Raw data) Scope 2_Market'!$AY$6:$AY$33,'3-3. (Raw data) Scope 2_Market'!$AD$6:$AD$33,'2-2. Quantitative data_Market'!$B$64,'3-3. (Raw data) Scope 2_Market'!$D$6:$D$33,'2-2. Quantitative data_Market'!$B73)</f>
        <v>2.6038033924423969</v>
      </c>
      <c r="M73" s="133">
        <f>SUMIFS('3-2. (Raw data) Scope2_Location'!$AR$6:$AR$33,'3-2. (Raw data) Scope2_Location'!$AD$6:$AD$33,'2-2. Quantitative data_Market'!B$64,'3-2. (Raw data) Scope2_Location'!$D$6:$D$33,'2-2. Quantitative data_Market'!$B73)</f>
        <v>5.5760000000000005</v>
      </c>
    </row>
    <row r="74" spans="1:13">
      <c r="B74" s="3" t="s">
        <v>764</v>
      </c>
    </row>
    <row r="75" spans="1:13">
      <c r="G75" s="140"/>
      <c r="H75" s="140"/>
      <c r="I75" s="140"/>
      <c r="J75" s="140"/>
      <c r="K75" s="140"/>
      <c r="L75" s="140"/>
    </row>
    <row r="76" spans="1:13">
      <c r="G76" s="140"/>
      <c r="H76" s="140"/>
      <c r="I76" s="140"/>
      <c r="J76" s="140"/>
      <c r="K76" s="140"/>
      <c r="L76" s="140"/>
    </row>
    <row r="77" spans="1:13">
      <c r="G77" s="140"/>
      <c r="H77" s="140"/>
      <c r="I77" s="140"/>
      <c r="J77" s="140"/>
      <c r="K77" s="140"/>
      <c r="L77" s="140"/>
    </row>
    <row r="78" spans="1:13">
      <c r="G78" s="140"/>
      <c r="H78" s="140"/>
      <c r="I78" s="140"/>
      <c r="J78" s="140"/>
      <c r="K78" s="140"/>
      <c r="L78" s="140"/>
    </row>
  </sheetData>
  <mergeCells count="19">
    <mergeCell ref="D5:G5"/>
    <mergeCell ref="H5:J5"/>
    <mergeCell ref="K44:M44"/>
    <mergeCell ref="C13:E13"/>
    <mergeCell ref="F13:H13"/>
    <mergeCell ref="I13:K13"/>
    <mergeCell ref="C27:E27"/>
    <mergeCell ref="C36:E36"/>
    <mergeCell ref="B44:B45"/>
    <mergeCell ref="C44:C45"/>
    <mergeCell ref="D44:J44"/>
    <mergeCell ref="B54:B55"/>
    <mergeCell ref="C54:C55"/>
    <mergeCell ref="D54:J54"/>
    <mergeCell ref="K54:M54"/>
    <mergeCell ref="B64:B65"/>
    <mergeCell ref="C64:C65"/>
    <mergeCell ref="D64:J64"/>
    <mergeCell ref="K64:M64"/>
  </mergeCells>
  <phoneticPr fontId="2" type="noConversion"/>
  <conditionalFormatting sqref="C16:C22">
    <cfRule type="top10" dxfId="98" priority="8" percent="1" rank="10"/>
  </conditionalFormatting>
  <conditionalFormatting sqref="C30:C35">
    <cfRule type="top10" dxfId="97" priority="13" rank="1"/>
  </conditionalFormatting>
  <conditionalFormatting sqref="D16:D22">
    <cfRule type="top10" dxfId="96" priority="7" percent="1" rank="10"/>
  </conditionalFormatting>
  <conditionalFormatting sqref="D30:D35">
    <cfRule type="top10" dxfId="95" priority="14" rank="1"/>
  </conditionalFormatting>
  <conditionalFormatting sqref="D47:D53">
    <cfRule type="top10" dxfId="94" priority="11" rank="1"/>
  </conditionalFormatting>
  <conditionalFormatting sqref="D57:D63">
    <cfRule type="top10" dxfId="93" priority="10" rank="1"/>
  </conditionalFormatting>
  <conditionalFormatting sqref="D67:D73">
    <cfRule type="top10" dxfId="92" priority="9" rank="1"/>
  </conditionalFormatting>
  <conditionalFormatting sqref="E16:E22">
    <cfRule type="top10" dxfId="91" priority="6" percent="1" rank="10"/>
  </conditionalFormatting>
  <conditionalFormatting sqref="E30:E35">
    <cfRule type="top10" dxfId="90" priority="15" rank="1"/>
  </conditionalFormatting>
  <conditionalFormatting sqref="K47:L53">
    <cfRule type="top10" dxfId="89" priority="12" percent="1" rank="10"/>
  </conditionalFormatting>
  <conditionalFormatting sqref="K57:L63">
    <cfRule type="top10" dxfId="88" priority="5" percent="1" rank="10"/>
  </conditionalFormatting>
  <conditionalFormatting sqref="K67:L73">
    <cfRule type="top10" dxfId="87" priority="4" percent="1" rank="10"/>
  </conditionalFormatting>
  <conditionalFormatting sqref="M47:M53">
    <cfRule type="top10" dxfId="86" priority="3" percent="1" rank="10"/>
  </conditionalFormatting>
  <conditionalFormatting sqref="M57:M63">
    <cfRule type="top10" dxfId="85" priority="2" percent="1" rank="10"/>
  </conditionalFormatting>
  <conditionalFormatting sqref="M67:M73">
    <cfRule type="top10" dxfId="84" priority="1" percent="1" rank="10"/>
  </conditionalFormatting>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278B9-31A2-4B7F-8E68-9E668ED141F2}">
  <sheetPr>
    <tabColor theme="9" tint="0.79998168889431442"/>
  </sheetPr>
  <dimension ref="B1:AM184"/>
  <sheetViews>
    <sheetView showGridLines="0" view="pageBreakPreview" zoomScale="85" zoomScaleNormal="70" zoomScaleSheetLayoutView="85" workbookViewId="0">
      <pane xSplit="1" ySplit="2" topLeftCell="B3" activePane="bottomRight" state="frozen"/>
      <selection pane="topRight" activeCell="B1" sqref="B1"/>
      <selection pane="bottomLeft" activeCell="A3" sqref="A3"/>
      <selection pane="bottomRight" activeCell="AA25" sqref="AA25"/>
    </sheetView>
  </sheetViews>
  <sheetFormatPr defaultRowHeight="17"/>
  <cols>
    <col min="1" max="1" width="3.83203125" customWidth="1"/>
    <col min="4" max="4" width="11" customWidth="1"/>
    <col min="5" max="5" width="41.25" customWidth="1"/>
    <col min="12" max="12" width="11" customWidth="1"/>
    <col min="16" max="16" width="6.58203125" customWidth="1"/>
    <col min="17" max="17" width="9" customWidth="1"/>
    <col min="18" max="18" width="19.25" customWidth="1"/>
    <col min="19" max="19" width="29" customWidth="1"/>
    <col min="20" max="20" width="18.5" customWidth="1"/>
    <col min="21" max="21" width="19.33203125" customWidth="1"/>
    <col min="22" max="22" width="18.08203125" bestFit="1" customWidth="1"/>
    <col min="23" max="23" width="13.58203125" customWidth="1"/>
    <col min="24" max="24" width="16.83203125" customWidth="1"/>
    <col min="29" max="30" width="10.25" bestFit="1" customWidth="1"/>
    <col min="32" max="32" width="4.58203125" customWidth="1"/>
  </cols>
  <sheetData>
    <row r="1" spans="2:31" ht="16.5" customHeight="1">
      <c r="B1" s="520" t="s">
        <v>45</v>
      </c>
      <c r="C1" s="520"/>
      <c r="D1" s="520"/>
      <c r="E1" s="520"/>
      <c r="F1" s="520"/>
      <c r="G1" s="520"/>
      <c r="H1" s="520"/>
      <c r="I1" s="520"/>
      <c r="J1" s="520"/>
      <c r="K1" s="520"/>
      <c r="L1" s="520"/>
      <c r="M1" s="520"/>
      <c r="N1" s="520"/>
      <c r="O1" s="520"/>
      <c r="P1" s="520"/>
      <c r="Q1" s="520"/>
      <c r="R1" s="520"/>
      <c r="S1" s="520"/>
      <c r="T1" s="520"/>
      <c r="U1" s="520"/>
      <c r="V1" s="520"/>
      <c r="W1" s="520"/>
      <c r="X1" s="520"/>
      <c r="Y1" s="520"/>
      <c r="Z1" s="520"/>
      <c r="AA1" s="520"/>
      <c r="AB1" s="520"/>
      <c r="AC1" s="520"/>
      <c r="AD1" s="520"/>
      <c r="AE1" s="520"/>
    </row>
    <row r="2" spans="2:31" ht="20.25" customHeight="1">
      <c r="B2" s="520"/>
      <c r="C2" s="520"/>
      <c r="D2" s="520"/>
      <c r="E2" s="520"/>
      <c r="F2" s="520"/>
      <c r="G2" s="520"/>
      <c r="H2" s="520"/>
      <c r="I2" s="520"/>
      <c r="J2" s="520"/>
      <c r="K2" s="520"/>
      <c r="L2" s="520"/>
      <c r="M2" s="520"/>
      <c r="N2" s="520"/>
      <c r="O2" s="520"/>
      <c r="P2" s="520"/>
      <c r="Q2" s="520"/>
      <c r="R2" s="520"/>
      <c r="S2" s="520"/>
      <c r="T2" s="520"/>
      <c r="U2" s="520"/>
      <c r="V2" s="520"/>
      <c r="W2" s="520"/>
      <c r="X2" s="520"/>
      <c r="Y2" s="520"/>
      <c r="Z2" s="520"/>
      <c r="AA2" s="520"/>
      <c r="AB2" s="520"/>
      <c r="AC2" s="520"/>
      <c r="AD2" s="520"/>
      <c r="AE2" s="520"/>
    </row>
    <row r="4" spans="2:31" ht="21">
      <c r="B4" s="535" t="s">
        <v>46</v>
      </c>
      <c r="C4" s="536"/>
      <c r="D4" s="536"/>
      <c r="E4" s="536"/>
      <c r="F4" s="536"/>
      <c r="G4" s="536"/>
      <c r="H4" s="536"/>
      <c r="I4" s="536"/>
      <c r="J4" s="536"/>
      <c r="K4" s="536"/>
      <c r="L4" s="536"/>
      <c r="M4" s="536"/>
      <c r="N4" s="536"/>
      <c r="O4" s="536"/>
      <c r="P4" s="536"/>
      <c r="Q4" s="536"/>
      <c r="R4" s="536"/>
      <c r="S4" s="536"/>
      <c r="T4" s="536"/>
      <c r="U4" s="536"/>
      <c r="V4" s="536"/>
      <c r="W4" s="536"/>
      <c r="X4" s="536"/>
      <c r="Y4" s="536"/>
      <c r="Z4" s="536"/>
      <c r="AA4" s="536"/>
      <c r="AB4" s="536"/>
      <c r="AC4" s="111"/>
      <c r="AD4" s="111"/>
      <c r="AE4" s="111"/>
    </row>
    <row r="6" spans="2:31">
      <c r="B6" s="177" t="s">
        <v>47</v>
      </c>
      <c r="C6" s="178"/>
      <c r="D6" s="178"/>
      <c r="E6" s="178"/>
      <c r="F6" s="178"/>
      <c r="G6" s="178"/>
      <c r="H6" s="178"/>
      <c r="I6" s="178"/>
      <c r="J6" s="178"/>
      <c r="K6" s="178"/>
      <c r="L6" s="178"/>
      <c r="M6" s="178"/>
      <c r="N6" s="179"/>
      <c r="P6" s="136" t="s">
        <v>48</v>
      </c>
      <c r="Q6" s="137"/>
      <c r="R6" s="137"/>
      <c r="S6" s="137"/>
      <c r="T6" s="137"/>
      <c r="U6" s="137"/>
      <c r="V6" s="137"/>
      <c r="W6" s="137"/>
      <c r="X6" s="137"/>
      <c r="Y6" s="137"/>
      <c r="Z6" s="137"/>
      <c r="AA6" s="137"/>
      <c r="AB6" s="137"/>
    </row>
    <row r="7" spans="2:31">
      <c r="B7" s="167"/>
      <c r="C7" s="168"/>
      <c r="D7" s="168"/>
      <c r="E7" s="168"/>
      <c r="F7" s="168"/>
      <c r="G7" s="168"/>
      <c r="H7" s="168"/>
      <c r="I7" s="168"/>
      <c r="J7" s="168"/>
      <c r="K7" s="168"/>
      <c r="L7" s="168"/>
      <c r="M7" s="168"/>
      <c r="N7" s="169"/>
      <c r="P7" s="167"/>
      <c r="Q7" s="168"/>
      <c r="R7" s="168"/>
      <c r="S7" s="168"/>
      <c r="T7" s="168"/>
      <c r="U7" s="168"/>
      <c r="V7" s="168"/>
      <c r="W7" s="168"/>
      <c r="X7" s="168"/>
      <c r="Y7" s="168"/>
      <c r="Z7" s="168"/>
      <c r="AA7" s="168"/>
      <c r="AB7" s="169"/>
    </row>
    <row r="8" spans="2:31">
      <c r="B8" s="170"/>
      <c r="C8" s="164" t="s">
        <v>49</v>
      </c>
      <c r="D8" s="172" t="s">
        <v>50</v>
      </c>
      <c r="E8" s="164" t="s">
        <v>51</v>
      </c>
      <c r="F8" s="164" t="s">
        <v>52</v>
      </c>
      <c r="G8" s="164" t="s">
        <v>53</v>
      </c>
      <c r="N8" s="171"/>
      <c r="P8" s="170"/>
      <c r="Q8" s="522" t="s">
        <v>49</v>
      </c>
      <c r="R8" s="522"/>
      <c r="S8" s="163" t="s">
        <v>38</v>
      </c>
      <c r="AB8" s="171"/>
    </row>
    <row r="9" spans="2:31">
      <c r="B9" s="170"/>
      <c r="C9" s="173" t="s">
        <v>54</v>
      </c>
      <c r="D9" s="173" t="s">
        <v>54</v>
      </c>
      <c r="E9" s="173" t="s">
        <v>54</v>
      </c>
      <c r="F9" s="173" t="s">
        <v>54</v>
      </c>
      <c r="G9" s="173" t="s">
        <v>54</v>
      </c>
      <c r="N9" s="171"/>
      <c r="P9" s="170"/>
      <c r="Q9" s="522" t="s">
        <v>3</v>
      </c>
      <c r="R9" s="522"/>
      <c r="S9" s="166" t="s">
        <v>15</v>
      </c>
      <c r="AB9" s="171"/>
    </row>
    <row r="10" spans="2:31">
      <c r="B10" s="170"/>
      <c r="C10" s="172" t="s">
        <v>44</v>
      </c>
      <c r="D10" s="172" t="s">
        <v>4</v>
      </c>
      <c r="E10" s="164" t="s">
        <v>24</v>
      </c>
      <c r="F10" s="164" t="str" cm="1">
        <f t="array" ref="F10:F15">_xlfn.UNIQUE('3-1. (Raw data) Scope 1'!AB6:AB79)</f>
        <v>Automotive gasoline (petrol)</v>
      </c>
      <c r="G10" s="172" t="s">
        <v>55</v>
      </c>
      <c r="N10" s="171"/>
      <c r="P10" s="170"/>
      <c r="AB10" s="171"/>
    </row>
    <row r="11" spans="2:31">
      <c r="B11" s="170"/>
      <c r="C11" s="172" t="s">
        <v>37</v>
      </c>
      <c r="D11" s="172" t="s">
        <v>40</v>
      </c>
      <c r="E11" s="172" t="s">
        <v>56</v>
      </c>
      <c r="F11" s="172" t="str">
        <v>Industrial Wastes</v>
      </c>
      <c r="G11" s="164" t="s">
        <v>43</v>
      </c>
      <c r="N11" s="171"/>
      <c r="P11" s="170"/>
      <c r="Q11" s="186" t="s">
        <v>29</v>
      </c>
      <c r="R11" s="521" t="s">
        <v>30</v>
      </c>
      <c r="S11" s="521"/>
      <c r="T11" s="521"/>
      <c r="U11" s="521"/>
      <c r="V11" s="521"/>
      <c r="W11" s="521"/>
      <c r="X11" s="521"/>
      <c r="Y11" s="521"/>
      <c r="Z11" s="186" t="s">
        <v>57</v>
      </c>
      <c r="AB11" s="171"/>
    </row>
    <row r="12" spans="2:31" ht="32">
      <c r="B12" s="170"/>
      <c r="C12" s="172" t="s">
        <v>38</v>
      </c>
      <c r="D12" s="172" t="s">
        <v>13</v>
      </c>
      <c r="E12" s="172" t="s">
        <v>57</v>
      </c>
      <c r="F12" s="172" t="str">
        <v>Biodiesel</v>
      </c>
      <c r="G12" s="164"/>
      <c r="N12" s="171"/>
      <c r="P12" s="170"/>
      <c r="Q12" s="186" t="s">
        <v>39</v>
      </c>
      <c r="R12" s="187" t="str" cm="1">
        <f t="array" ref="R12:W12">_xlfn.TOROW(_xlfn.UNIQUE('3-1. (Raw data) Scope 1'!AB6:AB79))</f>
        <v>Automotive gasoline (petrol)</v>
      </c>
      <c r="S12" s="187" t="str">
        <v>Industrial Wastes</v>
      </c>
      <c r="T12" s="187" t="str">
        <v>Biodiesel</v>
      </c>
      <c r="U12" s="187" t="str">
        <v>Liquefied Petroleum Gas (LPG)</v>
      </c>
      <c r="V12" s="187" t="str">
        <v>Gas / Diesel oil</v>
      </c>
      <c r="W12" s="187" t="str">
        <v>Hydrofluorocarbons(HFCs)</v>
      </c>
      <c r="X12" s="187"/>
      <c r="Y12" s="187"/>
      <c r="Z12" s="187" t="s">
        <v>55</v>
      </c>
      <c r="AB12" s="171"/>
    </row>
    <row r="13" spans="2:31">
      <c r="B13" s="170"/>
      <c r="C13" s="172"/>
      <c r="D13" s="172" t="s">
        <v>15</v>
      </c>
      <c r="F13" s="172" t="str">
        <v>Liquefied Petroleum Gas (LPG)</v>
      </c>
      <c r="G13" s="164"/>
      <c r="N13" s="171"/>
      <c r="O13" s="188" t="s">
        <v>58</v>
      </c>
      <c r="P13" s="170"/>
      <c r="Q13" s="184">
        <f>SUM(R13:Z13)</f>
        <v>0</v>
      </c>
      <c r="R13" s="185">
        <f>SUMIFS('3-1. (Raw data) Scope 1'!$AT$6:$AT$79,'3-1. (Raw data) Scope 1'!$Y$6:$Y$79,'(참고} 시각데이터'!$S$8,'3-1. (Raw data) Scope 1'!$D$6:$D$79,'(참고} 시각데이터'!$S$9,'3-1. (Raw data) Scope 1'!$AB$6:$AB$79,'(참고} 시각데이터'!R$12)</f>
        <v>0</v>
      </c>
      <c r="S13" s="185">
        <f>SUMIFS('3-1. (Raw data) Scope 1'!$AT$6:$AT$79,'3-1. (Raw data) Scope 1'!$Y$6:$Y$79,'(참고} 시각데이터'!$S$8,'3-1. (Raw data) Scope 1'!$D$6:$D$79,'(참고} 시각데이터'!$S$9,'3-1. (Raw data) Scope 1'!$AB$6:$AB$79,'(참고} 시각데이터'!S$12)</f>
        <v>0</v>
      </c>
      <c r="T13" s="185">
        <f>SUMIFS('3-1. (Raw data) Scope 1'!$AT$6:$AT$79,'3-1. (Raw data) Scope 1'!$Y$6:$Y$79,'(참고} 시각데이터'!$S$8,'3-1. (Raw data) Scope 1'!$D$6:$D$79,'(참고} 시각데이터'!$S$9,'3-1. (Raw data) Scope 1'!$AB$6:$AB$79,'(참고} 시각데이터'!T$12)</f>
        <v>0</v>
      </c>
      <c r="U13" s="185">
        <f>SUMIFS('3-1. (Raw data) Scope 1'!$AT$6:$AT$79,'3-1. (Raw data) Scope 1'!$Y$6:$Y$79,'(참고} 시각데이터'!$S$8,'3-1. (Raw data) Scope 1'!$D$6:$D$79,'(참고} 시각데이터'!$S$9,'3-1. (Raw data) Scope 1'!$AB$6:$AB$79,'(참고} 시각데이터'!U$12)</f>
        <v>0</v>
      </c>
      <c r="V13" s="185">
        <f>SUMIFS('3-1. (Raw data) Scope 1'!$AT$6:$AT$79,'3-1. (Raw data) Scope 1'!$Y$6:$Y$79,'(참고} 시각데이터'!$S$8,'3-1. (Raw data) Scope 1'!$D$6:$D$79,'(참고} 시각데이터'!$S$9,'3-1. (Raw data) Scope 1'!$AB$6:$AB$79,'(참고} 시각데이터'!V$12)</f>
        <v>0</v>
      </c>
      <c r="W13" s="185">
        <f>SUMIFS('3-1. (Raw data) Scope 1'!$AT$6:$AT$79,'3-1. (Raw data) Scope 1'!$Y$6:$Y$79,'(참고} 시각데이터'!$S$8,'3-1. (Raw data) Scope 1'!$D$6:$D$79,'(참고} 시각데이터'!$S$9,'3-1. (Raw data) Scope 1'!$AB$6:$AB$79,'(참고} 시각데이터'!W$12)</f>
        <v>0</v>
      </c>
      <c r="X13" s="185">
        <f>SUMIFS('3-1. (Raw data) Scope 1'!$AT$6:$AT$79,'3-1. (Raw data) Scope 1'!$Y$6:$Y$79,'(참고} 시각데이터'!$S$8,'3-1. (Raw data) Scope 1'!$D$6:$D$79,'(참고} 시각데이터'!$S$9,'3-1. (Raw data) Scope 1'!$AB$6:$AB$79,'(참고} 시각데이터'!X$12)</f>
        <v>0</v>
      </c>
      <c r="Y13" s="185"/>
      <c r="Z13" s="185">
        <f>SUMIFS('3-2. (Raw data) Scope2_Location'!$AY$6:$AY$33,'3-2. (Raw data) Scope2_Location'!$AD$6:$AD$33,'(참고} 시각데이터'!$S$8,'3-2. (Raw data) Scope2_Location'!$D$6:$D$33,'(참고} 시각데이터'!$S$9,'3-2. (Raw data) Scope2_Location'!$AE$6:$AE$33,'(참고} 시각데이터'!$Z$12)</f>
        <v>0</v>
      </c>
      <c r="AB13" s="171"/>
    </row>
    <row r="14" spans="2:31">
      <c r="B14" s="170"/>
      <c r="C14" s="172"/>
      <c r="D14" s="172" t="s">
        <v>41</v>
      </c>
      <c r="F14" s="172" t="str">
        <v>Gas / Diesel oil</v>
      </c>
      <c r="G14" s="164"/>
      <c r="N14" s="171"/>
      <c r="P14" s="170"/>
      <c r="AB14" s="171"/>
    </row>
    <row r="15" spans="2:31">
      <c r="B15" s="170"/>
      <c r="C15" s="172"/>
      <c r="D15" s="172" t="s">
        <v>42</v>
      </c>
      <c r="F15" s="172" t="str">
        <v>Hydrofluorocarbons(HFCs)</v>
      </c>
      <c r="G15" s="164"/>
      <c r="N15" s="171"/>
      <c r="P15" s="170"/>
      <c r="S15" s="172"/>
      <c r="AB15" s="171"/>
    </row>
    <row r="16" spans="2:31">
      <c r="B16" s="170"/>
      <c r="C16" s="172"/>
      <c r="D16" s="172" t="s">
        <v>27</v>
      </c>
      <c r="F16" s="172"/>
      <c r="G16" s="164"/>
      <c r="N16" s="171"/>
      <c r="P16" s="170"/>
      <c r="AB16" s="171"/>
    </row>
    <row r="17" spans="2:28">
      <c r="B17" s="170"/>
      <c r="F17" s="172"/>
      <c r="G17" s="164"/>
      <c r="N17" s="171"/>
      <c r="P17" s="170"/>
      <c r="AB17" s="171"/>
    </row>
    <row r="18" spans="2:28">
      <c r="B18" s="170"/>
      <c r="G18" s="164"/>
      <c r="N18" s="171"/>
      <c r="P18" s="170"/>
      <c r="AB18" s="171"/>
    </row>
    <row r="19" spans="2:28">
      <c r="B19" s="176"/>
      <c r="C19" s="174"/>
      <c r="D19" s="174"/>
      <c r="E19" s="174"/>
      <c r="F19" s="174"/>
      <c r="G19" s="174"/>
      <c r="H19" s="174"/>
      <c r="I19" s="174"/>
      <c r="J19" s="174"/>
      <c r="K19" s="174"/>
      <c r="L19" s="174"/>
      <c r="M19" s="174"/>
      <c r="N19" s="175"/>
      <c r="P19" s="170"/>
      <c r="AB19" s="171"/>
    </row>
    <row r="20" spans="2:28">
      <c r="B20" s="525" t="s">
        <v>59</v>
      </c>
      <c r="C20" s="526"/>
      <c r="D20" s="296" t="s">
        <v>60</v>
      </c>
      <c r="E20" s="168"/>
      <c r="F20" s="168"/>
      <c r="G20" s="168"/>
      <c r="H20" s="168"/>
      <c r="I20" s="168"/>
      <c r="J20" s="168"/>
      <c r="K20" s="168"/>
      <c r="L20" s="168"/>
      <c r="M20" s="168"/>
      <c r="N20" s="169"/>
      <c r="P20" s="170"/>
      <c r="AB20" s="171"/>
    </row>
    <row r="21" spans="2:28">
      <c r="B21" s="527"/>
      <c r="C21" s="528"/>
      <c r="D21" s="181" t="s">
        <v>61</v>
      </c>
      <c r="E21" s="174"/>
      <c r="F21" s="174"/>
      <c r="G21" s="174"/>
      <c r="H21" s="174"/>
      <c r="I21" s="174"/>
      <c r="J21" s="174"/>
      <c r="K21" s="174"/>
      <c r="L21" s="174"/>
      <c r="M21" s="174"/>
      <c r="N21" s="175"/>
      <c r="P21" s="206"/>
      <c r="Q21" s="207"/>
      <c r="R21" s="207"/>
      <c r="S21" s="207"/>
      <c r="T21" s="207"/>
      <c r="U21" s="207"/>
      <c r="V21" s="207"/>
      <c r="W21" s="207"/>
      <c r="X21" s="207"/>
      <c r="Y21" s="207"/>
      <c r="Z21" s="207"/>
      <c r="AA21" s="207"/>
      <c r="AB21" s="208"/>
    </row>
    <row r="22" spans="2:28">
      <c r="B22" s="172"/>
      <c r="C22" s="172"/>
      <c r="D22" s="172"/>
      <c r="N22" s="171"/>
      <c r="P22" s="170"/>
      <c r="AB22" s="171"/>
    </row>
    <row r="23" spans="2:28">
      <c r="C23" s="521" t="s">
        <v>29</v>
      </c>
      <c r="D23" s="521"/>
      <c r="E23" s="521" t="s">
        <v>30</v>
      </c>
      <c r="F23" s="521"/>
      <c r="G23" s="521"/>
      <c r="H23" s="521"/>
      <c r="I23" s="521"/>
      <c r="J23" s="521"/>
      <c r="K23" s="521"/>
      <c r="L23" s="521"/>
      <c r="M23" s="186" t="s">
        <v>57</v>
      </c>
      <c r="N23" s="171"/>
      <c r="P23" s="170"/>
      <c r="Q23" s="521" t="s">
        <v>29</v>
      </c>
      <c r="R23" s="521"/>
      <c r="S23" s="521" t="s">
        <v>30</v>
      </c>
      <c r="T23" s="521"/>
      <c r="U23" s="521"/>
      <c r="V23" s="521"/>
      <c r="W23" s="521"/>
      <c r="X23" s="521"/>
      <c r="Y23" s="521"/>
      <c r="Z23" s="521"/>
      <c r="AA23" s="186" t="s">
        <v>57</v>
      </c>
      <c r="AB23" s="171"/>
    </row>
    <row r="24" spans="2:28" ht="40.5" customHeight="1">
      <c r="C24" s="187" t="s">
        <v>32</v>
      </c>
      <c r="D24" s="109" t="s">
        <v>62</v>
      </c>
      <c r="E24" s="187" t="str" cm="1">
        <f t="array" ref="E24:J24">_xlfn.TOROW(_xlfn.UNIQUE('3-1. (Raw data) Scope 1'!AB6:AB79))</f>
        <v>Automotive gasoline (petrol)</v>
      </c>
      <c r="F24" s="187" t="str">
        <v>Industrial Wastes</v>
      </c>
      <c r="G24" s="187" t="str">
        <v>Biodiesel</v>
      </c>
      <c r="H24" s="187" t="str">
        <v>Liquefied Petroleum Gas (LPG)</v>
      </c>
      <c r="I24" s="187" t="str">
        <v>Gas / Diesel oil</v>
      </c>
      <c r="J24" s="187" t="str">
        <v>Hydrofluorocarbons(HFCs)</v>
      </c>
      <c r="K24" s="187"/>
      <c r="L24" s="187"/>
      <c r="M24" s="187" t="s">
        <v>55</v>
      </c>
      <c r="N24" s="171"/>
      <c r="P24" s="170"/>
      <c r="Q24" s="187" t="s">
        <v>32</v>
      </c>
      <c r="R24" s="109" t="s">
        <v>62</v>
      </c>
      <c r="S24" s="187" t="str" cm="1">
        <f t="array" ref="S24:X24">_xlfn.TOROW(_xlfn.UNIQUE('3-1. (Raw data) Scope 1'!AB6:AB79))</f>
        <v>Automotive gasoline (petrol)</v>
      </c>
      <c r="T24" s="187" t="str">
        <v>Industrial Wastes</v>
      </c>
      <c r="U24" s="187" t="str">
        <v>Biodiesel</v>
      </c>
      <c r="V24" s="187" t="str">
        <v>Liquefied Petroleum Gas (LPG)</v>
      </c>
      <c r="W24" s="187" t="str">
        <v>Gas / Diesel oil</v>
      </c>
      <c r="X24" s="187" t="str">
        <v>Hydrofluorocarbons(HFCs)</v>
      </c>
      <c r="Y24" s="187"/>
      <c r="Z24" s="187"/>
      <c r="AA24" s="187" t="s">
        <v>55</v>
      </c>
      <c r="AB24" s="171"/>
    </row>
    <row r="25" spans="2:28">
      <c r="C25" s="186" t="s">
        <v>33</v>
      </c>
      <c r="D25" s="203">
        <f>SUM(E25:M25)</f>
        <v>0</v>
      </c>
      <c r="E25" s="185">
        <f>SUMIFS('3-1. (Raw data) Scope 1'!$AT$6:$AT$79,'3-1. (Raw data) Scope 1'!$Y$6:$Y$79,'(참고} 시각데이터'!$C25,'3-1. (Raw data) Scope 1'!$AB$6:$AB$79,E$24)</f>
        <v>0</v>
      </c>
      <c r="F25" s="185">
        <f>SUMIFS('3-1. (Raw data) Scope 1'!$AT$6:$AT$79,'3-1. (Raw data) Scope 1'!$Y$6:$Y$79,'(참고} 시각데이터'!$C25,'3-1. (Raw data) Scope 1'!$AB$6:$AB$79,F$24)</f>
        <v>0</v>
      </c>
      <c r="G25" s="185">
        <f>SUMIFS('3-1. (Raw data) Scope 1'!$AT$6:$AT$79,'3-1. (Raw data) Scope 1'!$Y$6:$Y$79,'(참고} 시각데이터'!$C25,'3-1. (Raw data) Scope 1'!$AB$6:$AB$79,G$24)</f>
        <v>0</v>
      </c>
      <c r="H25" s="185">
        <f>SUMIFS('3-1. (Raw data) Scope 1'!$AT$6:$AT$79,'3-1. (Raw data) Scope 1'!$Y$6:$Y$79,'(참고} 시각데이터'!$C25,'3-1. (Raw data) Scope 1'!$AB$6:$AB$79,H$24)</f>
        <v>0</v>
      </c>
      <c r="I25" s="185">
        <f>SUMIFS('3-1. (Raw data) Scope 1'!$AT$6:$AT$79,'3-1. (Raw data) Scope 1'!$Y$6:$Y$79,'(참고} 시각데이터'!$C25,'3-1. (Raw data) Scope 1'!$AB$6:$AB$79,I$24)</f>
        <v>0</v>
      </c>
      <c r="J25" s="185">
        <f>SUMIFS('3-1. (Raw data) Scope 1'!$AT$6:$AT$79,'3-1. (Raw data) Scope 1'!$Y$6:$Y$79,'(참고} 시각데이터'!$C25,'3-1. (Raw data) Scope 1'!$AB$6:$AB$79,J$24)</f>
        <v>0</v>
      </c>
      <c r="K25" s="185">
        <f>SUMIFS('3-1. (Raw data) Scope 1'!$AT$6:$AT$79,'3-1. (Raw data) Scope 1'!$Y$6:$Y$79,'(참고} 시각데이터'!$C25,'3-1. (Raw data) Scope 1'!$AB$6:$AB$79,K$24)</f>
        <v>0</v>
      </c>
      <c r="L25" s="185"/>
      <c r="M25" s="204">
        <f>SUMIFS('3-2. (Raw data) Scope2_Location'!$AY$6:$AY$33,'3-2. (Raw data) Scope2_Location'!$AD$6:$AD$33,'(참고} 시각데이터'!$C25,'3-2. (Raw data) Scope2_Location'!$AE$6:$AE$33,'(참고} 시각데이터'!$M$24)</f>
        <v>0</v>
      </c>
      <c r="N25" s="171"/>
      <c r="P25" s="170"/>
      <c r="Q25" s="186" t="s">
        <v>33</v>
      </c>
      <c r="R25" s="203">
        <f>SUM(S25:AA25)</f>
        <v>0</v>
      </c>
      <c r="S25" s="185">
        <f>SUMIFS('3-1. (Raw data) Scope 1'!$AT$6:$AT$79,'3-1. (Raw data) Scope 1'!$Y$6:$Y$79,'(참고} 시각데이터'!$Q$25,'3-1. (Raw data) Scope 1'!$D$6:$D$79,'(참고} 시각데이터'!$S$9,'3-1. (Raw data) Scope 1'!$AB$6:$AB$79,S$24)</f>
        <v>0</v>
      </c>
      <c r="T25" s="185">
        <f>SUMIFS('3-1. (Raw data) Scope 1'!$AT$6:$AT$79,'3-1. (Raw data) Scope 1'!$Y$6:$Y$79,'(참고} 시각데이터'!$Q$25,'3-1. (Raw data) Scope 1'!$D$6:$D$79,'(참고} 시각데이터'!$S$9,'3-1. (Raw data) Scope 1'!$AB$6:$AB$79,'(참고} 시각데이터'!T$24)</f>
        <v>0</v>
      </c>
      <c r="U25" s="185">
        <f>SUMIFS('3-1. (Raw data) Scope 1'!$AT$6:$AT$79,'3-1. (Raw data) Scope 1'!$Y$6:$Y$79,'(참고} 시각데이터'!$Q$25,'3-1. (Raw data) Scope 1'!$D$6:$D$79,'(참고} 시각데이터'!$S$9,'3-1. (Raw data) Scope 1'!$AB$6:$AB$79,'(참고} 시각데이터'!U$24)</f>
        <v>0</v>
      </c>
      <c r="V25" s="185">
        <f>SUMIFS('3-1. (Raw data) Scope 1'!$AT$6:$AT$79,'3-1. (Raw data) Scope 1'!$Y$6:$Y$79,'(참고} 시각데이터'!$Q$25,'3-1. (Raw data) Scope 1'!$D$6:$D$79,'(참고} 시각데이터'!$S$9,'3-1. (Raw data) Scope 1'!$AB$6:$AB$79,'(참고} 시각데이터'!V$24)</f>
        <v>0</v>
      </c>
      <c r="W25" s="185">
        <f>SUMIFS('3-1. (Raw data) Scope 1'!$AT$6:$AT$79,'3-1. (Raw data) Scope 1'!$Y$6:$Y$79,'(참고} 시각데이터'!$Q$25,'3-1. (Raw data) Scope 1'!$D$6:$D$79,'(참고} 시각데이터'!$S$9,'3-1. (Raw data) Scope 1'!$AB$6:$AB$79,'(참고} 시각데이터'!W$24)</f>
        <v>0</v>
      </c>
      <c r="X25" s="185">
        <f>SUMIFS('3-1. (Raw data) Scope 1'!$AT$6:$AT$79,'3-1. (Raw data) Scope 1'!$Y$6:$Y$79,'(참고} 시각데이터'!$Q$25,'3-1. (Raw data) Scope 1'!$D$6:$D$79,'(참고} 시각데이터'!$S$9,'3-1. (Raw data) Scope 1'!$AB$6:$AB$79,'(참고} 시각데이터'!X$24)</f>
        <v>0</v>
      </c>
      <c r="Y25" s="185">
        <f>SUMIFS('3-1. (Raw data) Scope 1'!$AT$6:$AT$79,'3-1. (Raw data) Scope 1'!$Y$6:$Y$79,'(참고} 시각데이터'!$Q$25,'3-1. (Raw data) Scope 1'!$D$6:$D$79,'(참고} 시각데이터'!$S$9,'3-1. (Raw data) Scope 1'!$AB$6:$AB$79,'(참고} 시각데이터'!Y$24)</f>
        <v>0</v>
      </c>
      <c r="Z25" s="185">
        <f>SUMIFS('3-1. (Raw data) Scope 1'!$AT$6:$AT$79,'3-1. (Raw data) Scope 1'!$Y$6:$Y$79,'(참고} 시각데이터'!$Q$25,'3-1. (Raw data) Scope 1'!$D$6:$D$79,'(참고} 시각데이터'!$S$9,'3-1. (Raw data) Scope 1'!$AB$6:$AB$79,'(참고} 시각데이터'!Z$24)</f>
        <v>0</v>
      </c>
      <c r="AA25" s="204">
        <f>SUMIFS('3-2. (Raw data) Scope2_Location'!$AY$6:$AY$33,'3-2. (Raw data) Scope2_Location'!$AD$6:$AD$33,'(참고} 시각데이터'!$Q25,'3-2. (Raw data) Scope2_Location'!$D$6:$D$33,'(참고} 시각데이터'!$S$9,'3-2. (Raw data) Scope2_Location'!$AE$6:$AE$33,'(참고} 시각데이터'!$AA$24)</f>
        <v>0</v>
      </c>
      <c r="AB25" s="171"/>
    </row>
    <row r="26" spans="2:28">
      <c r="C26" s="186" t="s">
        <v>34</v>
      </c>
      <c r="D26" s="203">
        <f>SUM(E26:M26)</f>
        <v>0</v>
      </c>
      <c r="E26" s="185">
        <f>SUMIFS('3-1. (Raw data) Scope 1'!$AT$6:$AT$79,'3-1. (Raw data) Scope 1'!$Y$6:$Y$79,'(참고} 시각데이터'!$C26,'3-1. (Raw data) Scope 1'!$AB$6:$AB$79,E$24)</f>
        <v>0</v>
      </c>
      <c r="F26" s="185">
        <f>SUMIFS('3-1. (Raw data) Scope 1'!$AT$6:$AT$79,'3-1. (Raw data) Scope 1'!$Y$6:$Y$79,'(참고} 시각데이터'!$C26,'3-1. (Raw data) Scope 1'!$AB$6:$AB$79,F$24)</f>
        <v>0</v>
      </c>
      <c r="G26" s="185">
        <f>SUMIFS('3-1. (Raw data) Scope 1'!$AT$6:$AT$79,'3-1. (Raw data) Scope 1'!$Y$6:$Y$79,'(참고} 시각데이터'!$C26,'3-1. (Raw data) Scope 1'!$AB$6:$AB$79,G$24)</f>
        <v>0</v>
      </c>
      <c r="H26" s="185">
        <f>SUMIFS('3-1. (Raw data) Scope 1'!$AT$6:$AT$79,'3-1. (Raw data) Scope 1'!$Y$6:$Y$79,'(참고} 시각데이터'!$C26,'3-1. (Raw data) Scope 1'!$AB$6:$AB$79,H$24)</f>
        <v>0</v>
      </c>
      <c r="I26" s="185">
        <f>SUMIFS('3-1. (Raw data) Scope 1'!$AT$6:$AT$79,'3-1. (Raw data) Scope 1'!$Y$6:$Y$79,'(참고} 시각데이터'!$C26,'3-1. (Raw data) Scope 1'!$AB$6:$AB$79,I$24)</f>
        <v>0</v>
      </c>
      <c r="J26" s="185">
        <f>SUMIFS('3-1. (Raw data) Scope 1'!$AT$6:$AT$79,'3-1. (Raw data) Scope 1'!$Y$6:$Y$79,'(참고} 시각데이터'!$C26,'3-1. (Raw data) Scope 1'!$AB$6:$AB$79,J$24)</f>
        <v>0</v>
      </c>
      <c r="K26" s="185">
        <f>SUMIFS('3-1. (Raw data) Scope 1'!$AT$6:$AT$79,'3-1. (Raw data) Scope 1'!$Y$6:$Y$79,'(참고} 시각데이터'!$C26,'3-1. (Raw data) Scope 1'!$AB$6:$AB$79,K$24)</f>
        <v>0</v>
      </c>
      <c r="L26" s="185"/>
      <c r="M26" s="204">
        <f>SUMIFS('3-2. (Raw data) Scope2_Location'!$AY$6:$AY$33,'3-2. (Raw data) Scope2_Location'!$AD$6:$AD$33,'(참고} 시각데이터'!$C26,'3-2. (Raw data) Scope2_Location'!$AE$6:$AE$33,'(참고} 시각데이터'!$M$24)</f>
        <v>0</v>
      </c>
      <c r="N26" s="171"/>
      <c r="P26" s="170"/>
      <c r="Q26" s="186" t="s">
        <v>34</v>
      </c>
      <c r="R26" s="203">
        <f>SUM(S26:AA26)</f>
        <v>0</v>
      </c>
      <c r="S26" s="185">
        <f>SUMIFS('3-1. (Raw data) Scope 1'!$AT$6:$AT$79,'3-1. (Raw data) Scope 1'!$Y$6:$Y$79,'(참고} 시각데이터'!$Q$25,'3-1. (Raw data) Scope 1'!$D$6:$D$79,'(참고} 시각데이터'!$S$9,'3-1. (Raw data) Scope 1'!$AB$6:$AB$79,S$24)</f>
        <v>0</v>
      </c>
      <c r="T26" s="185">
        <f>SUMIFS('3-1. (Raw data) Scope 1'!$AT$6:$AT$79,'3-1. (Raw data) Scope 1'!$Y$6:$Y$79,'(참고} 시각데이터'!$Q$26,'3-1. (Raw data) Scope 1'!$D$6:$D$79,'(참고} 시각데이터'!$S$9,'3-1. (Raw data) Scope 1'!$AB$6:$AB$79,'(참고} 시각데이터'!T$24)</f>
        <v>0</v>
      </c>
      <c r="U26" s="185">
        <f>SUMIFS('3-1. (Raw data) Scope 1'!$AT$6:$AT$79,'3-1. (Raw data) Scope 1'!$Y$6:$Y$79,'(참고} 시각데이터'!$Q$26,'3-1. (Raw data) Scope 1'!$D$6:$D$79,'(참고} 시각데이터'!$S$9,'3-1. (Raw data) Scope 1'!$AB$6:$AB$79,'(참고} 시각데이터'!U$24)</f>
        <v>0</v>
      </c>
      <c r="V26" s="185">
        <f>SUMIFS('3-1. (Raw data) Scope 1'!$AT$6:$AT$79,'3-1. (Raw data) Scope 1'!$Y$6:$Y$79,'(참고} 시각데이터'!$Q$26,'3-1. (Raw data) Scope 1'!$D$6:$D$79,'(참고} 시각데이터'!$S$9,'3-1. (Raw data) Scope 1'!$AB$6:$AB$79,'(참고} 시각데이터'!V$24)</f>
        <v>0</v>
      </c>
      <c r="W26" s="185">
        <f>SUMIFS('3-1. (Raw data) Scope 1'!$AT$6:$AT$79,'3-1. (Raw data) Scope 1'!$Y$6:$Y$79,'(참고} 시각데이터'!$Q$26,'3-1. (Raw data) Scope 1'!$D$6:$D$79,'(참고} 시각데이터'!$S$9,'3-1. (Raw data) Scope 1'!$AB$6:$AB$79,'(참고} 시각데이터'!W$24)</f>
        <v>0</v>
      </c>
      <c r="X26" s="185">
        <f>SUMIFS('3-1. (Raw data) Scope 1'!$AT$6:$AT$79,'3-1. (Raw data) Scope 1'!$Y$6:$Y$79,'(참고} 시각데이터'!$Q$26,'3-1. (Raw data) Scope 1'!$D$6:$D$79,'(참고} 시각데이터'!$S$9,'3-1. (Raw data) Scope 1'!$AB$6:$AB$79,'(참고} 시각데이터'!X$24)</f>
        <v>0</v>
      </c>
      <c r="Y26" s="185">
        <f>SUMIFS('3-1. (Raw data) Scope 1'!$AT$6:$AT$79,'3-1. (Raw data) Scope 1'!$Y$6:$Y$79,'(참고} 시각데이터'!$Q$25,'3-1. (Raw data) Scope 1'!$D$6:$D$79,'(참고} 시각데이터'!$S$9,'3-1. (Raw data) Scope 1'!$AB$6:$AB$79,'(참고} 시각데이터'!Y$24)</f>
        <v>0</v>
      </c>
      <c r="Z26" s="185">
        <f>SUMIFS('3-1. (Raw data) Scope 1'!$AT$6:$AT$79,'3-1. (Raw data) Scope 1'!$Y$6:$Y$79,'(참고} 시각데이터'!$Q$25,'3-1. (Raw data) Scope 1'!$D$6:$D$79,'(참고} 시각데이터'!$S$9,'3-1. (Raw data) Scope 1'!$AB$6:$AB$79,'(참고} 시각데이터'!Z$24)</f>
        <v>0</v>
      </c>
      <c r="AA26" s="204">
        <f>SUMIFS('3-2. (Raw data) Scope2_Location'!$AY$6:$AY$33,'3-2. (Raw data) Scope2_Location'!$AD$6:$AD$33,'(참고} 시각데이터'!$Q26,'3-2. (Raw data) Scope2_Location'!$D$6:$D$33,'(참고} 시각데이터'!$S$9,'3-2. (Raw data) Scope2_Location'!$AE$6:$AE$33,'(참고} 시각데이터'!$AA$24)</f>
        <v>0</v>
      </c>
      <c r="AB26" s="171"/>
    </row>
    <row r="27" spans="2:28">
      <c r="C27" s="186" t="s">
        <v>35</v>
      </c>
      <c r="D27" s="203">
        <f>SUM(E27:M27)</f>
        <v>0</v>
      </c>
      <c r="E27" s="185">
        <f>SUMIFS('3-1. (Raw data) Scope 1'!$AT$6:$AT$79,'3-1. (Raw data) Scope 1'!$Y$6:$Y$79,'(참고} 시각데이터'!$C27,'3-1. (Raw data) Scope 1'!$AB$6:$AB$79,E$24)</f>
        <v>0</v>
      </c>
      <c r="F27" s="185">
        <f>SUMIFS('3-1. (Raw data) Scope 1'!$AT$6:$AT$79,'3-1. (Raw data) Scope 1'!$Y$6:$Y$79,'(참고} 시각데이터'!$C27,'3-1. (Raw data) Scope 1'!$AB$6:$AB$79,F$24)</f>
        <v>0</v>
      </c>
      <c r="G27" s="185">
        <f>SUMIFS('3-1. (Raw data) Scope 1'!$AT$6:$AT$79,'3-1. (Raw data) Scope 1'!$Y$6:$Y$79,'(참고} 시각데이터'!$C27,'3-1. (Raw data) Scope 1'!$AB$6:$AB$79,G$24)</f>
        <v>0</v>
      </c>
      <c r="H27" s="185">
        <f>SUMIFS('3-1. (Raw data) Scope 1'!$AT$6:$AT$79,'3-1. (Raw data) Scope 1'!$Y$6:$Y$79,'(참고} 시각데이터'!$C27,'3-1. (Raw data) Scope 1'!$AB$6:$AB$79,H$24)</f>
        <v>0</v>
      </c>
      <c r="I27" s="185">
        <f>SUMIFS('3-1. (Raw data) Scope 1'!$AT$6:$AT$79,'3-1. (Raw data) Scope 1'!$Y$6:$Y$79,'(참고} 시각데이터'!$C27,'3-1. (Raw data) Scope 1'!$AB$6:$AB$79,I$24)</f>
        <v>0</v>
      </c>
      <c r="J27" s="185">
        <f>SUMIFS('3-1. (Raw data) Scope 1'!$AT$6:$AT$79,'3-1. (Raw data) Scope 1'!$Y$6:$Y$79,'(참고} 시각데이터'!$C27,'3-1. (Raw data) Scope 1'!$AB$6:$AB$79,J$24)</f>
        <v>0</v>
      </c>
      <c r="K27" s="185">
        <f>SUMIFS('3-1. (Raw data) Scope 1'!$AT$6:$AT$79,'3-1. (Raw data) Scope 1'!$Y$6:$Y$79,'(참고} 시각데이터'!$C27,'3-1. (Raw data) Scope 1'!$AB$6:$AB$79,K$24)</f>
        <v>0</v>
      </c>
      <c r="L27" s="185"/>
      <c r="M27" s="204">
        <f>SUMIFS('3-2. (Raw data) Scope2_Location'!$AY$6:$AY$33,'3-2. (Raw data) Scope2_Location'!$AD$6:$AD$33,'(참고} 시각데이터'!$C27,'3-2. (Raw data) Scope2_Location'!$AE$6:$AE$33,'(참고} 시각데이터'!$M$24)</f>
        <v>0</v>
      </c>
      <c r="N27" s="171"/>
      <c r="P27" s="170"/>
      <c r="Q27" s="186" t="s">
        <v>35</v>
      </c>
      <c r="R27" s="203">
        <f>SUM(S27:AA27)</f>
        <v>0</v>
      </c>
      <c r="S27" s="185">
        <f>SUMIFS('3-1. (Raw data) Scope 1'!$AT$6:$AT$79,'3-1. (Raw data) Scope 1'!$Y$6:$Y$79,'(참고} 시각데이터'!$Q$25,'3-1. (Raw data) Scope 1'!$D$6:$D$79,'(참고} 시각데이터'!$S$9,'3-1. (Raw data) Scope 1'!$AB$6:$AB$79,S$24)</f>
        <v>0</v>
      </c>
      <c r="T27" s="185">
        <f>SUMIFS('3-1. (Raw data) Scope 1'!$AT$6:$AT$79,'3-1. (Raw data) Scope 1'!$Y$6:$Y$79,'(참고} 시각데이터'!$Q$27,'3-1. (Raw data) Scope 1'!$D$6:$D$79,'(참고} 시각데이터'!$S$9,'3-1. (Raw data) Scope 1'!$AB$6:$AB$79,'(참고} 시각데이터'!T$24)</f>
        <v>0</v>
      </c>
      <c r="U27" s="185">
        <f>SUMIFS('3-1. (Raw data) Scope 1'!$AT$6:$AT$79,'3-1. (Raw data) Scope 1'!$Y$6:$Y$79,'(참고} 시각데이터'!$Q$27,'3-1. (Raw data) Scope 1'!$D$6:$D$79,'(참고} 시각데이터'!$S$9,'3-1. (Raw data) Scope 1'!$AB$6:$AB$79,'(참고} 시각데이터'!U$24)</f>
        <v>0</v>
      </c>
      <c r="V27" s="185">
        <f>SUMIFS('3-1. (Raw data) Scope 1'!$AT$6:$AT$79,'3-1. (Raw data) Scope 1'!$Y$6:$Y$79,'(참고} 시각데이터'!$Q$27,'3-1. (Raw data) Scope 1'!$D$6:$D$79,'(참고} 시각데이터'!$S$9,'3-1. (Raw data) Scope 1'!$AB$6:$AB$79,'(참고} 시각데이터'!V$24)</f>
        <v>0</v>
      </c>
      <c r="W27" s="185">
        <f>SUMIFS('3-1. (Raw data) Scope 1'!$AT$6:$AT$79,'3-1. (Raw data) Scope 1'!$Y$6:$Y$79,'(참고} 시각데이터'!$Q$27,'3-1. (Raw data) Scope 1'!$D$6:$D$79,'(참고} 시각데이터'!$S$9,'3-1. (Raw data) Scope 1'!$AB$6:$AB$79,'(참고} 시각데이터'!W$24)</f>
        <v>0</v>
      </c>
      <c r="X27" s="185">
        <f>SUMIFS('3-1. (Raw data) Scope 1'!$AT$6:$AT$79,'3-1. (Raw data) Scope 1'!$Y$6:$Y$79,'(참고} 시각데이터'!$Q$27,'3-1. (Raw data) Scope 1'!$D$6:$D$79,'(참고} 시각데이터'!$S$9,'3-1. (Raw data) Scope 1'!$AB$6:$AB$79,'(참고} 시각데이터'!X$24)</f>
        <v>0</v>
      </c>
      <c r="Y27" s="185">
        <f>SUMIFS('3-1. (Raw data) Scope 1'!$AT$6:$AT$79,'3-1. (Raw data) Scope 1'!$Y$6:$Y$79,'(참고} 시각데이터'!$Q$25,'3-1. (Raw data) Scope 1'!$D$6:$D$79,'(참고} 시각데이터'!$S$9,'3-1. (Raw data) Scope 1'!$AB$6:$AB$79,'(참고} 시각데이터'!Y$24)</f>
        <v>0</v>
      </c>
      <c r="Z27" s="185">
        <f>SUMIFS('3-1. (Raw data) Scope 1'!$AT$6:$AT$79,'3-1. (Raw data) Scope 1'!$Y$6:$Y$79,'(참고} 시각데이터'!$Q$25,'3-1. (Raw data) Scope 1'!$D$6:$D$79,'(참고} 시각데이터'!$S$9,'3-1. (Raw data) Scope 1'!$AB$6:$AB$79,'(참고} 시각데이터'!Z$24)</f>
        <v>0</v>
      </c>
      <c r="AA27" s="204">
        <f>SUMIFS('3-2. (Raw data) Scope2_Location'!$AY$6:$AY$33,'3-2. (Raw data) Scope2_Location'!$AD$6:$AD$33,'(참고} 시각데이터'!$Q27,'3-2. (Raw data) Scope2_Location'!$D$6:$D$33,'(참고} 시각데이터'!$S$9,'3-2. (Raw data) Scope2_Location'!$AE$6:$AE$33,'(참고} 시각데이터'!$AA$24)</f>
        <v>0</v>
      </c>
      <c r="AB27" s="171"/>
    </row>
    <row r="28" spans="2:28">
      <c r="N28" s="171"/>
      <c r="P28" s="170"/>
      <c r="AB28" s="171"/>
    </row>
    <row r="29" spans="2:28">
      <c r="N29" s="171"/>
      <c r="P29" s="170"/>
      <c r="AB29" s="171"/>
    </row>
    <row r="30" spans="2:28">
      <c r="N30" s="171"/>
      <c r="P30" s="170"/>
      <c r="AB30" s="171"/>
    </row>
    <row r="31" spans="2:28">
      <c r="N31" s="171"/>
      <c r="P31" s="170"/>
      <c r="AB31" s="171"/>
    </row>
    <row r="32" spans="2:28">
      <c r="N32" s="171"/>
      <c r="P32" s="170"/>
      <c r="AB32" s="171"/>
    </row>
    <row r="33" spans="2:31">
      <c r="N33" s="171"/>
      <c r="P33" s="170"/>
      <c r="AB33" s="171"/>
    </row>
    <row r="34" spans="2:31">
      <c r="N34" s="171"/>
      <c r="P34" s="170"/>
      <c r="AB34" s="171"/>
    </row>
    <row r="35" spans="2:31">
      <c r="N35" s="171"/>
      <c r="P35" s="170"/>
      <c r="AB35" s="171"/>
    </row>
    <row r="36" spans="2:31">
      <c r="N36" s="171"/>
      <c r="P36" s="170"/>
      <c r="AB36" s="171"/>
    </row>
    <row r="37" spans="2:31">
      <c r="N37" s="171"/>
      <c r="P37" s="170"/>
      <c r="AB37" s="171"/>
    </row>
    <row r="38" spans="2:31">
      <c r="N38" s="171"/>
      <c r="P38" s="170"/>
      <c r="AB38" s="171"/>
    </row>
    <row r="39" spans="2:31">
      <c r="N39" s="171"/>
      <c r="P39" s="170"/>
      <c r="AB39" s="171"/>
    </row>
    <row r="40" spans="2:31">
      <c r="N40" s="171"/>
      <c r="P40" s="170"/>
      <c r="AB40" s="171"/>
    </row>
    <row r="41" spans="2:31">
      <c r="N41" s="171"/>
      <c r="P41" s="170"/>
      <c r="AB41" s="171"/>
    </row>
    <row r="42" spans="2:31">
      <c r="N42" s="171"/>
      <c r="P42" s="170"/>
      <c r="AB42" s="171"/>
    </row>
    <row r="43" spans="2:31">
      <c r="N43" s="171"/>
      <c r="P43" s="170"/>
      <c r="AB43" s="171"/>
    </row>
    <row r="44" spans="2:31">
      <c r="B44" s="176"/>
      <c r="C44" s="174"/>
      <c r="D44" s="174"/>
      <c r="E44" s="174"/>
      <c r="F44" s="174"/>
      <c r="G44" s="174"/>
      <c r="H44" s="174"/>
      <c r="I44" s="174"/>
      <c r="J44" s="174"/>
      <c r="K44" s="174"/>
      <c r="L44" s="174"/>
      <c r="M44" s="174"/>
      <c r="N44" s="175"/>
      <c r="P44" s="176"/>
      <c r="Q44" s="174"/>
      <c r="R44" s="174"/>
      <c r="S44" s="174"/>
      <c r="T44" s="174"/>
      <c r="U44" s="174"/>
      <c r="V44" s="174"/>
      <c r="W44" s="174"/>
      <c r="X44" s="174"/>
      <c r="Y44" s="174"/>
      <c r="Z44" s="174"/>
      <c r="AA44" s="174"/>
      <c r="AB44" s="175"/>
    </row>
    <row r="45" spans="2:31">
      <c r="B45" s="172"/>
      <c r="C45" s="172"/>
      <c r="D45" s="172"/>
    </row>
    <row r="46" spans="2:31" ht="21">
      <c r="B46" s="535" t="s">
        <v>63</v>
      </c>
      <c r="C46" s="536"/>
      <c r="D46" s="536"/>
      <c r="E46" s="536"/>
      <c r="F46" s="536"/>
      <c r="G46" s="536"/>
      <c r="H46" s="536"/>
      <c r="I46" s="536"/>
      <c r="J46" s="536"/>
      <c r="K46" s="536"/>
      <c r="L46" s="536"/>
      <c r="M46" s="536"/>
      <c r="N46" s="536"/>
      <c r="O46" s="536"/>
      <c r="P46" s="536"/>
      <c r="Q46" s="536"/>
      <c r="R46" s="536"/>
      <c r="S46" s="536"/>
      <c r="T46" s="536"/>
      <c r="U46" s="536"/>
      <c r="V46" s="536"/>
      <c r="W46" s="536"/>
      <c r="X46" s="536"/>
      <c r="Y46" s="536"/>
      <c r="Z46" s="536"/>
      <c r="AA46" s="536"/>
      <c r="AB46" s="536"/>
      <c r="AC46" s="111"/>
      <c r="AD46" s="111"/>
      <c r="AE46" s="111"/>
    </row>
    <row r="48" spans="2:31">
      <c r="B48" s="177" t="s">
        <v>64</v>
      </c>
      <c r="C48" s="178"/>
      <c r="D48" s="178"/>
      <c r="E48" s="178"/>
      <c r="F48" s="178"/>
      <c r="G48" s="178"/>
      <c r="H48" s="178"/>
      <c r="I48" s="178"/>
      <c r="J48" s="178"/>
      <c r="K48" s="178"/>
      <c r="L48" s="178"/>
      <c r="M48" s="178"/>
      <c r="N48" s="179"/>
      <c r="P48" s="136" t="s">
        <v>65</v>
      </c>
      <c r="Q48" s="137"/>
      <c r="R48" s="137"/>
      <c r="S48" s="137"/>
      <c r="T48" s="137"/>
      <c r="U48" s="137"/>
      <c r="V48" s="137"/>
      <c r="W48" s="137"/>
      <c r="X48" s="137"/>
      <c r="Y48" s="137"/>
      <c r="Z48" s="137"/>
      <c r="AA48" s="137"/>
      <c r="AB48" s="137"/>
    </row>
    <row r="49" spans="2:39">
      <c r="B49" s="167"/>
      <c r="C49" s="168"/>
      <c r="D49" s="168"/>
      <c r="E49" s="168"/>
      <c r="F49" s="168"/>
      <c r="G49" s="168"/>
      <c r="H49" s="168"/>
      <c r="I49" s="168"/>
      <c r="J49" s="168"/>
      <c r="K49" s="168"/>
      <c r="L49" s="168"/>
      <c r="M49" s="168"/>
      <c r="N49" s="169"/>
      <c r="P49" s="167"/>
      <c r="Q49" s="168"/>
      <c r="R49" s="168"/>
      <c r="S49" s="168"/>
      <c r="T49" s="168"/>
      <c r="U49" s="168"/>
      <c r="V49" s="168"/>
      <c r="W49" s="168"/>
      <c r="X49" s="168"/>
      <c r="Y49" s="168"/>
      <c r="Z49" s="168"/>
      <c r="AA49" s="168"/>
      <c r="AB49" s="169"/>
    </row>
    <row r="50" spans="2:39">
      <c r="B50" s="170"/>
      <c r="N50" s="171"/>
      <c r="P50" s="170"/>
      <c r="Q50" s="522" t="s">
        <v>49</v>
      </c>
      <c r="R50" s="522"/>
      <c r="S50" s="163" t="s">
        <v>38</v>
      </c>
      <c r="AB50" s="171"/>
      <c r="AJ50" s="172"/>
      <c r="AK50" s="172"/>
      <c r="AL50" s="172"/>
      <c r="AM50" s="172"/>
    </row>
    <row r="51" spans="2:39">
      <c r="B51" s="170"/>
      <c r="N51" s="171"/>
      <c r="P51" s="170"/>
      <c r="Q51" s="522" t="s">
        <v>66</v>
      </c>
      <c r="R51" s="522"/>
      <c r="S51" s="166" t="s">
        <v>67</v>
      </c>
      <c r="AB51" s="171"/>
    </row>
    <row r="52" spans="2:39">
      <c r="B52" s="170"/>
      <c r="N52" s="171"/>
      <c r="P52" s="170"/>
      <c r="AB52" s="171"/>
    </row>
    <row r="53" spans="2:39" ht="48">
      <c r="B53" s="170"/>
      <c r="N53" s="171"/>
      <c r="P53" s="170"/>
      <c r="Q53" s="186" t="s">
        <v>62</v>
      </c>
      <c r="R53" s="187" t="s">
        <v>4</v>
      </c>
      <c r="S53" s="187" t="s">
        <v>40</v>
      </c>
      <c r="T53" s="187" t="s">
        <v>13</v>
      </c>
      <c r="U53" s="187" t="s">
        <v>15</v>
      </c>
      <c r="V53" s="187" t="s">
        <v>41</v>
      </c>
      <c r="W53" s="187" t="s">
        <v>42</v>
      </c>
      <c r="X53" s="187" t="s">
        <v>27</v>
      </c>
      <c r="AB53" s="171"/>
    </row>
    <row r="54" spans="2:39">
      <c r="B54" s="170"/>
      <c r="N54" s="171"/>
      <c r="P54" s="170"/>
      <c r="Q54" s="184">
        <f>SUM(R54:X54)</f>
        <v>0</v>
      </c>
      <c r="R54" s="185">
        <f>SUMIFS('3-1. (Raw data) Scope 1'!$AT$6:$AT$79,'3-1. (Raw data) Scope 1'!$Y$6:$Y$79,'(참고} 시각데이터'!$S$50,'3-1. (Raw data) Scope 1'!$AB$6:$AB$79,'(참고} 시각데이터'!$S$51,'3-1. (Raw data) Scope 1'!$D$6:$D$79,'(참고} 시각데이터'!R$53)</f>
        <v>0</v>
      </c>
      <c r="S54" s="185">
        <f>SUMIFS('3-1. (Raw data) Scope 1'!$AT$6:$AT$79,'3-1. (Raw data) Scope 1'!$Y$6:$Y$79,'(참고} 시각데이터'!$S$50,'3-1. (Raw data) Scope 1'!$AB$6:$AB$79,'(참고} 시각데이터'!$S$51,'3-1. (Raw data) Scope 1'!$D$6:$D$79,'(참고} 시각데이터'!S$53)</f>
        <v>0</v>
      </c>
      <c r="T54" s="185">
        <f>SUMIFS('3-1. (Raw data) Scope 1'!$AT$6:$AT$79,'3-1. (Raw data) Scope 1'!$Y$6:$Y$79,'(참고} 시각데이터'!$S$50,'3-1. (Raw data) Scope 1'!$AB$6:$AB$79,'(참고} 시각데이터'!$S$51,'3-1. (Raw data) Scope 1'!$D$6:$D$79,'(참고} 시각데이터'!T$53)</f>
        <v>0</v>
      </c>
      <c r="U54" s="185">
        <f>SUMIFS('3-1. (Raw data) Scope 1'!$AT$6:$AT$79,'3-1. (Raw data) Scope 1'!$Y$6:$Y$79,'(참고} 시각데이터'!$S$50,'3-1. (Raw data) Scope 1'!$AB$6:$AB$79,'(참고} 시각데이터'!$S$51,'3-1. (Raw data) Scope 1'!$D$6:$D$79,'(참고} 시각데이터'!U$53)</f>
        <v>0</v>
      </c>
      <c r="V54" s="185">
        <f>SUMIFS('3-1. (Raw data) Scope 1'!$AT$6:$AT$79,'3-1. (Raw data) Scope 1'!$Y$6:$Y$79,'(참고} 시각데이터'!$S$50,'3-1. (Raw data) Scope 1'!$AB$6:$AB$79,'(참고} 시각데이터'!$S$51,'3-1. (Raw data) Scope 1'!$D$6:$D$79,'(참고} 시각데이터'!V$53)</f>
        <v>0</v>
      </c>
      <c r="W54" s="185">
        <f>SUMIFS('3-1. (Raw data) Scope 1'!$AT$6:$AT$79,'3-1. (Raw data) Scope 1'!$Y$6:$Y$79,'(참고} 시각데이터'!$S$50,'3-1. (Raw data) Scope 1'!$AB$6:$AB$79,'(참고} 시각데이터'!$S$51,'3-1. (Raw data) Scope 1'!$D$6:$D$79,'(참고} 시각데이터'!W$53)</f>
        <v>0</v>
      </c>
      <c r="X54" s="185">
        <f>SUMIFS('3-1. (Raw data) Scope 1'!$AT$6:$AT$79,'3-1. (Raw data) Scope 1'!$Y$6:$Y$79,'(참고} 시각데이터'!$S$50,'3-1. (Raw data) Scope 1'!$AB$6:$AB$79,'(참고} 시각데이터'!$S$51,'3-1. (Raw data) Scope 1'!$D$6:$D$79,'(참고} 시각데이터'!X$53)</f>
        <v>0</v>
      </c>
      <c r="AB54" s="171"/>
    </row>
    <row r="55" spans="2:39">
      <c r="B55" s="170"/>
      <c r="N55" s="171"/>
      <c r="O55" s="188" t="s">
        <v>58</v>
      </c>
      <c r="P55" s="170"/>
      <c r="AB55" s="171"/>
    </row>
    <row r="56" spans="2:39">
      <c r="B56" s="170"/>
      <c r="N56" s="171"/>
      <c r="P56" s="170"/>
      <c r="AB56" s="171"/>
    </row>
    <row r="57" spans="2:39">
      <c r="B57" s="170"/>
      <c r="N57" s="171"/>
      <c r="P57" s="170"/>
      <c r="S57" s="172"/>
      <c r="AB57" s="171"/>
    </row>
    <row r="58" spans="2:39">
      <c r="B58" s="170"/>
      <c r="N58" s="171"/>
      <c r="P58" s="170"/>
      <c r="AB58" s="171"/>
    </row>
    <row r="59" spans="2:39">
      <c r="B59" s="170"/>
      <c r="N59" s="171"/>
      <c r="P59" s="170"/>
      <c r="AB59" s="171"/>
    </row>
    <row r="60" spans="2:39">
      <c r="B60" s="170"/>
      <c r="N60" s="171"/>
      <c r="P60" s="170"/>
      <c r="AB60" s="171"/>
    </row>
    <row r="61" spans="2:39">
      <c r="B61" s="170"/>
      <c r="N61" s="171"/>
      <c r="P61" s="170"/>
      <c r="AB61" s="171"/>
    </row>
    <row r="62" spans="2:39">
      <c r="B62" s="176"/>
      <c r="C62" s="174"/>
      <c r="D62" s="174"/>
      <c r="E62" s="174"/>
      <c r="F62" s="174"/>
      <c r="G62" s="174"/>
      <c r="H62" s="174"/>
      <c r="I62" s="174"/>
      <c r="J62" s="174"/>
      <c r="K62" s="174"/>
      <c r="L62" s="174"/>
      <c r="M62" s="174"/>
      <c r="N62" s="175"/>
      <c r="P62" s="170"/>
      <c r="AB62" s="171"/>
    </row>
    <row r="63" spans="2:39">
      <c r="B63" s="525" t="s">
        <v>68</v>
      </c>
      <c r="C63" s="526"/>
      <c r="D63" s="180" t="s">
        <v>69</v>
      </c>
      <c r="E63" s="168"/>
      <c r="F63" s="168"/>
      <c r="G63" s="168"/>
      <c r="H63" s="168"/>
      <c r="I63" s="168"/>
      <c r="J63" s="168"/>
      <c r="K63" s="168"/>
      <c r="L63" s="168"/>
      <c r="M63" s="168"/>
      <c r="N63" s="169"/>
      <c r="P63" s="170"/>
      <c r="AB63" s="171"/>
    </row>
    <row r="64" spans="2:39">
      <c r="B64" s="527"/>
      <c r="C64" s="528"/>
      <c r="D64" s="181" t="s">
        <v>70</v>
      </c>
      <c r="E64" s="174"/>
      <c r="F64" s="174"/>
      <c r="G64" s="174"/>
      <c r="H64" s="174"/>
      <c r="I64" s="174"/>
      <c r="J64" s="174"/>
      <c r="K64" s="174"/>
      <c r="L64" s="174"/>
      <c r="M64" s="174"/>
      <c r="N64" s="175"/>
      <c r="P64" s="170"/>
      <c r="AB64" s="171"/>
    </row>
    <row r="65" spans="2:31">
      <c r="B65" s="525" t="s">
        <v>71</v>
      </c>
      <c r="C65" s="526"/>
      <c r="D65" s="180" t="s">
        <v>72</v>
      </c>
      <c r="E65" s="168"/>
      <c r="F65" s="168"/>
      <c r="G65" s="168"/>
      <c r="H65" s="168"/>
      <c r="I65" s="168"/>
      <c r="J65" s="168"/>
      <c r="K65" s="168"/>
      <c r="L65" s="168"/>
      <c r="M65" s="168"/>
      <c r="N65" s="169"/>
      <c r="P65" s="170"/>
      <c r="AB65" s="171"/>
    </row>
    <row r="66" spans="2:31">
      <c r="B66" s="527"/>
      <c r="C66" s="528"/>
      <c r="D66" s="181" t="s">
        <v>73</v>
      </c>
      <c r="E66" s="174"/>
      <c r="F66" s="174"/>
      <c r="G66" s="174"/>
      <c r="H66" s="174"/>
      <c r="I66" s="174"/>
      <c r="J66" s="174"/>
      <c r="K66" s="174"/>
      <c r="L66" s="174"/>
      <c r="M66" s="174"/>
      <c r="N66" s="175"/>
      <c r="P66" s="176"/>
      <c r="Q66" s="174"/>
      <c r="R66" s="174"/>
      <c r="S66" s="174"/>
      <c r="T66" s="174"/>
      <c r="U66" s="174"/>
      <c r="V66" s="174"/>
      <c r="W66" s="174"/>
      <c r="X66" s="174"/>
      <c r="Y66" s="174"/>
      <c r="Z66" s="174"/>
      <c r="AA66" s="174"/>
      <c r="AB66" s="175"/>
    </row>
    <row r="67" spans="2:31">
      <c r="B67" s="173"/>
      <c r="C67" s="173"/>
      <c r="D67" s="173"/>
    </row>
    <row r="68" spans="2:31">
      <c r="B68" s="177" t="s">
        <v>74</v>
      </c>
      <c r="C68" s="178"/>
      <c r="D68" s="178"/>
      <c r="E68" s="178"/>
      <c r="F68" s="178"/>
      <c r="G68" s="178"/>
      <c r="H68" s="178"/>
      <c r="I68" s="178"/>
      <c r="J68" s="178"/>
      <c r="K68" s="178"/>
      <c r="L68" s="178"/>
      <c r="M68" s="178"/>
      <c r="N68" s="179"/>
      <c r="P68" s="177" t="s">
        <v>75</v>
      </c>
      <c r="Q68" s="178"/>
      <c r="R68" s="178"/>
      <c r="S68" s="178"/>
      <c r="T68" s="178"/>
      <c r="U68" s="178"/>
      <c r="V68" s="178"/>
      <c r="W68" s="178"/>
      <c r="X68" s="178"/>
      <c r="Y68" s="178"/>
      <c r="Z68" s="178"/>
      <c r="AA68" s="178"/>
      <c r="AB68" s="178"/>
      <c r="AC68" s="178"/>
      <c r="AD68" s="178"/>
      <c r="AE68" s="179"/>
    </row>
    <row r="69" spans="2:31">
      <c r="N69" s="171"/>
      <c r="P69" s="167"/>
      <c r="Q69" s="168"/>
      <c r="R69" s="168"/>
      <c r="S69" s="168"/>
      <c r="T69" s="168"/>
      <c r="U69" s="168"/>
      <c r="V69" s="168"/>
      <c r="W69" s="168"/>
      <c r="X69" s="168"/>
      <c r="Y69" s="168"/>
      <c r="Z69" s="168"/>
      <c r="AA69" s="168"/>
      <c r="AE69" s="169"/>
    </row>
    <row r="70" spans="2:31" ht="16.5" customHeight="1">
      <c r="C70" s="523" t="str">
        <f>Q51</f>
        <v>연료 종류</v>
      </c>
      <c r="D70" s="524"/>
      <c r="E70" s="532" t="str">
        <f>S51</f>
        <v>자동차용 가솔린(휘발유)</v>
      </c>
      <c r="F70" s="533"/>
      <c r="G70" s="534"/>
      <c r="N70" s="171"/>
      <c r="P70" s="170"/>
      <c r="Q70" s="522" t="s">
        <v>3</v>
      </c>
      <c r="R70" s="522"/>
      <c r="S70" s="166" t="s">
        <v>42</v>
      </c>
      <c r="U70" s="523" t="str">
        <f>Q50</f>
        <v>데이터 수집년도</v>
      </c>
      <c r="V70" s="524"/>
      <c r="W70" s="202" t="str">
        <f>S50</f>
        <v>2024년</v>
      </c>
      <c r="Y70" s="523" t="str">
        <f>Q51</f>
        <v>연료 종류</v>
      </c>
      <c r="Z70" s="524"/>
      <c r="AA70" s="532" t="str">
        <f>S51</f>
        <v>자동차용 가솔린(휘발유)</v>
      </c>
      <c r="AB70" s="533"/>
      <c r="AC70" s="534"/>
      <c r="AE70" s="171"/>
    </row>
    <row r="71" spans="2:31" ht="8.25" customHeight="1">
      <c r="N71" s="171"/>
      <c r="P71" s="170"/>
      <c r="AE71" s="171"/>
    </row>
    <row r="72" spans="2:31">
      <c r="C72" s="529" t="str">
        <f>CONCATENATE($E$70," 온실가스 배출량(tCO2eq)")</f>
        <v>자동차용 가솔린(휘발유) 온실가스 배출량(tCO2eq)</v>
      </c>
      <c r="D72" s="530"/>
      <c r="E72" s="530"/>
      <c r="F72" s="530"/>
      <c r="G72" s="530"/>
      <c r="H72" s="530"/>
      <c r="I72" s="530"/>
      <c r="J72" s="530"/>
      <c r="K72" s="531"/>
      <c r="N72" s="171"/>
      <c r="P72" s="170"/>
      <c r="AB72" s="205" t="s">
        <v>76</v>
      </c>
      <c r="AC72" s="209" t="e">
        <f>VLOOKUP($S$51,'3-1. (Raw data) Scope 1'!$AB$6:$AQ$79,16,0)</f>
        <v>#N/A</v>
      </c>
      <c r="AE72" s="171"/>
    </row>
    <row r="73" spans="2:31" ht="112">
      <c r="C73" s="187" t="s">
        <v>32</v>
      </c>
      <c r="D73" s="109" t="s">
        <v>62</v>
      </c>
      <c r="E73" s="187" t="str" cm="1">
        <f t="array" ref="E73:K73">_xlfn.TOROW(_xlfn.UNIQUE(D10:D16))</f>
        <v>호전실업 주식회사</v>
      </c>
      <c r="F73" s="187" t="str">
        <v>KAHOINDAH CITRAGARMENT</v>
      </c>
      <c r="G73" s="187" t="str">
        <v>PT. YONGJIN JAVASUKA GARMENT (1공장)</v>
      </c>
      <c r="H73" s="187" t="str">
        <v>PT. YONGJIN JAVASUKA GARMENT (2,3공장)</v>
      </c>
      <c r="I73" s="187" t="str">
        <v>PT. HJL INDO NETWORKS</v>
      </c>
      <c r="J73" s="187" t="str">
        <v>PT.HOGA REKSA GARMENT</v>
      </c>
      <c r="K73" s="187" t="str">
        <v>주식회사 엠파파</v>
      </c>
      <c r="N73" s="171"/>
      <c r="P73" s="170"/>
      <c r="Q73" s="109" t="s">
        <v>62</v>
      </c>
      <c r="R73" s="11" t="s">
        <v>77</v>
      </c>
      <c r="S73" s="11" t="s">
        <v>78</v>
      </c>
      <c r="T73" s="11" t="s">
        <v>79</v>
      </c>
      <c r="U73" s="11" t="s">
        <v>80</v>
      </c>
      <c r="V73" s="11" t="s">
        <v>81</v>
      </c>
      <c r="W73" s="11" t="s">
        <v>82</v>
      </c>
      <c r="X73" s="11" t="s">
        <v>83</v>
      </c>
      <c r="Y73" s="11" t="s">
        <v>84</v>
      </c>
      <c r="Z73" s="11" t="s">
        <v>85</v>
      </c>
      <c r="AA73" s="11" t="s">
        <v>86</v>
      </c>
      <c r="AB73" s="11" t="s">
        <v>87</v>
      </c>
      <c r="AC73" s="11" t="s">
        <v>88</v>
      </c>
      <c r="AE73" s="171"/>
    </row>
    <row r="74" spans="2:31">
      <c r="C74" s="186" t="s">
        <v>33</v>
      </c>
      <c r="D74" s="203">
        <f>SUM(E74:K74)</f>
        <v>0</v>
      </c>
      <c r="E74" s="185">
        <f>SUMIFS('3-1. (Raw data) Scope 1'!$AT$6:$AT$79,'3-1. (Raw data) Scope 1'!$Y$6:$Y$79,'(참고} 시각데이터'!$C74,'3-1. (Raw data) Scope 1'!$AB$6:$AB$79,$S$51,'3-1. (Raw data) Scope 1'!$D$6:$D$79,'(참고} 시각데이터'!E$73)</f>
        <v>0</v>
      </c>
      <c r="F74" s="185">
        <f>SUMIFS('3-1. (Raw data) Scope 1'!$AT$6:$AT$79,'3-1. (Raw data) Scope 1'!$Y$6:$Y$79,'(참고} 시각데이터'!$C74,'3-1. (Raw data) Scope 1'!$AB$6:$AB$79,$S$51,'3-1. (Raw data) Scope 1'!$D$6:$D$79,'(참고} 시각데이터'!F$73)</f>
        <v>0</v>
      </c>
      <c r="G74" s="185">
        <f>SUMIFS('3-1. (Raw data) Scope 1'!$AT$6:$AT$79,'3-1. (Raw data) Scope 1'!$Y$6:$Y$79,'(참고} 시각데이터'!$C74,'3-1. (Raw data) Scope 1'!$AB$6:$AB$79,$S$51,'3-1. (Raw data) Scope 1'!$D$6:$D$79,'(참고} 시각데이터'!G$73)</f>
        <v>0</v>
      </c>
      <c r="H74" s="185">
        <f>SUMIFS('3-1. (Raw data) Scope 1'!$AT$6:$AT$79,'3-1. (Raw data) Scope 1'!$Y$6:$Y$79,'(참고} 시각데이터'!$C74,'3-1. (Raw data) Scope 1'!$AB$6:$AB$79,$S$51,'3-1. (Raw data) Scope 1'!$D$6:$D$79,'(참고} 시각데이터'!H$73)</f>
        <v>0</v>
      </c>
      <c r="I74" s="185">
        <f>SUMIFS('3-1. (Raw data) Scope 1'!$AT$6:$AT$79,'3-1. (Raw data) Scope 1'!$Y$6:$Y$79,'(참고} 시각데이터'!$C74,'3-1. (Raw data) Scope 1'!$AB$6:$AB$79,$S$51,'3-1. (Raw data) Scope 1'!$D$6:$D$79,'(참고} 시각데이터'!I$73)</f>
        <v>0</v>
      </c>
      <c r="J74" s="185">
        <f>SUMIFS('3-1. (Raw data) Scope 1'!$AT$6:$AT$79,'3-1. (Raw data) Scope 1'!$Y$6:$Y$79,'(참고} 시각데이터'!$C74,'3-1. (Raw data) Scope 1'!$AB$6:$AB$79,$S$51,'3-1. (Raw data) Scope 1'!$D$6:$D$79,'(참고} 시각데이터'!J$73)</f>
        <v>0</v>
      </c>
      <c r="K74" s="185">
        <f>SUMIFS('3-1. (Raw data) Scope 1'!$AT$6:$AT$79,'3-1. (Raw data) Scope 1'!$Y$6:$Y$79,'(참고} 시각데이터'!$C74,'3-1. (Raw data) Scope 1'!$AB$6:$AB$79,$S$51,'3-1. (Raw data) Scope 1'!$D$6:$D$79,'(참고} 시각데이터'!K$73)</f>
        <v>0</v>
      </c>
      <c r="N74" s="171"/>
      <c r="P74" s="170"/>
      <c r="Q74" s="203">
        <f>SUM(R74:AC74)</f>
        <v>0</v>
      </c>
      <c r="R74" s="204">
        <f>SUMIFS('3-1. (Raw data) Scope 1'!AC$6:AC$79,'3-1. (Raw data) Scope 1'!$Y$6:$Y$79,'(참고} 시각데이터'!$S$50,'3-1. (Raw data) Scope 1'!$AB$6:$AB$79,'(참고} 시각데이터'!$S$51,'3-1. (Raw data) Scope 1'!$D$6:$D$79,$S$70)</f>
        <v>0</v>
      </c>
      <c r="S74" s="204">
        <f>SUMIFS('3-1. (Raw data) Scope 1'!AD$6:AD$79,'3-1. (Raw data) Scope 1'!$Y$6:$Y$79,'(참고} 시각데이터'!$S$50,'3-1. (Raw data) Scope 1'!$AB$6:$AB$79,'(참고} 시각데이터'!$S$51,'3-1. (Raw data) Scope 1'!$D$6:$D$79,$S$70)</f>
        <v>0</v>
      </c>
      <c r="T74" s="204">
        <f>SUMIFS('3-1. (Raw data) Scope 1'!AE$6:AE$79,'3-1. (Raw data) Scope 1'!$Y$6:$Y$79,'(참고} 시각데이터'!$S$50,'3-1. (Raw data) Scope 1'!$AB$6:$AB$79,'(참고} 시각데이터'!$S$51,'3-1. (Raw data) Scope 1'!$D$6:$D$79,$S$70)</f>
        <v>0</v>
      </c>
      <c r="U74" s="204">
        <f>SUMIFS('3-1. (Raw data) Scope 1'!AF$6:AF$79,'3-1. (Raw data) Scope 1'!$Y$6:$Y$79,'(참고} 시각데이터'!$S$50,'3-1. (Raw data) Scope 1'!$AB$6:$AB$79,'(참고} 시각데이터'!$S$51,'3-1. (Raw data) Scope 1'!$D$6:$D$79,$S$70)</f>
        <v>0</v>
      </c>
      <c r="V74" s="204">
        <f>SUMIFS('3-1. (Raw data) Scope 1'!AG$6:AG$79,'3-1. (Raw data) Scope 1'!$Y$6:$Y$79,'(참고} 시각데이터'!$S$50,'3-1. (Raw data) Scope 1'!$AB$6:$AB$79,'(참고} 시각데이터'!$S$51,'3-1. (Raw data) Scope 1'!$D$6:$D$79,$S$70)</f>
        <v>0</v>
      </c>
      <c r="W74" s="204">
        <f>SUMIFS('3-1. (Raw data) Scope 1'!AH$6:AH$79,'3-1. (Raw data) Scope 1'!$Y$6:$Y$79,'(참고} 시각데이터'!$S$50,'3-1. (Raw data) Scope 1'!$AB$6:$AB$79,'(참고} 시각데이터'!$S$51,'3-1. (Raw data) Scope 1'!$D$6:$D$79,$S$70)</f>
        <v>0</v>
      </c>
      <c r="X74" s="204">
        <f>SUMIFS('3-1. (Raw data) Scope 1'!AI$6:AI$79,'3-1. (Raw data) Scope 1'!$Y$6:$Y$79,'(참고} 시각데이터'!$S$50,'3-1. (Raw data) Scope 1'!$AB$6:$AB$79,'(참고} 시각데이터'!$S$51,'3-1. (Raw data) Scope 1'!$D$6:$D$79,$S$70)</f>
        <v>0</v>
      </c>
      <c r="Y74" s="204">
        <f>SUMIFS('3-1. (Raw data) Scope 1'!AJ$6:AJ$79,'3-1. (Raw data) Scope 1'!$Y$6:$Y$79,'(참고} 시각데이터'!$S$50,'3-1. (Raw data) Scope 1'!$AB$6:$AB$79,'(참고} 시각데이터'!$S$51,'3-1. (Raw data) Scope 1'!$D$6:$D$79,$S$70)</f>
        <v>0</v>
      </c>
      <c r="Z74" s="204">
        <f>SUMIFS('3-1. (Raw data) Scope 1'!AK$6:AK$79,'3-1. (Raw data) Scope 1'!$Y$6:$Y$79,'(참고} 시각데이터'!$S$50,'3-1. (Raw data) Scope 1'!$AB$6:$AB$79,'(참고} 시각데이터'!$S$51,'3-1. (Raw data) Scope 1'!$D$6:$D$79,$S$70)</f>
        <v>0</v>
      </c>
      <c r="AA74" s="204">
        <f>SUMIFS('3-1. (Raw data) Scope 1'!AL$6:AL$79,'3-1. (Raw data) Scope 1'!$Y$6:$Y$79,'(참고} 시각데이터'!$S$50,'3-1. (Raw data) Scope 1'!$AB$6:$AB$79,'(참고} 시각데이터'!$S$51,'3-1. (Raw data) Scope 1'!$D$6:$D$79,$S$70)</f>
        <v>0</v>
      </c>
      <c r="AB74" s="204">
        <f>SUMIFS('3-1. (Raw data) Scope 1'!AM$6:AM$79,'3-1. (Raw data) Scope 1'!$Y$6:$Y$79,'(참고} 시각데이터'!$S$50,'3-1. (Raw data) Scope 1'!$AB$6:$AB$79,'(참고} 시각데이터'!$S$51,'3-1. (Raw data) Scope 1'!$D$6:$D$79,$S$70)</f>
        <v>0</v>
      </c>
      <c r="AC74" s="204">
        <f>SUMIFS('3-1. (Raw data) Scope 1'!AN$6:AN$79,'3-1. (Raw data) Scope 1'!$Y$6:$Y$79,'(참고} 시각데이터'!$S$50,'3-1. (Raw data) Scope 1'!$AB$6:$AB$79,'(참고} 시각데이터'!$S$51,'3-1. (Raw data) Scope 1'!$D$6:$D$79,$S$70)</f>
        <v>0</v>
      </c>
      <c r="AE74" s="171"/>
    </row>
    <row r="75" spans="2:31">
      <c r="C75" s="186" t="s">
        <v>34</v>
      </c>
      <c r="D75" s="203">
        <f>SUM(E75:K75)</f>
        <v>0</v>
      </c>
      <c r="E75" s="185">
        <f>SUMIFS('3-1. (Raw data) Scope 1'!$AT$6:$AT$79,'3-1. (Raw data) Scope 1'!$Y$6:$Y$79,'(참고} 시각데이터'!$C75,'3-1. (Raw data) Scope 1'!$AB$6:$AB$79,$S$51,'3-1. (Raw data) Scope 1'!$D$6:$D$79,'(참고} 시각데이터'!E$73)</f>
        <v>0</v>
      </c>
      <c r="F75" s="185">
        <f>SUMIFS('3-1. (Raw data) Scope 1'!$AT$6:$AT$79,'3-1. (Raw data) Scope 1'!$Y$6:$Y$79,'(참고} 시각데이터'!$C75,'3-1. (Raw data) Scope 1'!$AB$6:$AB$79,$S$51,'3-1. (Raw data) Scope 1'!$D$6:$D$79,'(참고} 시각데이터'!F$73)</f>
        <v>0</v>
      </c>
      <c r="G75" s="185">
        <f>SUMIFS('3-1. (Raw data) Scope 1'!$AT$6:$AT$79,'3-1. (Raw data) Scope 1'!$Y$6:$Y$79,'(참고} 시각데이터'!$C75,'3-1. (Raw data) Scope 1'!$AB$6:$AB$79,$S$51,'3-1. (Raw data) Scope 1'!$D$6:$D$79,'(참고} 시각데이터'!G$73)</f>
        <v>0</v>
      </c>
      <c r="H75" s="185">
        <f>SUMIFS('3-1. (Raw data) Scope 1'!$AT$6:$AT$79,'3-1. (Raw data) Scope 1'!$Y$6:$Y$79,'(참고} 시각데이터'!$C75,'3-1. (Raw data) Scope 1'!$AB$6:$AB$79,$S$51,'3-1. (Raw data) Scope 1'!$D$6:$D$79,'(참고} 시각데이터'!H$73)</f>
        <v>0</v>
      </c>
      <c r="I75" s="185">
        <f>SUMIFS('3-1. (Raw data) Scope 1'!$AT$6:$AT$79,'3-1. (Raw data) Scope 1'!$Y$6:$Y$79,'(참고} 시각데이터'!$C75,'3-1. (Raw data) Scope 1'!$AB$6:$AB$79,$S$51,'3-1. (Raw data) Scope 1'!$D$6:$D$79,'(참고} 시각데이터'!I$73)</f>
        <v>0</v>
      </c>
      <c r="J75" s="185">
        <f>SUMIFS('3-1. (Raw data) Scope 1'!$AT$6:$AT$79,'3-1. (Raw data) Scope 1'!$Y$6:$Y$79,'(참고} 시각데이터'!$C75,'3-1. (Raw data) Scope 1'!$AB$6:$AB$79,$S$51,'3-1. (Raw data) Scope 1'!$D$6:$D$79,'(참고} 시각데이터'!J$73)</f>
        <v>0</v>
      </c>
      <c r="K75" s="185">
        <f>SUMIFS('3-1. (Raw data) Scope 1'!$AT$6:$AT$79,'3-1. (Raw data) Scope 1'!$Y$6:$Y$79,'(참고} 시각데이터'!$C75,'3-1. (Raw data) Scope 1'!$AB$6:$AB$79,$S$51,'3-1. (Raw data) Scope 1'!$D$6:$D$79,'(참고} 시각데이터'!K$73)</f>
        <v>0</v>
      </c>
      <c r="N75" s="171"/>
      <c r="P75" s="170"/>
      <c r="AE75" s="171"/>
    </row>
    <row r="76" spans="2:31">
      <c r="C76" s="186" t="s">
        <v>35</v>
      </c>
      <c r="D76" s="203">
        <f>SUM(E76:K76)</f>
        <v>0</v>
      </c>
      <c r="E76" s="185">
        <f>SUMIFS('3-1. (Raw data) Scope 1'!$AT$6:$AT$79,'3-1. (Raw data) Scope 1'!$Y$6:$Y$79,'(참고} 시각데이터'!$C76,'3-1. (Raw data) Scope 1'!$AB$6:$AB$79,$S$51,'3-1. (Raw data) Scope 1'!$D$6:$D$79,'(참고} 시각데이터'!E$73)</f>
        <v>0</v>
      </c>
      <c r="F76" s="185">
        <f>SUMIFS('3-1. (Raw data) Scope 1'!$AT$6:$AT$79,'3-1. (Raw data) Scope 1'!$Y$6:$Y$79,'(참고} 시각데이터'!$C76,'3-1. (Raw data) Scope 1'!$AB$6:$AB$79,$S$51,'3-1. (Raw data) Scope 1'!$D$6:$D$79,'(참고} 시각데이터'!F$73)</f>
        <v>0</v>
      </c>
      <c r="G76" s="185">
        <f>SUMIFS('3-1. (Raw data) Scope 1'!$AT$6:$AT$79,'3-1. (Raw data) Scope 1'!$Y$6:$Y$79,'(참고} 시각데이터'!$C76,'3-1. (Raw data) Scope 1'!$AB$6:$AB$79,$S$51,'3-1. (Raw data) Scope 1'!$D$6:$D$79,'(참고} 시각데이터'!G$73)</f>
        <v>0</v>
      </c>
      <c r="H76" s="185">
        <f>SUMIFS('3-1. (Raw data) Scope 1'!$AT$6:$AT$79,'3-1. (Raw data) Scope 1'!$Y$6:$Y$79,'(참고} 시각데이터'!$C76,'3-1. (Raw data) Scope 1'!$AB$6:$AB$79,$S$51,'3-1. (Raw data) Scope 1'!$D$6:$D$79,'(참고} 시각데이터'!H$73)</f>
        <v>0</v>
      </c>
      <c r="I76" s="185">
        <f>SUMIFS('3-1. (Raw data) Scope 1'!$AT$6:$AT$79,'3-1. (Raw data) Scope 1'!$Y$6:$Y$79,'(참고} 시각데이터'!$C76,'3-1. (Raw data) Scope 1'!$AB$6:$AB$79,$S$51,'3-1. (Raw data) Scope 1'!$D$6:$D$79,'(참고} 시각데이터'!I$73)</f>
        <v>0</v>
      </c>
      <c r="J76" s="185">
        <f>SUMIFS('3-1. (Raw data) Scope 1'!$AT$6:$AT$79,'3-1. (Raw data) Scope 1'!$Y$6:$Y$79,'(참고} 시각데이터'!$C76,'3-1. (Raw data) Scope 1'!$AB$6:$AB$79,$S$51,'3-1. (Raw data) Scope 1'!$D$6:$D$79,'(참고} 시각데이터'!J$73)</f>
        <v>0</v>
      </c>
      <c r="K76" s="185">
        <f>SUMIFS('3-1. (Raw data) Scope 1'!$AT$6:$AT$79,'3-1. (Raw data) Scope 1'!$Y$6:$Y$79,'(참고} 시각데이터'!$C76,'3-1. (Raw data) Scope 1'!$AB$6:$AB$79,$S$51,'3-1. (Raw data) Scope 1'!$D$6:$D$79,'(참고} 시각데이터'!K$73)</f>
        <v>0</v>
      </c>
      <c r="N76" s="171"/>
      <c r="P76" s="170"/>
      <c r="AE76" s="171"/>
    </row>
    <row r="77" spans="2:31">
      <c r="N77" s="171"/>
      <c r="P77" s="170"/>
      <c r="AE77" s="171"/>
    </row>
    <row r="78" spans="2:31">
      <c r="N78" s="171"/>
      <c r="P78" s="170"/>
      <c r="AE78" s="171"/>
    </row>
    <row r="79" spans="2:31">
      <c r="N79" s="171"/>
      <c r="P79" s="170"/>
      <c r="AE79" s="171"/>
    </row>
    <row r="80" spans="2:31">
      <c r="N80" s="171"/>
      <c r="P80" s="170"/>
      <c r="AE80" s="171"/>
    </row>
    <row r="81" spans="2:31">
      <c r="N81" s="171"/>
      <c r="P81" s="170"/>
      <c r="AE81" s="171"/>
    </row>
    <row r="82" spans="2:31">
      <c r="N82" s="171"/>
      <c r="P82" s="170"/>
      <c r="AE82" s="171"/>
    </row>
    <row r="83" spans="2:31">
      <c r="N83" s="171"/>
      <c r="P83" s="170"/>
      <c r="AE83" s="171"/>
    </row>
    <row r="84" spans="2:31">
      <c r="N84" s="171"/>
      <c r="P84" s="170"/>
      <c r="AE84" s="171"/>
    </row>
    <row r="85" spans="2:31">
      <c r="N85" s="171"/>
      <c r="P85" s="170"/>
      <c r="AE85" s="171"/>
    </row>
    <row r="86" spans="2:31">
      <c r="N86" s="171"/>
      <c r="P86" s="170"/>
      <c r="AE86" s="171"/>
    </row>
    <row r="87" spans="2:31">
      <c r="N87" s="171"/>
      <c r="P87" s="170"/>
      <c r="AE87" s="171"/>
    </row>
    <row r="88" spans="2:31">
      <c r="N88" s="171"/>
      <c r="P88" s="170"/>
      <c r="AE88" s="171"/>
    </row>
    <row r="89" spans="2:31">
      <c r="N89" s="171"/>
      <c r="P89" s="206"/>
      <c r="Q89" s="207"/>
      <c r="R89" s="207"/>
      <c r="S89" s="207"/>
      <c r="T89" s="207"/>
      <c r="U89" s="207"/>
      <c r="V89" s="207"/>
      <c r="W89" s="207"/>
      <c r="X89" s="207"/>
      <c r="Y89" s="207"/>
      <c r="Z89" s="207"/>
      <c r="AA89" s="207"/>
      <c r="AB89" s="207"/>
      <c r="AC89" s="207"/>
      <c r="AD89" s="207"/>
      <c r="AE89" s="208"/>
    </row>
    <row r="90" spans="2:31" ht="8.25" customHeight="1">
      <c r="N90" s="171"/>
      <c r="P90" s="170"/>
      <c r="AE90" s="171"/>
    </row>
    <row r="91" spans="2:31">
      <c r="N91" s="171"/>
      <c r="P91" s="170"/>
      <c r="Q91" s="260"/>
      <c r="AC91" s="205" t="s">
        <v>76</v>
      </c>
      <c r="AD91" s="209" t="e">
        <f>VLOOKUP($S$51,'3-1. (Raw data) Scope 1'!$AB$6:$AQ$79,16,0)</f>
        <v>#N/A</v>
      </c>
      <c r="AE91" s="171"/>
    </row>
    <row r="92" spans="2:31" ht="32">
      <c r="N92" s="171"/>
      <c r="P92" s="170"/>
      <c r="Q92" s="187" t="s">
        <v>32</v>
      </c>
      <c r="R92" s="109" t="s">
        <v>62</v>
      </c>
      <c r="S92" s="11" t="s">
        <v>77</v>
      </c>
      <c r="T92" s="11" t="s">
        <v>78</v>
      </c>
      <c r="U92" s="11" t="s">
        <v>79</v>
      </c>
      <c r="V92" s="11" t="s">
        <v>80</v>
      </c>
      <c r="W92" s="11" t="s">
        <v>81</v>
      </c>
      <c r="X92" s="11" t="s">
        <v>82</v>
      </c>
      <c r="Y92" s="11" t="s">
        <v>83</v>
      </c>
      <c r="Z92" s="11" t="s">
        <v>84</v>
      </c>
      <c r="AA92" s="11" t="s">
        <v>85</v>
      </c>
      <c r="AB92" s="11" t="s">
        <v>86</v>
      </c>
      <c r="AC92" s="11" t="s">
        <v>87</v>
      </c>
      <c r="AD92" s="11" t="s">
        <v>88</v>
      </c>
      <c r="AE92" s="171"/>
    </row>
    <row r="93" spans="2:31">
      <c r="N93" s="171"/>
      <c r="P93" s="170"/>
      <c r="Q93" s="186" t="s">
        <v>33</v>
      </c>
      <c r="R93" s="203">
        <f>SUM(S93:AD93)</f>
        <v>0</v>
      </c>
      <c r="S93" s="204">
        <f>SUMIFS('3-1. (Raw data) Scope 1'!AC$6:AC$79,'3-1. (Raw data) Scope 1'!$Y$6:$Y$79,'(참고} 시각데이터'!$Q$93,'3-1. (Raw data) Scope 1'!$AB$6:$AB$79,'(참고} 시각데이터'!$S$51,'3-1. (Raw data) Scope 1'!$D$6:$D$79,$S$70)</f>
        <v>0</v>
      </c>
      <c r="T93" s="204">
        <f>SUMIFS('3-1. (Raw data) Scope 1'!AD$6:AD$79,'3-1. (Raw data) Scope 1'!$Y$6:$Y$79,'(참고} 시각데이터'!$Q$93,'3-1. (Raw data) Scope 1'!$AB$6:$AB$79,'(참고} 시각데이터'!$S$51,'3-1. (Raw data) Scope 1'!$D$6:$D$79,$S$70)</f>
        <v>0</v>
      </c>
      <c r="U93" s="204">
        <f>SUMIFS('3-1. (Raw data) Scope 1'!AE$6:AE$79,'3-1. (Raw data) Scope 1'!$Y$6:$Y$79,'(참고} 시각데이터'!$Q$93,'3-1. (Raw data) Scope 1'!$AB$6:$AB$79,'(참고} 시각데이터'!$S$51,'3-1. (Raw data) Scope 1'!$D$6:$D$79,$S$70)</f>
        <v>0</v>
      </c>
      <c r="V93" s="204">
        <f>SUMIFS('3-1. (Raw data) Scope 1'!AF$6:AF$79,'3-1. (Raw data) Scope 1'!$Y$6:$Y$79,'(참고} 시각데이터'!$Q$93,'3-1. (Raw data) Scope 1'!$AB$6:$AB$79,'(참고} 시각데이터'!$S$51,'3-1. (Raw data) Scope 1'!$D$6:$D$79,$S$70)</f>
        <v>0</v>
      </c>
      <c r="W93" s="204">
        <f>SUMIFS('3-1. (Raw data) Scope 1'!AG$6:AG$79,'3-1. (Raw data) Scope 1'!$Y$6:$Y$79,'(참고} 시각데이터'!$Q$93,'3-1. (Raw data) Scope 1'!$AB$6:$AB$79,'(참고} 시각데이터'!$S$51,'3-1. (Raw data) Scope 1'!$D$6:$D$79,$S$70)</f>
        <v>0</v>
      </c>
      <c r="X93" s="204">
        <f>SUMIFS('3-1. (Raw data) Scope 1'!AH$6:AH$79,'3-1. (Raw data) Scope 1'!$Y$6:$Y$79,'(참고} 시각데이터'!$Q$93,'3-1. (Raw data) Scope 1'!$AB$6:$AB$79,'(참고} 시각데이터'!$S$51,'3-1. (Raw data) Scope 1'!$D$6:$D$79,$S$70)</f>
        <v>0</v>
      </c>
      <c r="Y93" s="204">
        <f>SUMIFS('3-1. (Raw data) Scope 1'!AI$6:AI$79,'3-1. (Raw data) Scope 1'!$Y$6:$Y$79,'(참고} 시각데이터'!$Q$93,'3-1. (Raw data) Scope 1'!$AB$6:$AB$79,'(참고} 시각데이터'!$S$51,'3-1. (Raw data) Scope 1'!$D$6:$D$79,$S$70)</f>
        <v>0</v>
      </c>
      <c r="Z93" s="204">
        <f>SUMIFS('3-1. (Raw data) Scope 1'!AJ$6:AJ$79,'3-1. (Raw data) Scope 1'!$Y$6:$Y$79,'(참고} 시각데이터'!$Q$93,'3-1. (Raw data) Scope 1'!$AB$6:$AB$79,'(참고} 시각데이터'!$S$51,'3-1. (Raw data) Scope 1'!$D$6:$D$79,$S$70)</f>
        <v>0</v>
      </c>
      <c r="AA93" s="204">
        <f>SUMIFS('3-1. (Raw data) Scope 1'!AK$6:AK$79,'3-1. (Raw data) Scope 1'!$Y$6:$Y$79,'(참고} 시각데이터'!$Q$93,'3-1. (Raw data) Scope 1'!$AB$6:$AB$79,'(참고} 시각데이터'!$S$51,'3-1. (Raw data) Scope 1'!$D$6:$D$79,$S$70)</f>
        <v>0</v>
      </c>
      <c r="AB93" s="204">
        <f>SUMIFS('3-1. (Raw data) Scope 1'!AL$6:AL$79,'3-1. (Raw data) Scope 1'!$Y$6:$Y$79,'(참고} 시각데이터'!$Q$93,'3-1. (Raw data) Scope 1'!$AB$6:$AB$79,'(참고} 시각데이터'!$S$51,'3-1. (Raw data) Scope 1'!$D$6:$D$79,$S$70)</f>
        <v>0</v>
      </c>
      <c r="AC93" s="204">
        <f>SUMIFS('3-1. (Raw data) Scope 1'!AM$6:AM$79,'3-1. (Raw data) Scope 1'!$Y$6:$Y$79,'(참고} 시각데이터'!$Q$93,'3-1. (Raw data) Scope 1'!$AB$6:$AB$79,'(참고} 시각데이터'!$S$51,'3-1. (Raw data) Scope 1'!$D$6:$D$79,$S$70)</f>
        <v>0</v>
      </c>
      <c r="AD93" s="204">
        <f>SUMIFS('3-1. (Raw data) Scope 1'!AN$6:AN$79,'3-1. (Raw data) Scope 1'!$Y$6:$Y$79,'(참고} 시각데이터'!$Q$93,'3-1. (Raw data) Scope 1'!$AB$6:$AB$79,'(참고} 시각데이터'!$S$51,'3-1. (Raw data) Scope 1'!$D$6:$D$79,$S$70)</f>
        <v>0</v>
      </c>
      <c r="AE93" s="171"/>
    </row>
    <row r="94" spans="2:31">
      <c r="N94" s="171"/>
      <c r="P94" s="170"/>
      <c r="Q94" s="186" t="s">
        <v>34</v>
      </c>
      <c r="R94" s="203">
        <f t="shared" ref="R94:R95" si="0">SUM(S94:AD94)</f>
        <v>0</v>
      </c>
      <c r="S94" s="204">
        <f>SUMIFS('3-1. (Raw data) Scope 1'!AC$6:AC$79,'3-1. (Raw data) Scope 1'!$Y$6:$Y$79,'(참고} 시각데이터'!$Q$94,'3-1. (Raw data) Scope 1'!$AB$6:$AB$79,'(참고} 시각데이터'!$S$51,'3-1. (Raw data) Scope 1'!$D$6:$D$79,$S$70)</f>
        <v>0</v>
      </c>
      <c r="T94" s="204">
        <f>SUMIFS('3-1. (Raw data) Scope 1'!AD$6:AD$79,'3-1. (Raw data) Scope 1'!$Y$6:$Y$79,'(참고} 시각데이터'!$Q$94,'3-1. (Raw data) Scope 1'!$AB$6:$AB$79,'(참고} 시각데이터'!$S$51,'3-1. (Raw data) Scope 1'!$D$6:$D$79,$S$70)</f>
        <v>0</v>
      </c>
      <c r="U94" s="204">
        <f>SUMIFS('3-1. (Raw data) Scope 1'!AE$6:AE$79,'3-1. (Raw data) Scope 1'!$Y$6:$Y$79,'(참고} 시각데이터'!$Q$94,'3-1. (Raw data) Scope 1'!$AB$6:$AB$79,'(참고} 시각데이터'!$S$51,'3-1. (Raw data) Scope 1'!$D$6:$D$79,$S$70)</f>
        <v>0</v>
      </c>
      <c r="V94" s="204">
        <f>SUMIFS('3-1. (Raw data) Scope 1'!AF$6:AF$79,'3-1. (Raw data) Scope 1'!$Y$6:$Y$79,'(참고} 시각데이터'!$Q$94,'3-1. (Raw data) Scope 1'!$AB$6:$AB$79,'(참고} 시각데이터'!$S$51,'3-1. (Raw data) Scope 1'!$D$6:$D$79,$S$70)</f>
        <v>0</v>
      </c>
      <c r="W94" s="204">
        <f>SUMIFS('3-1. (Raw data) Scope 1'!AG$6:AG$79,'3-1. (Raw data) Scope 1'!$Y$6:$Y$79,'(참고} 시각데이터'!$Q$94,'3-1. (Raw data) Scope 1'!$AB$6:$AB$79,'(참고} 시각데이터'!$S$51,'3-1. (Raw data) Scope 1'!$D$6:$D$79,$S$70)</f>
        <v>0</v>
      </c>
      <c r="X94" s="204">
        <f>SUMIFS('3-1. (Raw data) Scope 1'!AH$6:AH$79,'3-1. (Raw data) Scope 1'!$Y$6:$Y$79,'(참고} 시각데이터'!$Q$94,'3-1. (Raw data) Scope 1'!$AB$6:$AB$79,'(참고} 시각데이터'!$S$51,'3-1. (Raw data) Scope 1'!$D$6:$D$79,$S$70)</f>
        <v>0</v>
      </c>
      <c r="Y94" s="204">
        <f>SUMIFS('3-1. (Raw data) Scope 1'!AI$6:AI$79,'3-1. (Raw data) Scope 1'!$Y$6:$Y$79,'(참고} 시각데이터'!$Q$94,'3-1. (Raw data) Scope 1'!$AB$6:$AB$79,'(참고} 시각데이터'!$S$51,'3-1. (Raw data) Scope 1'!$D$6:$D$79,$S$70)</f>
        <v>0</v>
      </c>
      <c r="Z94" s="204">
        <f>SUMIFS('3-1. (Raw data) Scope 1'!AJ$6:AJ$79,'3-1. (Raw data) Scope 1'!$Y$6:$Y$79,'(참고} 시각데이터'!$Q$94,'3-1. (Raw data) Scope 1'!$AB$6:$AB$79,'(참고} 시각데이터'!$S$51,'3-1. (Raw data) Scope 1'!$D$6:$D$79,$S$70)</f>
        <v>0</v>
      </c>
      <c r="AA94" s="204">
        <f>SUMIFS('3-1. (Raw data) Scope 1'!AK$6:AK$79,'3-1. (Raw data) Scope 1'!$Y$6:$Y$79,'(참고} 시각데이터'!$Q$94,'3-1. (Raw data) Scope 1'!$AB$6:$AB$79,'(참고} 시각데이터'!$S$51,'3-1. (Raw data) Scope 1'!$D$6:$D$79,$S$70)</f>
        <v>0</v>
      </c>
      <c r="AB94" s="204">
        <f>SUMIFS('3-1. (Raw data) Scope 1'!AL$6:AL$79,'3-1. (Raw data) Scope 1'!$Y$6:$Y$79,'(참고} 시각데이터'!$Q$94,'3-1. (Raw data) Scope 1'!$AB$6:$AB$79,'(참고} 시각데이터'!$S$51,'3-1. (Raw data) Scope 1'!$D$6:$D$79,$S$70)</f>
        <v>0</v>
      </c>
      <c r="AC94" s="204">
        <f>SUMIFS('3-1. (Raw data) Scope 1'!AM$6:AM$79,'3-1. (Raw data) Scope 1'!$Y$6:$Y$79,'(참고} 시각데이터'!$Q$94,'3-1. (Raw data) Scope 1'!$AB$6:$AB$79,'(참고} 시각데이터'!$S$51,'3-1. (Raw data) Scope 1'!$D$6:$D$79,$S$70)</f>
        <v>0</v>
      </c>
      <c r="AD94" s="204">
        <f>SUMIFS('3-1. (Raw data) Scope 1'!AN$6:AN$79,'3-1. (Raw data) Scope 1'!$Y$6:$Y$79,'(참고} 시각데이터'!$Q$94,'3-1. (Raw data) Scope 1'!$AB$6:$AB$79,'(참고} 시각데이터'!$S$51,'3-1. (Raw data) Scope 1'!$D$6:$D$79,$S$70)</f>
        <v>0</v>
      </c>
      <c r="AE94" s="171"/>
    </row>
    <row r="95" spans="2:31">
      <c r="B95" s="176"/>
      <c r="C95" s="174"/>
      <c r="D95" s="174"/>
      <c r="E95" s="174"/>
      <c r="F95" s="174"/>
      <c r="G95" s="174"/>
      <c r="H95" s="174"/>
      <c r="I95" s="174"/>
      <c r="J95" s="174"/>
      <c r="K95" s="174"/>
      <c r="L95" s="174"/>
      <c r="M95" s="174"/>
      <c r="N95" s="175"/>
      <c r="P95" s="170"/>
      <c r="Q95" s="186" t="s">
        <v>35</v>
      </c>
      <c r="R95" s="203">
        <f t="shared" si="0"/>
        <v>0</v>
      </c>
      <c r="S95" s="204">
        <f>SUMIFS('3-1. (Raw data) Scope 1'!AC$6:AC$79,'3-1. (Raw data) Scope 1'!$Y$6:$Y$79,'(참고} 시각데이터'!$Q$95,'3-1. (Raw data) Scope 1'!$AB$6:$AB$79,'(참고} 시각데이터'!$S$51,'3-1. (Raw data) Scope 1'!$D$6:$D$79,$S$70)</f>
        <v>0</v>
      </c>
      <c r="T95" s="204">
        <f>SUMIFS('3-1. (Raw data) Scope 1'!AD$6:AD$79,'3-1. (Raw data) Scope 1'!$Y$6:$Y$79,'(참고} 시각데이터'!$Q$95,'3-1. (Raw data) Scope 1'!$AB$6:$AB$79,'(참고} 시각데이터'!$S$51,'3-1. (Raw data) Scope 1'!$D$6:$D$79,$S$70)</f>
        <v>0</v>
      </c>
      <c r="U95" s="204">
        <f>SUMIFS('3-1. (Raw data) Scope 1'!AE$6:AE$79,'3-1. (Raw data) Scope 1'!$Y$6:$Y$79,'(참고} 시각데이터'!$Q$95,'3-1. (Raw data) Scope 1'!$AB$6:$AB$79,'(참고} 시각데이터'!$S$51,'3-1. (Raw data) Scope 1'!$D$6:$D$79,$S$70)</f>
        <v>0</v>
      </c>
      <c r="V95" s="204">
        <f>SUMIFS('3-1. (Raw data) Scope 1'!AF$6:AF$79,'3-1. (Raw data) Scope 1'!$Y$6:$Y$79,'(참고} 시각데이터'!$Q$95,'3-1. (Raw data) Scope 1'!$AB$6:$AB$79,'(참고} 시각데이터'!$S$51,'3-1. (Raw data) Scope 1'!$D$6:$D$79,$S$70)</f>
        <v>0</v>
      </c>
      <c r="W95" s="204">
        <f>SUMIFS('3-1. (Raw data) Scope 1'!AG$6:AG$79,'3-1. (Raw data) Scope 1'!$Y$6:$Y$79,'(참고} 시각데이터'!$Q$95,'3-1. (Raw data) Scope 1'!$AB$6:$AB$79,'(참고} 시각데이터'!$S$51,'3-1. (Raw data) Scope 1'!$D$6:$D$79,$S$70)</f>
        <v>0</v>
      </c>
      <c r="X95" s="204">
        <f>SUMIFS('3-1. (Raw data) Scope 1'!AH$6:AH$79,'3-1. (Raw data) Scope 1'!$Y$6:$Y$79,'(참고} 시각데이터'!$Q$95,'3-1. (Raw data) Scope 1'!$AB$6:$AB$79,'(참고} 시각데이터'!$S$51,'3-1. (Raw data) Scope 1'!$D$6:$D$79,$S$70)</f>
        <v>0</v>
      </c>
      <c r="Y95" s="204">
        <f>SUMIFS('3-1. (Raw data) Scope 1'!AI$6:AI$79,'3-1. (Raw data) Scope 1'!$Y$6:$Y$79,'(참고} 시각데이터'!$Q$95,'3-1. (Raw data) Scope 1'!$AB$6:$AB$79,'(참고} 시각데이터'!$S$51,'3-1. (Raw data) Scope 1'!$D$6:$D$79,$S$70)</f>
        <v>0</v>
      </c>
      <c r="Z95" s="204">
        <f>SUMIFS('3-1. (Raw data) Scope 1'!AJ$6:AJ$79,'3-1. (Raw data) Scope 1'!$Y$6:$Y$79,'(참고} 시각데이터'!$Q$95,'3-1. (Raw data) Scope 1'!$AB$6:$AB$79,'(참고} 시각데이터'!$S$51,'3-1. (Raw data) Scope 1'!$D$6:$D$79,$S$70)</f>
        <v>0</v>
      </c>
      <c r="AA95" s="204">
        <f>SUMIFS('3-1. (Raw data) Scope 1'!AK$6:AK$79,'3-1. (Raw data) Scope 1'!$Y$6:$Y$79,'(참고} 시각데이터'!$Q$95,'3-1. (Raw data) Scope 1'!$AB$6:$AB$79,'(참고} 시각데이터'!$S$51,'3-1. (Raw data) Scope 1'!$D$6:$D$79,$S$70)</f>
        <v>0</v>
      </c>
      <c r="AB95" s="204">
        <f>SUMIFS('3-1. (Raw data) Scope 1'!AL$6:AL$79,'3-1. (Raw data) Scope 1'!$Y$6:$Y$79,'(참고} 시각데이터'!$Q$95,'3-1. (Raw data) Scope 1'!$AB$6:$AB$79,'(참고} 시각데이터'!$S$51,'3-1. (Raw data) Scope 1'!$D$6:$D$79,$S$70)</f>
        <v>0</v>
      </c>
      <c r="AC95" s="204">
        <f>SUMIFS('3-1. (Raw data) Scope 1'!AM$6:AM$79,'3-1. (Raw data) Scope 1'!$Y$6:$Y$79,'(참고} 시각데이터'!$Q$95,'3-1. (Raw data) Scope 1'!$AB$6:$AB$79,'(참고} 시각데이터'!$S$51,'3-1. (Raw data) Scope 1'!$D$6:$D$79,$S$70)</f>
        <v>0</v>
      </c>
      <c r="AD95" s="204">
        <f>SUMIFS('3-1. (Raw data) Scope 1'!AN$6:AN$79,'3-1. (Raw data) Scope 1'!$Y$6:$Y$79,'(참고} 시각데이터'!$Q$95,'3-1. (Raw data) Scope 1'!$AB$6:$AB$79,'(참고} 시각데이터'!$S$51,'3-1. (Raw data) Scope 1'!$D$6:$D$79,$S$70)</f>
        <v>0</v>
      </c>
      <c r="AE95" s="171"/>
    </row>
    <row r="96" spans="2:31">
      <c r="P96" s="170"/>
      <c r="S96" s="172"/>
      <c r="AE96" s="171"/>
    </row>
    <row r="97" spans="16:31">
      <c r="P97" s="170"/>
      <c r="AE97" s="171"/>
    </row>
    <row r="98" spans="16:31">
      <c r="P98" s="170"/>
      <c r="AE98" s="171"/>
    </row>
    <row r="99" spans="16:31">
      <c r="P99" s="170"/>
      <c r="AE99" s="171"/>
    </row>
    <row r="100" spans="16:31">
      <c r="P100" s="170"/>
      <c r="AE100" s="171"/>
    </row>
    <row r="101" spans="16:31">
      <c r="P101" s="170"/>
      <c r="AE101" s="171"/>
    </row>
    <row r="102" spans="16:31">
      <c r="P102" s="170"/>
      <c r="AE102" s="171"/>
    </row>
    <row r="103" spans="16:31">
      <c r="P103" s="170"/>
      <c r="AE103" s="171"/>
    </row>
    <row r="104" spans="16:31" ht="16.5" customHeight="1">
      <c r="P104" s="170"/>
      <c r="AE104" s="171"/>
    </row>
    <row r="105" spans="16:31">
      <c r="P105" s="170"/>
      <c r="AE105" s="171"/>
    </row>
    <row r="106" spans="16:31">
      <c r="P106" s="170"/>
      <c r="AE106" s="171"/>
    </row>
    <row r="107" spans="16:31">
      <c r="P107" s="170"/>
      <c r="AE107" s="171"/>
    </row>
    <row r="108" spans="16:31">
      <c r="P108" s="170"/>
      <c r="AE108" s="171"/>
    </row>
    <row r="109" spans="16:31">
      <c r="P109" s="170"/>
      <c r="AE109" s="171"/>
    </row>
    <row r="110" spans="16:31">
      <c r="P110" s="170"/>
      <c r="AE110" s="171"/>
    </row>
    <row r="111" spans="16:31">
      <c r="P111" s="170"/>
      <c r="AE111" s="171"/>
    </row>
    <row r="112" spans="16:31">
      <c r="P112" s="170"/>
      <c r="AE112" s="171"/>
    </row>
    <row r="113" spans="2:31">
      <c r="P113" s="170"/>
      <c r="AE113" s="171"/>
    </row>
    <row r="114" spans="2:31">
      <c r="P114" s="176"/>
      <c r="Q114" s="174"/>
      <c r="R114" s="174"/>
      <c r="S114" s="174"/>
      <c r="T114" s="174"/>
      <c r="U114" s="174"/>
      <c r="V114" s="174"/>
      <c r="W114" s="174"/>
      <c r="X114" s="174"/>
      <c r="Y114" s="174"/>
      <c r="Z114" s="174"/>
      <c r="AA114" s="174"/>
      <c r="AB114" s="174"/>
      <c r="AC114" s="174"/>
      <c r="AD114" s="174"/>
      <c r="AE114" s="175"/>
    </row>
    <row r="115" spans="2:31">
      <c r="B115" s="170"/>
    </row>
    <row r="116" spans="2:31" ht="21">
      <c r="B116" s="110" t="s">
        <v>89</v>
      </c>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row>
    <row r="118" spans="2:31">
      <c r="B118" s="177" t="s">
        <v>90</v>
      </c>
      <c r="C118" s="178"/>
      <c r="D118" s="178"/>
      <c r="E118" s="178"/>
      <c r="F118" s="178"/>
      <c r="G118" s="178"/>
      <c r="H118" s="178"/>
      <c r="I118" s="178"/>
      <c r="J118" s="178"/>
      <c r="K118" s="178"/>
      <c r="L118" s="178"/>
      <c r="M118" s="178"/>
      <c r="N118" s="179"/>
      <c r="P118" s="136" t="s">
        <v>91</v>
      </c>
      <c r="Q118" s="137"/>
      <c r="R118" s="137"/>
      <c r="S118" s="137"/>
      <c r="T118" s="137"/>
      <c r="U118" s="137"/>
      <c r="V118" s="137"/>
      <c r="W118" s="137"/>
      <c r="X118" s="137"/>
      <c r="Y118" s="137"/>
      <c r="Z118" s="137"/>
      <c r="AA118" s="137"/>
      <c r="AB118" s="137"/>
    </row>
    <row r="119" spans="2:31">
      <c r="B119" s="167"/>
      <c r="C119" s="168"/>
      <c r="D119" s="168"/>
      <c r="E119" s="168"/>
      <c r="F119" s="168"/>
      <c r="G119" s="168"/>
      <c r="H119" s="168"/>
      <c r="I119" s="168"/>
      <c r="J119" s="168"/>
      <c r="K119" s="168"/>
      <c r="L119" s="168"/>
      <c r="M119" s="168"/>
      <c r="N119" s="169"/>
      <c r="P119" s="167"/>
      <c r="Q119" s="168"/>
      <c r="R119" s="168"/>
      <c r="S119" s="168"/>
      <c r="T119" s="168"/>
      <c r="U119" s="168"/>
      <c r="V119" s="168"/>
      <c r="W119" s="168"/>
      <c r="X119" s="168"/>
      <c r="Y119" s="168"/>
      <c r="Z119" s="168"/>
      <c r="AA119" s="168"/>
      <c r="AB119" s="169"/>
    </row>
    <row r="120" spans="2:31">
      <c r="B120" s="170"/>
      <c r="N120" s="171"/>
      <c r="P120" s="170"/>
      <c r="Q120" s="522" t="s">
        <v>49</v>
      </c>
      <c r="R120" s="522"/>
      <c r="S120" s="163" t="s">
        <v>38</v>
      </c>
      <c r="AB120" s="171"/>
    </row>
    <row r="121" spans="2:31">
      <c r="B121" s="170"/>
      <c r="N121" s="171"/>
      <c r="P121" s="170"/>
      <c r="Q121" s="522" t="s">
        <v>66</v>
      </c>
      <c r="R121" s="522"/>
      <c r="S121" s="166" t="s">
        <v>55</v>
      </c>
      <c r="AB121" s="171"/>
    </row>
    <row r="122" spans="2:31">
      <c r="B122" s="170"/>
      <c r="N122" s="171"/>
      <c r="P122" s="170"/>
      <c r="AB122" s="171"/>
    </row>
    <row r="123" spans="2:31" ht="48">
      <c r="B123" s="170"/>
      <c r="N123" s="171"/>
      <c r="P123" s="170"/>
      <c r="Q123" s="186" t="s">
        <v>62</v>
      </c>
      <c r="R123" s="187" t="s">
        <v>4</v>
      </c>
      <c r="S123" s="187" t="s">
        <v>40</v>
      </c>
      <c r="T123" s="187" t="s">
        <v>13</v>
      </c>
      <c r="U123" s="187" t="s">
        <v>15</v>
      </c>
      <c r="V123" s="187" t="s">
        <v>41</v>
      </c>
      <c r="W123" s="187" t="s">
        <v>42</v>
      </c>
      <c r="X123" s="187" t="s">
        <v>27</v>
      </c>
      <c r="AB123" s="171"/>
    </row>
    <row r="124" spans="2:31">
      <c r="B124" s="170"/>
      <c r="N124" s="171"/>
      <c r="P124" s="170"/>
      <c r="Q124" s="184">
        <f>SUM(R124:X124)</f>
        <v>0</v>
      </c>
      <c r="R124" s="185">
        <f>SUMIFS('3-2. (Raw data) Scope2_Location'!$AY$6:$AY$33,'3-2. (Raw data) Scope2_Location'!$AD$6:$AD$33,'(참고} 시각데이터'!$S$120,'3-2. (Raw data) Scope2_Location'!$AE$6:$AE$33,'(참고} 시각데이터'!$S$121,'3-2. (Raw data) Scope2_Location'!$D$6:$D$33,'(참고} 시각데이터'!R$123)</f>
        <v>0</v>
      </c>
      <c r="S124" s="185">
        <f>SUMIFS('3-2. (Raw data) Scope2_Location'!$AY$6:$AY$33,'3-2. (Raw data) Scope2_Location'!$AD$6:$AD$33,'(참고} 시각데이터'!$S$120,'3-2. (Raw data) Scope2_Location'!$AE$6:$AE$33,'(참고} 시각데이터'!$S$121,'3-2. (Raw data) Scope2_Location'!$D$6:$D$33,'(참고} 시각데이터'!S$123)</f>
        <v>0</v>
      </c>
      <c r="T124" s="185">
        <f>SUMIFS('3-2. (Raw data) Scope2_Location'!$AY$6:$AY$33,'3-2. (Raw data) Scope2_Location'!$AD$6:$AD$33,'(참고} 시각데이터'!$S$120,'3-2. (Raw data) Scope2_Location'!$AE$6:$AE$33,'(참고} 시각데이터'!$S$121,'3-2. (Raw data) Scope2_Location'!$D$6:$D$33,'(참고} 시각데이터'!T$123)</f>
        <v>0</v>
      </c>
      <c r="U124" s="185">
        <f>SUMIFS('3-2. (Raw data) Scope2_Location'!$AY$6:$AY$33,'3-2. (Raw data) Scope2_Location'!$AD$6:$AD$33,'(참고} 시각데이터'!$S$120,'3-2. (Raw data) Scope2_Location'!$AE$6:$AE$33,'(참고} 시각데이터'!$S$121,'3-2. (Raw data) Scope2_Location'!$D$6:$D$33,'(참고} 시각데이터'!U$123)</f>
        <v>0</v>
      </c>
      <c r="V124" s="185">
        <f>SUMIFS('3-2. (Raw data) Scope2_Location'!$AY$6:$AY$33,'3-2. (Raw data) Scope2_Location'!$AD$6:$AD$33,'(참고} 시각데이터'!$S$120,'3-2. (Raw data) Scope2_Location'!$AE$6:$AE$33,'(참고} 시각데이터'!$S$121,'3-2. (Raw data) Scope2_Location'!$D$6:$D$33,'(참고} 시각데이터'!V$123)</f>
        <v>0</v>
      </c>
      <c r="W124" s="185">
        <f>SUMIFS('3-2. (Raw data) Scope2_Location'!$AY$6:$AY$33,'3-2. (Raw data) Scope2_Location'!$AD$6:$AD$33,'(참고} 시각데이터'!$S$120,'3-2. (Raw data) Scope2_Location'!$AE$6:$AE$33,'(참고} 시각데이터'!$S$121,'3-2. (Raw data) Scope2_Location'!$D$6:$D$33,'(참고} 시각데이터'!W$123)</f>
        <v>0</v>
      </c>
      <c r="X124" s="185">
        <f>SUMIFS('3-2. (Raw data) Scope2_Location'!$AY$6:$AY$33,'3-2. (Raw data) Scope2_Location'!$AD$6:$AD$33,'(참고} 시각데이터'!$S$120,'3-2. (Raw data) Scope2_Location'!$AE$6:$AE$33,'(참고} 시각데이터'!$S$121,'3-2. (Raw data) Scope2_Location'!$D$6:$D$33,'(참고} 시각데이터'!X$123)</f>
        <v>0</v>
      </c>
      <c r="AB124" s="171"/>
    </row>
    <row r="125" spans="2:31">
      <c r="B125" s="170"/>
      <c r="N125" s="171"/>
      <c r="P125" s="170"/>
      <c r="AB125" s="171"/>
    </row>
    <row r="126" spans="2:31">
      <c r="B126" s="170"/>
      <c r="N126" s="171"/>
      <c r="O126" s="188" t="s">
        <v>58</v>
      </c>
      <c r="P126" s="170"/>
      <c r="AB126" s="171"/>
    </row>
    <row r="127" spans="2:31">
      <c r="B127" s="170"/>
      <c r="N127" s="171"/>
      <c r="P127" s="170"/>
      <c r="S127" s="172"/>
      <c r="AB127" s="171"/>
    </row>
    <row r="128" spans="2:31">
      <c r="B128" s="170"/>
      <c r="N128" s="171"/>
      <c r="P128" s="170"/>
      <c r="AB128" s="171"/>
    </row>
    <row r="129" spans="2:31">
      <c r="B129" s="170"/>
      <c r="N129" s="171"/>
      <c r="P129" s="170"/>
      <c r="AB129" s="171"/>
    </row>
    <row r="130" spans="2:31">
      <c r="B130" s="170"/>
      <c r="N130" s="171"/>
      <c r="P130" s="170"/>
      <c r="AB130" s="171"/>
    </row>
    <row r="131" spans="2:31">
      <c r="B131" s="170"/>
      <c r="N131" s="171"/>
      <c r="P131" s="170"/>
      <c r="AB131" s="171"/>
    </row>
    <row r="132" spans="2:31">
      <c r="B132" s="176"/>
      <c r="C132" s="174"/>
      <c r="D132" s="174"/>
      <c r="E132" s="174"/>
      <c r="F132" s="174"/>
      <c r="G132" s="174"/>
      <c r="H132" s="174"/>
      <c r="I132" s="174"/>
      <c r="J132" s="174"/>
      <c r="K132" s="174"/>
      <c r="L132" s="174"/>
      <c r="M132" s="174"/>
      <c r="N132" s="175"/>
      <c r="P132" s="170"/>
      <c r="AB132" s="171"/>
    </row>
    <row r="133" spans="2:31">
      <c r="B133" s="525" t="s">
        <v>59</v>
      </c>
      <c r="C133" s="526"/>
      <c r="D133" s="180" t="s">
        <v>92</v>
      </c>
      <c r="E133" s="168"/>
      <c r="F133" s="168"/>
      <c r="G133" s="168"/>
      <c r="H133" s="168"/>
      <c r="I133" s="168"/>
      <c r="J133" s="168"/>
      <c r="K133" s="168"/>
      <c r="L133" s="168"/>
      <c r="M133" s="168"/>
      <c r="N133" s="169"/>
      <c r="P133" s="170"/>
      <c r="AB133" s="171"/>
    </row>
    <row r="134" spans="2:31">
      <c r="B134" s="527"/>
      <c r="C134" s="528"/>
      <c r="D134" s="181" t="s">
        <v>93</v>
      </c>
      <c r="E134" s="174"/>
      <c r="F134" s="174"/>
      <c r="G134" s="174"/>
      <c r="H134" s="174"/>
      <c r="I134" s="174"/>
      <c r="J134" s="174"/>
      <c r="K134" s="174"/>
      <c r="L134" s="174"/>
      <c r="M134" s="174"/>
      <c r="N134" s="175"/>
      <c r="P134" s="176"/>
      <c r="Q134" s="174"/>
      <c r="R134" s="174"/>
      <c r="S134" s="174"/>
      <c r="T134" s="174"/>
      <c r="U134" s="174"/>
      <c r="V134" s="174"/>
      <c r="W134" s="174"/>
      <c r="X134" s="174"/>
      <c r="Y134" s="174"/>
      <c r="Z134" s="174"/>
      <c r="AA134" s="174"/>
      <c r="AB134" s="175"/>
    </row>
    <row r="136" spans="2:31">
      <c r="P136" s="177" t="s">
        <v>94</v>
      </c>
      <c r="Q136" s="178"/>
      <c r="R136" s="178"/>
      <c r="S136" s="178"/>
      <c r="T136" s="178"/>
      <c r="U136" s="178"/>
      <c r="V136" s="178"/>
      <c r="W136" s="178"/>
      <c r="X136" s="178"/>
      <c r="Y136" s="178"/>
      <c r="Z136" s="178"/>
      <c r="AA136" s="178"/>
      <c r="AB136" s="178"/>
      <c r="AC136" s="178"/>
      <c r="AD136" s="178"/>
      <c r="AE136" s="179"/>
    </row>
    <row r="137" spans="2:31">
      <c r="P137" s="167"/>
      <c r="Q137" s="168"/>
      <c r="R137" s="168"/>
      <c r="S137" s="168"/>
      <c r="T137" s="168"/>
      <c r="U137" s="168"/>
      <c r="V137" s="168"/>
      <c r="W137" s="168"/>
      <c r="X137" s="168"/>
      <c r="Y137" s="168"/>
      <c r="Z137" s="168"/>
      <c r="AA137" s="168"/>
      <c r="AE137" s="169"/>
    </row>
    <row r="138" spans="2:31" ht="16.5" customHeight="1">
      <c r="P138" s="170"/>
      <c r="Q138" s="522" t="s">
        <v>3</v>
      </c>
      <c r="R138" s="522"/>
      <c r="S138" s="166" t="s">
        <v>13</v>
      </c>
      <c r="U138" s="523" t="str">
        <f>Q120</f>
        <v>데이터 수집년도</v>
      </c>
      <c r="V138" s="524"/>
      <c r="W138" s="202" t="str">
        <f>S120</f>
        <v>2024년</v>
      </c>
      <c r="Y138" s="523" t="str">
        <f>Q121</f>
        <v>연료 종류</v>
      </c>
      <c r="Z138" s="524"/>
      <c r="AA138" s="532" t="str">
        <f>S121</f>
        <v>전력</v>
      </c>
      <c r="AB138" s="533"/>
      <c r="AC138" s="534"/>
      <c r="AE138" s="171"/>
    </row>
    <row r="139" spans="2:31" ht="8.25" customHeight="1">
      <c r="P139" s="170"/>
      <c r="AE139" s="171"/>
    </row>
    <row r="140" spans="2:31">
      <c r="P140" s="170"/>
      <c r="AB140" s="205" t="s">
        <v>76</v>
      </c>
      <c r="AC140" s="209" t="e">
        <f>VLOOKUP($S$121,'3-2. (Raw data) Scope2_Location'!$AE$6:$AS$33,15,0)</f>
        <v>#N/A</v>
      </c>
      <c r="AE140" s="171"/>
    </row>
    <row r="141" spans="2:31">
      <c r="P141" s="170"/>
      <c r="Q141" s="109" t="s">
        <v>62</v>
      </c>
      <c r="R141" s="11" t="s">
        <v>77</v>
      </c>
      <c r="S141" s="11" t="s">
        <v>78</v>
      </c>
      <c r="T141" s="11" t="s">
        <v>79</v>
      </c>
      <c r="U141" s="11" t="s">
        <v>80</v>
      </c>
      <c r="V141" s="11" t="s">
        <v>81</v>
      </c>
      <c r="W141" s="11" t="s">
        <v>82</v>
      </c>
      <c r="X141" s="11" t="s">
        <v>83</v>
      </c>
      <c r="Y141" s="11" t="s">
        <v>84</v>
      </c>
      <c r="Z141" s="11" t="s">
        <v>85</v>
      </c>
      <c r="AA141" s="11" t="s">
        <v>86</v>
      </c>
      <c r="AB141" s="11" t="s">
        <v>87</v>
      </c>
      <c r="AC141" s="11" t="s">
        <v>88</v>
      </c>
      <c r="AE141" s="171"/>
    </row>
    <row r="142" spans="2:31">
      <c r="P142" s="170"/>
      <c r="Q142" s="203">
        <f>SUM(R142:AC142)</f>
        <v>0</v>
      </c>
      <c r="R142" s="204">
        <f>SUMIFS('3-2. (Raw data) Scope2_Location'!AF$6:AF$33,'3-2. (Raw data) Scope2_Location'!$AD$6:$AD$33,'(참고} 시각데이터'!$S$120,'3-2. (Raw data) Scope2_Location'!$AE$6:$AE$33,'(참고} 시각데이터'!$S$121,'3-2. (Raw data) Scope2_Location'!$D$6:$D$33,$S$138)</f>
        <v>0</v>
      </c>
      <c r="S142" s="204">
        <f>SUMIFS('3-2. (Raw data) Scope2_Location'!AG$6:AG$33,'3-2. (Raw data) Scope2_Location'!$AD$6:$AD$33,'(참고} 시각데이터'!$S$120,'3-2. (Raw data) Scope2_Location'!$AE$6:$AE$33,'(참고} 시각데이터'!$S$121,'3-2. (Raw data) Scope2_Location'!$D$6:$D$33,$S$138)</f>
        <v>0</v>
      </c>
      <c r="T142" s="204">
        <f>SUMIFS('3-2. (Raw data) Scope2_Location'!AH$6:AH$33,'3-2. (Raw data) Scope2_Location'!$AD$6:$AD$33,'(참고} 시각데이터'!$S$120,'3-2. (Raw data) Scope2_Location'!$AE$6:$AE$33,'(참고} 시각데이터'!$S$121,'3-2. (Raw data) Scope2_Location'!$D$6:$D$33,$S$138)</f>
        <v>0</v>
      </c>
      <c r="U142" s="204">
        <f>SUMIFS('3-2. (Raw data) Scope2_Location'!AI$6:AI$33,'3-2. (Raw data) Scope2_Location'!$AD$6:$AD$33,'(참고} 시각데이터'!$S$120,'3-2. (Raw data) Scope2_Location'!$AE$6:$AE$33,'(참고} 시각데이터'!$S$121,'3-2. (Raw data) Scope2_Location'!$D$6:$D$33,$S$138)</f>
        <v>0</v>
      </c>
      <c r="V142" s="204">
        <f>SUMIFS('3-2. (Raw data) Scope2_Location'!AJ$6:AJ$33,'3-2. (Raw data) Scope2_Location'!$AD$6:$AD$33,'(참고} 시각데이터'!$S$120,'3-2. (Raw data) Scope2_Location'!$AE$6:$AE$33,'(참고} 시각데이터'!$S$121,'3-2. (Raw data) Scope2_Location'!$D$6:$D$33,$S$138)</f>
        <v>0</v>
      </c>
      <c r="W142" s="204">
        <f>SUMIFS('3-2. (Raw data) Scope2_Location'!AK$6:AK$33,'3-2. (Raw data) Scope2_Location'!$AD$6:$AD$33,'(참고} 시각데이터'!$S$120,'3-2. (Raw data) Scope2_Location'!$AE$6:$AE$33,'(참고} 시각데이터'!$S$121,'3-2. (Raw data) Scope2_Location'!$D$6:$D$33,$S$138)</f>
        <v>0</v>
      </c>
      <c r="X142" s="204">
        <f>SUMIFS('3-2. (Raw data) Scope2_Location'!AL$6:AL$33,'3-2. (Raw data) Scope2_Location'!$AD$6:$AD$33,'(참고} 시각데이터'!$S$120,'3-2. (Raw data) Scope2_Location'!$AE$6:$AE$33,'(참고} 시각데이터'!$S$121,'3-2. (Raw data) Scope2_Location'!$D$6:$D$33,$S$138)</f>
        <v>0</v>
      </c>
      <c r="Y142" s="204">
        <f>SUMIFS('3-2. (Raw data) Scope2_Location'!AM$6:AM$33,'3-2. (Raw data) Scope2_Location'!$AD$6:$AD$33,'(참고} 시각데이터'!$S$120,'3-2. (Raw data) Scope2_Location'!$AE$6:$AE$33,'(참고} 시각데이터'!$S$121,'3-2. (Raw data) Scope2_Location'!$D$6:$D$33,$S$138)</f>
        <v>0</v>
      </c>
      <c r="Z142" s="204">
        <f>SUMIFS('3-2. (Raw data) Scope2_Location'!AN$6:AN$33,'3-2. (Raw data) Scope2_Location'!$AD$6:$AD$33,'(참고} 시각데이터'!$S$120,'3-2. (Raw data) Scope2_Location'!$AE$6:$AE$33,'(참고} 시각데이터'!$S$121,'3-2. (Raw data) Scope2_Location'!$D$6:$D$33,$S$138)</f>
        <v>0</v>
      </c>
      <c r="AA142" s="204">
        <f>SUMIFS('3-2. (Raw data) Scope2_Location'!AO$6:AO$33,'3-2. (Raw data) Scope2_Location'!$AD$6:$AD$33,'(참고} 시각데이터'!$S$120,'3-2. (Raw data) Scope2_Location'!$AE$6:$AE$33,'(참고} 시각데이터'!$S$121,'3-2. (Raw data) Scope2_Location'!$D$6:$D$33,$S$138)</f>
        <v>0</v>
      </c>
      <c r="AB142" s="204">
        <f>SUMIFS('3-2. (Raw data) Scope2_Location'!AP$6:AP$33,'3-2. (Raw data) Scope2_Location'!$AD$6:$AD$33,'(참고} 시각데이터'!$S$120,'3-2. (Raw data) Scope2_Location'!$AE$6:$AE$33,'(참고} 시각데이터'!$S$121,'3-2. (Raw data) Scope2_Location'!$D$6:$D$33,$S$138)</f>
        <v>0</v>
      </c>
      <c r="AC142" s="204">
        <f>SUMIFS('3-2. (Raw data) Scope2_Location'!AQ$6:AQ$33,'3-2. (Raw data) Scope2_Location'!$AD$6:$AD$33,'(참고} 시각데이터'!$S$120,'3-2. (Raw data) Scope2_Location'!$AE$6:$AE$33,'(참고} 시각데이터'!$S$121,'3-2. (Raw data) Scope2_Location'!$D$6:$D$33,$S$138)</f>
        <v>0</v>
      </c>
      <c r="AE142" s="171"/>
    </row>
    <row r="143" spans="2:31">
      <c r="P143" s="170"/>
      <c r="AE143" s="171"/>
    </row>
    <row r="144" spans="2:31">
      <c r="P144" s="170"/>
      <c r="AE144" s="171"/>
    </row>
    <row r="145" spans="16:31">
      <c r="P145" s="170"/>
      <c r="AE145" s="171"/>
    </row>
    <row r="146" spans="16:31">
      <c r="P146" s="170"/>
      <c r="AE146" s="171"/>
    </row>
    <row r="147" spans="16:31">
      <c r="P147" s="170"/>
      <c r="AE147" s="171"/>
    </row>
    <row r="148" spans="16:31">
      <c r="P148" s="170"/>
      <c r="AE148" s="171"/>
    </row>
    <row r="149" spans="16:31">
      <c r="P149" s="170"/>
      <c r="AE149" s="171"/>
    </row>
    <row r="150" spans="16:31">
      <c r="P150" s="170"/>
      <c r="AE150" s="171"/>
    </row>
    <row r="151" spans="16:31">
      <c r="P151" s="170"/>
      <c r="AE151" s="171"/>
    </row>
    <row r="152" spans="16:31">
      <c r="P152" s="170"/>
      <c r="AE152" s="171"/>
    </row>
    <row r="153" spans="16:31">
      <c r="P153" s="170"/>
      <c r="AE153" s="171"/>
    </row>
    <row r="154" spans="16:31">
      <c r="P154" s="170"/>
      <c r="AE154" s="171"/>
    </row>
    <row r="155" spans="16:31">
      <c r="P155" s="170"/>
      <c r="AE155" s="171"/>
    </row>
    <row r="156" spans="16:31">
      <c r="P156" s="170"/>
      <c r="AE156" s="171"/>
    </row>
    <row r="157" spans="16:31">
      <c r="P157" s="170"/>
      <c r="AE157" s="171"/>
    </row>
    <row r="158" spans="16:31">
      <c r="P158" s="206"/>
      <c r="Q158" s="207"/>
      <c r="R158" s="207"/>
      <c r="S158" s="207"/>
      <c r="T158" s="207"/>
      <c r="U158" s="207"/>
      <c r="V158" s="207"/>
      <c r="W158" s="207"/>
      <c r="X158" s="207"/>
      <c r="Y158" s="207"/>
      <c r="Z158" s="207"/>
      <c r="AA158" s="207"/>
      <c r="AB158" s="207"/>
      <c r="AC158" s="207"/>
      <c r="AD158" s="207"/>
      <c r="AE158" s="208"/>
    </row>
    <row r="159" spans="16:31" ht="8.25" customHeight="1">
      <c r="P159" s="170"/>
      <c r="AE159" s="171"/>
    </row>
    <row r="160" spans="16:31">
      <c r="P160" s="170"/>
      <c r="AC160" s="205" t="s">
        <v>76</v>
      </c>
      <c r="AD160" s="209" t="e">
        <f>VLOOKUP($S$121,'3-2. (Raw data) Scope2_Location'!$AE$6:$AS$33,15,0)</f>
        <v>#N/A</v>
      </c>
      <c r="AE160" s="171"/>
    </row>
    <row r="161" spans="16:31" ht="32">
      <c r="P161" s="170"/>
      <c r="Q161" s="187" t="s">
        <v>32</v>
      </c>
      <c r="R161" s="109" t="s">
        <v>62</v>
      </c>
      <c r="S161" s="11" t="s">
        <v>77</v>
      </c>
      <c r="T161" s="11" t="s">
        <v>78</v>
      </c>
      <c r="U161" s="11" t="s">
        <v>79</v>
      </c>
      <c r="V161" s="11" t="s">
        <v>80</v>
      </c>
      <c r="W161" s="11" t="s">
        <v>81</v>
      </c>
      <c r="X161" s="11" t="s">
        <v>82</v>
      </c>
      <c r="Y161" s="11" t="s">
        <v>83</v>
      </c>
      <c r="Z161" s="11" t="s">
        <v>84</v>
      </c>
      <c r="AA161" s="11" t="s">
        <v>85</v>
      </c>
      <c r="AB161" s="11" t="s">
        <v>86</v>
      </c>
      <c r="AC161" s="11" t="s">
        <v>87</v>
      </c>
      <c r="AD161" s="11" t="s">
        <v>88</v>
      </c>
      <c r="AE161" s="171"/>
    </row>
    <row r="162" spans="16:31">
      <c r="P162" s="170"/>
      <c r="Q162" s="186" t="s">
        <v>33</v>
      </c>
      <c r="R162" s="203">
        <f>SUM(S162:AD162)</f>
        <v>0</v>
      </c>
      <c r="S162" s="204">
        <f>SUMIFS('3-2. (Raw data) Scope2_Location'!AF$6:AF$33,'3-2. (Raw data) Scope2_Location'!$AD$6:$AD$33,'(참고} 시각데이터'!$Q$162,'3-2. (Raw data) Scope2_Location'!$AE$6:$AE$33,'(참고} 시각데이터'!$S$121,'3-2. (Raw data) Scope2_Location'!$D$6:$D$33,$S$138)</f>
        <v>0</v>
      </c>
      <c r="T162" s="204">
        <f>SUMIFS('3-2. (Raw data) Scope2_Location'!AG$6:AG$33,'3-2. (Raw data) Scope2_Location'!$AD$6:$AD$33,'(참고} 시각데이터'!$Q$162,'3-2. (Raw data) Scope2_Location'!$AE$6:$AE$33,'(참고} 시각데이터'!$S$121,'3-2. (Raw data) Scope2_Location'!$D$6:$D$33,$S$138)</f>
        <v>0</v>
      </c>
      <c r="U162" s="204">
        <f>SUMIFS('3-2. (Raw data) Scope2_Location'!AH$6:AH$33,'3-2. (Raw data) Scope2_Location'!$AD$6:$AD$33,'(참고} 시각데이터'!$Q$162,'3-2. (Raw data) Scope2_Location'!$AE$6:$AE$33,'(참고} 시각데이터'!$S$121,'3-2. (Raw data) Scope2_Location'!$D$6:$D$33,$S$138)</f>
        <v>0</v>
      </c>
      <c r="V162" s="204">
        <f>SUMIFS('3-2. (Raw data) Scope2_Location'!AI$6:AI$33,'3-2. (Raw data) Scope2_Location'!$AD$6:$AD$33,'(참고} 시각데이터'!$Q$162,'3-2. (Raw data) Scope2_Location'!$AE$6:$AE$33,'(참고} 시각데이터'!$S$121,'3-2. (Raw data) Scope2_Location'!$D$6:$D$33,$S$138)</f>
        <v>0</v>
      </c>
      <c r="W162" s="204">
        <f>SUMIFS('3-2. (Raw data) Scope2_Location'!AJ$6:AJ$33,'3-2. (Raw data) Scope2_Location'!$AD$6:$AD$33,'(참고} 시각데이터'!$Q$162,'3-2. (Raw data) Scope2_Location'!$AE$6:$AE$33,'(참고} 시각데이터'!$S$121,'3-2. (Raw data) Scope2_Location'!$D$6:$D$33,$S$138)</f>
        <v>0</v>
      </c>
      <c r="X162" s="204">
        <f>SUMIFS('3-2. (Raw data) Scope2_Location'!AK$6:AK$33,'3-2. (Raw data) Scope2_Location'!$AD$6:$AD$33,'(참고} 시각데이터'!$Q$162,'3-2. (Raw data) Scope2_Location'!$AE$6:$AE$33,'(참고} 시각데이터'!$S$121,'3-2. (Raw data) Scope2_Location'!$D$6:$D$33,$S$138)</f>
        <v>0</v>
      </c>
      <c r="Y162" s="204">
        <f>SUMIFS('3-2. (Raw data) Scope2_Location'!AL$6:AL$33,'3-2. (Raw data) Scope2_Location'!$AD$6:$AD$33,'(참고} 시각데이터'!$Q$162,'3-2. (Raw data) Scope2_Location'!$AE$6:$AE$33,'(참고} 시각데이터'!$S$121,'3-2. (Raw data) Scope2_Location'!$D$6:$D$33,$S$138)</f>
        <v>0</v>
      </c>
      <c r="Z162" s="204">
        <f>SUMIFS('3-2. (Raw data) Scope2_Location'!AM$6:AM$33,'3-2. (Raw data) Scope2_Location'!$AD$6:$AD$33,'(참고} 시각데이터'!$Q$162,'3-2. (Raw data) Scope2_Location'!$AE$6:$AE$33,'(참고} 시각데이터'!$S$121,'3-2. (Raw data) Scope2_Location'!$D$6:$D$33,$S$138)</f>
        <v>0</v>
      </c>
      <c r="AA162" s="204">
        <f>SUMIFS('3-2. (Raw data) Scope2_Location'!AN$6:AN$33,'3-2. (Raw data) Scope2_Location'!$AD$6:$AD$33,'(참고} 시각데이터'!$Q$162,'3-2. (Raw data) Scope2_Location'!$AE$6:$AE$33,'(참고} 시각데이터'!$S$121,'3-2. (Raw data) Scope2_Location'!$D$6:$D$33,$S$138)</f>
        <v>0</v>
      </c>
      <c r="AB162" s="204">
        <f>SUMIFS('3-2. (Raw data) Scope2_Location'!AO$6:AO$33,'3-2. (Raw data) Scope2_Location'!$AD$6:$AD$33,'(참고} 시각데이터'!$Q$162,'3-2. (Raw data) Scope2_Location'!$AE$6:$AE$33,'(참고} 시각데이터'!$S$121,'3-2. (Raw data) Scope2_Location'!$D$6:$D$33,$S$138)</f>
        <v>0</v>
      </c>
      <c r="AC162" s="204">
        <f>SUMIFS('3-2. (Raw data) Scope2_Location'!AP$6:AP$33,'3-2. (Raw data) Scope2_Location'!$AD$6:$AD$33,'(참고} 시각데이터'!$Q$162,'3-2. (Raw data) Scope2_Location'!$AE$6:$AE$33,'(참고} 시각데이터'!$S$121,'3-2. (Raw data) Scope2_Location'!$D$6:$D$33,$S$138)</f>
        <v>0</v>
      </c>
      <c r="AD162" s="204">
        <f>SUMIFS('3-2. (Raw data) Scope2_Location'!AQ$6:AQ$33,'3-2. (Raw data) Scope2_Location'!$AD$6:$AD$33,'(참고} 시각데이터'!$Q$162,'3-2. (Raw data) Scope2_Location'!$AE$6:$AE$33,'(참고} 시각데이터'!$S$121,'3-2. (Raw data) Scope2_Location'!$D$6:$D$33,$S$138)</f>
        <v>0</v>
      </c>
      <c r="AE162" s="171"/>
    </row>
    <row r="163" spans="16:31">
      <c r="P163" s="170"/>
      <c r="Q163" s="186" t="s">
        <v>34</v>
      </c>
      <c r="R163" s="203">
        <f t="shared" ref="R163:R164" si="1">SUM(S163:AD163)</f>
        <v>0</v>
      </c>
      <c r="S163" s="204">
        <f>SUMIFS('3-2. (Raw data) Scope2_Location'!AF$6:AF$33,'3-2. (Raw data) Scope2_Location'!$AD$6:$AD$33,'(참고} 시각데이터'!$Q$163,'3-2. (Raw data) Scope2_Location'!$AE$6:$AE$33,'(참고} 시각데이터'!$S$121,'3-2. (Raw data) Scope2_Location'!$D$6:$D$33,$S$138)</f>
        <v>0</v>
      </c>
      <c r="T163" s="204">
        <f>SUMIFS('3-2. (Raw data) Scope2_Location'!AG$6:AG$33,'3-2. (Raw data) Scope2_Location'!$AD$6:$AD$33,'(참고} 시각데이터'!$Q$163,'3-2. (Raw data) Scope2_Location'!$AE$6:$AE$33,'(참고} 시각데이터'!$S$121,'3-2. (Raw data) Scope2_Location'!$D$6:$D$33,$S$138)</f>
        <v>0</v>
      </c>
      <c r="U163" s="204">
        <f>SUMIFS('3-2. (Raw data) Scope2_Location'!AH$6:AH$33,'3-2. (Raw data) Scope2_Location'!$AD$6:$AD$33,'(참고} 시각데이터'!$Q$163,'3-2. (Raw data) Scope2_Location'!$AE$6:$AE$33,'(참고} 시각데이터'!$S$121,'3-2. (Raw data) Scope2_Location'!$D$6:$D$33,$S$138)</f>
        <v>0</v>
      </c>
      <c r="V163" s="204">
        <f>SUMIFS('3-2. (Raw data) Scope2_Location'!AI$6:AI$33,'3-2. (Raw data) Scope2_Location'!$AD$6:$AD$33,'(참고} 시각데이터'!$Q$163,'3-2. (Raw data) Scope2_Location'!$AE$6:$AE$33,'(참고} 시각데이터'!$S$121,'3-2. (Raw data) Scope2_Location'!$D$6:$D$33,$S$138)</f>
        <v>0</v>
      </c>
      <c r="W163" s="204">
        <f>SUMIFS('3-2. (Raw data) Scope2_Location'!AJ$6:AJ$33,'3-2. (Raw data) Scope2_Location'!$AD$6:$AD$33,'(참고} 시각데이터'!$Q$163,'3-2. (Raw data) Scope2_Location'!$AE$6:$AE$33,'(참고} 시각데이터'!$S$121,'3-2. (Raw data) Scope2_Location'!$D$6:$D$33,$S$138)</f>
        <v>0</v>
      </c>
      <c r="X163" s="204">
        <f>SUMIFS('3-2. (Raw data) Scope2_Location'!AK$6:AK$33,'3-2. (Raw data) Scope2_Location'!$AD$6:$AD$33,'(참고} 시각데이터'!$Q$163,'3-2. (Raw data) Scope2_Location'!$AE$6:$AE$33,'(참고} 시각데이터'!$S$121,'3-2. (Raw data) Scope2_Location'!$D$6:$D$33,$S$138)</f>
        <v>0</v>
      </c>
      <c r="Y163" s="204">
        <f>SUMIFS('3-2. (Raw data) Scope2_Location'!AL$6:AL$33,'3-2. (Raw data) Scope2_Location'!$AD$6:$AD$33,'(참고} 시각데이터'!$Q$163,'3-2. (Raw data) Scope2_Location'!$AE$6:$AE$33,'(참고} 시각데이터'!$S$121,'3-2. (Raw data) Scope2_Location'!$D$6:$D$33,$S$138)</f>
        <v>0</v>
      </c>
      <c r="Z163" s="204">
        <f>SUMIFS('3-2. (Raw data) Scope2_Location'!AM$6:AM$33,'3-2. (Raw data) Scope2_Location'!$AD$6:$AD$33,'(참고} 시각데이터'!$Q$163,'3-2. (Raw data) Scope2_Location'!$AE$6:$AE$33,'(참고} 시각데이터'!$S$121,'3-2. (Raw data) Scope2_Location'!$D$6:$D$33,$S$138)</f>
        <v>0</v>
      </c>
      <c r="AA163" s="204">
        <f>SUMIFS('3-2. (Raw data) Scope2_Location'!AN$6:AN$33,'3-2. (Raw data) Scope2_Location'!$AD$6:$AD$33,'(참고} 시각데이터'!$Q$163,'3-2. (Raw data) Scope2_Location'!$AE$6:$AE$33,'(참고} 시각데이터'!$S$121,'3-2. (Raw data) Scope2_Location'!$D$6:$D$33,$S$138)</f>
        <v>0</v>
      </c>
      <c r="AB163" s="204">
        <f>SUMIFS('3-2. (Raw data) Scope2_Location'!AO$6:AO$33,'3-2. (Raw data) Scope2_Location'!$AD$6:$AD$33,'(참고} 시각데이터'!$Q$163,'3-2. (Raw data) Scope2_Location'!$AE$6:$AE$33,'(참고} 시각데이터'!$S$121,'3-2. (Raw data) Scope2_Location'!$D$6:$D$33,$S$138)</f>
        <v>0</v>
      </c>
      <c r="AC163" s="204">
        <f>SUMIFS('3-2. (Raw data) Scope2_Location'!AP$6:AP$33,'3-2. (Raw data) Scope2_Location'!$AD$6:$AD$33,'(참고} 시각데이터'!$Q$163,'3-2. (Raw data) Scope2_Location'!$AE$6:$AE$33,'(참고} 시각데이터'!$S$121,'3-2. (Raw data) Scope2_Location'!$D$6:$D$33,$S$138)</f>
        <v>0</v>
      </c>
      <c r="AD163" s="204">
        <f>SUMIFS('3-2. (Raw data) Scope2_Location'!AQ$6:AQ$33,'3-2. (Raw data) Scope2_Location'!$AD$6:$AD$33,'(참고} 시각데이터'!$Q$163,'3-2. (Raw data) Scope2_Location'!$AE$6:$AE$33,'(참고} 시각데이터'!$S$121,'3-2. (Raw data) Scope2_Location'!$D$6:$D$33,$S$138)</f>
        <v>0</v>
      </c>
      <c r="AE163" s="171"/>
    </row>
    <row r="164" spans="16:31">
      <c r="P164" s="170"/>
      <c r="Q164" s="186" t="s">
        <v>35</v>
      </c>
      <c r="R164" s="203">
        <f t="shared" si="1"/>
        <v>0</v>
      </c>
      <c r="S164" s="204">
        <f>SUMIFS('3-2. (Raw data) Scope2_Location'!AF$6:AF$33,'3-2. (Raw data) Scope2_Location'!$AD$6:$AD$33,'(참고} 시각데이터'!$Q$164,'3-2. (Raw data) Scope2_Location'!$AE$6:$AE$33,'(참고} 시각데이터'!$S$121,'3-2. (Raw data) Scope2_Location'!$D$6:$D$33,$S$138)</f>
        <v>0</v>
      </c>
      <c r="T164" s="204">
        <f>SUMIFS('3-2. (Raw data) Scope2_Location'!AG$6:AG$33,'3-2. (Raw data) Scope2_Location'!$AD$6:$AD$33,'(참고} 시각데이터'!$Q$164,'3-2. (Raw data) Scope2_Location'!$AE$6:$AE$33,'(참고} 시각데이터'!$S$121,'3-2. (Raw data) Scope2_Location'!$D$6:$D$33,$S$138)</f>
        <v>0</v>
      </c>
      <c r="U164" s="204">
        <f>SUMIFS('3-2. (Raw data) Scope2_Location'!AH$6:AH$33,'3-2. (Raw data) Scope2_Location'!$AD$6:$AD$33,'(참고} 시각데이터'!$Q$164,'3-2. (Raw data) Scope2_Location'!$AE$6:$AE$33,'(참고} 시각데이터'!$S$121,'3-2. (Raw data) Scope2_Location'!$D$6:$D$33,$S$138)</f>
        <v>0</v>
      </c>
      <c r="V164" s="204">
        <f>SUMIFS('3-2. (Raw data) Scope2_Location'!AI$6:AI$33,'3-2. (Raw data) Scope2_Location'!$AD$6:$AD$33,'(참고} 시각데이터'!$Q$164,'3-2. (Raw data) Scope2_Location'!$AE$6:$AE$33,'(참고} 시각데이터'!$S$121,'3-2. (Raw data) Scope2_Location'!$D$6:$D$33,$S$138)</f>
        <v>0</v>
      </c>
      <c r="W164" s="204">
        <f>SUMIFS('3-2. (Raw data) Scope2_Location'!AJ$6:AJ$33,'3-2. (Raw data) Scope2_Location'!$AD$6:$AD$33,'(참고} 시각데이터'!$Q$164,'3-2. (Raw data) Scope2_Location'!$AE$6:$AE$33,'(참고} 시각데이터'!$S$121,'3-2. (Raw data) Scope2_Location'!$D$6:$D$33,$S$138)</f>
        <v>0</v>
      </c>
      <c r="X164" s="204">
        <f>SUMIFS('3-2. (Raw data) Scope2_Location'!AK$6:AK$33,'3-2. (Raw data) Scope2_Location'!$AD$6:$AD$33,'(참고} 시각데이터'!$Q$164,'3-2. (Raw data) Scope2_Location'!$AE$6:$AE$33,'(참고} 시각데이터'!$S$121,'3-2. (Raw data) Scope2_Location'!$D$6:$D$33,$S$138)</f>
        <v>0</v>
      </c>
      <c r="Y164" s="204">
        <f>SUMIFS('3-2. (Raw data) Scope2_Location'!AL$6:AL$33,'3-2. (Raw data) Scope2_Location'!$AD$6:$AD$33,'(참고} 시각데이터'!$Q$164,'3-2. (Raw data) Scope2_Location'!$AE$6:$AE$33,'(참고} 시각데이터'!$S$121,'3-2. (Raw data) Scope2_Location'!$D$6:$D$33,$S$138)</f>
        <v>0</v>
      </c>
      <c r="Z164" s="204">
        <f>SUMIFS('3-2. (Raw data) Scope2_Location'!AM$6:AM$33,'3-2. (Raw data) Scope2_Location'!$AD$6:$AD$33,'(참고} 시각데이터'!$Q$164,'3-2. (Raw data) Scope2_Location'!$AE$6:$AE$33,'(참고} 시각데이터'!$S$121,'3-2. (Raw data) Scope2_Location'!$D$6:$D$33,$S$138)</f>
        <v>0</v>
      </c>
      <c r="AA164" s="204">
        <f>SUMIFS('3-2. (Raw data) Scope2_Location'!AN$6:AN$33,'3-2. (Raw data) Scope2_Location'!$AD$6:$AD$33,'(참고} 시각데이터'!$Q$164,'3-2. (Raw data) Scope2_Location'!$AE$6:$AE$33,'(참고} 시각데이터'!$S$121,'3-2. (Raw data) Scope2_Location'!$D$6:$D$33,$S$138)</f>
        <v>0</v>
      </c>
      <c r="AB164" s="204">
        <f>SUMIFS('3-2. (Raw data) Scope2_Location'!AO$6:AO$33,'3-2. (Raw data) Scope2_Location'!$AD$6:$AD$33,'(참고} 시각데이터'!$Q$164,'3-2. (Raw data) Scope2_Location'!$AE$6:$AE$33,'(참고} 시각데이터'!$S$121,'3-2. (Raw data) Scope2_Location'!$D$6:$D$33,$S$138)</f>
        <v>0</v>
      </c>
      <c r="AC164" s="204">
        <f>SUMIFS('3-2. (Raw data) Scope2_Location'!AP$6:AP$33,'3-2. (Raw data) Scope2_Location'!$AD$6:$AD$33,'(참고} 시각데이터'!$Q$164,'3-2. (Raw data) Scope2_Location'!$AE$6:$AE$33,'(참고} 시각데이터'!$S$121,'3-2. (Raw data) Scope2_Location'!$D$6:$D$33,$S$138)</f>
        <v>0</v>
      </c>
      <c r="AD164" s="204">
        <f>SUMIFS('3-2. (Raw data) Scope2_Location'!AQ$6:AQ$33,'3-2. (Raw data) Scope2_Location'!$AD$6:$AD$33,'(참고} 시각데이터'!$Q$164,'3-2. (Raw data) Scope2_Location'!$AE$6:$AE$33,'(참고} 시각데이터'!$S$121,'3-2. (Raw data) Scope2_Location'!$D$6:$D$33,$S$138)</f>
        <v>0</v>
      </c>
      <c r="AE164" s="171"/>
    </row>
    <row r="165" spans="16:31">
      <c r="P165" s="170"/>
      <c r="S165" s="172"/>
      <c r="AE165" s="171"/>
    </row>
    <row r="166" spans="16:31">
      <c r="P166" s="170"/>
      <c r="S166" s="172"/>
      <c r="AE166" s="171"/>
    </row>
    <row r="167" spans="16:31">
      <c r="P167" s="170"/>
      <c r="S167" s="172"/>
      <c r="AE167" s="171"/>
    </row>
    <row r="168" spans="16:31">
      <c r="P168" s="170"/>
      <c r="S168" s="172"/>
      <c r="AE168" s="171"/>
    </row>
    <row r="169" spans="16:31">
      <c r="P169" s="170"/>
      <c r="S169" s="172"/>
      <c r="AE169" s="171"/>
    </row>
    <row r="170" spans="16:31">
      <c r="P170" s="170"/>
      <c r="S170" s="172"/>
      <c r="AE170" s="171"/>
    </row>
    <row r="171" spans="16:31">
      <c r="P171" s="170"/>
      <c r="S171" s="172"/>
      <c r="AE171" s="171"/>
    </row>
    <row r="172" spans="16:31">
      <c r="P172" s="170"/>
      <c r="S172" s="172"/>
      <c r="AE172" s="171"/>
    </row>
    <row r="173" spans="16:31">
      <c r="P173" s="170"/>
      <c r="S173" s="172"/>
      <c r="AE173" s="171"/>
    </row>
    <row r="174" spans="16:31">
      <c r="P174" s="170"/>
      <c r="S174" s="172"/>
      <c r="AE174" s="171"/>
    </row>
    <row r="175" spans="16:31">
      <c r="P175" s="170"/>
      <c r="S175" s="172"/>
      <c r="AE175" s="171"/>
    </row>
    <row r="176" spans="16:31">
      <c r="P176" s="170"/>
      <c r="S176" s="172"/>
      <c r="AE176" s="171"/>
    </row>
    <row r="177" spans="16:31">
      <c r="P177" s="170"/>
      <c r="S177" s="172"/>
      <c r="AE177" s="171"/>
    </row>
    <row r="178" spans="16:31">
      <c r="P178" s="170"/>
      <c r="S178" s="172"/>
      <c r="AE178" s="171"/>
    </row>
    <row r="179" spans="16:31">
      <c r="P179" s="170"/>
      <c r="S179" s="172"/>
      <c r="AE179" s="171"/>
    </row>
    <row r="180" spans="16:31">
      <c r="P180" s="170"/>
      <c r="S180" s="172"/>
      <c r="AE180" s="171"/>
    </row>
    <row r="181" spans="16:31">
      <c r="P181" s="170"/>
      <c r="S181" s="172"/>
      <c r="AE181" s="171"/>
    </row>
    <row r="182" spans="16:31">
      <c r="P182" s="170"/>
      <c r="AE182" s="171"/>
    </row>
    <row r="183" spans="16:31">
      <c r="P183" s="170"/>
      <c r="AE183" s="171"/>
    </row>
    <row r="184" spans="16:31">
      <c r="P184" s="176"/>
      <c r="Q184" s="174"/>
      <c r="R184" s="174"/>
      <c r="S184" s="174"/>
      <c r="T184" s="174"/>
      <c r="U184" s="174"/>
      <c r="V184" s="174"/>
      <c r="W184" s="174"/>
      <c r="X184" s="174"/>
      <c r="Y184" s="174"/>
      <c r="Z184" s="174"/>
      <c r="AA184" s="174"/>
      <c r="AB184" s="174"/>
      <c r="AC184" s="174"/>
      <c r="AD184" s="174"/>
      <c r="AE184" s="175"/>
    </row>
  </sheetData>
  <mergeCells count="29">
    <mergeCell ref="E23:L23"/>
    <mergeCell ref="Q9:R9"/>
    <mergeCell ref="AA138:AC138"/>
    <mergeCell ref="Y70:Z70"/>
    <mergeCell ref="AA70:AC70"/>
    <mergeCell ref="Q70:R70"/>
    <mergeCell ref="U70:V70"/>
    <mergeCell ref="Q50:R50"/>
    <mergeCell ref="Q51:R51"/>
    <mergeCell ref="Q120:R120"/>
    <mergeCell ref="Q121:R121"/>
    <mergeCell ref="R11:Y11"/>
    <mergeCell ref="S23:Z23"/>
    <mergeCell ref="B1:AE2"/>
    <mergeCell ref="C23:D23"/>
    <mergeCell ref="Q138:R138"/>
    <mergeCell ref="U138:V138"/>
    <mergeCell ref="Y138:Z138"/>
    <mergeCell ref="B65:C66"/>
    <mergeCell ref="C72:K72"/>
    <mergeCell ref="C70:D70"/>
    <mergeCell ref="E70:G70"/>
    <mergeCell ref="B20:C21"/>
    <mergeCell ref="B63:C64"/>
    <mergeCell ref="B133:C134"/>
    <mergeCell ref="Q23:R23"/>
    <mergeCell ref="Q8:R8"/>
    <mergeCell ref="B4:AB4"/>
    <mergeCell ref="B46:AB46"/>
  </mergeCells>
  <phoneticPr fontId="2" type="noConversion"/>
  <dataValidations count="4">
    <dataValidation type="list" allowBlank="1" showInputMessage="1" showErrorMessage="1" sqref="S8 S120 S50" xr:uid="{1A6A84D9-17F0-45F3-904F-2F5A3B3AF1F1}">
      <formula1>$C$9:$C$12</formula1>
    </dataValidation>
    <dataValidation type="list" allowBlank="1" showInputMessage="1" showErrorMessage="1" sqref="S9 S70 S138" xr:uid="{D7B23FD9-D61C-47C0-9860-9206595CB453}">
      <formula1>$D$9:$D$16</formula1>
    </dataValidation>
    <dataValidation type="list" allowBlank="1" showInputMessage="1" showErrorMessage="1" sqref="S121" xr:uid="{2E671AEA-9635-472B-A445-CC3BFD18A17A}">
      <formula1>$G$9:$G$11</formula1>
    </dataValidation>
    <dataValidation type="list" allowBlank="1" showInputMessage="1" showErrorMessage="1" sqref="S51" xr:uid="{10C74355-6729-4AE0-9E29-3EA884577A2B}">
      <formula1>$F$9:$F$17</formula1>
    </dataValidation>
  </dataValidations>
  <pageMargins left="0.7" right="0.7" top="0.75" bottom="0.75" header="0.3" footer="0.3"/>
  <pageSetup paperSize="9" scale="20" orientation="portrait" r:id="rId1"/>
  <colBreaks count="1" manualBreakCount="1">
    <brk id="32" max="18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6EEBF-427B-461D-A382-BA4D75BB32D1}">
  <dimension ref="B1:AW104"/>
  <sheetViews>
    <sheetView showGridLines="0" zoomScale="70" zoomScaleNormal="70" workbookViewId="0">
      <pane xSplit="1" ySplit="6" topLeftCell="AL7" activePane="bottomRight" state="frozen"/>
      <selection pane="topRight" activeCell="B1" sqref="B1"/>
      <selection pane="bottomLeft" activeCell="A7" sqref="A7"/>
      <selection pane="bottomRight" activeCell="AU14" sqref="AU14"/>
    </sheetView>
  </sheetViews>
  <sheetFormatPr defaultColWidth="8.58203125" defaultRowHeight="17" outlineLevelCol="1"/>
  <cols>
    <col min="1" max="1" width="1.83203125" customWidth="1"/>
    <col min="2" max="2" width="10.33203125" style="2" customWidth="1"/>
    <col min="3" max="3" width="39.25" style="2" customWidth="1"/>
    <col min="4" max="4" width="43.33203125" style="2" bestFit="1" customWidth="1"/>
    <col min="5" max="5" width="33.58203125" customWidth="1"/>
    <col min="6" max="6" width="16.5" customWidth="1"/>
    <col min="7" max="7" width="59.58203125" bestFit="1" customWidth="1"/>
    <col min="8" max="8" width="27.08203125" bestFit="1" customWidth="1"/>
    <col min="9" max="9" width="33.75" customWidth="1"/>
    <col min="10" max="10" width="19.83203125" customWidth="1"/>
    <col min="11" max="11" width="17.08203125" style="58" bestFit="1" customWidth="1"/>
    <col min="12" max="23" width="15.08203125" style="58" customWidth="1" outlineLevel="1"/>
    <col min="24" max="24" width="10" style="2" bestFit="1" customWidth="1"/>
    <col min="25" max="25" width="30.33203125" customWidth="1"/>
    <col min="26" max="26" width="29.83203125" bestFit="1" customWidth="1"/>
    <col min="27" max="27" width="26" bestFit="1" customWidth="1"/>
    <col min="28" max="28" width="30.33203125" bestFit="1" customWidth="1"/>
    <col min="29" max="41" width="13.33203125" customWidth="1" outlineLevel="1"/>
    <col min="42" max="42" width="13.25" customWidth="1"/>
    <col min="43" max="43" width="12.83203125" bestFit="1" customWidth="1"/>
    <col min="44" max="44" width="31.58203125" style="64" bestFit="1" customWidth="1"/>
    <col min="45" max="45" width="34.83203125" style="2" bestFit="1" customWidth="1"/>
    <col min="46" max="46" width="31.5" style="131" bestFit="1" customWidth="1"/>
    <col min="47" max="47" width="15.08203125" style="64" customWidth="1"/>
    <col min="48" max="48" width="14.75" style="64" customWidth="1"/>
    <col min="49" max="49" width="13.08203125" style="64" customWidth="1"/>
  </cols>
  <sheetData>
    <row r="1" spans="2:49" ht="17.5" thickBot="1">
      <c r="AT1" s="2"/>
      <c r="AU1" s="4">
        <v>2022</v>
      </c>
      <c r="AV1" s="4">
        <v>2023</v>
      </c>
      <c r="AW1" s="4">
        <v>2024</v>
      </c>
    </row>
    <row r="2" spans="2:49" ht="42.5" thickBot="1">
      <c r="B2" s="110" t="s">
        <v>726</v>
      </c>
      <c r="C2" s="111"/>
      <c r="D2" s="111"/>
      <c r="E2" s="111"/>
      <c r="F2" s="111"/>
      <c r="G2" s="111"/>
      <c r="H2" s="111"/>
      <c r="I2" s="111"/>
      <c r="J2" s="111"/>
      <c r="K2" s="111"/>
      <c r="L2" s="111"/>
      <c r="M2" s="111"/>
      <c r="N2" s="111"/>
      <c r="O2" s="111"/>
      <c r="P2" s="111"/>
      <c r="Q2" s="111"/>
      <c r="R2" s="111"/>
      <c r="S2" s="111"/>
      <c r="T2" s="111"/>
      <c r="U2" s="111"/>
      <c r="V2" s="111"/>
      <c r="W2" s="111"/>
      <c r="X2" s="111"/>
      <c r="Y2" s="64"/>
      <c r="Z2" s="64"/>
      <c r="AA2" s="64"/>
      <c r="AB2" s="64"/>
      <c r="AC2" s="64"/>
      <c r="AD2" s="64"/>
      <c r="AE2" s="64"/>
      <c r="AF2" s="64"/>
      <c r="AG2" s="64"/>
      <c r="AH2" s="64"/>
      <c r="AI2" s="64"/>
      <c r="AJ2" s="64"/>
      <c r="AK2" s="64"/>
      <c r="AL2" s="64"/>
      <c r="AM2" s="64"/>
      <c r="AN2" s="64"/>
      <c r="AO2" s="64"/>
      <c r="AP2" s="64"/>
      <c r="AQ2" s="64"/>
      <c r="AS2" s="64">
        <f>SUM(AU2:AW2)</f>
        <v>16695.557923215736</v>
      </c>
      <c r="AT2" s="71" t="s">
        <v>692</v>
      </c>
      <c r="AU2" s="357">
        <f>SUMIF($Y$6:$Y$79,"2022",$AT$6:$AT$79)</f>
        <v>5807.3723184407309</v>
      </c>
      <c r="AV2" s="357">
        <f>SUMIF($Y$6:$Y$79,"2023",$AT$6:$AT$79)</f>
        <v>5472.6179094768095</v>
      </c>
      <c r="AW2" s="108">
        <f>SUMIF($Y$6:$Y$79,"2024",$AT$6:$AT$79)</f>
        <v>5415.5676952981967</v>
      </c>
    </row>
    <row r="3" spans="2:49">
      <c r="AS3" s="494"/>
      <c r="AT3" s="2"/>
    </row>
    <row r="4" spans="2:49">
      <c r="B4" s="92" t="s">
        <v>771</v>
      </c>
      <c r="C4" s="92"/>
      <c r="D4" s="92" t="s">
        <v>672</v>
      </c>
      <c r="E4" s="537" t="s">
        <v>677</v>
      </c>
      <c r="F4" s="537"/>
      <c r="G4" s="537"/>
      <c r="H4" s="537"/>
      <c r="I4" s="537"/>
      <c r="J4" s="537"/>
      <c r="K4" s="537"/>
      <c r="L4" s="537"/>
      <c r="M4" s="537"/>
      <c r="N4" s="537"/>
      <c r="O4" s="537"/>
      <c r="P4" s="537"/>
      <c r="Q4" s="537"/>
      <c r="R4" s="537"/>
      <c r="S4" s="537"/>
      <c r="T4" s="537"/>
      <c r="U4" s="537"/>
      <c r="V4" s="537"/>
      <c r="W4" s="537"/>
      <c r="X4" s="537"/>
      <c r="Y4" s="539" t="s">
        <v>95</v>
      </c>
      <c r="Z4" s="538"/>
      <c r="AA4" s="538"/>
      <c r="AB4" s="538"/>
      <c r="AC4" s="538"/>
      <c r="AD4" s="538"/>
      <c r="AE4" s="538"/>
      <c r="AF4" s="538"/>
      <c r="AG4" s="538"/>
      <c r="AH4" s="538"/>
      <c r="AI4" s="538"/>
      <c r="AJ4" s="538"/>
      <c r="AK4" s="538"/>
      <c r="AL4" s="538"/>
      <c r="AM4" s="538"/>
      <c r="AN4" s="538"/>
      <c r="AO4" s="538"/>
      <c r="AP4" s="538"/>
      <c r="AQ4" s="538"/>
      <c r="AR4" s="540"/>
      <c r="AS4" s="538" t="s">
        <v>691</v>
      </c>
      <c r="AT4" s="538"/>
      <c r="AU4" s="538"/>
      <c r="AV4" s="538"/>
      <c r="AW4" s="538"/>
    </row>
    <row r="5" spans="2:49">
      <c r="B5" s="53" t="s">
        <v>771</v>
      </c>
      <c r="C5" s="48" t="s">
        <v>569</v>
      </c>
      <c r="D5" s="54" t="s">
        <v>603</v>
      </c>
      <c r="E5" s="54" t="s">
        <v>712</v>
      </c>
      <c r="F5" s="54" t="s">
        <v>674</v>
      </c>
      <c r="G5" s="54" t="s">
        <v>713</v>
      </c>
      <c r="H5" s="54" t="s">
        <v>675</v>
      </c>
      <c r="I5" s="54" t="s">
        <v>274</v>
      </c>
      <c r="J5" s="54" t="s">
        <v>676</v>
      </c>
      <c r="K5" s="56" t="s">
        <v>678</v>
      </c>
      <c r="L5" s="56" t="s">
        <v>679</v>
      </c>
      <c r="M5" s="56" t="s">
        <v>680</v>
      </c>
      <c r="N5" s="56" t="s">
        <v>681</v>
      </c>
      <c r="O5" s="56" t="s">
        <v>682</v>
      </c>
      <c r="P5" s="56" t="s">
        <v>683</v>
      </c>
      <c r="Q5" s="56" t="s">
        <v>684</v>
      </c>
      <c r="R5" s="56" t="s">
        <v>685</v>
      </c>
      <c r="S5" s="56" t="s">
        <v>686</v>
      </c>
      <c r="T5" s="56" t="s">
        <v>687</v>
      </c>
      <c r="U5" s="56" t="s">
        <v>688</v>
      </c>
      <c r="V5" s="56" t="s">
        <v>689</v>
      </c>
      <c r="W5" s="56" t="s">
        <v>690</v>
      </c>
      <c r="X5" s="54" t="s">
        <v>659</v>
      </c>
      <c r="Y5" s="65" t="s">
        <v>711</v>
      </c>
      <c r="Z5" s="65" t="s">
        <v>712</v>
      </c>
      <c r="AA5" s="65" t="s">
        <v>715</v>
      </c>
      <c r="AB5" s="65" t="s">
        <v>766</v>
      </c>
      <c r="AC5" s="65" t="s">
        <v>679</v>
      </c>
      <c r="AD5" s="65" t="s">
        <v>680</v>
      </c>
      <c r="AE5" s="65" t="s">
        <v>681</v>
      </c>
      <c r="AF5" s="65" t="s">
        <v>682</v>
      </c>
      <c r="AG5" s="65" t="s">
        <v>683</v>
      </c>
      <c r="AH5" s="65" t="s">
        <v>684</v>
      </c>
      <c r="AI5" s="65" t="s">
        <v>685</v>
      </c>
      <c r="AJ5" s="65" t="s">
        <v>686</v>
      </c>
      <c r="AK5" s="65" t="s">
        <v>687</v>
      </c>
      <c r="AL5" s="65" t="s">
        <v>688</v>
      </c>
      <c r="AM5" s="65" t="s">
        <v>689</v>
      </c>
      <c r="AN5" s="65" t="s">
        <v>690</v>
      </c>
      <c r="AO5" s="65" t="s">
        <v>722</v>
      </c>
      <c r="AP5" s="65" t="s">
        <v>678</v>
      </c>
      <c r="AQ5" s="65" t="s">
        <v>659</v>
      </c>
      <c r="AR5" s="488" t="s">
        <v>717</v>
      </c>
      <c r="AS5" s="490" t="s">
        <v>719</v>
      </c>
      <c r="AT5" s="490" t="s">
        <v>721</v>
      </c>
      <c r="AU5" s="488" t="s">
        <v>98</v>
      </c>
      <c r="AV5" s="488" t="s">
        <v>99</v>
      </c>
      <c r="AW5" s="488" t="s">
        <v>100</v>
      </c>
    </row>
    <row r="6" spans="2:49">
      <c r="B6" s="7">
        <v>1</v>
      </c>
      <c r="C6" s="7" t="s">
        <v>583</v>
      </c>
      <c r="D6" s="7" t="s">
        <v>582</v>
      </c>
      <c r="E6" s="55" t="s">
        <v>106</v>
      </c>
      <c r="F6" s="55" t="s">
        <v>107</v>
      </c>
      <c r="G6" s="492" t="s">
        <v>142</v>
      </c>
      <c r="H6" s="55" t="s">
        <v>103</v>
      </c>
      <c r="I6" s="492" t="s">
        <v>709</v>
      </c>
      <c r="J6" s="55"/>
      <c r="K6" s="346">
        <v>21.896259357123554</v>
      </c>
      <c r="L6" s="57">
        <v>1.7928165976202428</v>
      </c>
      <c r="M6" s="57">
        <v>1.6324212953513646</v>
      </c>
      <c r="N6" s="57">
        <v>1.6471847263058601</v>
      </c>
      <c r="O6" s="57">
        <v>2.0347238234985849</v>
      </c>
      <c r="P6" s="57">
        <v>1.9814760672775116</v>
      </c>
      <c r="Q6" s="57">
        <v>1.5390640945724547</v>
      </c>
      <c r="R6" s="57">
        <v>2.0951130577728256</v>
      </c>
      <c r="S6" s="57">
        <v>2.086483266125696</v>
      </c>
      <c r="T6" s="57">
        <v>2.0737647493642397</v>
      </c>
      <c r="U6" s="57">
        <v>1.5738171547724777</v>
      </c>
      <c r="V6" s="57">
        <v>1.3474809547713746</v>
      </c>
      <c r="W6" s="57">
        <v>2.0919135696909184</v>
      </c>
      <c r="X6" s="94" t="s">
        <v>104</v>
      </c>
      <c r="Y6" s="7">
        <v>2022</v>
      </c>
      <c r="Z6" s="7" t="str">
        <f>VLOOKUP($E6,'5-2. Emission Facility'!$B$7:$D$16,2,0)</f>
        <v>Vehicle</v>
      </c>
      <c r="AA6" s="7" t="str">
        <f>VLOOKUP($Z6,'5-2. Emission Facility'!$C$7:$D$16,2,0)</f>
        <v>Mobile combustion</v>
      </c>
      <c r="AB6" s="7" t="str">
        <f>IF($C6="","",IF(VLOOKUP($C6,'1. General Facility Information'!$C$7:$E$13,3,0)="Korea",'3-1. (Raw data) Scope 1'!$I6,INDEX('5-1. Fuel Density'!$B$6:$B$18,MATCH('3-1. (Raw data) Scope 1'!$I6,'5-1. Fuel Density'!$C$6:$C$18,0))))</f>
        <v>Automotive gasoline (petrol)</v>
      </c>
      <c r="AC6" s="7">
        <f>IF(OR($X6="㎥",$X6="kg"),$L6,"")</f>
        <v>1.7928165976202428</v>
      </c>
      <c r="AD6" s="7">
        <f t="shared" ref="AD6:AN6" si="0">IF(OR($X6="㎥",$X6="kg"),M6,"")</f>
        <v>1.6324212953513646</v>
      </c>
      <c r="AE6" s="7">
        <f t="shared" si="0"/>
        <v>1.6471847263058601</v>
      </c>
      <c r="AF6" s="7">
        <f t="shared" si="0"/>
        <v>2.0347238234985849</v>
      </c>
      <c r="AG6" s="7">
        <f t="shared" si="0"/>
        <v>1.9814760672775116</v>
      </c>
      <c r="AH6" s="7">
        <f t="shared" si="0"/>
        <v>1.5390640945724547</v>
      </c>
      <c r="AI6" s="7">
        <f t="shared" si="0"/>
        <v>2.0951130577728256</v>
      </c>
      <c r="AJ6" s="7">
        <f t="shared" si="0"/>
        <v>2.086483266125696</v>
      </c>
      <c r="AK6" s="7">
        <f t="shared" si="0"/>
        <v>2.0737647493642397</v>
      </c>
      <c r="AL6" s="7">
        <f t="shared" si="0"/>
        <v>1.5738171547724777</v>
      </c>
      <c r="AM6" s="7">
        <f t="shared" si="0"/>
        <v>1.3474809547713746</v>
      </c>
      <c r="AN6" s="7">
        <f t="shared" si="0"/>
        <v>2.0919135696909184</v>
      </c>
      <c r="AO6" s="7" t="str">
        <f>IF(SUM(AC6:AN6)-AP6=0,"","X")</f>
        <v/>
      </c>
      <c r="AP6" s="262">
        <f>IF(OR($X6="㎥",$X6="kg"),$K6,"")</f>
        <v>21.896259357123554</v>
      </c>
      <c r="AQ6" s="7" t="str">
        <f>IF(OR($X6="㎥",$X6="kg"),$X6,"")</f>
        <v>㎥</v>
      </c>
      <c r="AR6" s="489">
        <f>IF($C6="","",$AP6*IF($AQ6="㎥",VLOOKUP('3-1. (Raw data) Scope 1'!AQ6,'5-3. Unit Conversion'!$B$5:$J$13,3,FALSE)*VLOOKUP('3-1. (Raw data) Scope 1'!AB6,'5-1. Fuel Density'!$B$6:$D$18,3,FALSE)*1000,IF($AQ6="kg",VLOOKUP('3-1. (Raw data) Scope 1'!AQ6,'5-3. Unit Conversion'!$B$16:$G$21,3,FALSE),0)))</f>
        <v>16225.128183628554</v>
      </c>
      <c r="AS6" s="495">
        <f>IFERROR(IF($AB6="","",IF(VLOOKUP($AB6,'5-1. Fuel Density'!$B$6:$G$19,6,0)="Use of other GHGs",0,IF($AB6="Industrial Wastes",$AR6*'5-4. Calorific&amp;Emission factor'!$R$75,$AR6*VLOOKUP($AB6,'5-4. Calorific&amp;Emission factor'!$P$9:$R$74,3,FALSE)))),0)</f>
        <v>718773.17853474489</v>
      </c>
      <c r="AT6" s="348">
        <f>IF($AB6="","",IF(OR($AB6="Hydrofluorocarbons(HFCs)",$AB6="ETC"),$AR6*VLOOKUP($J6,'5-4. Calorific&amp;Emission factor'!$B$10:$D$14,3,0)/1000,IF(VLOOKUP($AB6,'5-1. Fuel Density'!$B$6:$G$19,6,0)="Use of other GHGs",$AU6/1000,(($AU6*'5-4. Calorific&amp;Emission factor'!$D$7)+($AV6*'5-4. Calorific&amp;Emission factor'!$D$8)+($AW6*'5-4. Calorific&amp;Emission factor'!$D$9))/1000)))</f>
        <v>49.986936946563119</v>
      </c>
      <c r="AU6" s="68">
        <f>IF($AB6="","",IF(VLOOKUP($AB6,'5-1. Fuel Density'!$B$6:$G$19,6,0)="Use of other GHGs",$AR6*VLOOKUP($AB6,'5-4. Calorific&amp;Emission factor'!$O$9:$Y$74,5,FALSE)/1000000,$AS6*VLOOKUP($AB6,'5-4. Calorific&amp;Emission factor'!$P$9:$Y$74,4,FALSE)/1000000))</f>
        <v>49810.981272457815</v>
      </c>
      <c r="AV6" s="68">
        <f>IF($AB6="","",IF(VLOOKUP($AB6,'5-1. Fuel Density'!$B$6:$G$19,6,0)="Use of other GHGs",0,$AS6*VLOOKUP($AB6,'5-4. Calorific&amp;Emission factor'!$P$9:$Y$74,6,FALSE)/1000000))</f>
        <v>2.1563195356042346</v>
      </c>
      <c r="AW6" s="68">
        <f>IF($AB6="","",IF(VLOOKUP($AB6,'5-1. Fuel Density'!$B$6:$G$19,6,0)="Use of other GHGs",0,$AS6*VLOOKUP($AB6,'5-4. Calorific&amp;Emission factor'!$P$9:$Y$74,9,FALSE)/1000000))</f>
        <v>0.43126390712084689</v>
      </c>
    </row>
    <row r="7" spans="2:49">
      <c r="B7" s="7">
        <v>2</v>
      </c>
      <c r="C7" s="7" t="s">
        <v>6</v>
      </c>
      <c r="D7" s="7" t="s">
        <v>40</v>
      </c>
      <c r="E7" s="55" t="s">
        <v>106</v>
      </c>
      <c r="F7" s="55" t="s">
        <v>107</v>
      </c>
      <c r="G7" s="55" t="s">
        <v>108</v>
      </c>
      <c r="H7" s="55" t="s">
        <v>109</v>
      </c>
      <c r="I7" s="55" t="s">
        <v>110</v>
      </c>
      <c r="J7" s="55" t="s">
        <v>111</v>
      </c>
      <c r="K7" s="346">
        <v>30.254469999999994</v>
      </c>
      <c r="L7" s="57">
        <v>2.6508000000000003</v>
      </c>
      <c r="M7" s="57">
        <v>1.94136</v>
      </c>
      <c r="N7" s="57">
        <v>2.5689499999999996</v>
      </c>
      <c r="O7" s="57">
        <v>2.6143299999999998</v>
      </c>
      <c r="P7" s="57">
        <v>1.8048199999999999</v>
      </c>
      <c r="Q7" s="57">
        <v>2.89079</v>
      </c>
      <c r="R7" s="57">
        <v>2.8950800000000001</v>
      </c>
      <c r="S7" s="57">
        <v>2.8321300000000003</v>
      </c>
      <c r="T7" s="57">
        <v>2.59511</v>
      </c>
      <c r="U7" s="57">
        <v>2.3929399999999998</v>
      </c>
      <c r="V7" s="57">
        <v>2.50454</v>
      </c>
      <c r="W7" s="57">
        <v>2.5636199999999998</v>
      </c>
      <c r="X7" s="94" t="s">
        <v>104</v>
      </c>
      <c r="Y7" s="7">
        <v>2022</v>
      </c>
      <c r="Z7" s="7" t="str">
        <f>VLOOKUP($E7,'5-2. Emission Facility'!$B$7:$D$16,2,0)</f>
        <v>Vehicle</v>
      </c>
      <c r="AA7" s="7" t="str">
        <f>VLOOKUP($Z7,'5-2. Emission Facility'!$C$7:$D$16,2,0)</f>
        <v>Mobile combustion</v>
      </c>
      <c r="AB7" s="7" t="str">
        <f>IF($C7="","",IF(VLOOKUP($C7,'1. General Facility Information'!$C$7:$E$13,3,0)="Korea",'3-1. (Raw data) Scope 1'!$I7,INDEX('5-1. Fuel Density'!$B$6:$B$18,MATCH('3-1. (Raw data) Scope 1'!$I7,'5-1. Fuel Density'!$C$6:$C$18,0))))</f>
        <v>Automotive gasoline (petrol)</v>
      </c>
      <c r="AC7" s="7">
        <f t="shared" ref="AC7:AC74" si="1">IF(OR($X7="㎥",$X7="kg"),$L7,"")</f>
        <v>2.6508000000000003</v>
      </c>
      <c r="AD7" s="7">
        <f t="shared" ref="AD7:AD74" si="2">IF(OR($X7="㎥",$X7="kg"),M7,"")</f>
        <v>1.94136</v>
      </c>
      <c r="AE7" s="7">
        <f t="shared" ref="AE7:AE74" si="3">IF(OR($X7="㎥",$X7="kg"),N7,"")</f>
        <v>2.5689499999999996</v>
      </c>
      <c r="AF7" s="7">
        <f t="shared" ref="AF7:AF74" si="4">IF(OR($X7="㎥",$X7="kg"),O7,"")</f>
        <v>2.6143299999999998</v>
      </c>
      <c r="AG7" s="7">
        <f t="shared" ref="AG7:AG74" si="5">IF(OR($X7="㎥",$X7="kg"),P7,"")</f>
        <v>1.8048199999999999</v>
      </c>
      <c r="AH7" s="7">
        <f t="shared" ref="AH7:AH74" si="6">IF(OR($X7="㎥",$X7="kg"),Q7,"")</f>
        <v>2.89079</v>
      </c>
      <c r="AI7" s="7">
        <f t="shared" ref="AI7:AI74" si="7">IF(OR($X7="㎥",$X7="kg"),R7,"")</f>
        <v>2.8950800000000001</v>
      </c>
      <c r="AJ7" s="7">
        <f t="shared" ref="AJ7:AJ74" si="8">IF(OR($X7="㎥",$X7="kg"),S7,"")</f>
        <v>2.8321300000000003</v>
      </c>
      <c r="AK7" s="7">
        <f t="shared" ref="AK7:AK74" si="9">IF(OR($X7="㎥",$X7="kg"),T7,"")</f>
        <v>2.59511</v>
      </c>
      <c r="AL7" s="7">
        <f t="shared" ref="AL7:AL74" si="10">IF(OR($X7="㎥",$X7="kg"),U7,"")</f>
        <v>2.3929399999999998</v>
      </c>
      <c r="AM7" s="7">
        <f t="shared" ref="AM7:AM74" si="11">IF(OR($X7="㎥",$X7="kg"),V7,"")</f>
        <v>2.50454</v>
      </c>
      <c r="AN7" s="7">
        <f t="shared" ref="AN7:AN74" si="12">IF(OR($X7="㎥",$X7="kg"),W7,"")</f>
        <v>2.5636199999999998</v>
      </c>
      <c r="AO7" s="7" t="str">
        <f t="shared" ref="AO7:AO74" si="13">IF(SUM(AC7:AN7)-AP7=0,"","X")</f>
        <v/>
      </c>
      <c r="AP7" s="104">
        <f t="shared" ref="AP7:AP74" si="14">IF(OR($X7="㎥",$X7="kg"),$K7,"")</f>
        <v>30.254469999999994</v>
      </c>
      <c r="AQ7" s="7" t="str">
        <f t="shared" ref="AQ7:AQ74" si="15">IF(OR($X7="㎥",$X7="kg"),$X7,"")</f>
        <v>㎥</v>
      </c>
      <c r="AR7" s="257">
        <f>IF($C7="","",$AP7*IF($AQ7="㎥",VLOOKUP('3-1. (Raw data) Scope 1'!AQ7,'5-3. Unit Conversion'!$B$5:$J$13,3,FALSE)*VLOOKUP('3-1. (Raw data) Scope 1'!AB7,'5-1. Fuel Density'!$B$6:$D$18,3,FALSE)*1000,IF($AQ7="kg",VLOOKUP('3-1. (Raw data) Scope 1'!AQ7,'5-3. Unit Conversion'!$B$16:$G$21,3,FALSE),0)))</f>
        <v>22418.562269999995</v>
      </c>
      <c r="AS7" s="257">
        <f>IFERROR(IF($AB7="","",IF(VLOOKUP($AB7,'5-1. Fuel Density'!$B$6:$G$19,6,0)="Use of other GHGs",0,IF($AB7="Industrial Wastes",$AR7*'5-4. Calorific&amp;Emission factor'!$R$75,$AR7*VLOOKUP($AB7,'5-4. Calorific&amp;Emission factor'!$P$9:$R$74,3,FALSE)))),0)</f>
        <v>993142.30856099969</v>
      </c>
      <c r="AT7" s="348">
        <f>IF($AB7="","",IF(OR($AB7="Hydrofluorocarbons(HFCs)",$AB7="ETC"),$AR7*VLOOKUP($J7,'5-4. Calorific&amp;Emission factor'!$B$10:$D$14,3,0)/1000,IF(VLOOKUP($AB7,'5-1. Fuel Density'!$B$6:$G$19,6,0)="Use of other GHGs",$AU7/1000,(($AU7*'5-4. Calorific&amp;Emission factor'!$D$7)+($AV7*'5-4. Calorific&amp;Emission factor'!$D$8)+($AW7*'5-4. Calorific&amp;Emission factor'!$D$9))/1000)))</f>
        <v>69.067883220412995</v>
      </c>
      <c r="AU7" s="68">
        <f>IF($AB7="","",IF(VLOOKUP($AB7,'5-1. Fuel Density'!$B$6:$G$19,6,0)="Use of other GHGs",$AR7*VLOOKUP($AB7,'5-4. Calorific&amp;Emission factor'!$O$9:$Y$74,5,FALSE)/1000000,$AS7*VLOOKUP($AB7,'5-4. Calorific&amp;Emission factor'!$P$9:$Y$74,4,FALSE)/1000000))</f>
        <v>68824.761983277276</v>
      </c>
      <c r="AV7" s="68">
        <f>IF($AB7="","",IF(VLOOKUP($AB7,'5-1. Fuel Density'!$B$6:$G$19,6,0)="Use of other GHGs",0,$AS7*VLOOKUP($AB7,'5-4. Calorific&amp;Emission factor'!$P$9:$Y$74,6,FALSE)/1000000))</f>
        <v>2.9794269256829993</v>
      </c>
      <c r="AW7" s="68">
        <f>IF($AB7="","",IF(VLOOKUP($AB7,'5-1. Fuel Density'!$B$6:$G$19,6,0)="Use of other GHGs",0,$AS7*VLOOKUP($AB7,'5-4. Calorific&amp;Emission factor'!$P$9:$Y$74,9,FALSE)/1000000))</f>
        <v>0.59588538513659972</v>
      </c>
    </row>
    <row r="8" spans="2:49">
      <c r="B8" s="7">
        <v>3</v>
      </c>
      <c r="C8" s="7" t="s">
        <v>105</v>
      </c>
      <c r="D8" s="7" t="s">
        <v>40</v>
      </c>
      <c r="E8" s="55" t="s">
        <v>112</v>
      </c>
      <c r="F8" s="55" t="s">
        <v>107</v>
      </c>
      <c r="G8" s="55" t="s">
        <v>113</v>
      </c>
      <c r="H8" s="55" t="s">
        <v>114</v>
      </c>
      <c r="I8" s="55" t="s">
        <v>115</v>
      </c>
      <c r="J8" s="55" t="s">
        <v>116</v>
      </c>
      <c r="K8" s="346">
        <v>323390</v>
      </c>
      <c r="L8" s="57">
        <v>24973</v>
      </c>
      <c r="M8" s="57">
        <v>22164</v>
      </c>
      <c r="N8" s="57">
        <v>29643</v>
      </c>
      <c r="O8" s="57">
        <v>26953</v>
      </c>
      <c r="P8" s="57">
        <v>19481</v>
      </c>
      <c r="Q8" s="57">
        <v>26867</v>
      </c>
      <c r="R8" s="57">
        <v>24545</v>
      </c>
      <c r="S8" s="57">
        <v>27071</v>
      </c>
      <c r="T8" s="57">
        <v>31734</v>
      </c>
      <c r="U8" s="57">
        <v>29833</v>
      </c>
      <c r="V8" s="57">
        <v>30496</v>
      </c>
      <c r="W8" s="57">
        <v>29630</v>
      </c>
      <c r="X8" s="94" t="s">
        <v>117</v>
      </c>
      <c r="Y8" s="7">
        <v>2022</v>
      </c>
      <c r="Z8" s="7" t="str">
        <f>VLOOKUP($E8,'5-2. Emission Facility'!$B$7:$D$16,2,0)</f>
        <v>Boiler</v>
      </c>
      <c r="AA8" s="7" t="str">
        <f>VLOOKUP($Z8,'5-2. Emission Facility'!$C$7:$D$16,2,0)</f>
        <v>Stationary Combustion</v>
      </c>
      <c r="AB8" s="7" t="str">
        <f>IF($C8="","",IF(VLOOKUP($C8,'1. General Facility Information'!$C$7:$E$13,3,0)="Korea",'3-1. (Raw data) Scope 1'!$I8,INDEX('5-1. Fuel Density'!$B$6:$B$18,MATCH('3-1. (Raw data) Scope 1'!$I8,'5-1. Fuel Density'!$C$6:$C$18,0))))</f>
        <v>Industrial Wastes</v>
      </c>
      <c r="AC8" s="7">
        <f t="shared" si="1"/>
        <v>24973</v>
      </c>
      <c r="AD8" s="7">
        <f t="shared" si="2"/>
        <v>22164</v>
      </c>
      <c r="AE8" s="7">
        <f t="shared" si="3"/>
        <v>29643</v>
      </c>
      <c r="AF8" s="7">
        <f t="shared" si="4"/>
        <v>26953</v>
      </c>
      <c r="AG8" s="7">
        <f t="shared" si="5"/>
        <v>19481</v>
      </c>
      <c r="AH8" s="7">
        <f t="shared" si="6"/>
        <v>26867</v>
      </c>
      <c r="AI8" s="7">
        <f t="shared" si="7"/>
        <v>24545</v>
      </c>
      <c r="AJ8" s="7">
        <f t="shared" si="8"/>
        <v>27071</v>
      </c>
      <c r="AK8" s="7">
        <f t="shared" si="9"/>
        <v>31734</v>
      </c>
      <c r="AL8" s="7">
        <f t="shared" si="10"/>
        <v>29833</v>
      </c>
      <c r="AM8" s="7">
        <f t="shared" si="11"/>
        <v>30496</v>
      </c>
      <c r="AN8" s="7">
        <f t="shared" si="12"/>
        <v>29630</v>
      </c>
      <c r="AO8" s="7" t="str">
        <f t="shared" si="13"/>
        <v/>
      </c>
      <c r="AP8" s="104">
        <f t="shared" si="14"/>
        <v>323390</v>
      </c>
      <c r="AQ8" s="7" t="str">
        <f t="shared" si="15"/>
        <v>kg</v>
      </c>
      <c r="AR8" s="257">
        <f>IF($C8="","",$AP8*IF($AQ8="㎥",VLOOKUP('3-1. (Raw data) Scope 1'!AQ8,'5-3. Unit Conversion'!$B$5:$J$13,3,FALSE)*VLOOKUP('3-1. (Raw data) Scope 1'!AB8,'5-1. Fuel Density'!$B$6:$D$18,3,FALSE)*1000,IF($AQ8="kg",VLOOKUP('3-1. (Raw data) Scope 1'!AQ8,'5-3. Unit Conversion'!$B$16:$G$21,3,FALSE),0)))</f>
        <v>323390</v>
      </c>
      <c r="AS8" s="257">
        <f>IFERROR(IF($AB8="","",IF(VLOOKUP($AB8,'5-1. Fuel Density'!$B$6:$G$19,6,0)="Use of other GHGs",0,IF($AB8="Industrial Wastes",$AR8*'5-4. Calorific&amp;Emission factor'!$R$75,$AR8*VLOOKUP($AB8,'5-4. Calorific&amp;Emission factor'!$P$9:$R$74,3,FALSE)))),0)</f>
        <v>7035936.5452352231</v>
      </c>
      <c r="AT8" s="348">
        <f>IF($AB8="","",IF(OR($AB8="Hydrofluorocarbons(HFCs)",$AB8="ETC"),$AR8*VLOOKUP($J8,'5-4. Calorific&amp;Emission factor'!$B$10:$D$14,3,0)/1000,IF(VLOOKUP($AB8,'5-1. Fuel Density'!$B$6:$G$19,6,0)="Use of other GHGs",$AU8/1000,(($AU8*'5-4. Calorific&amp;Emission factor'!$D$7)+($AV8*'5-4. Calorific&amp;Emission factor'!$D$8)+($AW8*'5-4. Calorific&amp;Emission factor'!$D$9))/1000)))</f>
        <v>1019.5212772776744</v>
      </c>
      <c r="AU8" s="68">
        <f>IF($AB8="","",IF(VLOOKUP($AB8,'5-1. Fuel Density'!$B$6:$G$19,6,0)="Use of other GHGs",$AR8*VLOOKUP($AB8,'5-4. Calorific&amp;Emission factor'!$O$9:$Y$74,5,FALSE)/1000000,$AS8*VLOOKUP($AB8,'5-4. Calorific&amp;Emission factor'!$P$9:$Y$74,4,FALSE)/1000000))</f>
        <v>1006138.925968637</v>
      </c>
      <c r="AV8" s="68">
        <f>IF($AB8="","",IF(VLOOKUP($AB8,'5-1. Fuel Density'!$B$6:$G$19,6,0)="Use of other GHGs",0,$AS8*VLOOKUP($AB8,'5-4. Calorific&amp;Emission factor'!$P$9:$Y$74,6,FALSE)/1000000))</f>
        <v>211.07809635705669</v>
      </c>
      <c r="AW8" s="68">
        <f>IF($AB8="","",IF(VLOOKUP($AB8,'5-1. Fuel Density'!$B$6:$G$19,6,0)="Use of other GHGs",0,$AS8*VLOOKUP($AB8,'5-4. Calorific&amp;Emission factor'!$P$9:$Y$74,9,FALSE)/1000000))</f>
        <v>28.143746180940891</v>
      </c>
    </row>
    <row r="9" spans="2:49">
      <c r="B9" s="7">
        <v>4</v>
      </c>
      <c r="C9" s="7" t="s">
        <v>105</v>
      </c>
      <c r="D9" s="7" t="s">
        <v>40</v>
      </c>
      <c r="E9" s="55" t="s">
        <v>118</v>
      </c>
      <c r="F9" s="55" t="s">
        <v>107</v>
      </c>
      <c r="G9" s="55" t="s">
        <v>108</v>
      </c>
      <c r="H9" s="55" t="s">
        <v>119</v>
      </c>
      <c r="I9" s="55" t="s">
        <v>120</v>
      </c>
      <c r="J9" s="55" t="s">
        <v>121</v>
      </c>
      <c r="K9" s="346">
        <v>1.5500000000000003</v>
      </c>
      <c r="L9" s="57">
        <v>0.13</v>
      </c>
      <c r="M9" s="57">
        <v>0.13</v>
      </c>
      <c r="N9" s="57">
        <v>0.14000000000000001</v>
      </c>
      <c r="O9" s="57">
        <v>0.14000000000000001</v>
      </c>
      <c r="P9" s="57">
        <v>0.12</v>
      </c>
      <c r="Q9" s="57">
        <v>0.12</v>
      </c>
      <c r="R9" s="57">
        <v>0.13</v>
      </c>
      <c r="S9" s="57">
        <v>0.14000000000000001</v>
      </c>
      <c r="T9" s="57">
        <v>0.14000000000000001</v>
      </c>
      <c r="U9" s="57">
        <v>0.12</v>
      </c>
      <c r="V9" s="57">
        <v>0.12</v>
      </c>
      <c r="W9" s="57">
        <v>0.12</v>
      </c>
      <c r="X9" s="94" t="s">
        <v>104</v>
      </c>
      <c r="Y9" s="7">
        <v>2022</v>
      </c>
      <c r="Z9" s="7" t="str">
        <f>VLOOKUP($E9,'5-2. Emission Facility'!$B$7:$D$16,2,0)</f>
        <v>Forklift</v>
      </c>
      <c r="AA9" s="7" t="str">
        <f>VLOOKUP($Z9,'5-2. Emission Facility'!$C$7:$D$16,2,0)</f>
        <v>Mobile combustion</v>
      </c>
      <c r="AB9" s="7" t="str">
        <f>IF($C9="","",IF(VLOOKUP($C9,'1. General Facility Information'!$C$7:$E$13,3,0)="Korea",'3-1. (Raw data) Scope 1'!$I9,INDEX('5-1. Fuel Density'!$B$6:$B$18,MATCH('3-1. (Raw data) Scope 1'!$I9,'5-1. Fuel Density'!$C$6:$C$18,0))))</f>
        <v>Biodiesel</v>
      </c>
      <c r="AC9" s="7">
        <f t="shared" si="1"/>
        <v>0.13</v>
      </c>
      <c r="AD9" s="7">
        <f t="shared" si="2"/>
        <v>0.13</v>
      </c>
      <c r="AE9" s="7">
        <f t="shared" si="3"/>
        <v>0.14000000000000001</v>
      </c>
      <c r="AF9" s="7">
        <f t="shared" si="4"/>
        <v>0.14000000000000001</v>
      </c>
      <c r="AG9" s="7">
        <f t="shared" si="5"/>
        <v>0.12</v>
      </c>
      <c r="AH9" s="7">
        <f t="shared" si="6"/>
        <v>0.12</v>
      </c>
      <c r="AI9" s="7">
        <f t="shared" si="7"/>
        <v>0.13</v>
      </c>
      <c r="AJ9" s="7">
        <f t="shared" si="8"/>
        <v>0.14000000000000001</v>
      </c>
      <c r="AK9" s="7">
        <f t="shared" si="9"/>
        <v>0.14000000000000001</v>
      </c>
      <c r="AL9" s="7">
        <f t="shared" si="10"/>
        <v>0.12</v>
      </c>
      <c r="AM9" s="7">
        <f t="shared" si="11"/>
        <v>0.12</v>
      </c>
      <c r="AN9" s="7">
        <f t="shared" si="12"/>
        <v>0.12</v>
      </c>
      <c r="AO9" s="7" t="str">
        <f t="shared" si="13"/>
        <v/>
      </c>
      <c r="AP9" s="104">
        <f t="shared" si="14"/>
        <v>1.5500000000000003</v>
      </c>
      <c r="AQ9" s="7" t="str">
        <f t="shared" si="15"/>
        <v>㎥</v>
      </c>
      <c r="AR9" s="257">
        <f>IF($C9="","",$AP9*IF($AQ9="㎥",VLOOKUP('3-1. (Raw data) Scope 1'!AQ9,'5-3. Unit Conversion'!$B$5:$J$13,3,FALSE)*VLOOKUP('3-1. (Raw data) Scope 1'!AB9,'5-1. Fuel Density'!$B$6:$D$18,3,FALSE)*1000,IF($AQ9="kg",VLOOKUP('3-1. (Raw data) Scope 1'!AQ9,'5-3. Unit Conversion'!$B$16:$G$21,3,FALSE),0)))</f>
        <v>1309.7500000000002</v>
      </c>
      <c r="AS9" s="257">
        <f>IFERROR(IF($AB9="","",IF(VLOOKUP($AB9,'5-1. Fuel Density'!$B$6:$G$19,6,0)="Use of other GHGs",0,IF($AB9="Industrial Wastes",$AR9*'5-4. Calorific&amp;Emission factor'!$R$75,$AR9*VLOOKUP($AB9,'5-4. Calorific&amp;Emission factor'!$P$9:$R$74,3,FALSE)))),0)</f>
        <v>35363.250000000007</v>
      </c>
      <c r="AT9" s="348">
        <f>IF($AB9="","",IF(OR($AB9="Hydrofluorocarbons(HFCs)",$AB9="ETC"),$AR9*VLOOKUP($J9,'5-4. Calorific&amp;Emission factor'!$B$10:$D$14,3,0)/1000,IF(VLOOKUP($AB9,'5-1. Fuel Density'!$B$6:$G$19,6,0)="Use of other GHGs",$AU9/1000,(($AU9*'5-4. Calorific&amp;Emission factor'!$D$7)+($AV9*'5-4. Calorific&amp;Emission factor'!$D$8)+($AW9*'5-4. Calorific&amp;Emission factor'!$D$9))/1000)))</f>
        <v>2.5123750236000006</v>
      </c>
      <c r="AU9" s="68">
        <f>IF($AB9="","",IF(VLOOKUP($AB9,'5-1. Fuel Density'!$B$6:$G$19,6,0)="Use of other GHGs",$AR9*VLOOKUP($AB9,'5-4. Calorific&amp;Emission factor'!$O$9:$Y$74,5,FALSE)/1000000,$AS9*VLOOKUP($AB9,'5-4. Calorific&amp;Emission factor'!$P$9:$Y$74,4,FALSE)/1000000))</f>
        <v>2503.7181000000005</v>
      </c>
      <c r="AV9" s="68">
        <f>IF($AB9="","",IF(VLOOKUP($AB9,'5-1. Fuel Density'!$B$6:$G$19,6,0)="Use of other GHGs",0,$AS9*VLOOKUP($AB9,'5-4. Calorific&amp;Emission factor'!$P$9:$Y$74,6,FALSE)/1000000))</f>
        <v>0.10608975000000002</v>
      </c>
      <c r="AW9" s="68">
        <f>IF($AB9="","",IF(VLOOKUP($AB9,'5-1. Fuel Density'!$B$6:$G$19,6,0)="Use of other GHGs",0,$AS9*VLOOKUP($AB9,'5-4. Calorific&amp;Emission factor'!$P$9:$Y$74,9,FALSE)/1000000))</f>
        <v>2.1217950000000003E-2</v>
      </c>
    </row>
    <row r="10" spans="2:49">
      <c r="B10" s="7">
        <v>5</v>
      </c>
      <c r="C10" s="7" t="s">
        <v>105</v>
      </c>
      <c r="D10" s="7" t="s">
        <v>40</v>
      </c>
      <c r="E10" s="55" t="s">
        <v>122</v>
      </c>
      <c r="F10" s="55" t="s">
        <v>107</v>
      </c>
      <c r="G10" s="55" t="s">
        <v>123</v>
      </c>
      <c r="H10" s="55" t="s">
        <v>124</v>
      </c>
      <c r="I10" s="55" t="s">
        <v>125</v>
      </c>
      <c r="J10" s="55" t="s">
        <v>126</v>
      </c>
      <c r="K10" s="346">
        <v>312</v>
      </c>
      <c r="L10" s="57">
        <v>36</v>
      </c>
      <c r="M10" s="57">
        <v>36</v>
      </c>
      <c r="N10" s="57">
        <v>24</v>
      </c>
      <c r="O10" s="57">
        <v>24</v>
      </c>
      <c r="P10" s="57">
        <v>12</v>
      </c>
      <c r="Q10" s="57">
        <v>24</v>
      </c>
      <c r="R10" s="57">
        <v>36</v>
      </c>
      <c r="S10" s="57">
        <v>24</v>
      </c>
      <c r="T10" s="57">
        <v>12</v>
      </c>
      <c r="U10" s="57">
        <v>24</v>
      </c>
      <c r="V10" s="57">
        <v>48</v>
      </c>
      <c r="W10" s="57">
        <v>12</v>
      </c>
      <c r="X10" s="94" t="s">
        <v>117</v>
      </c>
      <c r="Y10" s="7">
        <v>2022</v>
      </c>
      <c r="Z10" s="7" t="str">
        <f>VLOOKUP($E10,'5-2. Emission Facility'!$B$7:$D$16,2,0)</f>
        <v>Kitchen</v>
      </c>
      <c r="AA10" s="7" t="str">
        <f>VLOOKUP($Z10,'5-2. Emission Facility'!$C$7:$D$16,2,0)</f>
        <v>Others</v>
      </c>
      <c r="AB10" s="7" t="str">
        <f>IF($C10="","",IF(VLOOKUP($C10,'1. General Facility Information'!$C$7:$E$13,3,0)="Korea",'3-1. (Raw data) Scope 1'!$I10,INDEX('5-1. Fuel Density'!$B$6:$B$18,MATCH('3-1. (Raw data) Scope 1'!$I10,'5-1. Fuel Density'!$C$6:$C$18,0))))</f>
        <v>Liquefied Petroleum Gas (LPG)</v>
      </c>
      <c r="AC10" s="7">
        <f t="shared" si="1"/>
        <v>36</v>
      </c>
      <c r="AD10" s="7">
        <f t="shared" si="2"/>
        <v>36</v>
      </c>
      <c r="AE10" s="7">
        <f t="shared" si="3"/>
        <v>24</v>
      </c>
      <c r="AF10" s="7">
        <f t="shared" si="4"/>
        <v>24</v>
      </c>
      <c r="AG10" s="7">
        <f t="shared" si="5"/>
        <v>12</v>
      </c>
      <c r="AH10" s="7">
        <f t="shared" si="6"/>
        <v>24</v>
      </c>
      <c r="AI10" s="7">
        <f t="shared" si="7"/>
        <v>36</v>
      </c>
      <c r="AJ10" s="7">
        <f t="shared" si="8"/>
        <v>24</v>
      </c>
      <c r="AK10" s="7">
        <f t="shared" si="9"/>
        <v>12</v>
      </c>
      <c r="AL10" s="7">
        <f t="shared" si="10"/>
        <v>24</v>
      </c>
      <c r="AM10" s="7">
        <f t="shared" si="11"/>
        <v>48</v>
      </c>
      <c r="AN10" s="7">
        <f t="shared" si="12"/>
        <v>12</v>
      </c>
      <c r="AO10" s="7" t="str">
        <f t="shared" si="13"/>
        <v/>
      </c>
      <c r="AP10" s="104">
        <f t="shared" si="14"/>
        <v>312</v>
      </c>
      <c r="AQ10" s="7" t="str">
        <f t="shared" si="15"/>
        <v>kg</v>
      </c>
      <c r="AR10" s="257">
        <f>IF($C10="","",$AP10*IF($AQ10="㎥",VLOOKUP('3-1. (Raw data) Scope 1'!AQ10,'5-3. Unit Conversion'!$B$5:$J$13,3,FALSE)*VLOOKUP('3-1. (Raw data) Scope 1'!AB10,'5-1. Fuel Density'!$B$6:$D$18,3,FALSE)*1000,IF($AQ10="kg",VLOOKUP('3-1. (Raw data) Scope 1'!AQ10,'5-3. Unit Conversion'!$B$16:$G$21,3,FALSE),0)))</f>
        <v>312</v>
      </c>
      <c r="AS10" s="257">
        <f>IFERROR(IF($AB10="","",IF(VLOOKUP($AB10,'5-1. Fuel Density'!$B$6:$G$19,6,0)="Use of other GHGs",0,IF($AB10="Industrial Wastes",$AR10*'5-4. Calorific&amp;Emission factor'!$R$75,$AR10*VLOOKUP($AB10,'5-4. Calorific&amp;Emission factor'!$P$9:$R$74,3,FALSE)))),0)</f>
        <v>14757.599999999999</v>
      </c>
      <c r="AT10" s="348">
        <f>IF($AB10="","",IF(OR($AB10="Hydrofluorocarbons(HFCs)",$AB10="ETC"),$AR10*VLOOKUP($J10,'5-4. Calorific&amp;Emission factor'!$B$10:$D$14,3,0)/1000,IF(VLOOKUP($AB10,'5-1. Fuel Density'!$B$6:$G$19,6,0)="Use of other GHGs",$AU10/1000,(($AU10*'5-4. Calorific&amp;Emission factor'!$D$7)+($AV10*'5-4. Calorific&amp;Emission factor'!$D$8)+($AW10*'5-4. Calorific&amp;Emission factor'!$D$9))/1000)))</f>
        <v>0.93200589767999986</v>
      </c>
      <c r="AU10" s="68">
        <f>IF($AB10="","",IF(VLOOKUP($AB10,'5-1. Fuel Density'!$B$6:$G$19,6,0)="Use of other GHGs",$AR10*VLOOKUP($AB10,'5-4. Calorific&amp;Emission factor'!$O$9:$Y$74,5,FALSE)/1000000,$AS10*VLOOKUP($AB10,'5-4. Calorific&amp;Emission factor'!$P$9:$Y$74,4,FALSE)/1000000))</f>
        <v>931.2045599999999</v>
      </c>
      <c r="AV10" s="68">
        <f>IF($AB10="","",IF(VLOOKUP($AB10,'5-1. Fuel Density'!$B$6:$G$19,6,0)="Use of other GHGs",0,$AS10*VLOOKUP($AB10,'5-4. Calorific&amp;Emission factor'!$P$9:$Y$74,6,FALSE)/1000000))</f>
        <v>1.4757599999999999E-2</v>
      </c>
      <c r="AW10" s="68">
        <f>IF($AB10="","",IF(VLOOKUP($AB10,'5-1. Fuel Density'!$B$6:$G$19,6,0)="Use of other GHGs",0,$AS10*VLOOKUP($AB10,'5-4. Calorific&amp;Emission factor'!$P$9:$Y$74,9,FALSE)/1000000))</f>
        <v>1.47576E-3</v>
      </c>
    </row>
    <row r="11" spans="2:49">
      <c r="B11" s="7">
        <v>6</v>
      </c>
      <c r="C11" s="7" t="s">
        <v>127</v>
      </c>
      <c r="D11" s="7" t="s">
        <v>13</v>
      </c>
      <c r="E11" s="55" t="s">
        <v>128</v>
      </c>
      <c r="F11" s="55" t="s">
        <v>107</v>
      </c>
      <c r="G11" s="55" t="s">
        <v>129</v>
      </c>
      <c r="H11" s="55"/>
      <c r="I11" s="55" t="s">
        <v>125</v>
      </c>
      <c r="J11" s="55" t="s">
        <v>126</v>
      </c>
      <c r="K11" s="346">
        <v>902.02999999999986</v>
      </c>
      <c r="L11" s="57">
        <v>72</v>
      </c>
      <c r="M11" s="57">
        <v>72</v>
      </c>
      <c r="N11" s="57">
        <v>72</v>
      </c>
      <c r="O11" s="57">
        <v>84</v>
      </c>
      <c r="P11" s="57">
        <v>72</v>
      </c>
      <c r="Q11" s="57">
        <v>85.15</v>
      </c>
      <c r="R11" s="57">
        <v>74.3</v>
      </c>
      <c r="S11" s="57">
        <v>86.3</v>
      </c>
      <c r="T11" s="57">
        <v>73.84</v>
      </c>
      <c r="U11" s="57">
        <v>74.3</v>
      </c>
      <c r="V11" s="57">
        <v>73.84</v>
      </c>
      <c r="W11" s="57">
        <v>62.3</v>
      </c>
      <c r="X11" s="94" t="s">
        <v>117</v>
      </c>
      <c r="Y11" s="7">
        <v>2022</v>
      </c>
      <c r="Z11" s="7" t="str">
        <f>VLOOKUP($E11,'5-2. Emission Facility'!$B$7:$D$16,2,0)</f>
        <v>Mess</v>
      </c>
      <c r="AA11" s="7" t="str">
        <f>VLOOKUP($Z11,'5-2. Emission Facility'!$C$7:$D$16,2,0)</f>
        <v>Others</v>
      </c>
      <c r="AB11" s="7" t="str">
        <f>IF($C11="","",IF(VLOOKUP($C11,'1. General Facility Information'!$C$7:$E$13,3,0)="Korea",'3-1. (Raw data) Scope 1'!$I11,INDEX('5-1. Fuel Density'!$B$6:$B$18,MATCH('3-1. (Raw data) Scope 1'!$I11,'5-1. Fuel Density'!$C$6:$C$18,0))))</f>
        <v>Liquefied Petroleum Gas (LPG)</v>
      </c>
      <c r="AC11" s="7">
        <f t="shared" si="1"/>
        <v>72</v>
      </c>
      <c r="AD11" s="7">
        <f t="shared" si="2"/>
        <v>72</v>
      </c>
      <c r="AE11" s="7">
        <f t="shared" si="3"/>
        <v>72</v>
      </c>
      <c r="AF11" s="7">
        <f t="shared" si="4"/>
        <v>84</v>
      </c>
      <c r="AG11" s="7">
        <f t="shared" si="5"/>
        <v>72</v>
      </c>
      <c r="AH11" s="7">
        <f t="shared" si="6"/>
        <v>85.15</v>
      </c>
      <c r="AI11" s="7">
        <f t="shared" si="7"/>
        <v>74.3</v>
      </c>
      <c r="AJ11" s="7">
        <f t="shared" si="8"/>
        <v>86.3</v>
      </c>
      <c r="AK11" s="7">
        <f t="shared" si="9"/>
        <v>73.84</v>
      </c>
      <c r="AL11" s="7">
        <f t="shared" si="10"/>
        <v>74.3</v>
      </c>
      <c r="AM11" s="7">
        <f t="shared" si="11"/>
        <v>73.84</v>
      </c>
      <c r="AN11" s="7">
        <f t="shared" si="12"/>
        <v>62.3</v>
      </c>
      <c r="AO11" s="7" t="str">
        <f t="shared" si="13"/>
        <v/>
      </c>
      <c r="AP11" s="104">
        <f t="shared" si="14"/>
        <v>902.02999999999986</v>
      </c>
      <c r="AQ11" s="7" t="str">
        <f t="shared" si="15"/>
        <v>kg</v>
      </c>
      <c r="AR11" s="257">
        <f>IF($C11="","",$AP11*IF($AQ11="㎥",VLOOKUP('3-1. (Raw data) Scope 1'!AQ11,'5-3. Unit Conversion'!$B$5:$J$13,3,FALSE)*VLOOKUP('3-1. (Raw data) Scope 1'!AB11,'5-1. Fuel Density'!$B$6:$D$18,3,FALSE)*1000,IF($AQ11="kg",VLOOKUP('3-1. (Raw data) Scope 1'!AQ11,'5-3. Unit Conversion'!$B$16:$G$21,3,FALSE),0)))</f>
        <v>902.02999999999986</v>
      </c>
      <c r="AS11" s="257">
        <f>IFERROR(IF($AB11="","",IF(VLOOKUP($AB11,'5-1. Fuel Density'!$B$6:$G$19,6,0)="Use of other GHGs",0,IF($AB11="Industrial Wastes",$AR11*'5-4. Calorific&amp;Emission factor'!$R$75,$AR11*VLOOKUP($AB11,'5-4. Calorific&amp;Emission factor'!$P$9:$R$74,3,FALSE)))),0)</f>
        <v>42666.018999999993</v>
      </c>
      <c r="AT11" s="348">
        <f>IF($AB11="","",IF(OR($AB11="Hydrofluorocarbons(HFCs)",$AB11="ETC"),$AR11*VLOOKUP($J11,'5-4. Calorific&amp;Emission factor'!$B$10:$D$14,3,0)/1000,IF(VLOOKUP($AB11,'5-1. Fuel Density'!$B$6:$G$19,6,0)="Use of other GHGs",$AU11/1000,(($AU11*'5-4. Calorific&amp;Emission factor'!$D$7)+($AV11*'5-4. Calorific&amp;Emission factor'!$D$8)+($AW11*'5-4. Calorific&amp;Emission factor'!$D$9))/1000)))</f>
        <v>2.6945425637316993</v>
      </c>
      <c r="AU11" s="68">
        <f>IF($AB11="","",IF(VLOOKUP($AB11,'5-1. Fuel Density'!$B$6:$G$19,6,0)="Use of other GHGs",$AR11*VLOOKUP($AB11,'5-4. Calorific&amp;Emission factor'!$O$9:$Y$74,5,FALSE)/1000000,$AS11*VLOOKUP($AB11,'5-4. Calorific&amp;Emission factor'!$P$9:$Y$74,4,FALSE)/1000000))</f>
        <v>2692.2257988999995</v>
      </c>
      <c r="AV11" s="68">
        <f>IF($AB11="","",IF(VLOOKUP($AB11,'5-1. Fuel Density'!$B$6:$G$19,6,0)="Use of other GHGs",0,$AS11*VLOOKUP($AB11,'5-4. Calorific&amp;Emission factor'!$P$9:$Y$74,6,FALSE)/1000000))</f>
        <v>4.2666018999999993E-2</v>
      </c>
      <c r="AW11" s="68">
        <f>IF($AB11="","",IF(VLOOKUP($AB11,'5-1. Fuel Density'!$B$6:$G$19,6,0)="Use of other GHGs",0,$AS11*VLOOKUP($AB11,'5-4. Calorific&amp;Emission factor'!$P$9:$Y$74,9,FALSE)/1000000))</f>
        <v>4.2666018999999999E-3</v>
      </c>
    </row>
    <row r="12" spans="2:49">
      <c r="B12" s="7">
        <v>7</v>
      </c>
      <c r="C12" s="7" t="s">
        <v>127</v>
      </c>
      <c r="D12" s="7" t="s">
        <v>13</v>
      </c>
      <c r="E12" s="55" t="s">
        <v>130</v>
      </c>
      <c r="F12" s="55" t="s">
        <v>107</v>
      </c>
      <c r="G12" s="55" t="s">
        <v>129</v>
      </c>
      <c r="H12" s="55"/>
      <c r="I12" s="55" t="s">
        <v>131</v>
      </c>
      <c r="J12" s="55" t="s">
        <v>132</v>
      </c>
      <c r="K12" s="346">
        <v>1.65</v>
      </c>
      <c r="L12" s="57">
        <v>0.1</v>
      </c>
      <c r="M12" s="57">
        <v>0.1</v>
      </c>
      <c r="N12" s="57">
        <v>0.15</v>
      </c>
      <c r="O12" s="57">
        <v>0.2</v>
      </c>
      <c r="P12" s="57">
        <v>0.1</v>
      </c>
      <c r="Q12" s="57">
        <v>0.1</v>
      </c>
      <c r="R12" s="57">
        <v>0.1</v>
      </c>
      <c r="S12" s="57">
        <v>0.1</v>
      </c>
      <c r="T12" s="57">
        <v>0.2</v>
      </c>
      <c r="U12" s="57">
        <v>0.05</v>
      </c>
      <c r="V12" s="57">
        <v>0.05</v>
      </c>
      <c r="W12" s="57">
        <v>0.4</v>
      </c>
      <c r="X12" s="94" t="s">
        <v>104</v>
      </c>
      <c r="Y12" s="7">
        <v>2022</v>
      </c>
      <c r="Z12" s="7" t="str">
        <f>VLOOKUP($E12,'5-2. Emission Facility'!$B$7:$D$16,2,0)</f>
        <v>Generator</v>
      </c>
      <c r="AA12" s="7" t="str">
        <f>VLOOKUP($Z12,'5-2. Emission Facility'!$C$7:$D$16,2,0)</f>
        <v>Stationary Combustion</v>
      </c>
      <c r="AB12" s="7" t="str">
        <f>IF($C12="","",IF(VLOOKUP($C12,'1. General Facility Information'!$C$7:$E$13,3,0)="Korea",'3-1. (Raw data) Scope 1'!$I12,INDEX('5-1. Fuel Density'!$B$6:$B$18,MATCH('3-1. (Raw data) Scope 1'!$I12,'5-1. Fuel Density'!$C$6:$C$18,0))))</f>
        <v>Gas / Diesel oil</v>
      </c>
      <c r="AC12" s="7">
        <f t="shared" si="1"/>
        <v>0.1</v>
      </c>
      <c r="AD12" s="7">
        <f t="shared" si="2"/>
        <v>0.1</v>
      </c>
      <c r="AE12" s="7">
        <f t="shared" si="3"/>
        <v>0.15</v>
      </c>
      <c r="AF12" s="7">
        <f t="shared" si="4"/>
        <v>0.2</v>
      </c>
      <c r="AG12" s="7">
        <f t="shared" si="5"/>
        <v>0.1</v>
      </c>
      <c r="AH12" s="7">
        <f t="shared" si="6"/>
        <v>0.1</v>
      </c>
      <c r="AI12" s="7">
        <f t="shared" si="7"/>
        <v>0.1</v>
      </c>
      <c r="AJ12" s="7">
        <f t="shared" si="8"/>
        <v>0.1</v>
      </c>
      <c r="AK12" s="7">
        <f t="shared" si="9"/>
        <v>0.2</v>
      </c>
      <c r="AL12" s="7">
        <f t="shared" si="10"/>
        <v>0.05</v>
      </c>
      <c r="AM12" s="7">
        <f t="shared" si="11"/>
        <v>0.05</v>
      </c>
      <c r="AN12" s="7">
        <f t="shared" si="12"/>
        <v>0.4</v>
      </c>
      <c r="AO12" s="7" t="str">
        <f t="shared" si="13"/>
        <v/>
      </c>
      <c r="AP12" s="104">
        <f t="shared" si="14"/>
        <v>1.65</v>
      </c>
      <c r="AQ12" s="7" t="str">
        <f t="shared" si="15"/>
        <v>㎥</v>
      </c>
      <c r="AR12" s="257">
        <f>IF($C12="","",$AP12*IF($AQ12="㎥",VLOOKUP('3-1. (Raw data) Scope 1'!AQ12,'5-3. Unit Conversion'!$B$5:$J$13,3,FALSE)*VLOOKUP('3-1. (Raw data) Scope 1'!AB12,'5-1. Fuel Density'!$B$6:$D$18,3,FALSE)*1000,IF($AQ12="kg",VLOOKUP('3-1. (Raw data) Scope 1'!AQ12,'5-3. Unit Conversion'!$B$16:$G$21,3,FALSE),0)))</f>
        <v>1392.6</v>
      </c>
      <c r="AS12" s="257">
        <f>IFERROR(IF($AB12="","",IF(VLOOKUP($AB12,'5-1. Fuel Density'!$B$6:$G$19,6,0)="Use of other GHGs",0,IF($AB12="Industrial Wastes",$AR12*'5-4. Calorific&amp;Emission factor'!$R$75,$AR12*VLOOKUP($AB12,'5-4. Calorific&amp;Emission factor'!$P$9:$R$74,3,FALSE)))),0)</f>
        <v>59881.799999999996</v>
      </c>
      <c r="AT12" s="348">
        <f>IF($AB12="","",IF(OR($AB12="Hydrofluorocarbons(HFCs)",$AB12="ETC"),$AR12*VLOOKUP($J12,'5-4. Calorific&amp;Emission factor'!$B$10:$D$14,3,0)/1000,IF(VLOOKUP($AB12,'5-1. Fuel Density'!$B$6:$G$19,6,0)="Use of other GHGs",$AU12/1000,(($AU12*'5-4. Calorific&amp;Emission factor'!$D$7)+($AV12*'5-4. Calorific&amp;Emission factor'!$D$8)+($AW12*'5-4. Calorific&amp;Emission factor'!$D$9))/1000)))</f>
        <v>4.4519004446400006</v>
      </c>
      <c r="AU12" s="68">
        <f>IF($AB12="","",IF(VLOOKUP($AB12,'5-1. Fuel Density'!$B$6:$G$19,6,0)="Use of other GHGs",$AR12*VLOOKUP($AB12,'5-4. Calorific&amp;Emission factor'!$O$9:$Y$74,5,FALSE)/1000000,$AS12*VLOOKUP($AB12,'5-4. Calorific&amp;Emission factor'!$P$9:$Y$74,4,FALSE)/1000000))</f>
        <v>4437.2413800000004</v>
      </c>
      <c r="AV12" s="68">
        <f>IF($AB12="","",IF(VLOOKUP($AB12,'5-1. Fuel Density'!$B$6:$G$19,6,0)="Use of other GHGs",0,$AS12*VLOOKUP($AB12,'5-4. Calorific&amp;Emission factor'!$P$9:$Y$74,6,FALSE)/1000000))</f>
        <v>0.17964539999999998</v>
      </c>
      <c r="AW12" s="68">
        <f>IF($AB12="","",IF(VLOOKUP($AB12,'5-1. Fuel Density'!$B$6:$G$19,6,0)="Use of other GHGs",0,$AS12*VLOOKUP($AB12,'5-4. Calorific&amp;Emission factor'!$P$9:$Y$74,9,FALSE)/1000000))</f>
        <v>3.5929079999999995E-2</v>
      </c>
    </row>
    <row r="13" spans="2:49">
      <c r="B13" s="7">
        <v>8</v>
      </c>
      <c r="C13" s="7" t="s">
        <v>127</v>
      </c>
      <c r="D13" s="7" t="s">
        <v>13</v>
      </c>
      <c r="E13" s="55" t="s">
        <v>112</v>
      </c>
      <c r="F13" s="55" t="s">
        <v>107</v>
      </c>
      <c r="G13" s="55" t="s">
        <v>129</v>
      </c>
      <c r="H13" s="55"/>
      <c r="I13" s="55" t="s">
        <v>115</v>
      </c>
      <c r="J13" s="55" t="s">
        <v>133</v>
      </c>
      <c r="K13" s="346">
        <v>364650</v>
      </c>
      <c r="L13" s="57">
        <v>40450</v>
      </c>
      <c r="M13" s="57">
        <v>36650</v>
      </c>
      <c r="N13" s="57">
        <v>29700</v>
      </c>
      <c r="O13" s="57">
        <v>28350</v>
      </c>
      <c r="P13" s="57">
        <v>21600</v>
      </c>
      <c r="Q13" s="57">
        <v>29700</v>
      </c>
      <c r="R13" s="57">
        <v>28350</v>
      </c>
      <c r="S13" s="57">
        <v>31050</v>
      </c>
      <c r="T13" s="57">
        <v>31050</v>
      </c>
      <c r="U13" s="57">
        <v>28350</v>
      </c>
      <c r="V13" s="57">
        <v>29700</v>
      </c>
      <c r="W13" s="57">
        <v>29700</v>
      </c>
      <c r="X13" s="94" t="s">
        <v>117</v>
      </c>
      <c r="Y13" s="7">
        <v>2022</v>
      </c>
      <c r="Z13" s="7" t="str">
        <f>VLOOKUP($E13,'5-2. Emission Facility'!$B$7:$D$16,2,0)</f>
        <v>Boiler</v>
      </c>
      <c r="AA13" s="7" t="str">
        <f>VLOOKUP($Z13,'5-2. Emission Facility'!$C$7:$D$16,2,0)</f>
        <v>Stationary Combustion</v>
      </c>
      <c r="AB13" s="7" t="str">
        <f>IF($C13="","",IF(VLOOKUP($C13,'1. General Facility Information'!$C$7:$E$13,3,0)="Korea",'3-1. (Raw data) Scope 1'!$I13,INDEX('5-1. Fuel Density'!$B$6:$B$18,MATCH('3-1. (Raw data) Scope 1'!$I13,'5-1. Fuel Density'!$C$6:$C$18,0))))</f>
        <v>Industrial Wastes</v>
      </c>
      <c r="AC13" s="7">
        <f t="shared" si="1"/>
        <v>40450</v>
      </c>
      <c r="AD13" s="7">
        <f t="shared" si="2"/>
        <v>36650</v>
      </c>
      <c r="AE13" s="7">
        <f t="shared" si="3"/>
        <v>29700</v>
      </c>
      <c r="AF13" s="7">
        <f t="shared" si="4"/>
        <v>28350</v>
      </c>
      <c r="AG13" s="7">
        <f t="shared" si="5"/>
        <v>21600</v>
      </c>
      <c r="AH13" s="7">
        <f t="shared" si="6"/>
        <v>29700</v>
      </c>
      <c r="AI13" s="7">
        <f t="shared" si="7"/>
        <v>28350</v>
      </c>
      <c r="AJ13" s="7">
        <f t="shared" si="8"/>
        <v>31050</v>
      </c>
      <c r="AK13" s="7">
        <f t="shared" si="9"/>
        <v>31050</v>
      </c>
      <c r="AL13" s="7">
        <f t="shared" si="10"/>
        <v>28350</v>
      </c>
      <c r="AM13" s="7">
        <f t="shared" si="11"/>
        <v>29700</v>
      </c>
      <c r="AN13" s="7">
        <f t="shared" si="12"/>
        <v>29700</v>
      </c>
      <c r="AO13" s="7" t="str">
        <f t="shared" si="13"/>
        <v/>
      </c>
      <c r="AP13" s="104">
        <f t="shared" si="14"/>
        <v>364650</v>
      </c>
      <c r="AQ13" s="7" t="str">
        <f t="shared" si="15"/>
        <v>kg</v>
      </c>
      <c r="AR13" s="257">
        <f>IF($C13="","",$AP13*IF($AQ13="㎥",VLOOKUP('3-1. (Raw data) Scope 1'!AQ13,'5-3. Unit Conversion'!$B$5:$J$13,3,FALSE)*VLOOKUP('3-1. (Raw data) Scope 1'!AB13,'5-1. Fuel Density'!$B$6:$D$18,3,FALSE)*1000,IF($AQ13="kg",VLOOKUP('3-1. (Raw data) Scope 1'!AQ13,'5-3. Unit Conversion'!$B$16:$G$21,3,FALSE),0)))</f>
        <v>364650</v>
      </c>
      <c r="AS13" s="257">
        <f>IFERROR(IF($AB13="","",IF(VLOOKUP($AB13,'5-1. Fuel Density'!$B$6:$G$19,6,0)="Use of other GHGs",0,IF($AB13="Industrial Wastes",$AR13*'5-4. Calorific&amp;Emission factor'!$R$75,$AR13*VLOOKUP($AB13,'5-4. Calorific&amp;Emission factor'!$P$9:$R$74,3,FALSE)))),0)</f>
        <v>7933622.7503015678</v>
      </c>
      <c r="AT13" s="348">
        <f>IF($AB13="","",IF(OR($AB13="Hydrofluorocarbons(HFCs)",$AB13="ETC"),$AR13*VLOOKUP($J13,'5-4. Calorific&amp;Emission factor'!$B$10:$D$14,3,0)/1000,IF(VLOOKUP($AB13,'5-1. Fuel Density'!$B$6:$G$19,6,0)="Use of other GHGs",$AU13/1000,(($AU13*'5-4. Calorific&amp;Emission factor'!$D$7)+($AV13*'5-4. Calorific&amp;Emission factor'!$D$8)+($AW13*'5-4. Calorific&amp;Emission factor'!$D$9))/1000)))</f>
        <v>1149.597803764198</v>
      </c>
      <c r="AU13" s="68">
        <f>IF($AB13="","",IF(VLOOKUP($AB13,'5-1. Fuel Density'!$B$6:$G$19,6,0)="Use of other GHGs",$AR13*VLOOKUP($AB13,'5-4. Calorific&amp;Emission factor'!$O$9:$Y$74,5,FALSE)/1000000,$AS13*VLOOKUP($AB13,'5-4. Calorific&amp;Emission factor'!$P$9:$Y$74,4,FALSE)/1000000))</f>
        <v>1134508.0532931243</v>
      </c>
      <c r="AV13" s="68">
        <f>IF($AB13="","",IF(VLOOKUP($AB13,'5-1. Fuel Density'!$B$6:$G$19,6,0)="Use of other GHGs",0,$AS13*VLOOKUP($AB13,'5-4. Calorific&amp;Emission factor'!$P$9:$Y$74,6,FALSE)/1000000))</f>
        <v>238.00868250904702</v>
      </c>
      <c r="AW13" s="68">
        <f>IF($AB13="","",IF(VLOOKUP($AB13,'5-1. Fuel Density'!$B$6:$G$19,6,0)="Use of other GHGs",0,$AS13*VLOOKUP($AB13,'5-4. Calorific&amp;Emission factor'!$P$9:$Y$74,9,FALSE)/1000000))</f>
        <v>31.734491001206273</v>
      </c>
    </row>
    <row r="14" spans="2:49">
      <c r="B14" s="7">
        <v>9</v>
      </c>
      <c r="C14" s="7" t="s">
        <v>127</v>
      </c>
      <c r="D14" s="7" t="s">
        <v>13</v>
      </c>
      <c r="E14" s="55" t="s">
        <v>134</v>
      </c>
      <c r="F14" s="55" t="s">
        <v>135</v>
      </c>
      <c r="G14" s="55" t="s">
        <v>136</v>
      </c>
      <c r="H14" s="55"/>
      <c r="I14" s="55" t="s">
        <v>137</v>
      </c>
      <c r="J14" s="55" t="s">
        <v>138</v>
      </c>
      <c r="K14" s="346">
        <v>33.900000000000006</v>
      </c>
      <c r="L14" s="57"/>
      <c r="M14" s="57"/>
      <c r="N14" s="57"/>
      <c r="O14" s="57"/>
      <c r="P14" s="57">
        <v>11.3</v>
      </c>
      <c r="Q14" s="57"/>
      <c r="R14" s="57"/>
      <c r="S14" s="57"/>
      <c r="T14" s="57">
        <v>11.3</v>
      </c>
      <c r="U14" s="57"/>
      <c r="V14" s="57">
        <v>11.3</v>
      </c>
      <c r="W14" s="57"/>
      <c r="X14" s="94" t="s">
        <v>117</v>
      </c>
      <c r="Y14" s="7">
        <v>2022</v>
      </c>
      <c r="Z14" s="7" t="str">
        <f>VLOOKUP($E14,'5-2. Emission Facility'!$B$7:$D$16,2,0)</f>
        <v>AC</v>
      </c>
      <c r="AA14" s="7" t="str">
        <f>VLOOKUP($Z14,'5-2. Emission Facility'!$C$7:$D$16,2,0)</f>
        <v>Process Emissions</v>
      </c>
      <c r="AB14" s="7" t="str">
        <f>IF($C14="","",IF(VLOOKUP($C14,'1. General Facility Information'!$C$7:$E$13,3,0)="Korea",'3-1. (Raw data) Scope 1'!$I14,INDEX('5-1. Fuel Density'!$B$6:$B$18,MATCH('3-1. (Raw data) Scope 1'!$I14,'5-1. Fuel Density'!$C$6:$C$18,0))))</f>
        <v>Hydrofluorocarbons(HFCs)</v>
      </c>
      <c r="AC14" s="7">
        <f t="shared" si="1"/>
        <v>0</v>
      </c>
      <c r="AD14" s="7">
        <f t="shared" si="2"/>
        <v>0</v>
      </c>
      <c r="AE14" s="7">
        <f t="shared" si="3"/>
        <v>0</v>
      </c>
      <c r="AF14" s="7">
        <f t="shared" si="4"/>
        <v>0</v>
      </c>
      <c r="AG14" s="7">
        <f t="shared" si="5"/>
        <v>11.3</v>
      </c>
      <c r="AH14" s="7">
        <f t="shared" si="6"/>
        <v>0</v>
      </c>
      <c r="AI14" s="7">
        <f t="shared" si="7"/>
        <v>0</v>
      </c>
      <c r="AJ14" s="7">
        <f t="shared" si="8"/>
        <v>0</v>
      </c>
      <c r="AK14" s="7">
        <f t="shared" si="9"/>
        <v>11.3</v>
      </c>
      <c r="AL14" s="7">
        <f t="shared" si="10"/>
        <v>0</v>
      </c>
      <c r="AM14" s="7">
        <f t="shared" si="11"/>
        <v>11.3</v>
      </c>
      <c r="AN14" s="7">
        <f t="shared" si="12"/>
        <v>0</v>
      </c>
      <c r="AO14" s="7" t="str">
        <f t="shared" si="13"/>
        <v/>
      </c>
      <c r="AP14" s="104">
        <f t="shared" si="14"/>
        <v>33.900000000000006</v>
      </c>
      <c r="AQ14" s="7" t="str">
        <f t="shared" si="15"/>
        <v>kg</v>
      </c>
      <c r="AR14" s="257">
        <f>IF($C14="","",$AP14*IF($AQ14="㎥",VLOOKUP('3-1. (Raw data) Scope 1'!AQ14,'5-3. Unit Conversion'!$B$5:$J$13,3,FALSE)*VLOOKUP('3-1. (Raw data) Scope 1'!AB14,'5-1. Fuel Density'!$B$6:$D$18,3,FALSE)*1000,IF($AQ14="kg",VLOOKUP('3-1. (Raw data) Scope 1'!AQ14,'5-3. Unit Conversion'!$B$16:$G$21,3,FALSE),0)))</f>
        <v>33.900000000000006</v>
      </c>
      <c r="AS14" s="257">
        <f>IFERROR(IF($AB14="","",IF(VLOOKUP($AB14,'5-1. Fuel Density'!$B$6:$G$19,6,0)="Use of other GHGs",0,IF($AB14="Industrial Wastes",$AR14*'5-4. Calorific&amp;Emission factor'!$R$75,$AR14*VLOOKUP($AB14,'5-4. Calorific&amp;Emission factor'!$P$9:$R$74,3,FALSE)))),0)</f>
        <v>0</v>
      </c>
      <c r="AT14" s="348">
        <f>IF($AB14="","",IF(OR($AB14="Hydrofluorocarbons(HFCs)",$AB14="ETC"),$AR14*VLOOKUP($J14,'5-4. Calorific&amp;Emission factor'!$B$10:$D$14,3,0)/1000,IF(VLOOKUP($AB14,'5-1. Fuel Density'!$B$6:$G$19,6,0)="Use of other GHGs",$AU14/1000,(($AU14*'5-4. Calorific&amp;Emission factor'!$D$7)+($AV14*'5-4. Calorific&amp;Emission factor'!$D$8)+($AW14*'5-4. Calorific&amp;Emission factor'!$D$9))/1000)))</f>
        <v>76.461450000000013</v>
      </c>
      <c r="AU14" s="68">
        <f>IF($AB14="","",IF(VLOOKUP($AB14,'5-1. Fuel Density'!$B$6:$G$19,6,0)="Use of other GHGs",$AR14*VLOOKUP($AB14,'5-4. Calorific&amp;Emission factor'!$O$9:$Y$74,5,FALSE)/1000000,$AS14*VLOOKUP($AB14,'5-4. Calorific&amp;Emission factor'!$P$9:$Y$74,4,FALSE)/1000000))</f>
        <v>0</v>
      </c>
      <c r="AV14" s="68">
        <f>IF($AB14="","",IF(VLOOKUP($AB14,'5-1. Fuel Density'!$B$6:$G$19,6,0)="Use of other GHGs",0,$AS14*VLOOKUP($AB14,'5-4. Calorific&amp;Emission factor'!$P$9:$Y$74,6,FALSE)/1000000))</f>
        <v>0</v>
      </c>
      <c r="AW14" s="68">
        <f>IF($AB14="","",IF(VLOOKUP($AB14,'5-1. Fuel Density'!$B$6:$G$19,6,0)="Use of other GHGs",0,$AS14*VLOOKUP($AB14,'5-4. Calorific&amp;Emission factor'!$P$9:$Y$74,9,FALSE)/1000000))</f>
        <v>0</v>
      </c>
    </row>
    <row r="15" spans="2:49">
      <c r="B15" s="7">
        <v>10</v>
      </c>
      <c r="C15" s="7" t="s">
        <v>127</v>
      </c>
      <c r="D15" s="7" t="s">
        <v>13</v>
      </c>
      <c r="E15" s="55" t="s">
        <v>134</v>
      </c>
      <c r="F15" s="55" t="s">
        <v>135</v>
      </c>
      <c r="G15" s="55" t="s">
        <v>136</v>
      </c>
      <c r="H15" s="55"/>
      <c r="I15" s="55" t="s">
        <v>139</v>
      </c>
      <c r="J15" s="55" t="s">
        <v>140</v>
      </c>
      <c r="K15" s="346">
        <v>40.799999999999997</v>
      </c>
      <c r="L15" s="57"/>
      <c r="M15" s="57"/>
      <c r="N15" s="57"/>
      <c r="O15" s="57"/>
      <c r="P15" s="57"/>
      <c r="Q15" s="57"/>
      <c r="R15" s="57"/>
      <c r="S15" s="57">
        <v>13.6</v>
      </c>
      <c r="T15" s="57"/>
      <c r="U15" s="57"/>
      <c r="V15" s="57">
        <v>27.2</v>
      </c>
      <c r="W15" s="57"/>
      <c r="X15" s="94" t="s">
        <v>117</v>
      </c>
      <c r="Y15" s="7">
        <v>2022</v>
      </c>
      <c r="Z15" s="7" t="str">
        <f>VLOOKUP($E15,'5-2. Emission Facility'!$B$7:$D$16,2,0)</f>
        <v>AC</v>
      </c>
      <c r="AA15" s="7" t="str">
        <f>VLOOKUP($Z15,'5-2. Emission Facility'!$C$7:$D$16,2,0)</f>
        <v>Process Emissions</v>
      </c>
      <c r="AB15" s="7" t="str">
        <f>IF($C15="","",IF(VLOOKUP($C15,'1. General Facility Information'!$C$7:$E$13,3,0)="Korea",'3-1. (Raw data) Scope 1'!$I15,INDEX('5-1. Fuel Density'!$B$6:$B$18,MATCH('3-1. (Raw data) Scope 1'!$I15,'5-1. Fuel Density'!$C$6:$C$18,0))))</f>
        <v>Hydrofluorocarbons(HFCs)</v>
      </c>
      <c r="AC15" s="7">
        <f t="shared" si="1"/>
        <v>0</v>
      </c>
      <c r="AD15" s="7">
        <f t="shared" si="2"/>
        <v>0</v>
      </c>
      <c r="AE15" s="7">
        <f t="shared" si="3"/>
        <v>0</v>
      </c>
      <c r="AF15" s="7">
        <f t="shared" si="4"/>
        <v>0</v>
      </c>
      <c r="AG15" s="7">
        <f t="shared" si="5"/>
        <v>0</v>
      </c>
      <c r="AH15" s="7">
        <f t="shared" si="6"/>
        <v>0</v>
      </c>
      <c r="AI15" s="7">
        <f t="shared" si="7"/>
        <v>0</v>
      </c>
      <c r="AJ15" s="7">
        <f t="shared" si="8"/>
        <v>13.6</v>
      </c>
      <c r="AK15" s="7">
        <f t="shared" si="9"/>
        <v>0</v>
      </c>
      <c r="AL15" s="7">
        <f t="shared" si="10"/>
        <v>0</v>
      </c>
      <c r="AM15" s="7">
        <f t="shared" si="11"/>
        <v>27.2</v>
      </c>
      <c r="AN15" s="7">
        <f t="shared" si="12"/>
        <v>0</v>
      </c>
      <c r="AO15" s="7" t="str">
        <f t="shared" si="13"/>
        <v/>
      </c>
      <c r="AP15" s="104">
        <f t="shared" si="14"/>
        <v>40.799999999999997</v>
      </c>
      <c r="AQ15" s="7" t="str">
        <f t="shared" si="15"/>
        <v>kg</v>
      </c>
      <c r="AR15" s="257">
        <f>IF($C15="","",$AP15*IF($AQ15="㎥",VLOOKUP('3-1. (Raw data) Scope 1'!AQ15,'5-3. Unit Conversion'!$B$5:$J$13,3,FALSE)*VLOOKUP('3-1. (Raw data) Scope 1'!AB15,'5-1. Fuel Density'!$B$6:$D$18,3,FALSE)*1000,IF($AQ15="kg",VLOOKUP('3-1. (Raw data) Scope 1'!AQ15,'5-3. Unit Conversion'!$B$16:$G$21,3,FALSE),0)))</f>
        <v>40.799999999999997</v>
      </c>
      <c r="AS15" s="257">
        <f>IFERROR(IF($AB15="","",IF(VLOOKUP($AB15,'5-1. Fuel Density'!$B$6:$G$19,6,0)="Use of other GHGs",0,IF($AB15="Industrial Wastes",$AR15*'5-4. Calorific&amp;Emission factor'!$R$75,$AR15*VLOOKUP($AB15,'5-4. Calorific&amp;Emission factor'!$P$9:$R$74,3,FALSE)))),0)</f>
        <v>0</v>
      </c>
      <c r="AT15" s="348">
        <f>IF($AB15="","",IF(OR($AB15="Hydrofluorocarbons(HFCs)",$AB15="ETC"),$AR15*VLOOKUP($J15,'5-4. Calorific&amp;Emission factor'!$B$10:$D$14,3,0)/1000,IF(VLOOKUP($AB15,'5-1. Fuel Density'!$B$6:$G$19,6,0)="Use of other GHGs",$AU15/1000,(($AU15*'5-4. Calorific&amp;Emission factor'!$D$7)+($AV15*'5-4. Calorific&amp;Emission factor'!$D$8)+($AW15*'5-4. Calorific&amp;Emission factor'!$D$9))/1000)))</f>
        <v>79.968000000000004</v>
      </c>
      <c r="AU15" s="68">
        <f>IF($AB15="","",IF(VLOOKUP($AB15,'5-1. Fuel Density'!$B$6:$G$19,6,0)="Use of other GHGs",$AR15*VLOOKUP($AB15,'5-4. Calorific&amp;Emission factor'!$O$9:$Y$74,5,FALSE)/1000000,$AS15*VLOOKUP($AB15,'5-4. Calorific&amp;Emission factor'!$P$9:$Y$74,4,FALSE)/1000000))</f>
        <v>0</v>
      </c>
      <c r="AV15" s="68">
        <f>IF($AB15="","",IF(VLOOKUP($AB15,'5-1. Fuel Density'!$B$6:$G$19,6,0)="Use of other GHGs",0,$AS15*VLOOKUP($AB15,'5-4. Calorific&amp;Emission factor'!$P$9:$Y$74,6,FALSE)/1000000))</f>
        <v>0</v>
      </c>
      <c r="AW15" s="68">
        <f>IF($AB15="","",IF(VLOOKUP($AB15,'5-1. Fuel Density'!$B$6:$G$19,6,0)="Use of other GHGs",0,$AS15*VLOOKUP($AB15,'5-4. Calorific&amp;Emission factor'!$P$9:$Y$74,9,FALSE)/1000000))</f>
        <v>0</v>
      </c>
    </row>
    <row r="16" spans="2:49">
      <c r="B16" s="7">
        <v>11</v>
      </c>
      <c r="C16" s="7" t="s">
        <v>127</v>
      </c>
      <c r="D16" s="7" t="s">
        <v>13</v>
      </c>
      <c r="E16" s="55" t="s">
        <v>141</v>
      </c>
      <c r="F16" s="55" t="s">
        <v>107</v>
      </c>
      <c r="G16" s="55" t="s">
        <v>142</v>
      </c>
      <c r="H16" s="55"/>
      <c r="I16" s="55" t="s">
        <v>143</v>
      </c>
      <c r="J16" s="55" t="s">
        <v>144</v>
      </c>
      <c r="K16" s="346">
        <v>49.929248999999999</v>
      </c>
      <c r="L16" s="57">
        <v>5.4650599999999994</v>
      </c>
      <c r="M16" s="57">
        <v>4.499161</v>
      </c>
      <c r="N16" s="57">
        <v>5.1347999999999994</v>
      </c>
      <c r="O16" s="57">
        <v>5.5874799999999993</v>
      </c>
      <c r="P16" s="57">
        <v>5.0318999999999994</v>
      </c>
      <c r="Q16" s="57">
        <v>5.3197999999999999</v>
      </c>
      <c r="R16" s="57">
        <v>5.9545879999999984</v>
      </c>
      <c r="S16" s="57">
        <v>5.7743599999999997</v>
      </c>
      <c r="T16" s="57">
        <v>1.9721</v>
      </c>
      <c r="U16" s="57">
        <v>1.7150000000000001</v>
      </c>
      <c r="V16" s="57">
        <v>1.657</v>
      </c>
      <c r="W16" s="57">
        <v>1.8180000000000001</v>
      </c>
      <c r="X16" s="94" t="s">
        <v>104</v>
      </c>
      <c r="Y16" s="7">
        <v>2022</v>
      </c>
      <c r="Z16" s="7" t="str">
        <f>VLOOKUP($E16,'5-2. Emission Facility'!$B$7:$D$16,2,0)</f>
        <v>Vehicle</v>
      </c>
      <c r="AA16" s="7" t="str">
        <f>VLOOKUP($Z16,'5-2. Emission Facility'!$C$7:$D$16,2,0)</f>
        <v>Mobile combustion</v>
      </c>
      <c r="AB16" s="7" t="str">
        <f>IF($C16="","",IF(VLOOKUP($C16,'1. General Facility Information'!$C$7:$E$13,3,0)="Korea",'3-1. (Raw data) Scope 1'!$I16,INDEX('5-1. Fuel Density'!$B$6:$B$18,MATCH('3-1. (Raw data) Scope 1'!$I16,'5-1. Fuel Density'!$C$6:$C$18,0))))</f>
        <v>Automotive gasoline (petrol)</v>
      </c>
      <c r="AC16" s="7">
        <f t="shared" si="1"/>
        <v>5.4650599999999994</v>
      </c>
      <c r="AD16" s="7">
        <f t="shared" si="2"/>
        <v>4.499161</v>
      </c>
      <c r="AE16" s="7">
        <f t="shared" si="3"/>
        <v>5.1347999999999994</v>
      </c>
      <c r="AF16" s="7">
        <f t="shared" si="4"/>
        <v>5.5874799999999993</v>
      </c>
      <c r="AG16" s="7">
        <f t="shared" si="5"/>
        <v>5.0318999999999994</v>
      </c>
      <c r="AH16" s="7">
        <f t="shared" si="6"/>
        <v>5.3197999999999999</v>
      </c>
      <c r="AI16" s="7">
        <f t="shared" si="7"/>
        <v>5.9545879999999984</v>
      </c>
      <c r="AJ16" s="7">
        <f t="shared" si="8"/>
        <v>5.7743599999999997</v>
      </c>
      <c r="AK16" s="7">
        <f t="shared" si="9"/>
        <v>1.9721</v>
      </c>
      <c r="AL16" s="7">
        <f t="shared" si="10"/>
        <v>1.7150000000000001</v>
      </c>
      <c r="AM16" s="7">
        <f t="shared" si="11"/>
        <v>1.657</v>
      </c>
      <c r="AN16" s="7">
        <f t="shared" si="12"/>
        <v>1.8180000000000001</v>
      </c>
      <c r="AO16" s="7" t="str">
        <f t="shared" si="13"/>
        <v/>
      </c>
      <c r="AP16" s="104">
        <f t="shared" si="14"/>
        <v>49.929248999999999</v>
      </c>
      <c r="AQ16" s="7" t="str">
        <f t="shared" si="15"/>
        <v>㎥</v>
      </c>
      <c r="AR16" s="257">
        <f>IF($C16="","",$AP16*IF($AQ16="㎥",VLOOKUP('3-1. (Raw data) Scope 1'!AQ16,'5-3. Unit Conversion'!$B$5:$J$13,3,FALSE)*VLOOKUP('3-1. (Raw data) Scope 1'!AB16,'5-1. Fuel Density'!$B$6:$D$18,3,FALSE)*1000,IF($AQ16="kg",VLOOKUP('3-1. (Raw data) Scope 1'!AQ16,'5-3. Unit Conversion'!$B$16:$G$21,3,FALSE),0)))</f>
        <v>36997.573509000002</v>
      </c>
      <c r="AS16" s="257">
        <f>IFERROR(IF($AB16="","",IF(VLOOKUP($AB16,'5-1. Fuel Density'!$B$6:$G$19,6,0)="Use of other GHGs",0,IF($AB16="Industrial Wastes",$AR16*'5-4. Calorific&amp;Emission factor'!$R$75,$AR16*VLOOKUP($AB16,'5-4. Calorific&amp;Emission factor'!$P$9:$R$74,3,FALSE)))),0)</f>
        <v>1638992.5064486999</v>
      </c>
      <c r="AT16" s="348">
        <f>IF($AB16="","",IF(OR($AB16="Hydrofluorocarbons(HFCs)",$AB16="ETC"),$AR16*VLOOKUP($J16,'5-4. Calorific&amp;Emission factor'!$B$10:$D$14,3,0)/1000,IF(VLOOKUP($AB16,'5-1. Fuel Density'!$B$6:$G$19,6,0)="Use of other GHGs",$AU16/1000,(($AU16*'5-4. Calorific&amp;Emission factor'!$D$7)+($AV16*'5-4. Calorific&amp;Emission factor'!$D$8)+($AW16*'5-4. Calorific&amp;Emission factor'!$D$9))/1000)))</f>
        <v>113.98340606247355</v>
      </c>
      <c r="AU16" s="68">
        <f>IF($AB16="","",IF(VLOOKUP($AB16,'5-1. Fuel Density'!$B$6:$G$19,6,0)="Use of other GHGs",$AR16*VLOOKUP($AB16,'5-4. Calorific&amp;Emission factor'!$O$9:$Y$74,5,FALSE)/1000000,$AS16*VLOOKUP($AB16,'5-4. Calorific&amp;Emission factor'!$P$9:$Y$74,4,FALSE)/1000000))</f>
        <v>113582.18069689489</v>
      </c>
      <c r="AV16" s="68">
        <f>IF($AB16="","",IF(VLOOKUP($AB16,'5-1. Fuel Density'!$B$6:$G$19,6,0)="Use of other GHGs",0,$AS16*VLOOKUP($AB16,'5-4. Calorific&amp;Emission factor'!$P$9:$Y$74,6,FALSE)/1000000))</f>
        <v>4.9169775193460996</v>
      </c>
      <c r="AW16" s="68">
        <f>IF($AB16="","",IF(VLOOKUP($AB16,'5-1. Fuel Density'!$B$6:$G$19,6,0)="Use of other GHGs",0,$AS16*VLOOKUP($AB16,'5-4. Calorific&amp;Emission factor'!$P$9:$Y$74,9,FALSE)/1000000))</f>
        <v>0.98339550386921992</v>
      </c>
    </row>
    <row r="17" spans="2:49">
      <c r="B17" s="7">
        <v>12</v>
      </c>
      <c r="C17" s="7" t="s">
        <v>127</v>
      </c>
      <c r="D17" s="7" t="s">
        <v>13</v>
      </c>
      <c r="E17" s="55" t="s">
        <v>141</v>
      </c>
      <c r="F17" s="55" t="s">
        <v>107</v>
      </c>
      <c r="G17" s="55" t="s">
        <v>142</v>
      </c>
      <c r="H17" s="55"/>
      <c r="I17" s="55" t="s">
        <v>143</v>
      </c>
      <c r="J17" s="55" t="s">
        <v>145</v>
      </c>
      <c r="K17" s="346">
        <v>22.316470000000002</v>
      </c>
      <c r="L17" s="57">
        <v>3.6999999999999998E-2</v>
      </c>
      <c r="M17" s="57"/>
      <c r="N17" s="57"/>
      <c r="O17" s="57"/>
      <c r="P17" s="57"/>
      <c r="Q17" s="57"/>
      <c r="R17" s="57">
        <v>0.54400000000000004</v>
      </c>
      <c r="S17" s="57">
        <v>0.72299999999999998</v>
      </c>
      <c r="T17" s="57">
        <v>4.6702399999999997</v>
      </c>
      <c r="U17" s="57">
        <v>6.339900000000001</v>
      </c>
      <c r="V17" s="57">
        <v>4.9156199999999997</v>
      </c>
      <c r="W17" s="57">
        <v>5.0867099999999992</v>
      </c>
      <c r="X17" s="94" t="s">
        <v>104</v>
      </c>
      <c r="Y17" s="7">
        <v>2022</v>
      </c>
      <c r="Z17" s="7" t="str">
        <f>VLOOKUP($E17,'5-2. Emission Facility'!$B$7:$D$16,2,0)</f>
        <v>Vehicle</v>
      </c>
      <c r="AA17" s="7" t="str">
        <f>VLOOKUP($Z17,'5-2. Emission Facility'!$C$7:$D$16,2,0)</f>
        <v>Mobile combustion</v>
      </c>
      <c r="AB17" s="7" t="str">
        <f>IF($C17="","",IF(VLOOKUP($C17,'1. General Facility Information'!$C$7:$E$13,3,0)="Korea",'3-1. (Raw data) Scope 1'!$I17,INDEX('5-1. Fuel Density'!$B$6:$B$18,MATCH('3-1. (Raw data) Scope 1'!$I17,'5-1. Fuel Density'!$C$6:$C$18,0))))</f>
        <v>Automotive gasoline (petrol)</v>
      </c>
      <c r="AC17" s="7">
        <f t="shared" si="1"/>
        <v>3.6999999999999998E-2</v>
      </c>
      <c r="AD17" s="7">
        <f t="shared" si="2"/>
        <v>0</v>
      </c>
      <c r="AE17" s="7">
        <f t="shared" si="3"/>
        <v>0</v>
      </c>
      <c r="AF17" s="7">
        <f t="shared" si="4"/>
        <v>0</v>
      </c>
      <c r="AG17" s="7">
        <f t="shared" si="5"/>
        <v>0</v>
      </c>
      <c r="AH17" s="7">
        <f t="shared" si="6"/>
        <v>0</v>
      </c>
      <c r="AI17" s="7">
        <f t="shared" si="7"/>
        <v>0.54400000000000004</v>
      </c>
      <c r="AJ17" s="7">
        <f t="shared" si="8"/>
        <v>0.72299999999999998</v>
      </c>
      <c r="AK17" s="7">
        <f t="shared" si="9"/>
        <v>4.6702399999999997</v>
      </c>
      <c r="AL17" s="7">
        <f t="shared" si="10"/>
        <v>6.339900000000001</v>
      </c>
      <c r="AM17" s="7">
        <f t="shared" si="11"/>
        <v>4.9156199999999997</v>
      </c>
      <c r="AN17" s="7">
        <f t="shared" si="12"/>
        <v>5.0867099999999992</v>
      </c>
      <c r="AO17" s="7" t="str">
        <f t="shared" si="13"/>
        <v/>
      </c>
      <c r="AP17" s="104">
        <f t="shared" si="14"/>
        <v>22.316470000000002</v>
      </c>
      <c r="AQ17" s="7" t="str">
        <f t="shared" si="15"/>
        <v>㎥</v>
      </c>
      <c r="AR17" s="257">
        <f>IF($C17="","",$AP17*IF($AQ17="㎥",VLOOKUP('3-1. (Raw data) Scope 1'!AQ17,'5-3. Unit Conversion'!$B$5:$J$13,3,FALSE)*VLOOKUP('3-1. (Raw data) Scope 1'!AB17,'5-1. Fuel Density'!$B$6:$D$18,3,FALSE)*1000,IF($AQ17="kg",VLOOKUP('3-1. (Raw data) Scope 1'!AQ17,'5-3. Unit Conversion'!$B$16:$G$21,3,FALSE),0)))</f>
        <v>16536.504270000001</v>
      </c>
      <c r="AS17" s="257">
        <f>IFERROR(IF($AB17="","",IF(VLOOKUP($AB17,'5-1. Fuel Density'!$B$6:$G$19,6,0)="Use of other GHGs",0,IF($AB17="Industrial Wastes",$AR17*'5-4. Calorific&amp;Emission factor'!$R$75,$AR17*VLOOKUP($AB17,'5-4. Calorific&amp;Emission factor'!$P$9:$R$74,3,FALSE)))),0)</f>
        <v>732567.13916100003</v>
      </c>
      <c r="AT17" s="348">
        <f>IF($AB17="","",IF(OR($AB17="Hydrofluorocarbons(HFCs)",$AB17="ETC"),$AR17*VLOOKUP($J17,'5-4. Calorific&amp;Emission factor'!$B$10:$D$14,3,0)/1000,IF(VLOOKUP($AB17,'5-1. Fuel Density'!$B$6:$G$19,6,0)="Use of other GHGs",$AU17/1000,(($AU17*'5-4. Calorific&amp;Emission factor'!$D$7)+($AV17*'5-4. Calorific&amp;Emission factor'!$D$8)+($AW17*'5-4. Calorific&amp;Emission factor'!$D$9))/1000)))</f>
        <v>50.946235179523917</v>
      </c>
      <c r="AU17" s="68">
        <f>IF($AB17="","",IF(VLOOKUP($AB17,'5-1. Fuel Density'!$B$6:$G$19,6,0)="Use of other GHGs",$AR17*VLOOKUP($AB17,'5-4. Calorific&amp;Emission factor'!$O$9:$Y$74,5,FALSE)/1000000,$AS17*VLOOKUP($AB17,'5-4. Calorific&amp;Emission factor'!$P$9:$Y$74,4,FALSE)/1000000))</f>
        <v>50766.902743857303</v>
      </c>
      <c r="AV17" s="68">
        <f>IF($AB17="","",IF(VLOOKUP($AB17,'5-1. Fuel Density'!$B$6:$G$19,6,0)="Use of other GHGs",0,$AS17*VLOOKUP($AB17,'5-4. Calorific&amp;Emission factor'!$P$9:$Y$74,6,FALSE)/1000000))</f>
        <v>2.1977014174830001</v>
      </c>
      <c r="AW17" s="68">
        <f>IF($AB17="","",IF(VLOOKUP($AB17,'5-1. Fuel Density'!$B$6:$G$19,6,0)="Use of other GHGs",0,$AS17*VLOOKUP($AB17,'5-4. Calorific&amp;Emission factor'!$P$9:$Y$74,9,FALSE)/1000000))</f>
        <v>0.43954028349660001</v>
      </c>
    </row>
    <row r="18" spans="2:49">
      <c r="B18" s="7">
        <v>13</v>
      </c>
      <c r="C18" s="7" t="s">
        <v>127</v>
      </c>
      <c r="D18" s="7" t="s">
        <v>15</v>
      </c>
      <c r="E18" s="55" t="s">
        <v>128</v>
      </c>
      <c r="F18" s="55" t="s">
        <v>107</v>
      </c>
      <c r="G18" s="55" t="s">
        <v>129</v>
      </c>
      <c r="H18" s="55"/>
      <c r="I18" s="55" t="s">
        <v>125</v>
      </c>
      <c r="J18" s="55" t="s">
        <v>146</v>
      </c>
      <c r="K18" s="347">
        <v>1665.7800000000004</v>
      </c>
      <c r="L18" s="57">
        <v>144</v>
      </c>
      <c r="M18" s="57">
        <v>120</v>
      </c>
      <c r="N18" s="57">
        <v>144</v>
      </c>
      <c r="O18" s="57">
        <v>122.46</v>
      </c>
      <c r="P18" s="57">
        <v>122.46</v>
      </c>
      <c r="Q18" s="57">
        <v>146.96</v>
      </c>
      <c r="R18" s="57">
        <v>148.44</v>
      </c>
      <c r="S18" s="57">
        <v>148.44</v>
      </c>
      <c r="T18" s="57">
        <v>123.7</v>
      </c>
      <c r="U18" s="57">
        <v>148.44</v>
      </c>
      <c r="V18" s="57">
        <v>148.44</v>
      </c>
      <c r="W18" s="57">
        <v>148.44</v>
      </c>
      <c r="X18" s="94" t="s">
        <v>117</v>
      </c>
      <c r="Y18" s="7">
        <v>2022</v>
      </c>
      <c r="Z18" s="7" t="str">
        <f>VLOOKUP($E18,'5-2. Emission Facility'!$B$7:$D$16,2,0)</f>
        <v>Mess</v>
      </c>
      <c r="AA18" s="7" t="str">
        <f>VLOOKUP($Z18,'5-2. Emission Facility'!$C$7:$D$16,2,0)</f>
        <v>Others</v>
      </c>
      <c r="AB18" s="7" t="str">
        <f>IF($C18="","",IF(VLOOKUP($C18,'1. General Facility Information'!$C$7:$E$13,3,0)="Korea",'3-1. (Raw data) Scope 1'!$I18,INDEX('5-1. Fuel Density'!$B$6:$B$18,MATCH('3-1. (Raw data) Scope 1'!$I18,'5-1. Fuel Density'!$C$6:$C$18,0))))</f>
        <v>Liquefied Petroleum Gas (LPG)</v>
      </c>
      <c r="AC18" s="7">
        <f t="shared" si="1"/>
        <v>144</v>
      </c>
      <c r="AD18" s="7">
        <f t="shared" si="2"/>
        <v>120</v>
      </c>
      <c r="AE18" s="7">
        <f t="shared" si="3"/>
        <v>144</v>
      </c>
      <c r="AF18" s="7">
        <f t="shared" si="4"/>
        <v>122.46</v>
      </c>
      <c r="AG18" s="7">
        <f t="shared" si="5"/>
        <v>122.46</v>
      </c>
      <c r="AH18" s="7">
        <f t="shared" si="6"/>
        <v>146.96</v>
      </c>
      <c r="AI18" s="7">
        <f t="shared" si="7"/>
        <v>148.44</v>
      </c>
      <c r="AJ18" s="7">
        <f t="shared" si="8"/>
        <v>148.44</v>
      </c>
      <c r="AK18" s="7">
        <f t="shared" si="9"/>
        <v>123.7</v>
      </c>
      <c r="AL18" s="7">
        <f t="shared" si="10"/>
        <v>148.44</v>
      </c>
      <c r="AM18" s="7">
        <f t="shared" si="11"/>
        <v>148.44</v>
      </c>
      <c r="AN18" s="7">
        <f t="shared" si="12"/>
        <v>148.44</v>
      </c>
      <c r="AO18" s="7" t="str">
        <f t="shared" si="13"/>
        <v/>
      </c>
      <c r="AP18" s="262">
        <f t="shared" si="14"/>
        <v>1665.7800000000004</v>
      </c>
      <c r="AQ18" s="7" t="str">
        <f t="shared" si="15"/>
        <v>kg</v>
      </c>
      <c r="AR18" s="362">
        <f>IF($C18="","",$AP18*IF($AQ18="㎥",VLOOKUP('3-1. (Raw data) Scope 1'!AQ18,'5-3. Unit Conversion'!$B$5:$J$13,3,FALSE)*VLOOKUP('3-1. (Raw data) Scope 1'!AB18,'5-1. Fuel Density'!$B$6:$D$18,3,FALSE)*1000,IF($AQ18="kg",VLOOKUP('3-1. (Raw data) Scope 1'!AQ18,'5-3. Unit Conversion'!$B$16:$G$21,3,FALSE),0)))</f>
        <v>1665.7800000000004</v>
      </c>
      <c r="AS18" s="257">
        <f>IFERROR(IF($AB18="","",IF(VLOOKUP($AB18,'5-1. Fuel Density'!$B$6:$G$19,6,0)="Use of other GHGs",0,IF($AB18="Industrial Wastes",$AR18*'5-4. Calorific&amp;Emission factor'!$R$75,$AR18*VLOOKUP($AB18,'5-4. Calorific&amp;Emission factor'!$P$9:$R$74,3,FALSE)))),0)</f>
        <v>78791.394000000015</v>
      </c>
      <c r="AT18" s="348">
        <f>IF($AB18="","",IF(OR($AB18="Hydrofluorocarbons(HFCs)",$AB18="ETC"),$AR18*VLOOKUP($J18,'5-4. Calorific&amp;Emission factor'!$B$10:$D$14,3,0)/1000,IF(VLOOKUP($AB18,'5-1. Fuel Density'!$B$6:$G$19,6,0)="Use of other GHGs",$AU18/1000,(($AU18*'5-4. Calorific&amp;Emission factor'!$D$7)+($AV18*'5-4. Calorific&amp;Emission factor'!$D$8)+($AW18*'5-4. Calorific&amp;Emission factor'!$D$9))/1000)))</f>
        <v>4.9760153340942006</v>
      </c>
      <c r="AU18" s="68">
        <f>IF($AB18="","",IF(VLOOKUP($AB18,'5-1. Fuel Density'!$B$6:$G$19,6,0)="Use of other GHGs",$AR18*VLOOKUP($AB18,'5-4. Calorific&amp;Emission factor'!$O$9:$Y$74,5,FALSE)/1000000,$AS18*VLOOKUP($AB18,'5-4. Calorific&amp;Emission factor'!$P$9:$Y$74,4,FALSE)/1000000))</f>
        <v>4971.7369614000008</v>
      </c>
      <c r="AV18" s="68">
        <f>IF($AB18="","",IF(VLOOKUP($AB18,'5-1. Fuel Density'!$B$6:$G$19,6,0)="Use of other GHGs",0,$AS18*VLOOKUP($AB18,'5-4. Calorific&amp;Emission factor'!$P$9:$Y$74,6,FALSE)/1000000))</f>
        <v>7.8791394000000015E-2</v>
      </c>
      <c r="AW18" s="68">
        <f>IF($AB18="","",IF(VLOOKUP($AB18,'5-1. Fuel Density'!$B$6:$G$19,6,0)="Use of other GHGs",0,$AS18*VLOOKUP($AB18,'5-4. Calorific&amp;Emission factor'!$P$9:$Y$74,9,FALSE)/1000000))</f>
        <v>7.8791394000000022E-3</v>
      </c>
    </row>
    <row r="19" spans="2:49">
      <c r="B19" s="7">
        <v>14</v>
      </c>
      <c r="C19" s="7" t="s">
        <v>127</v>
      </c>
      <c r="D19" s="7" t="s">
        <v>15</v>
      </c>
      <c r="E19" s="55" t="s">
        <v>130</v>
      </c>
      <c r="F19" s="55" t="s">
        <v>107</v>
      </c>
      <c r="G19" s="55" t="s">
        <v>129</v>
      </c>
      <c r="H19" s="55"/>
      <c r="I19" s="55" t="s">
        <v>131</v>
      </c>
      <c r="J19" s="55" t="s">
        <v>147</v>
      </c>
      <c r="K19" s="347">
        <v>17.454000000000001</v>
      </c>
      <c r="L19" s="57">
        <v>2.5</v>
      </c>
      <c r="M19" s="57">
        <v>1</v>
      </c>
      <c r="N19" s="57">
        <v>1</v>
      </c>
      <c r="O19" s="57">
        <v>1.3</v>
      </c>
      <c r="P19" s="57">
        <v>1.25</v>
      </c>
      <c r="Q19" s="57">
        <v>1</v>
      </c>
      <c r="R19" s="57">
        <v>1</v>
      </c>
      <c r="S19" s="57">
        <v>1.25</v>
      </c>
      <c r="T19" s="57">
        <v>1</v>
      </c>
      <c r="U19" s="57">
        <v>3.65</v>
      </c>
      <c r="V19" s="57">
        <v>1</v>
      </c>
      <c r="W19" s="57">
        <v>1.504</v>
      </c>
      <c r="X19" s="94" t="s">
        <v>104</v>
      </c>
      <c r="Y19" s="7">
        <v>2022</v>
      </c>
      <c r="Z19" s="7" t="str">
        <f>VLOOKUP($E19,'5-2. Emission Facility'!$B$7:$D$16,2,0)</f>
        <v>Generator</v>
      </c>
      <c r="AA19" s="7" t="str">
        <f>VLOOKUP($Z19,'5-2. Emission Facility'!$C$7:$D$16,2,0)</f>
        <v>Stationary Combustion</v>
      </c>
      <c r="AB19" s="7" t="str">
        <f>IF($C19="","",IF(VLOOKUP($C19,'1. General Facility Information'!$C$7:$E$13,3,0)="Korea",'3-1. (Raw data) Scope 1'!$I19,INDEX('5-1. Fuel Density'!$B$6:$B$18,MATCH('3-1. (Raw data) Scope 1'!$I19,'5-1. Fuel Density'!$C$6:$C$18,0))))</f>
        <v>Gas / Diesel oil</v>
      </c>
      <c r="AC19" s="7">
        <f t="shared" si="1"/>
        <v>2.5</v>
      </c>
      <c r="AD19" s="7">
        <f t="shared" si="2"/>
        <v>1</v>
      </c>
      <c r="AE19" s="7">
        <f t="shared" si="3"/>
        <v>1</v>
      </c>
      <c r="AF19" s="7">
        <f t="shared" si="4"/>
        <v>1.3</v>
      </c>
      <c r="AG19" s="7">
        <f t="shared" si="5"/>
        <v>1.25</v>
      </c>
      <c r="AH19" s="7">
        <f t="shared" si="6"/>
        <v>1</v>
      </c>
      <c r="AI19" s="7">
        <f t="shared" si="7"/>
        <v>1</v>
      </c>
      <c r="AJ19" s="7">
        <f t="shared" si="8"/>
        <v>1.25</v>
      </c>
      <c r="AK19" s="7">
        <f t="shared" si="9"/>
        <v>1</v>
      </c>
      <c r="AL19" s="7">
        <f t="shared" si="10"/>
        <v>3.65</v>
      </c>
      <c r="AM19" s="7">
        <f t="shared" si="11"/>
        <v>1</v>
      </c>
      <c r="AN19" s="7">
        <f t="shared" si="12"/>
        <v>1.504</v>
      </c>
      <c r="AO19" s="7" t="str">
        <f t="shared" si="13"/>
        <v/>
      </c>
      <c r="AP19" s="262">
        <f t="shared" si="14"/>
        <v>17.454000000000001</v>
      </c>
      <c r="AQ19" s="7" t="str">
        <f t="shared" si="15"/>
        <v>㎥</v>
      </c>
      <c r="AR19" s="362">
        <f>IF($C19="","",$AP19*IF($AQ19="㎥",VLOOKUP('3-1. (Raw data) Scope 1'!AQ19,'5-3. Unit Conversion'!$B$5:$J$13,3,FALSE)*VLOOKUP('3-1. (Raw data) Scope 1'!AB19,'5-1. Fuel Density'!$B$6:$D$18,3,FALSE)*1000,IF($AQ19="kg",VLOOKUP('3-1. (Raw data) Scope 1'!AQ19,'5-3. Unit Conversion'!$B$16:$G$21,3,FALSE),0)))</f>
        <v>14731.176000000001</v>
      </c>
      <c r="AS19" s="257">
        <f>IFERROR(IF($AB19="","",IF(VLOOKUP($AB19,'5-1. Fuel Density'!$B$6:$G$19,6,0)="Use of other GHGs",0,IF($AB19="Industrial Wastes",$AR19*'5-4. Calorific&amp;Emission factor'!$R$75,$AR19*VLOOKUP($AB19,'5-4. Calorific&amp;Emission factor'!$P$9:$R$74,3,FALSE)))),0)</f>
        <v>633440.56800000009</v>
      </c>
      <c r="AT19" s="348">
        <f>IF($AB19="","",IF(OR($AB19="Hydrofluorocarbons(HFCs)",$AB19="ETC"),$AR19*VLOOKUP($J19,'5-4. Calorific&amp;Emission factor'!$B$10:$D$14,3,0)/1000,IF(VLOOKUP($AB19,'5-1. Fuel Density'!$B$6:$G$19,6,0)="Use of other GHGs",$AU19/1000,(($AU19*'5-4. Calorific&amp;Emission factor'!$D$7)+($AV19*'5-4. Calorific&amp;Emission factor'!$D$8)+($AW19*'5-4. Calorific&amp;Emission factor'!$D$9))/1000)))</f>
        <v>47.093012339846403</v>
      </c>
      <c r="AU19" s="68">
        <f>IF($AB19="","",IF(VLOOKUP($AB19,'5-1. Fuel Density'!$B$6:$G$19,6,0)="Use of other GHGs",$AR19*VLOOKUP($AB19,'5-4. Calorific&amp;Emission factor'!$O$9:$Y$74,5,FALSE)/1000000,$AS19*VLOOKUP($AB19,'5-4. Calorific&amp;Emission factor'!$P$9:$Y$74,4,FALSE)/1000000))</f>
        <v>46937.946088800003</v>
      </c>
      <c r="AV19" s="68">
        <f>IF($AB19="","",IF(VLOOKUP($AB19,'5-1. Fuel Density'!$B$6:$G$19,6,0)="Use of other GHGs",0,$AS19*VLOOKUP($AB19,'5-4. Calorific&amp;Emission factor'!$P$9:$Y$74,6,FALSE)/1000000))</f>
        <v>1.9003217040000004</v>
      </c>
      <c r="AW19" s="68">
        <f>IF($AB19="","",IF(VLOOKUP($AB19,'5-1. Fuel Density'!$B$6:$G$19,6,0)="Use of other GHGs",0,$AS19*VLOOKUP($AB19,'5-4. Calorific&amp;Emission factor'!$P$9:$Y$74,9,FALSE)/1000000))</f>
        <v>0.38006434080000007</v>
      </c>
    </row>
    <row r="20" spans="2:49">
      <c r="B20" s="7">
        <v>15</v>
      </c>
      <c r="C20" s="7" t="s">
        <v>127</v>
      </c>
      <c r="D20" s="7" t="s">
        <v>15</v>
      </c>
      <c r="E20" s="55" t="s">
        <v>112</v>
      </c>
      <c r="F20" s="55" t="s">
        <v>107</v>
      </c>
      <c r="G20" s="55" t="s">
        <v>129</v>
      </c>
      <c r="H20" s="55"/>
      <c r="I20" s="55" t="s">
        <v>115</v>
      </c>
      <c r="J20" s="55" t="s">
        <v>133</v>
      </c>
      <c r="K20" s="347">
        <v>698000.57717036852</v>
      </c>
      <c r="L20" s="57">
        <v>60628.781792999893</v>
      </c>
      <c r="M20" s="57">
        <v>48182.909664374871</v>
      </c>
      <c r="N20" s="57">
        <v>77836.808441699963</v>
      </c>
      <c r="O20" s="57">
        <v>55660.544681999774</v>
      </c>
      <c r="P20" s="57">
        <v>56527.930570244935</v>
      </c>
      <c r="Q20" s="57">
        <v>76866.122376449857</v>
      </c>
      <c r="R20" s="57">
        <v>63000.92763149977</v>
      </c>
      <c r="S20" s="57">
        <v>45761.761646400024</v>
      </c>
      <c r="T20" s="57">
        <v>43903.110017999905</v>
      </c>
      <c r="U20" s="57">
        <v>53870.258303999755</v>
      </c>
      <c r="V20" s="57">
        <v>52157.979144900019</v>
      </c>
      <c r="W20" s="57">
        <v>63603.442897799818</v>
      </c>
      <c r="X20" s="94" t="s">
        <v>117</v>
      </c>
      <c r="Y20" s="7">
        <v>2022</v>
      </c>
      <c r="Z20" s="7" t="str">
        <f>VLOOKUP($E20,'5-2. Emission Facility'!$B$7:$D$16,2,0)</f>
        <v>Boiler</v>
      </c>
      <c r="AA20" s="7" t="str">
        <f>VLOOKUP($Z20,'5-2. Emission Facility'!$C$7:$D$16,2,0)</f>
        <v>Stationary Combustion</v>
      </c>
      <c r="AB20" s="7" t="str">
        <f>IF($C20="","",IF(VLOOKUP($C20,'1. General Facility Information'!$C$7:$E$13,3,0)="Korea",'3-1. (Raw data) Scope 1'!$I20,INDEX('5-1. Fuel Density'!$B$6:$B$18,MATCH('3-1. (Raw data) Scope 1'!$I20,'5-1. Fuel Density'!$C$6:$C$18,0))))</f>
        <v>Industrial Wastes</v>
      </c>
      <c r="AC20" s="7">
        <f t="shared" si="1"/>
        <v>60628.781792999893</v>
      </c>
      <c r="AD20" s="7">
        <f t="shared" si="2"/>
        <v>48182.909664374871</v>
      </c>
      <c r="AE20" s="7">
        <f t="shared" si="3"/>
        <v>77836.808441699963</v>
      </c>
      <c r="AF20" s="7">
        <f t="shared" si="4"/>
        <v>55660.544681999774</v>
      </c>
      <c r="AG20" s="7">
        <f t="shared" si="5"/>
        <v>56527.930570244935</v>
      </c>
      <c r="AH20" s="7">
        <f t="shared" si="6"/>
        <v>76866.122376449857</v>
      </c>
      <c r="AI20" s="7">
        <f t="shared" si="7"/>
        <v>63000.92763149977</v>
      </c>
      <c r="AJ20" s="7">
        <f t="shared" si="8"/>
        <v>45761.761646400024</v>
      </c>
      <c r="AK20" s="7">
        <f t="shared" si="9"/>
        <v>43903.110017999905</v>
      </c>
      <c r="AL20" s="7">
        <f t="shared" si="10"/>
        <v>53870.258303999755</v>
      </c>
      <c r="AM20" s="7">
        <f t="shared" si="11"/>
        <v>52157.979144900019</v>
      </c>
      <c r="AN20" s="7">
        <f t="shared" si="12"/>
        <v>63603.442897799818</v>
      </c>
      <c r="AO20" s="7" t="str">
        <f t="shared" si="13"/>
        <v/>
      </c>
      <c r="AP20" s="262">
        <f t="shared" si="14"/>
        <v>698000.57717036852</v>
      </c>
      <c r="AQ20" s="7" t="str">
        <f t="shared" si="15"/>
        <v>kg</v>
      </c>
      <c r="AR20" s="362">
        <f>IF($C20="","",$AP20*IF($AQ20="㎥",VLOOKUP('3-1. (Raw data) Scope 1'!AQ20,'5-3. Unit Conversion'!$B$5:$J$13,3,FALSE)*VLOOKUP('3-1. (Raw data) Scope 1'!AB20,'5-1. Fuel Density'!$B$6:$D$18,3,FALSE)*1000,IF($AQ20="kg",VLOOKUP('3-1. (Raw data) Scope 1'!AQ20,'5-3. Unit Conversion'!$B$16:$G$21,3,FALSE),0)))</f>
        <v>698000.57717036852</v>
      </c>
      <c r="AS20" s="257">
        <f>IFERROR(IF($AB20="","",IF(VLOOKUP($AB20,'5-1. Fuel Density'!$B$6:$G$19,6,0)="Use of other GHGs",0,IF($AB20="Industrial Wastes",$AR20*'5-4. Calorific&amp;Emission factor'!$R$75,$AR20*VLOOKUP($AB20,'5-4. Calorific&amp;Emission factor'!$P$9:$R$74,3,FALSE)))),0)</f>
        <v>15186269.73471126</v>
      </c>
      <c r="AT20" s="348">
        <f>IF($AB20="","",IF(OR($AB20="Hydrofluorocarbons(HFCs)",$AB20="ETC"),$AR20*VLOOKUP($J20,'5-4. Calorific&amp;Emission factor'!$B$10:$D$14,3,0)/1000,IF(VLOOKUP($AB20,'5-1. Fuel Density'!$B$6:$G$19,6,0)="Use of other GHGs",$AU20/1000,(($AU20*'5-4. Calorific&amp;Emission factor'!$D$7)+($AV20*'5-4. Calorific&amp;Emission factor'!$D$8)+($AW20*'5-4. Calorific&amp;Emission factor'!$D$9))/1000)))</f>
        <v>2200.5208570991308</v>
      </c>
      <c r="AU20" s="68">
        <f>IF($AB20="","",IF(VLOOKUP($AB20,'5-1. Fuel Density'!$B$6:$G$19,6,0)="Use of other GHGs",$AR20*VLOOKUP($AB20,'5-4. Calorific&amp;Emission factor'!$O$9:$Y$74,5,FALSE)/1000000,$AS20*VLOOKUP($AB20,'5-4. Calorific&amp;Emission factor'!$P$9:$Y$74,4,FALSE)/1000000))</f>
        <v>2171636.5720637101</v>
      </c>
      <c r="AV20" s="68">
        <f>IF($AB20="","",IF(VLOOKUP($AB20,'5-1. Fuel Density'!$B$6:$G$19,6,0)="Use of other GHGs",0,$AS20*VLOOKUP($AB20,'5-4. Calorific&amp;Emission factor'!$P$9:$Y$74,6,FALSE)/1000000))</f>
        <v>455.5880920413378</v>
      </c>
      <c r="AW20" s="68">
        <f>IF($AB20="","",IF(VLOOKUP($AB20,'5-1. Fuel Density'!$B$6:$G$19,6,0)="Use of other GHGs",0,$AS20*VLOOKUP($AB20,'5-4. Calorific&amp;Emission factor'!$P$9:$Y$74,9,FALSE)/1000000))</f>
        <v>60.74507893884504</v>
      </c>
    </row>
    <row r="21" spans="2:49" ht="16.5" customHeight="1">
      <c r="B21" s="7">
        <v>16</v>
      </c>
      <c r="C21" s="7" t="s">
        <v>127</v>
      </c>
      <c r="D21" s="7" t="s">
        <v>15</v>
      </c>
      <c r="E21" s="55" t="s">
        <v>134</v>
      </c>
      <c r="F21" s="55" t="s">
        <v>135</v>
      </c>
      <c r="G21" s="55" t="s">
        <v>136</v>
      </c>
      <c r="H21" s="55"/>
      <c r="I21" s="55" t="s">
        <v>137</v>
      </c>
      <c r="J21" s="107" t="s">
        <v>138</v>
      </c>
      <c r="K21" s="347">
        <v>45.2</v>
      </c>
      <c r="L21" s="57">
        <v>11.3</v>
      </c>
      <c r="M21" s="57">
        <v>11.3</v>
      </c>
      <c r="N21" s="57">
        <v>11.3</v>
      </c>
      <c r="O21" s="57"/>
      <c r="P21" s="57"/>
      <c r="Q21" s="57"/>
      <c r="R21" s="57"/>
      <c r="S21" s="57"/>
      <c r="T21" s="57"/>
      <c r="U21" s="57"/>
      <c r="V21" s="57">
        <v>11.3</v>
      </c>
      <c r="W21" s="57"/>
      <c r="X21" s="94" t="s">
        <v>117</v>
      </c>
      <c r="Y21" s="7">
        <v>2022</v>
      </c>
      <c r="Z21" s="7" t="str">
        <f>VLOOKUP($E21,'5-2. Emission Facility'!$B$7:$D$16,2,0)</f>
        <v>AC</v>
      </c>
      <c r="AA21" s="7" t="str">
        <f>VLOOKUP($Z21,'5-2. Emission Facility'!$C$7:$D$16,2,0)</f>
        <v>Process Emissions</v>
      </c>
      <c r="AB21" s="7" t="str">
        <f>IF($C21="","",IF(VLOOKUP($C21,'1. General Facility Information'!$C$7:$E$13,3,0)="Korea",'3-1. (Raw data) Scope 1'!$I21,INDEX('5-1. Fuel Density'!$B$6:$B$18,MATCH('3-1. (Raw data) Scope 1'!$I21,'5-1. Fuel Density'!$C$6:$C$18,0))))</f>
        <v>Hydrofluorocarbons(HFCs)</v>
      </c>
      <c r="AC21" s="7">
        <f t="shared" si="1"/>
        <v>11.3</v>
      </c>
      <c r="AD21" s="7">
        <f t="shared" si="2"/>
        <v>11.3</v>
      </c>
      <c r="AE21" s="7">
        <f t="shared" si="3"/>
        <v>11.3</v>
      </c>
      <c r="AF21" s="7">
        <f t="shared" si="4"/>
        <v>0</v>
      </c>
      <c r="AG21" s="7">
        <f t="shared" si="5"/>
        <v>0</v>
      </c>
      <c r="AH21" s="7">
        <f t="shared" si="6"/>
        <v>0</v>
      </c>
      <c r="AI21" s="7">
        <f t="shared" si="7"/>
        <v>0</v>
      </c>
      <c r="AJ21" s="7">
        <f t="shared" si="8"/>
        <v>0</v>
      </c>
      <c r="AK21" s="7">
        <f t="shared" si="9"/>
        <v>0</v>
      </c>
      <c r="AL21" s="7">
        <f t="shared" si="10"/>
        <v>0</v>
      </c>
      <c r="AM21" s="7">
        <f t="shared" si="11"/>
        <v>11.3</v>
      </c>
      <c r="AN21" s="7">
        <f t="shared" si="12"/>
        <v>0</v>
      </c>
      <c r="AO21" s="7" t="str">
        <f t="shared" si="13"/>
        <v/>
      </c>
      <c r="AP21" s="262">
        <f t="shared" si="14"/>
        <v>45.2</v>
      </c>
      <c r="AQ21" s="7" t="str">
        <f t="shared" si="15"/>
        <v>kg</v>
      </c>
      <c r="AR21" s="362">
        <f>IF($C21="","",$AP21*IF($AQ21="㎥",VLOOKUP('3-1. (Raw data) Scope 1'!AQ21,'5-3. Unit Conversion'!$B$5:$J$13,3,FALSE)*VLOOKUP('3-1. (Raw data) Scope 1'!AB21,'5-1. Fuel Density'!$B$6:$D$18,3,FALSE)*1000,IF($AQ21="kg",VLOOKUP('3-1. (Raw data) Scope 1'!AQ21,'5-3. Unit Conversion'!$B$16:$G$21,3,FALSE),0)))</f>
        <v>45.2</v>
      </c>
      <c r="AS21" s="257">
        <f>IFERROR(IF($AB21="","",IF(VLOOKUP($AB21,'5-1. Fuel Density'!$B$6:$G$19,6,0)="Use of other GHGs",0,IF($AB21="Industrial Wastes",$AR21*'5-4. Calorific&amp;Emission factor'!$R$75,$AR21*VLOOKUP($AB21,'5-4. Calorific&amp;Emission factor'!$P$9:$R$74,3,FALSE)))),0)</f>
        <v>0</v>
      </c>
      <c r="AT21" s="348">
        <f>IF($AB21="","",IF(OR($AB21="Hydrofluorocarbons(HFCs)",$AB21="ETC"),$AR21*VLOOKUP($J21,'5-4. Calorific&amp;Emission factor'!$B$10:$D$14,3,0)/1000,IF(VLOOKUP($AB21,'5-1. Fuel Density'!$B$6:$G$19,6,0)="Use of other GHGs",$AU21/1000,(($AU21*'5-4. Calorific&amp;Emission factor'!$D$7)+($AV21*'5-4. Calorific&amp;Emission factor'!$D$8)+($AW21*'5-4. Calorific&amp;Emission factor'!$D$9))/1000)))</f>
        <v>101.9486</v>
      </c>
      <c r="AU21" s="68">
        <f>IF($AB21="","",IF(VLOOKUP($AB21,'5-1. Fuel Density'!$B$6:$G$19,6,0)="Use of other GHGs",$AR21*VLOOKUP($AB21,'5-4. Calorific&amp;Emission factor'!$O$9:$Y$74,5,FALSE)/1000000,$AS21*VLOOKUP($AB21,'5-4. Calorific&amp;Emission factor'!$P$9:$Y$74,4,FALSE)/1000000))</f>
        <v>0</v>
      </c>
      <c r="AV21" s="68">
        <f>IF($AB21="","",IF(VLOOKUP($AB21,'5-1. Fuel Density'!$B$6:$G$19,6,0)="Use of other GHGs",0,$AS21*VLOOKUP($AB21,'5-4. Calorific&amp;Emission factor'!$P$9:$Y$74,6,FALSE)/1000000))</f>
        <v>0</v>
      </c>
      <c r="AW21" s="68">
        <f>IF($AB21="","",IF(VLOOKUP($AB21,'5-1. Fuel Density'!$B$6:$G$19,6,0)="Use of other GHGs",0,$AS21*VLOOKUP($AB21,'5-4. Calorific&amp;Emission factor'!$P$9:$Y$74,9,FALSE)/1000000))</f>
        <v>0</v>
      </c>
    </row>
    <row r="22" spans="2:49">
      <c r="B22" s="7">
        <v>17</v>
      </c>
      <c r="C22" s="7" t="s">
        <v>127</v>
      </c>
      <c r="D22" s="7" t="s">
        <v>15</v>
      </c>
      <c r="E22" s="55" t="s">
        <v>134</v>
      </c>
      <c r="F22" s="55" t="s">
        <v>135</v>
      </c>
      <c r="G22" s="55" t="s">
        <v>136</v>
      </c>
      <c r="H22" s="55"/>
      <c r="I22" s="55" t="s">
        <v>139</v>
      </c>
      <c r="J22" s="107" t="s">
        <v>140</v>
      </c>
      <c r="K22" s="347">
        <v>27.2</v>
      </c>
      <c r="L22" s="57"/>
      <c r="M22" s="57"/>
      <c r="N22" s="57"/>
      <c r="O22" s="57"/>
      <c r="P22" s="57"/>
      <c r="Q22" s="57"/>
      <c r="R22" s="57"/>
      <c r="S22" s="57"/>
      <c r="T22" s="57"/>
      <c r="U22" s="57"/>
      <c r="V22" s="57">
        <v>27.2</v>
      </c>
      <c r="W22" s="57"/>
      <c r="X22" s="94" t="s">
        <v>117</v>
      </c>
      <c r="Y22" s="7">
        <v>2022</v>
      </c>
      <c r="Z22" s="7" t="str">
        <f>VLOOKUP($E22,'5-2. Emission Facility'!$B$7:$D$16,2,0)</f>
        <v>AC</v>
      </c>
      <c r="AA22" s="7" t="str">
        <f>VLOOKUP($Z22,'5-2. Emission Facility'!$C$7:$D$16,2,0)</f>
        <v>Process Emissions</v>
      </c>
      <c r="AB22" s="7" t="str">
        <f>IF($C22="","",IF(VLOOKUP($C22,'1. General Facility Information'!$C$7:$E$13,3,0)="Korea",'3-1. (Raw data) Scope 1'!$I22,INDEX('5-1. Fuel Density'!$B$6:$B$18,MATCH('3-1. (Raw data) Scope 1'!$I22,'5-1. Fuel Density'!$C$6:$C$18,0))))</f>
        <v>Hydrofluorocarbons(HFCs)</v>
      </c>
      <c r="AC22" s="7">
        <f t="shared" si="1"/>
        <v>0</v>
      </c>
      <c r="AD22" s="7">
        <f t="shared" si="2"/>
        <v>0</v>
      </c>
      <c r="AE22" s="7">
        <f t="shared" si="3"/>
        <v>0</v>
      </c>
      <c r="AF22" s="7">
        <f t="shared" si="4"/>
        <v>0</v>
      </c>
      <c r="AG22" s="7">
        <f t="shared" si="5"/>
        <v>0</v>
      </c>
      <c r="AH22" s="7">
        <f t="shared" si="6"/>
        <v>0</v>
      </c>
      <c r="AI22" s="7">
        <f t="shared" si="7"/>
        <v>0</v>
      </c>
      <c r="AJ22" s="7">
        <f t="shared" si="8"/>
        <v>0</v>
      </c>
      <c r="AK22" s="7">
        <f t="shared" si="9"/>
        <v>0</v>
      </c>
      <c r="AL22" s="7">
        <f t="shared" si="10"/>
        <v>0</v>
      </c>
      <c r="AM22" s="7">
        <f t="shared" si="11"/>
        <v>27.2</v>
      </c>
      <c r="AN22" s="7">
        <f t="shared" si="12"/>
        <v>0</v>
      </c>
      <c r="AO22" s="7" t="str">
        <f t="shared" si="13"/>
        <v/>
      </c>
      <c r="AP22" s="262">
        <f t="shared" si="14"/>
        <v>27.2</v>
      </c>
      <c r="AQ22" s="7" t="str">
        <f t="shared" si="15"/>
        <v>kg</v>
      </c>
      <c r="AR22" s="362">
        <f>IF($C22="","",$AP22*IF($AQ22="㎥",VLOOKUP('3-1. (Raw data) Scope 1'!AQ22,'5-3. Unit Conversion'!$B$5:$J$13,3,FALSE)*VLOOKUP('3-1. (Raw data) Scope 1'!AB22,'5-1. Fuel Density'!$B$6:$D$18,3,FALSE)*1000,IF($AQ22="kg",VLOOKUP('3-1. (Raw data) Scope 1'!AQ22,'5-3. Unit Conversion'!$B$16:$G$21,3,FALSE),0)))</f>
        <v>27.2</v>
      </c>
      <c r="AS22" s="257">
        <f>IFERROR(IF($AB22="","",IF(VLOOKUP($AB22,'5-1. Fuel Density'!$B$6:$G$19,6,0)="Use of other GHGs",0,IF($AB22="Industrial Wastes",$AR22*'5-4. Calorific&amp;Emission factor'!$R$75,$AR22*VLOOKUP($AB22,'5-4. Calorific&amp;Emission factor'!$P$9:$R$74,3,FALSE)))),0)</f>
        <v>0</v>
      </c>
      <c r="AT22" s="348">
        <f>IF($AB22="","",IF(OR($AB22="Hydrofluorocarbons(HFCs)",$AB22="ETC"),$AR22*VLOOKUP($J22,'5-4. Calorific&amp;Emission factor'!$B$10:$D$14,3,0)/1000,IF(VLOOKUP($AB22,'5-1. Fuel Density'!$B$6:$G$19,6,0)="Use of other GHGs",$AU22/1000,(($AU22*'5-4. Calorific&amp;Emission factor'!$D$7)+($AV22*'5-4. Calorific&amp;Emission factor'!$D$8)+($AW22*'5-4. Calorific&amp;Emission factor'!$D$9))/1000)))</f>
        <v>53.311999999999998</v>
      </c>
      <c r="AU22" s="68">
        <f>IF($AB22="","",IF(VLOOKUP($AB22,'5-1. Fuel Density'!$B$6:$G$19,6,0)="Use of other GHGs",$AR22*VLOOKUP($AB22,'5-4. Calorific&amp;Emission factor'!$O$9:$Y$74,5,FALSE)/1000000,$AS22*VLOOKUP($AB22,'5-4. Calorific&amp;Emission factor'!$P$9:$Y$74,4,FALSE)/1000000))</f>
        <v>0</v>
      </c>
      <c r="AV22" s="68">
        <f>IF($AB22="","",IF(VLOOKUP($AB22,'5-1. Fuel Density'!$B$6:$G$19,6,0)="Use of other GHGs",0,$AS22*VLOOKUP($AB22,'5-4. Calorific&amp;Emission factor'!$P$9:$Y$74,6,FALSE)/1000000))</f>
        <v>0</v>
      </c>
      <c r="AW22" s="68">
        <f>IF($AB22="","",IF(VLOOKUP($AB22,'5-1. Fuel Density'!$B$6:$G$19,6,0)="Use of other GHGs",0,$AS22*VLOOKUP($AB22,'5-4. Calorific&amp;Emission factor'!$P$9:$Y$74,9,FALSE)/1000000))</f>
        <v>0</v>
      </c>
    </row>
    <row r="23" spans="2:49">
      <c r="B23" s="7">
        <v>18</v>
      </c>
      <c r="C23" s="7" t="s">
        <v>127</v>
      </c>
      <c r="D23" s="7" t="s">
        <v>15</v>
      </c>
      <c r="E23" s="55" t="s">
        <v>134</v>
      </c>
      <c r="F23" s="55" t="s">
        <v>135</v>
      </c>
      <c r="G23" s="55" t="s">
        <v>136</v>
      </c>
      <c r="H23" s="55"/>
      <c r="I23" s="55" t="s">
        <v>137</v>
      </c>
      <c r="J23" s="107" t="s">
        <v>148</v>
      </c>
      <c r="K23" s="347">
        <v>10</v>
      </c>
      <c r="L23" s="57"/>
      <c r="M23" s="57">
        <v>10</v>
      </c>
      <c r="N23" s="57"/>
      <c r="O23" s="57"/>
      <c r="P23" s="57"/>
      <c r="Q23" s="57"/>
      <c r="R23" s="57"/>
      <c r="S23" s="57"/>
      <c r="T23" s="57"/>
      <c r="U23" s="57"/>
      <c r="V23" s="57"/>
      <c r="W23" s="57"/>
      <c r="X23" s="94" t="s">
        <v>117</v>
      </c>
      <c r="Y23" s="7">
        <v>2022</v>
      </c>
      <c r="Z23" s="7" t="str">
        <f>VLOOKUP($E23,'5-2. Emission Facility'!$B$7:$D$16,2,0)</f>
        <v>AC</v>
      </c>
      <c r="AA23" s="7" t="str">
        <f>VLOOKUP($Z23,'5-2. Emission Facility'!$C$7:$D$16,2,0)</f>
        <v>Process Emissions</v>
      </c>
      <c r="AB23" s="7" t="str">
        <f>IF($C23="","",IF(VLOOKUP($C23,'1. General Facility Information'!$C$7:$E$13,3,0)="Korea",'3-1. (Raw data) Scope 1'!$I23,INDEX('5-1. Fuel Density'!$B$6:$B$18,MATCH('3-1. (Raw data) Scope 1'!$I23,'5-1. Fuel Density'!$C$6:$C$18,0))))</f>
        <v>Hydrofluorocarbons(HFCs)</v>
      </c>
      <c r="AC23" s="7"/>
      <c r="AD23" s="7"/>
      <c r="AE23" s="7"/>
      <c r="AF23" s="7"/>
      <c r="AG23" s="7"/>
      <c r="AH23" s="7"/>
      <c r="AI23" s="7"/>
      <c r="AJ23" s="7"/>
      <c r="AK23" s="7"/>
      <c r="AL23" s="7"/>
      <c r="AM23" s="7"/>
      <c r="AN23" s="7"/>
      <c r="AO23" s="7"/>
      <c r="AP23" s="262">
        <f t="shared" si="14"/>
        <v>10</v>
      </c>
      <c r="AQ23" s="7" t="str">
        <f t="shared" si="15"/>
        <v>kg</v>
      </c>
      <c r="AR23" s="362">
        <f>IF($C23="","",$AP23*IF($AQ23="㎥",VLOOKUP('3-1. (Raw data) Scope 1'!AQ23,'5-3. Unit Conversion'!$B$5:$J$13,3,FALSE)*VLOOKUP('3-1. (Raw data) Scope 1'!AB23,'5-1. Fuel Density'!$B$6:$D$18,3,FALSE)*1000,IF($AQ23="kg",VLOOKUP('3-1. (Raw data) Scope 1'!AQ23,'5-3. Unit Conversion'!$B$16:$G$21,3,FALSE),0)))</f>
        <v>10</v>
      </c>
      <c r="AS23" s="257">
        <f>IFERROR(IF($AB23="","",IF(VLOOKUP($AB23,'5-1. Fuel Density'!$B$6:$G$19,6,0)="Use of other GHGs",0,IF($AB23="Industrial Wastes",$AR23*'5-4. Calorific&amp;Emission factor'!$R$75,$AR23*VLOOKUP($AB23,'5-4. Calorific&amp;Emission factor'!$P$9:$R$74,3,FALSE)))),0)</f>
        <v>0</v>
      </c>
      <c r="AT23" s="348">
        <f>IF($AB23="","",IF(OR($AB23="Hydrofluorocarbons(HFCs)",$AB23="ETC"),$AR23*VLOOKUP($J23,'5-4. Calorific&amp;Emission factor'!$B$10:$D$14,3,0)/1000,IF(VLOOKUP($AB23,'5-1. Fuel Density'!$B$6:$G$19,6,0)="Use of other GHGs",$AU23/1000,(($AU23*'5-4. Calorific&amp;Emission factor'!$D$7)+($AV23*'5-4. Calorific&amp;Emission factor'!$D$8)+($AW23*'5-4. Calorific&amp;Emission factor'!$D$9))/1000)))</f>
        <v>7.71</v>
      </c>
      <c r="AU23" s="68">
        <f>IF($AB23="","",IF(VLOOKUP($AB23,'5-1. Fuel Density'!$B$6:$G$19,6,0)="Use of other GHGs",$AR23*VLOOKUP($AB23,'5-4. Calorific&amp;Emission factor'!$O$9:$Y$74,5,FALSE)/1000000,$AS23*VLOOKUP($AB23,'5-4. Calorific&amp;Emission factor'!$P$9:$Y$74,4,FALSE)/1000000))</f>
        <v>0</v>
      </c>
      <c r="AV23" s="68">
        <f>IF($AB23="","",IF(VLOOKUP($AB23,'5-1. Fuel Density'!$B$6:$G$19,6,0)="Use of other GHGs",0,$AS23*VLOOKUP($AB23,'5-4. Calorific&amp;Emission factor'!$P$9:$Y$74,6,FALSE)/1000000))</f>
        <v>0</v>
      </c>
      <c r="AW23" s="68">
        <f>IF($AB23="","",IF(VLOOKUP($AB23,'5-1. Fuel Density'!$B$6:$G$19,6,0)="Use of other GHGs",0,$AS23*VLOOKUP($AB23,'5-4. Calorific&amp;Emission factor'!$P$9:$Y$74,9,FALSE)/1000000))</f>
        <v>0</v>
      </c>
    </row>
    <row r="24" spans="2:49">
      <c r="B24" s="7">
        <v>19</v>
      </c>
      <c r="C24" s="7" t="s">
        <v>127</v>
      </c>
      <c r="D24" s="7" t="s">
        <v>15</v>
      </c>
      <c r="E24" s="55" t="s">
        <v>141</v>
      </c>
      <c r="F24" s="55" t="s">
        <v>107</v>
      </c>
      <c r="G24" s="55" t="s">
        <v>142</v>
      </c>
      <c r="H24" s="55"/>
      <c r="I24" s="55" t="s">
        <v>143</v>
      </c>
      <c r="J24" s="55" t="s">
        <v>144</v>
      </c>
      <c r="K24" s="347">
        <v>188.29961700000004</v>
      </c>
      <c r="L24" s="57">
        <v>22.499667000000006</v>
      </c>
      <c r="M24" s="57">
        <v>19.063190000000002</v>
      </c>
      <c r="N24" s="57">
        <v>20.269809999999993</v>
      </c>
      <c r="O24" s="57">
        <v>25.025762000000007</v>
      </c>
      <c r="P24" s="57">
        <v>21.416898000000007</v>
      </c>
      <c r="Q24" s="57">
        <v>21.363484999999997</v>
      </c>
      <c r="R24" s="57">
        <v>25.041325000000025</v>
      </c>
      <c r="S24" s="57">
        <v>23.308638999999992</v>
      </c>
      <c r="T24" s="57">
        <v>3.38334</v>
      </c>
      <c r="U24" s="57">
        <v>1.9805010000000001</v>
      </c>
      <c r="V24" s="57">
        <v>2.4870000000000001</v>
      </c>
      <c r="W24" s="57">
        <v>2.46</v>
      </c>
      <c r="X24" s="94" t="s">
        <v>104</v>
      </c>
      <c r="Y24" s="7">
        <v>2022</v>
      </c>
      <c r="Z24" s="7" t="str">
        <f>VLOOKUP($E24,'5-2. Emission Facility'!$B$7:$D$16,2,0)</f>
        <v>Vehicle</v>
      </c>
      <c r="AA24" s="7" t="str">
        <f>VLOOKUP($Z24,'5-2. Emission Facility'!$C$7:$D$16,2,0)</f>
        <v>Mobile combustion</v>
      </c>
      <c r="AB24" s="7" t="str">
        <f>IF($C24="","",IF(VLOOKUP($C24,'1. General Facility Information'!$C$7:$E$13,3,0)="Korea",'3-1. (Raw data) Scope 1'!$I24,INDEX('5-1. Fuel Density'!$B$6:$B$18,MATCH('3-1. (Raw data) Scope 1'!$I24,'5-1. Fuel Density'!$C$6:$C$18,0))))</f>
        <v>Automotive gasoline (petrol)</v>
      </c>
      <c r="AC24" s="7">
        <f t="shared" si="1"/>
        <v>22.499667000000006</v>
      </c>
      <c r="AD24" s="7">
        <f t="shared" si="2"/>
        <v>19.063190000000002</v>
      </c>
      <c r="AE24" s="7">
        <f t="shared" si="3"/>
        <v>20.269809999999993</v>
      </c>
      <c r="AF24" s="7">
        <f t="shared" si="4"/>
        <v>25.025762000000007</v>
      </c>
      <c r="AG24" s="7">
        <f t="shared" si="5"/>
        <v>21.416898000000007</v>
      </c>
      <c r="AH24" s="7">
        <f t="shared" si="6"/>
        <v>21.363484999999997</v>
      </c>
      <c r="AI24" s="7">
        <f t="shared" si="7"/>
        <v>25.041325000000025</v>
      </c>
      <c r="AJ24" s="7">
        <f t="shared" si="8"/>
        <v>23.308638999999992</v>
      </c>
      <c r="AK24" s="7">
        <f t="shared" si="9"/>
        <v>3.38334</v>
      </c>
      <c r="AL24" s="7">
        <f t="shared" si="10"/>
        <v>1.9805010000000001</v>
      </c>
      <c r="AM24" s="7">
        <f t="shared" si="11"/>
        <v>2.4870000000000001</v>
      </c>
      <c r="AN24" s="7">
        <f t="shared" si="12"/>
        <v>2.46</v>
      </c>
      <c r="AO24" s="7" t="str">
        <f t="shared" si="13"/>
        <v/>
      </c>
      <c r="AP24" s="262">
        <f t="shared" si="14"/>
        <v>188.29961700000004</v>
      </c>
      <c r="AQ24" s="7" t="str">
        <f t="shared" si="15"/>
        <v>㎥</v>
      </c>
      <c r="AR24" s="362">
        <f>IF($C24="","",$AP24*IF($AQ24="㎥",VLOOKUP('3-1. (Raw data) Scope 1'!AQ24,'5-3. Unit Conversion'!$B$5:$J$13,3,FALSE)*VLOOKUP('3-1. (Raw data) Scope 1'!AB24,'5-1. Fuel Density'!$B$6:$D$18,3,FALSE)*1000,IF($AQ24="kg",VLOOKUP('3-1. (Raw data) Scope 1'!AQ24,'5-3. Unit Conversion'!$B$16:$G$21,3,FALSE),0)))</f>
        <v>139530.01619700002</v>
      </c>
      <c r="AS24" s="257">
        <f>IFERROR(IF($AB24="","",IF(VLOOKUP($AB24,'5-1. Fuel Density'!$B$6:$G$19,6,0)="Use of other GHGs",0,IF($AB24="Industrial Wastes",$AR24*'5-4. Calorific&amp;Emission factor'!$R$75,$AR24*VLOOKUP($AB24,'5-4. Calorific&amp;Emission factor'!$P$9:$R$74,3,FALSE)))),0)</f>
        <v>6181179.7175271008</v>
      </c>
      <c r="AT24" s="348">
        <f>IF($AB24="","",IF(OR($AB24="Hydrofluorocarbons(HFCs)",$AB24="ETC"),$AR24*VLOOKUP($J24,'5-4. Calorific&amp;Emission factor'!$B$10:$D$14,3,0)/1000,IF(VLOOKUP($AB24,'5-1. Fuel Density'!$B$6:$G$19,6,0)="Use of other GHGs",$AU24/1000,(($AU24*'5-4. Calorific&amp;Emission factor'!$D$7)+($AV24*'5-4. Calorific&amp;Emission factor'!$D$8)+($AW24*'5-4. Calorific&amp;Emission factor'!$D$9))/1000)))</f>
        <v>429.86890721947873</v>
      </c>
      <c r="AU24" s="68">
        <f>IF($AB24="","",IF(VLOOKUP($AB24,'5-1. Fuel Density'!$B$6:$G$19,6,0)="Use of other GHGs",$AR24*VLOOKUP($AB24,'5-4. Calorific&amp;Emission factor'!$O$9:$Y$74,5,FALSE)/1000000,$AS24*VLOOKUP($AB24,'5-4. Calorific&amp;Emission factor'!$P$9:$Y$74,4,FALSE)/1000000))</f>
        <v>428355.7544246281</v>
      </c>
      <c r="AV24" s="68">
        <f>IF($AB24="","",IF(VLOOKUP($AB24,'5-1. Fuel Density'!$B$6:$G$19,6,0)="Use of other GHGs",0,$AS24*VLOOKUP($AB24,'5-4. Calorific&amp;Emission factor'!$P$9:$Y$74,6,FALSE)/1000000))</f>
        <v>18.543539152581303</v>
      </c>
      <c r="AW24" s="68">
        <f>IF($AB24="","",IF(VLOOKUP($AB24,'5-1. Fuel Density'!$B$6:$G$19,6,0)="Use of other GHGs",0,$AS24*VLOOKUP($AB24,'5-4. Calorific&amp;Emission factor'!$P$9:$Y$74,9,FALSE)/1000000))</f>
        <v>3.7087078305162606</v>
      </c>
    </row>
    <row r="25" spans="2:49">
      <c r="B25" s="7">
        <v>20</v>
      </c>
      <c r="C25" s="7" t="s">
        <v>127</v>
      </c>
      <c r="D25" s="7" t="s">
        <v>15</v>
      </c>
      <c r="E25" s="55" t="s">
        <v>141</v>
      </c>
      <c r="F25" s="55" t="s">
        <v>107</v>
      </c>
      <c r="G25" s="55" t="s">
        <v>142</v>
      </c>
      <c r="H25" s="55"/>
      <c r="I25" s="55" t="s">
        <v>143</v>
      </c>
      <c r="J25" s="55" t="s">
        <v>145</v>
      </c>
      <c r="K25" s="347">
        <v>90.347002000000003</v>
      </c>
      <c r="L25" s="57">
        <v>0.44750000000000001</v>
      </c>
      <c r="M25" s="57">
        <v>0.86</v>
      </c>
      <c r="N25" s="57">
        <v>1.1459999999999999</v>
      </c>
      <c r="O25" s="57">
        <v>1.978</v>
      </c>
      <c r="P25" s="57">
        <v>1.786362</v>
      </c>
      <c r="Q25" s="57">
        <v>2.1564200000000002</v>
      </c>
      <c r="R25" s="57">
        <v>1.74</v>
      </c>
      <c r="S25" s="57">
        <v>1.04955</v>
      </c>
      <c r="T25" s="57">
        <v>18.020700000000005</v>
      </c>
      <c r="U25" s="57">
        <v>22.359880000000008</v>
      </c>
      <c r="V25" s="57">
        <v>19.010670000000001</v>
      </c>
      <c r="W25" s="57">
        <v>19.791919999999998</v>
      </c>
      <c r="X25" s="94" t="s">
        <v>104</v>
      </c>
      <c r="Y25" s="7">
        <v>2022</v>
      </c>
      <c r="Z25" s="7" t="str">
        <f>VLOOKUP($E25,'5-2. Emission Facility'!$B$7:$D$16,2,0)</f>
        <v>Vehicle</v>
      </c>
      <c r="AA25" s="7" t="str">
        <f>VLOOKUP($Z25,'5-2. Emission Facility'!$C$7:$D$16,2,0)</f>
        <v>Mobile combustion</v>
      </c>
      <c r="AB25" s="7" t="str">
        <f>IF($C25="","",IF(VLOOKUP($C25,'1. General Facility Information'!$C$7:$E$13,3,0)="Korea",'3-1. (Raw data) Scope 1'!$I25,INDEX('5-1. Fuel Density'!$B$6:$B$18,MATCH('3-1. (Raw data) Scope 1'!$I25,'5-1. Fuel Density'!$C$6:$C$18,0))))</f>
        <v>Automotive gasoline (petrol)</v>
      </c>
      <c r="AC25" s="7">
        <f t="shared" si="1"/>
        <v>0.44750000000000001</v>
      </c>
      <c r="AD25" s="7">
        <f t="shared" si="2"/>
        <v>0.86</v>
      </c>
      <c r="AE25" s="7">
        <f t="shared" si="3"/>
        <v>1.1459999999999999</v>
      </c>
      <c r="AF25" s="7">
        <f t="shared" si="4"/>
        <v>1.978</v>
      </c>
      <c r="AG25" s="7">
        <f t="shared" si="5"/>
        <v>1.786362</v>
      </c>
      <c r="AH25" s="7">
        <f t="shared" si="6"/>
        <v>2.1564200000000002</v>
      </c>
      <c r="AI25" s="7">
        <f t="shared" si="7"/>
        <v>1.74</v>
      </c>
      <c r="AJ25" s="7">
        <f t="shared" si="8"/>
        <v>1.04955</v>
      </c>
      <c r="AK25" s="7">
        <f t="shared" si="9"/>
        <v>18.020700000000005</v>
      </c>
      <c r="AL25" s="7">
        <f t="shared" si="10"/>
        <v>22.359880000000008</v>
      </c>
      <c r="AM25" s="7">
        <f t="shared" si="11"/>
        <v>19.010670000000001</v>
      </c>
      <c r="AN25" s="7">
        <f t="shared" si="12"/>
        <v>19.791919999999998</v>
      </c>
      <c r="AO25" s="7" t="str">
        <f t="shared" si="13"/>
        <v/>
      </c>
      <c r="AP25" s="262">
        <f t="shared" si="14"/>
        <v>90.347002000000003</v>
      </c>
      <c r="AQ25" s="7" t="str">
        <f t="shared" si="15"/>
        <v>㎥</v>
      </c>
      <c r="AR25" s="362">
        <f>IF($C25="","",$AP25*IF($AQ25="㎥",VLOOKUP('3-1. (Raw data) Scope 1'!AQ25,'5-3. Unit Conversion'!$B$5:$J$13,3,FALSE)*VLOOKUP('3-1. (Raw data) Scope 1'!AB25,'5-1. Fuel Density'!$B$6:$D$18,3,FALSE)*1000,IF($AQ25="kg",VLOOKUP('3-1. (Raw data) Scope 1'!AQ25,'5-3. Unit Conversion'!$B$16:$G$21,3,FALSE),0)))</f>
        <v>66947.128482</v>
      </c>
      <c r="AS25" s="257">
        <f>IFERROR(IF($AB25="","",IF(VLOOKUP($AB25,'5-1. Fuel Density'!$B$6:$G$19,6,0)="Use of other GHGs",0,IF($AB25="Industrial Wastes",$AR25*'5-4. Calorific&amp;Emission factor'!$R$75,$AR25*VLOOKUP($AB25,'5-4. Calorific&amp;Emission factor'!$P$9:$R$74,3,FALSE)))),0)</f>
        <v>2965757.7917525996</v>
      </c>
      <c r="AT25" s="348">
        <f>IF($AB25="","",IF(OR($AB25="Hydrofluorocarbons(HFCs)",$AB25="ETC"),$AR25*VLOOKUP($J25,'5-4. Calorific&amp;Emission factor'!$B$10:$D$14,3,0)/1000,IF(VLOOKUP($AB25,'5-1. Fuel Density'!$B$6:$G$19,6,0)="Use of other GHGs",$AU25/1000,(($AU25*'5-4. Calorific&amp;Emission factor'!$D$7)+($AV25*'5-4. Calorific&amp;Emission factor'!$D$8)+($AW25*'5-4. Calorific&amp;Emission factor'!$D$9))/1000)))</f>
        <v>206.25303247587621</v>
      </c>
      <c r="AU25" s="68">
        <f>IF($AB25="","",IF(VLOOKUP($AB25,'5-1. Fuel Density'!$B$6:$G$19,6,0)="Use of other GHGs",$AR25*VLOOKUP($AB25,'5-4. Calorific&amp;Emission factor'!$O$9:$Y$74,5,FALSE)/1000000,$AS25*VLOOKUP($AB25,'5-4. Calorific&amp;Emission factor'!$P$9:$Y$74,4,FALSE)/1000000))</f>
        <v>205527.01496845516</v>
      </c>
      <c r="AV25" s="68">
        <f>IF($AB25="","",IF(VLOOKUP($AB25,'5-1. Fuel Density'!$B$6:$G$19,6,0)="Use of other GHGs",0,$AS25*VLOOKUP($AB25,'5-4. Calorific&amp;Emission factor'!$P$9:$Y$74,6,FALSE)/1000000))</f>
        <v>8.8972733752578002</v>
      </c>
      <c r="AW25" s="68">
        <f>IF($AB25="","",IF(VLOOKUP($AB25,'5-1. Fuel Density'!$B$6:$G$19,6,0)="Use of other GHGs",0,$AS25*VLOOKUP($AB25,'5-4. Calorific&amp;Emission factor'!$P$9:$Y$74,9,FALSE)/1000000))</f>
        <v>1.7794546750515596</v>
      </c>
    </row>
    <row r="26" spans="2:49">
      <c r="B26" s="7">
        <v>21</v>
      </c>
      <c r="C26" s="7" t="s">
        <v>41</v>
      </c>
      <c r="D26" s="7" t="s">
        <v>41</v>
      </c>
      <c r="E26" s="55" t="s">
        <v>106</v>
      </c>
      <c r="F26" s="55" t="s">
        <v>107</v>
      </c>
      <c r="G26" s="55" t="s">
        <v>108</v>
      </c>
      <c r="H26" s="55" t="s">
        <v>109</v>
      </c>
      <c r="I26" s="55" t="s">
        <v>110</v>
      </c>
      <c r="J26" s="55" t="s">
        <v>149</v>
      </c>
      <c r="K26" s="347">
        <v>31.301693999999998</v>
      </c>
      <c r="L26" s="57">
        <v>1.586848</v>
      </c>
      <c r="M26" s="57">
        <v>1.6355740000000001</v>
      </c>
      <c r="N26" s="57">
        <v>1.5783640000000001</v>
      </c>
      <c r="O26" s="57">
        <v>3.0343910000000003</v>
      </c>
      <c r="P26" s="57">
        <v>1.94021</v>
      </c>
      <c r="Q26" s="57">
        <v>2.4329640000000001</v>
      </c>
      <c r="R26" s="57">
        <v>3.270419</v>
      </c>
      <c r="S26" s="57">
        <v>2.6048090000000004</v>
      </c>
      <c r="T26" s="57">
        <v>3.6952440000000002</v>
      </c>
      <c r="U26" s="57">
        <v>3.031793</v>
      </c>
      <c r="V26" s="57">
        <v>2.8202989999999999</v>
      </c>
      <c r="W26" s="57">
        <v>3.670779</v>
      </c>
      <c r="X26" s="94" t="s">
        <v>104</v>
      </c>
      <c r="Y26" s="7">
        <v>2022</v>
      </c>
      <c r="Z26" s="7" t="str">
        <f>VLOOKUP($E26,'5-2. Emission Facility'!$B$7:$D$16,2,0)</f>
        <v>Vehicle</v>
      </c>
      <c r="AA26" s="7" t="str">
        <f>VLOOKUP($Z26,'5-2. Emission Facility'!$C$7:$D$16,2,0)</f>
        <v>Mobile combustion</v>
      </c>
      <c r="AB26" s="7" t="str">
        <f>IF($C26="","",IF(VLOOKUP($C26,'1. General Facility Information'!$C$7:$E$13,3,0)="Korea",'3-1. (Raw data) Scope 1'!$I26,INDEX('5-1. Fuel Density'!$B$6:$B$18,MATCH('3-1. (Raw data) Scope 1'!$I26,'5-1. Fuel Density'!$C$6:$C$18,0))))</f>
        <v>Automotive gasoline (petrol)</v>
      </c>
      <c r="AC26" s="7">
        <f t="shared" si="1"/>
        <v>1.586848</v>
      </c>
      <c r="AD26" s="7">
        <f t="shared" si="2"/>
        <v>1.6355740000000001</v>
      </c>
      <c r="AE26" s="7">
        <f t="shared" si="3"/>
        <v>1.5783640000000001</v>
      </c>
      <c r="AF26" s="7">
        <f t="shared" si="4"/>
        <v>3.0343910000000003</v>
      </c>
      <c r="AG26" s="7">
        <f t="shared" si="5"/>
        <v>1.94021</v>
      </c>
      <c r="AH26" s="7">
        <f t="shared" si="6"/>
        <v>2.4329640000000001</v>
      </c>
      <c r="AI26" s="7">
        <f t="shared" si="7"/>
        <v>3.270419</v>
      </c>
      <c r="AJ26" s="7">
        <f t="shared" si="8"/>
        <v>2.6048090000000004</v>
      </c>
      <c r="AK26" s="7">
        <f t="shared" si="9"/>
        <v>3.6952440000000002</v>
      </c>
      <c r="AL26" s="7">
        <f t="shared" si="10"/>
        <v>3.031793</v>
      </c>
      <c r="AM26" s="7">
        <f t="shared" si="11"/>
        <v>2.8202989999999999</v>
      </c>
      <c r="AN26" s="7">
        <f t="shared" si="12"/>
        <v>3.670779</v>
      </c>
      <c r="AO26" s="7" t="str">
        <f t="shared" si="13"/>
        <v/>
      </c>
      <c r="AP26" s="104">
        <f t="shared" si="14"/>
        <v>31.301693999999998</v>
      </c>
      <c r="AQ26" s="7" t="str">
        <f t="shared" si="15"/>
        <v>㎥</v>
      </c>
      <c r="AR26" s="257">
        <f>IF($C26="","",$AP26*IF($AQ26="㎥",VLOOKUP('3-1. (Raw data) Scope 1'!AQ26,'5-3. Unit Conversion'!$B$5:$J$13,3,FALSE)*VLOOKUP('3-1. (Raw data) Scope 1'!AB26,'5-1. Fuel Density'!$B$6:$D$18,3,FALSE)*1000,IF($AQ26="kg",VLOOKUP('3-1. (Raw data) Scope 1'!AQ26,'5-3. Unit Conversion'!$B$16:$G$21,3,FALSE),0)))</f>
        <v>23194.555253999999</v>
      </c>
      <c r="AS26" s="257">
        <f>IFERROR(IF($AB26="","",IF(VLOOKUP($AB26,'5-1. Fuel Density'!$B$6:$G$19,6,0)="Use of other GHGs",0,IF($AB26="Industrial Wastes",$AR26*'5-4. Calorific&amp;Emission factor'!$R$75,$AR26*VLOOKUP($AB26,'5-4. Calorific&amp;Emission factor'!$P$9:$R$74,3,FALSE)))),0)</f>
        <v>1027518.7977521999</v>
      </c>
      <c r="AT26" s="348">
        <f>IF($AB26="","",IF(OR($AB26="Hydrofluorocarbons(HFCs)",$AB26="ETC"),$AR26*VLOOKUP($J26,'5-4. Calorific&amp;Emission factor'!$B$10:$D$14,3,0)/1000,IF(VLOOKUP($AB26,'5-1. Fuel Density'!$B$6:$G$19,6,0)="Use of other GHGs",$AU26/1000,(($AU26*'5-4. Calorific&amp;Emission factor'!$D$7)+($AV26*'5-4. Calorific&amp;Emission factor'!$D$8)+($AW26*'5-4. Calorific&amp;Emission factor'!$D$9))/1000)))</f>
        <v>71.458589285917185</v>
      </c>
      <c r="AU26" s="68">
        <f>IF($AB26="","",IF(VLOOKUP($AB26,'5-1. Fuel Density'!$B$6:$G$19,6,0)="Use of other GHGs",$AR26*VLOOKUP($AB26,'5-4. Calorific&amp;Emission factor'!$O$9:$Y$74,5,FALSE)/1000000,$AS26*VLOOKUP($AB26,'5-4. Calorific&amp;Emission factor'!$P$9:$Y$74,4,FALSE)/1000000))</f>
        <v>71207.052684227441</v>
      </c>
      <c r="AV26" s="68">
        <f>IF($AB26="","",IF(VLOOKUP($AB26,'5-1. Fuel Density'!$B$6:$G$19,6,0)="Use of other GHGs",0,$AS26*VLOOKUP($AB26,'5-4. Calorific&amp;Emission factor'!$P$9:$Y$74,6,FALSE)/1000000))</f>
        <v>3.0825563932566</v>
      </c>
      <c r="AW26" s="68">
        <f>IF($AB26="","",IF(VLOOKUP($AB26,'5-1. Fuel Density'!$B$6:$G$19,6,0)="Use of other GHGs",0,$AS26*VLOOKUP($AB26,'5-4. Calorific&amp;Emission factor'!$P$9:$Y$74,9,FALSE)/1000000))</f>
        <v>0.61651127865131994</v>
      </c>
    </row>
    <row r="27" spans="2:49">
      <c r="B27" s="7">
        <v>22</v>
      </c>
      <c r="C27" s="7" t="s">
        <v>42</v>
      </c>
      <c r="D27" s="7" t="s">
        <v>42</v>
      </c>
      <c r="E27" s="55" t="s">
        <v>150</v>
      </c>
      <c r="F27" s="55" t="s">
        <v>107</v>
      </c>
      <c r="G27" s="55" t="s">
        <v>129</v>
      </c>
      <c r="H27" s="55" t="s">
        <v>151</v>
      </c>
      <c r="I27" s="55" t="s">
        <v>120</v>
      </c>
      <c r="J27" s="55"/>
      <c r="K27" s="347">
        <v>1.4200000000000002</v>
      </c>
      <c r="L27" s="57">
        <v>7.0000000000000007E-2</v>
      </c>
      <c r="M27" s="57">
        <v>0.11</v>
      </c>
      <c r="N27" s="57">
        <v>0.18</v>
      </c>
      <c r="O27" s="57">
        <v>0.08</v>
      </c>
      <c r="P27" s="57">
        <v>0.12</v>
      </c>
      <c r="Q27" s="57">
        <v>0.06</v>
      </c>
      <c r="R27" s="57">
        <v>0.15</v>
      </c>
      <c r="S27" s="57">
        <v>0.15</v>
      </c>
      <c r="T27" s="57">
        <v>0.06</v>
      </c>
      <c r="U27" s="57">
        <v>0.05</v>
      </c>
      <c r="V27" s="57">
        <v>0.15</v>
      </c>
      <c r="W27" s="57">
        <v>0.24</v>
      </c>
      <c r="X27" s="94" t="s">
        <v>104</v>
      </c>
      <c r="Y27" s="7">
        <v>2022</v>
      </c>
      <c r="Z27" s="7" t="str">
        <f>VLOOKUP($E27,'5-2. Emission Facility'!$B$7:$D$16,2,0)</f>
        <v>Power Generator</v>
      </c>
      <c r="AA27" s="7" t="str">
        <f>VLOOKUP($Z27,'5-2. Emission Facility'!$C$7:$D$16,2,0)</f>
        <v>Stationary Combustion</v>
      </c>
      <c r="AB27" s="7" t="str">
        <f>IF($C27="","",IF(VLOOKUP($C27,'1. General Facility Information'!$C$7:$E$13,3,0)="Korea",'3-1. (Raw data) Scope 1'!$I27,INDEX('5-1. Fuel Density'!$B$6:$B$18,MATCH('3-1. (Raw data) Scope 1'!$I27,'5-1. Fuel Density'!$C$6:$C$18,0))))</f>
        <v>Biodiesel</v>
      </c>
      <c r="AC27" s="7">
        <f t="shared" si="1"/>
        <v>7.0000000000000007E-2</v>
      </c>
      <c r="AD27" s="7">
        <f t="shared" si="2"/>
        <v>0.11</v>
      </c>
      <c r="AE27" s="7">
        <f t="shared" si="3"/>
        <v>0.18</v>
      </c>
      <c r="AF27" s="7">
        <f t="shared" si="4"/>
        <v>0.08</v>
      </c>
      <c r="AG27" s="7">
        <f t="shared" si="5"/>
        <v>0.12</v>
      </c>
      <c r="AH27" s="7">
        <f t="shared" si="6"/>
        <v>0.06</v>
      </c>
      <c r="AI27" s="7">
        <f t="shared" si="7"/>
        <v>0.15</v>
      </c>
      <c r="AJ27" s="7">
        <f t="shared" si="8"/>
        <v>0.15</v>
      </c>
      <c r="AK27" s="7">
        <f t="shared" si="9"/>
        <v>0.06</v>
      </c>
      <c r="AL27" s="7">
        <f t="shared" si="10"/>
        <v>0.05</v>
      </c>
      <c r="AM27" s="7">
        <f t="shared" si="11"/>
        <v>0.15</v>
      </c>
      <c r="AN27" s="7">
        <f t="shared" si="12"/>
        <v>0.24</v>
      </c>
      <c r="AO27" s="7" t="str">
        <f t="shared" si="13"/>
        <v/>
      </c>
      <c r="AP27" s="104">
        <f t="shared" si="14"/>
        <v>1.4200000000000002</v>
      </c>
      <c r="AQ27" s="7" t="str">
        <f t="shared" si="15"/>
        <v>㎥</v>
      </c>
      <c r="AR27" s="257">
        <f>IF($C27="","",$AP27*IF($AQ27="㎥",VLOOKUP('3-1. (Raw data) Scope 1'!AQ27,'5-3. Unit Conversion'!$B$5:$J$13,3,FALSE)*VLOOKUP('3-1. (Raw data) Scope 1'!AB27,'5-1. Fuel Density'!$B$6:$D$18,3,FALSE)*1000,IF($AQ27="kg",VLOOKUP('3-1. (Raw data) Scope 1'!AQ27,'5-3. Unit Conversion'!$B$16:$G$21,3,FALSE),0)))</f>
        <v>1199.9000000000001</v>
      </c>
      <c r="AS27" s="257">
        <f>IFERROR(IF($AB27="","",IF(VLOOKUP($AB27,'5-1. Fuel Density'!$B$6:$G$19,6,0)="Use of other GHGs",0,IF($AB27="Industrial Wastes",$AR27*'5-4. Calorific&amp;Emission factor'!$R$75,$AR27*VLOOKUP($AB27,'5-4. Calorific&amp;Emission factor'!$P$9:$R$74,3,FALSE)))),0)</f>
        <v>32397.300000000003</v>
      </c>
      <c r="AT27" s="348">
        <f>IF($AB27="","",IF(OR($AB27="Hydrofluorocarbons(HFCs)",$AB27="ETC"),$AR27*VLOOKUP($J27,'5-4. Calorific&amp;Emission factor'!$B$10:$D$14,3,0)/1000,IF(VLOOKUP($AB27,'5-1. Fuel Density'!$B$6:$G$19,6,0)="Use of other GHGs",$AU27/1000,(($AU27*'5-4. Calorific&amp;Emission factor'!$D$7)+($AV27*'5-4. Calorific&amp;Emission factor'!$D$8)+($AW27*'5-4. Calorific&amp;Emission factor'!$D$9))/1000)))</f>
        <v>2.3016596990400005</v>
      </c>
      <c r="AU27" s="68">
        <f>IF($AB27="","",IF(VLOOKUP($AB27,'5-1. Fuel Density'!$B$6:$G$19,6,0)="Use of other GHGs",$AR27*VLOOKUP($AB27,'5-4. Calorific&amp;Emission factor'!$O$9:$Y$74,5,FALSE)/1000000,$AS27*VLOOKUP($AB27,'5-4. Calorific&amp;Emission factor'!$P$9:$Y$74,4,FALSE)/1000000))</f>
        <v>2293.7288400000002</v>
      </c>
      <c r="AV27" s="68">
        <f>IF($AB27="","",IF(VLOOKUP($AB27,'5-1. Fuel Density'!$B$6:$G$19,6,0)="Use of other GHGs",0,$AS27*VLOOKUP($AB27,'5-4. Calorific&amp;Emission factor'!$P$9:$Y$74,6,FALSE)/1000000))</f>
        <v>9.7191900000000012E-2</v>
      </c>
      <c r="AW27" s="68">
        <f>IF($AB27="","",IF(VLOOKUP($AB27,'5-1. Fuel Density'!$B$6:$G$19,6,0)="Use of other GHGs",0,$AS27*VLOOKUP($AB27,'5-4. Calorific&amp;Emission factor'!$P$9:$Y$74,9,FALSE)/1000000))</f>
        <v>1.9438380000000002E-2</v>
      </c>
    </row>
    <row r="28" spans="2:49">
      <c r="B28" s="7">
        <v>23</v>
      </c>
      <c r="C28" s="7" t="s">
        <v>42</v>
      </c>
      <c r="D28" s="7" t="s">
        <v>42</v>
      </c>
      <c r="E28" s="55" t="s">
        <v>106</v>
      </c>
      <c r="F28" s="55" t="s">
        <v>107</v>
      </c>
      <c r="G28" s="55" t="s">
        <v>142</v>
      </c>
      <c r="H28" s="55" t="s">
        <v>152</v>
      </c>
      <c r="I28" s="55" t="s">
        <v>120</v>
      </c>
      <c r="J28" s="55"/>
      <c r="K28" s="347">
        <v>11.661660388349512</v>
      </c>
      <c r="L28" s="57">
        <v>2.135456504854369</v>
      </c>
      <c r="M28" s="57">
        <v>0.54084038834951453</v>
      </c>
      <c r="N28" s="57">
        <v>0.9851803883495146</v>
      </c>
      <c r="O28" s="57">
        <v>0.68790543689320383</v>
      </c>
      <c r="P28" s="57">
        <v>1.0375205825242717</v>
      </c>
      <c r="Q28" s="57">
        <v>0.79520834951456321</v>
      </c>
      <c r="R28" s="57">
        <v>1.1862481553398061</v>
      </c>
      <c r="S28" s="57">
        <v>1.0796805825242699</v>
      </c>
      <c r="T28" s="57">
        <v>1.0168199999999998</v>
      </c>
      <c r="U28" s="57">
        <v>0.78422000000000003</v>
      </c>
      <c r="V28" s="57">
        <v>0.46429000000000004</v>
      </c>
      <c r="W28" s="57">
        <v>0.94828999999999997</v>
      </c>
      <c r="X28" s="94" t="s">
        <v>104</v>
      </c>
      <c r="Y28" s="7">
        <v>2022</v>
      </c>
      <c r="Z28" s="7" t="str">
        <f>VLOOKUP($E28,'5-2. Emission Facility'!$B$7:$D$16,2,0)</f>
        <v>Vehicle</v>
      </c>
      <c r="AA28" s="7" t="str">
        <f>VLOOKUP($Z28,'5-2. Emission Facility'!$C$7:$D$16,2,0)</f>
        <v>Mobile combustion</v>
      </c>
      <c r="AB28" s="7" t="str">
        <f>IF($C28="","",IF(VLOOKUP($C28,'1. General Facility Information'!$C$7:$E$13,3,0)="Korea",'3-1. (Raw data) Scope 1'!$I28,INDEX('5-1. Fuel Density'!$B$6:$B$18,MATCH('3-1. (Raw data) Scope 1'!$I28,'5-1. Fuel Density'!$C$6:$C$18,0))))</f>
        <v>Biodiesel</v>
      </c>
      <c r="AC28" s="7">
        <f t="shared" si="1"/>
        <v>2.135456504854369</v>
      </c>
      <c r="AD28" s="7">
        <f t="shared" si="2"/>
        <v>0.54084038834951453</v>
      </c>
      <c r="AE28" s="7">
        <f t="shared" si="3"/>
        <v>0.9851803883495146</v>
      </c>
      <c r="AF28" s="7">
        <f t="shared" si="4"/>
        <v>0.68790543689320383</v>
      </c>
      <c r="AG28" s="7">
        <f t="shared" si="5"/>
        <v>1.0375205825242717</v>
      </c>
      <c r="AH28" s="7">
        <f t="shared" si="6"/>
        <v>0.79520834951456321</v>
      </c>
      <c r="AI28" s="7">
        <f t="shared" si="7"/>
        <v>1.1862481553398061</v>
      </c>
      <c r="AJ28" s="7">
        <f t="shared" si="8"/>
        <v>1.0796805825242699</v>
      </c>
      <c r="AK28" s="7">
        <f t="shared" si="9"/>
        <v>1.0168199999999998</v>
      </c>
      <c r="AL28" s="7">
        <f t="shared" si="10"/>
        <v>0.78422000000000003</v>
      </c>
      <c r="AM28" s="7">
        <f t="shared" si="11"/>
        <v>0.46429000000000004</v>
      </c>
      <c r="AN28" s="7">
        <f t="shared" si="12"/>
        <v>0.94828999999999997</v>
      </c>
      <c r="AO28" s="7" t="str">
        <f t="shared" si="13"/>
        <v/>
      </c>
      <c r="AP28" s="104">
        <f t="shared" si="14"/>
        <v>11.661660388349512</v>
      </c>
      <c r="AQ28" s="7" t="str">
        <f t="shared" si="15"/>
        <v>㎥</v>
      </c>
      <c r="AR28" s="257">
        <f>IF($C28="","",$AP28*IF($AQ28="㎥",VLOOKUP('3-1. (Raw data) Scope 1'!AQ28,'5-3. Unit Conversion'!$B$5:$J$13,3,FALSE)*VLOOKUP('3-1. (Raw data) Scope 1'!AB28,'5-1. Fuel Density'!$B$6:$D$18,3,FALSE)*1000,IF($AQ28="kg",VLOOKUP('3-1. (Raw data) Scope 1'!AQ28,'5-3. Unit Conversion'!$B$16:$G$21,3,FALSE),0)))</f>
        <v>9854.1030281553376</v>
      </c>
      <c r="AS28" s="257">
        <f>IFERROR(IF($AB28="","",IF(VLOOKUP($AB28,'5-1. Fuel Density'!$B$6:$G$19,6,0)="Use of other GHGs",0,IF($AB28="Industrial Wastes",$AR28*'5-4. Calorific&amp;Emission factor'!$R$75,$AR28*VLOOKUP($AB28,'5-4. Calorific&amp;Emission factor'!$P$9:$R$74,3,FALSE)))),0)</f>
        <v>266060.78176019411</v>
      </c>
      <c r="AT28" s="348">
        <f>IF($AB28="","",IF(OR($AB28="Hydrofluorocarbons(HFCs)",$AB28="ETC"),$AR28*VLOOKUP($J28,'5-4. Calorific&amp;Emission factor'!$B$10:$D$14,3,0)/1000,IF(VLOOKUP($AB28,'5-1. Fuel Density'!$B$6:$G$19,6,0)="Use of other GHGs",$AU28/1000,(($AU28*'5-4. Calorific&amp;Emission factor'!$D$7)+($AV28*'5-4. Calorific&amp;Emission factor'!$D$8)+($AW28*'5-4. Calorific&amp;Emission factor'!$D$9))/1000)))</f>
        <v>18.902235027996639</v>
      </c>
      <c r="AU28" s="68">
        <f>IF($AB28="","",IF(VLOOKUP($AB28,'5-1. Fuel Density'!$B$6:$G$19,6,0)="Use of other GHGs",$AR28*VLOOKUP($AB28,'5-4. Calorific&amp;Emission factor'!$O$9:$Y$74,5,FALSE)/1000000,$AS28*VLOOKUP($AB28,'5-4. Calorific&amp;Emission factor'!$P$9:$Y$74,4,FALSE)/1000000))</f>
        <v>18837.103348621742</v>
      </c>
      <c r="AV28" s="68">
        <f>IF($AB28="","",IF(VLOOKUP($AB28,'5-1. Fuel Density'!$B$6:$G$19,6,0)="Use of other GHGs",0,$AS28*VLOOKUP($AB28,'5-4. Calorific&amp;Emission factor'!$P$9:$Y$74,6,FALSE)/1000000))</f>
        <v>0.79818234528058229</v>
      </c>
      <c r="AW28" s="68">
        <f>IF($AB28="","",IF(VLOOKUP($AB28,'5-1. Fuel Density'!$B$6:$G$19,6,0)="Use of other GHGs",0,$AS28*VLOOKUP($AB28,'5-4. Calorific&amp;Emission factor'!$P$9:$Y$74,9,FALSE)/1000000))</f>
        <v>0.15963646905611645</v>
      </c>
    </row>
    <row r="29" spans="2:49">
      <c r="B29" s="7">
        <v>24</v>
      </c>
      <c r="C29" s="7" t="s">
        <v>42</v>
      </c>
      <c r="D29" s="7" t="s">
        <v>42</v>
      </c>
      <c r="E29" s="55" t="s">
        <v>106</v>
      </c>
      <c r="F29" s="55" t="s">
        <v>107</v>
      </c>
      <c r="G29" s="55" t="s">
        <v>142</v>
      </c>
      <c r="H29" s="55" t="s">
        <v>153</v>
      </c>
      <c r="I29" s="55" t="s">
        <v>110</v>
      </c>
      <c r="J29" s="55"/>
      <c r="K29" s="347">
        <v>18.793474250271693</v>
      </c>
      <c r="L29" s="57">
        <v>1.2831707737186102</v>
      </c>
      <c r="M29" s="57">
        <v>0.41840650658410733</v>
      </c>
      <c r="N29" s="57">
        <v>1.1074313210870315</v>
      </c>
      <c r="O29" s="57">
        <v>1.7907773505882356</v>
      </c>
      <c r="P29" s="57">
        <v>1.8222802718954245</v>
      </c>
      <c r="Q29" s="57">
        <v>1.6087826949019606</v>
      </c>
      <c r="R29" s="57">
        <v>1.6248133427450979</v>
      </c>
      <c r="S29" s="57">
        <v>1.9879198614379083</v>
      </c>
      <c r="T29" s="57">
        <v>2.0080565172413793</v>
      </c>
      <c r="U29" s="57">
        <v>2.1341000000000001</v>
      </c>
      <c r="V29" s="57">
        <v>1.5360799999999999</v>
      </c>
      <c r="W29" s="57">
        <v>1.4716556100719427</v>
      </c>
      <c r="X29" s="94" t="s">
        <v>104</v>
      </c>
      <c r="Y29" s="7">
        <v>2022</v>
      </c>
      <c r="Z29" s="7" t="str">
        <f>VLOOKUP($E29,'5-2. Emission Facility'!$B$7:$D$16,2,0)</f>
        <v>Vehicle</v>
      </c>
      <c r="AA29" s="7" t="str">
        <f>VLOOKUP($Z29,'5-2. Emission Facility'!$C$7:$D$16,2,0)</f>
        <v>Mobile combustion</v>
      </c>
      <c r="AB29" s="7" t="str">
        <f>IF($C29="","",IF(VLOOKUP($C29,'1. General Facility Information'!$C$7:$E$13,3,0)="Korea",'3-1. (Raw data) Scope 1'!$I29,INDEX('5-1. Fuel Density'!$B$6:$B$18,MATCH('3-1. (Raw data) Scope 1'!$I29,'5-1. Fuel Density'!$C$6:$C$18,0))))</f>
        <v>Automotive gasoline (petrol)</v>
      </c>
      <c r="AC29" s="7">
        <f t="shared" si="1"/>
        <v>1.2831707737186102</v>
      </c>
      <c r="AD29" s="7">
        <f t="shared" si="2"/>
        <v>0.41840650658410733</v>
      </c>
      <c r="AE29" s="7">
        <f t="shared" si="3"/>
        <v>1.1074313210870315</v>
      </c>
      <c r="AF29" s="7">
        <f t="shared" si="4"/>
        <v>1.7907773505882356</v>
      </c>
      <c r="AG29" s="7">
        <f t="shared" si="5"/>
        <v>1.8222802718954245</v>
      </c>
      <c r="AH29" s="7">
        <f t="shared" si="6"/>
        <v>1.6087826949019606</v>
      </c>
      <c r="AI29" s="7">
        <f t="shared" si="7"/>
        <v>1.6248133427450979</v>
      </c>
      <c r="AJ29" s="7">
        <f t="shared" si="8"/>
        <v>1.9879198614379083</v>
      </c>
      <c r="AK29" s="7">
        <f t="shared" si="9"/>
        <v>2.0080565172413793</v>
      </c>
      <c r="AL29" s="7">
        <f t="shared" si="10"/>
        <v>2.1341000000000001</v>
      </c>
      <c r="AM29" s="7">
        <f t="shared" si="11"/>
        <v>1.5360799999999999</v>
      </c>
      <c r="AN29" s="7">
        <f t="shared" si="12"/>
        <v>1.4716556100719427</v>
      </c>
      <c r="AO29" s="7" t="str">
        <f t="shared" si="13"/>
        <v/>
      </c>
      <c r="AP29" s="104">
        <f t="shared" si="14"/>
        <v>18.793474250271693</v>
      </c>
      <c r="AQ29" s="7" t="str">
        <f t="shared" si="15"/>
        <v>㎥</v>
      </c>
      <c r="AR29" s="257">
        <f>IF($C29="","",$AP29*IF($AQ29="㎥",VLOOKUP('3-1. (Raw data) Scope 1'!AQ29,'5-3. Unit Conversion'!$B$5:$J$13,3,FALSE)*VLOOKUP('3-1. (Raw data) Scope 1'!AB29,'5-1. Fuel Density'!$B$6:$D$18,3,FALSE)*1000,IF($AQ29="kg",VLOOKUP('3-1. (Raw data) Scope 1'!AQ29,'5-3. Unit Conversion'!$B$16:$G$21,3,FALSE),0)))</f>
        <v>13925.964419451324</v>
      </c>
      <c r="AS29" s="257">
        <f>IFERROR(IF($AB29="","",IF(VLOOKUP($AB29,'5-1. Fuel Density'!$B$6:$G$19,6,0)="Use of other GHGs",0,IF($AB29="Industrial Wastes",$AR29*'5-4. Calorific&amp;Emission factor'!$R$75,$AR29*VLOOKUP($AB29,'5-4. Calorific&amp;Emission factor'!$P$9:$R$74,3,FALSE)))),0)</f>
        <v>616920.22378169361</v>
      </c>
      <c r="AT29" s="348">
        <f>IF($AB29="","",IF(OR($AB29="Hydrofluorocarbons(HFCs)",$AB29="ETC"),$AR29*VLOOKUP($J29,'5-4. Calorific&amp;Emission factor'!$B$10:$D$14,3,0)/1000,IF(VLOOKUP($AB29,'5-1. Fuel Density'!$B$6:$G$19,6,0)="Use of other GHGs",$AU29/1000,(($AU29*'5-4. Calorific&amp;Emission factor'!$D$7)+($AV29*'5-4. Calorific&amp;Emission factor'!$D$8)+($AW29*'5-4. Calorific&amp;Emission factor'!$D$9))/1000)))</f>
        <v>42.903593578853119</v>
      </c>
      <c r="AU29" s="68">
        <f>IF($AB29="","",IF(VLOOKUP($AB29,'5-1. Fuel Density'!$B$6:$G$19,6,0)="Use of other GHGs",$AR29*VLOOKUP($AB29,'5-4. Calorific&amp;Emission factor'!$O$9:$Y$74,5,FALSE)/1000000,$AS29*VLOOKUP($AB29,'5-4. Calorific&amp;Emission factor'!$P$9:$Y$74,4,FALSE)/1000000))</f>
        <v>42752.571508071363</v>
      </c>
      <c r="AV29" s="68">
        <f>IF($AB29="","",IF(VLOOKUP($AB29,'5-1. Fuel Density'!$B$6:$G$19,6,0)="Use of other GHGs",0,$AS29*VLOOKUP($AB29,'5-4. Calorific&amp;Emission factor'!$P$9:$Y$74,6,FALSE)/1000000))</f>
        <v>1.8507606713450808</v>
      </c>
      <c r="AW29" s="68">
        <f>IF($AB29="","",IF(VLOOKUP($AB29,'5-1. Fuel Density'!$B$6:$G$19,6,0)="Use of other GHGs",0,$AS29*VLOOKUP($AB29,'5-4. Calorific&amp;Emission factor'!$P$9:$Y$74,9,FALSE)/1000000))</f>
        <v>0.37015213426901616</v>
      </c>
    </row>
    <row r="30" spans="2:49">
      <c r="B30" s="7">
        <v>25</v>
      </c>
      <c r="C30" s="7" t="s">
        <v>583</v>
      </c>
      <c r="D30" s="7" t="s">
        <v>582</v>
      </c>
      <c r="E30" s="55" t="s">
        <v>101</v>
      </c>
      <c r="F30" s="55" t="s">
        <v>154</v>
      </c>
      <c r="G30" s="55" t="s">
        <v>102</v>
      </c>
      <c r="H30" s="55" t="s">
        <v>103</v>
      </c>
      <c r="I30" s="55" t="s">
        <v>110</v>
      </c>
      <c r="J30" s="55"/>
      <c r="K30" s="347">
        <v>26.263204664694634</v>
      </c>
      <c r="L30" s="57">
        <v>1.8777100147293333</v>
      </c>
      <c r="M30" s="57">
        <v>1.953645205662881</v>
      </c>
      <c r="N30" s="57">
        <v>2.2970699582466008</v>
      </c>
      <c r="O30" s="57">
        <v>2.0591486201901423</v>
      </c>
      <c r="P30" s="57">
        <v>2.1589428964442661</v>
      </c>
      <c r="Q30" s="57">
        <v>2.1513225967449388</v>
      </c>
      <c r="R30" s="57">
        <v>2.1445178882274889</v>
      </c>
      <c r="S30" s="57">
        <v>2.3508502842396135</v>
      </c>
      <c r="T30" s="57">
        <v>2.3506676891988945</v>
      </c>
      <c r="U30" s="57">
        <v>2.4005161353150979</v>
      </c>
      <c r="V30" s="57">
        <v>2.298275085515344</v>
      </c>
      <c r="W30" s="57">
        <v>2.2205382901800386</v>
      </c>
      <c r="X30" s="94" t="s">
        <v>104</v>
      </c>
      <c r="Y30" s="7">
        <v>2023</v>
      </c>
      <c r="Z30" s="7" t="str">
        <f>VLOOKUP($E30,'5-2. Emission Facility'!$B$7:$D$16,2,0)</f>
        <v>Vehicle</v>
      </c>
      <c r="AA30" s="7" t="str">
        <f>VLOOKUP($Z30,'5-2. Emission Facility'!$C$7:$D$16,2,0)</f>
        <v>Mobile combustion</v>
      </c>
      <c r="AB30" s="7" t="str">
        <f>IF($C30="","",IF(VLOOKUP($C30,'1. General Facility Information'!$C$7:$E$13,3,0)="Korea",'3-1. (Raw data) Scope 1'!$I30,INDEX('5-1. Fuel Density'!$B$6:$B$18,MATCH('3-1. (Raw data) Scope 1'!$I30,'5-1. Fuel Density'!$C$6:$C$18,0))))</f>
        <v>Automotive gasoline (petrol)</v>
      </c>
      <c r="AC30" s="7">
        <f t="shared" si="1"/>
        <v>1.8777100147293333</v>
      </c>
      <c r="AD30" s="7">
        <f t="shared" si="2"/>
        <v>1.953645205662881</v>
      </c>
      <c r="AE30" s="7">
        <f t="shared" si="3"/>
        <v>2.2970699582466008</v>
      </c>
      <c r="AF30" s="7">
        <f t="shared" si="4"/>
        <v>2.0591486201901423</v>
      </c>
      <c r="AG30" s="7">
        <f t="shared" si="5"/>
        <v>2.1589428964442661</v>
      </c>
      <c r="AH30" s="7">
        <f t="shared" si="6"/>
        <v>2.1513225967449388</v>
      </c>
      <c r="AI30" s="7">
        <f t="shared" si="7"/>
        <v>2.1445178882274889</v>
      </c>
      <c r="AJ30" s="7">
        <f t="shared" si="8"/>
        <v>2.3508502842396135</v>
      </c>
      <c r="AK30" s="7">
        <f t="shared" si="9"/>
        <v>2.3506676891988945</v>
      </c>
      <c r="AL30" s="7">
        <f t="shared" si="10"/>
        <v>2.4005161353150979</v>
      </c>
      <c r="AM30" s="7">
        <f t="shared" si="11"/>
        <v>2.298275085515344</v>
      </c>
      <c r="AN30" s="7">
        <f t="shared" si="12"/>
        <v>2.2205382901800386</v>
      </c>
      <c r="AO30" s="7" t="str">
        <f t="shared" si="13"/>
        <v/>
      </c>
      <c r="AP30" s="262">
        <f t="shared" si="14"/>
        <v>26.263204664694634</v>
      </c>
      <c r="AQ30" s="7" t="str">
        <f t="shared" si="15"/>
        <v>㎥</v>
      </c>
      <c r="AR30" s="257">
        <f>IF($C30="","",$AP30*IF($AQ30="㎥",VLOOKUP('3-1. (Raw data) Scope 1'!AQ30,'5-3. Unit Conversion'!$B$5:$J$13,3,FALSE)*VLOOKUP('3-1. (Raw data) Scope 1'!AB30,'5-1. Fuel Density'!$B$6:$D$18,3,FALSE)*1000,IF($AQ30="kg",VLOOKUP('3-1. (Raw data) Scope 1'!AQ30,'5-3. Unit Conversion'!$B$16:$G$21,3,FALSE),0)))</f>
        <v>19461.034656538723</v>
      </c>
      <c r="AS30" s="257">
        <f>IFERROR(IF($AB30="","",IF(VLOOKUP($AB30,'5-1. Fuel Density'!$B$6:$G$19,6,0)="Use of other GHGs",0,IF($AB30="Industrial Wastes",$AR30*'5-4. Calorific&amp;Emission factor'!$R$75,$AR30*VLOOKUP($AB30,'5-4. Calorific&amp;Emission factor'!$P$9:$R$74,3,FALSE)))),0)</f>
        <v>862123.83528466534</v>
      </c>
      <c r="AT30" s="348">
        <f>IF($AB30="","",IF(OR($AB30="Hydrofluorocarbons(HFCs)",$AB30="ETC"),$AR30*VLOOKUP($J30,'5-4. Calorific&amp;Emission factor'!$B$10:$D$14,3,0)/1000,IF(VLOOKUP($AB30,'5-1. Fuel Density'!$B$6:$G$19,6,0)="Use of other GHGs",$AU30/1000,(($AU30*'5-4. Calorific&amp;Emission factor'!$D$7)+($AV30*'5-4. Calorific&amp;Emission factor'!$D$8)+($AW30*'5-4. Calorific&amp;Emission factor'!$D$9))/1000)))</f>
        <v>59.956229700104998</v>
      </c>
      <c r="AU30" s="68">
        <f>IF($AB30="","",IF(VLOOKUP($AB30,'5-1. Fuel Density'!$B$6:$G$19,6,0)="Use of other GHGs",$AR30*VLOOKUP($AB30,'5-4. Calorific&amp;Emission factor'!$O$9:$Y$74,5,FALSE)/1000000,$AS30*VLOOKUP($AB30,'5-4. Calorific&amp;Emission factor'!$P$9:$Y$74,4,FALSE)/1000000))</f>
        <v>59745.181785227309</v>
      </c>
      <c r="AV30" s="68">
        <f>IF($AB30="","",IF(VLOOKUP($AB30,'5-1. Fuel Density'!$B$6:$G$19,6,0)="Use of other GHGs",0,$AS30*VLOOKUP($AB30,'5-4. Calorific&amp;Emission factor'!$P$9:$Y$74,6,FALSE)/1000000))</f>
        <v>2.5863715058539962</v>
      </c>
      <c r="AW30" s="68">
        <f>IF($AB30="","",IF(VLOOKUP($AB30,'5-1. Fuel Density'!$B$6:$G$19,6,0)="Use of other GHGs",0,$AS30*VLOOKUP($AB30,'5-4. Calorific&amp;Emission factor'!$P$9:$Y$74,9,FALSE)/1000000))</f>
        <v>0.5172743011707992</v>
      </c>
    </row>
    <row r="31" spans="2:49">
      <c r="B31" s="7">
        <v>26</v>
      </c>
      <c r="C31" s="7" t="s">
        <v>105</v>
      </c>
      <c r="D31" s="7" t="s">
        <v>40</v>
      </c>
      <c r="E31" s="55" t="s">
        <v>106</v>
      </c>
      <c r="F31" s="55" t="s">
        <v>107</v>
      </c>
      <c r="G31" s="55" t="s">
        <v>108</v>
      </c>
      <c r="H31" s="55" t="s">
        <v>109</v>
      </c>
      <c r="I31" s="55" t="s">
        <v>110</v>
      </c>
      <c r="J31" s="55" t="s">
        <v>111</v>
      </c>
      <c r="K31" s="347">
        <v>28.044400000000003</v>
      </c>
      <c r="L31" s="57">
        <v>2.3450199999999999</v>
      </c>
      <c r="M31" s="57">
        <v>2.4823400000000002</v>
      </c>
      <c r="N31" s="57">
        <v>2.4934799999999999</v>
      </c>
      <c r="O31" s="57">
        <v>1.21122</v>
      </c>
      <c r="P31" s="57">
        <v>2.5628299999999999</v>
      </c>
      <c r="Q31" s="57">
        <v>2.2666999999999997</v>
      </c>
      <c r="R31" s="57">
        <v>2.4434200000000001</v>
      </c>
      <c r="S31" s="57">
        <v>2.88951</v>
      </c>
      <c r="T31" s="57">
        <v>2.7376499999999999</v>
      </c>
      <c r="U31" s="57">
        <v>2.2579400000000001</v>
      </c>
      <c r="V31" s="57">
        <v>2.3437299999999999</v>
      </c>
      <c r="W31" s="57">
        <v>2.0105599999999999</v>
      </c>
      <c r="X31" s="94" t="s">
        <v>104</v>
      </c>
      <c r="Y31" s="7">
        <v>2023</v>
      </c>
      <c r="Z31" s="7" t="str">
        <f>VLOOKUP($E31,'5-2. Emission Facility'!$B$7:$D$16,2,0)</f>
        <v>Vehicle</v>
      </c>
      <c r="AA31" s="7" t="str">
        <f>VLOOKUP($Z31,'5-2. Emission Facility'!$C$7:$D$16,2,0)</f>
        <v>Mobile combustion</v>
      </c>
      <c r="AB31" s="7" t="str">
        <f>IF($C31="","",IF(VLOOKUP($C31,'1. General Facility Information'!$C$7:$E$13,3,0)="Korea",'3-1. (Raw data) Scope 1'!$I31,INDEX('5-1. Fuel Density'!$B$6:$B$18,MATCH('3-1. (Raw data) Scope 1'!$I31,'5-1. Fuel Density'!$C$6:$C$18,0))))</f>
        <v>Automotive gasoline (petrol)</v>
      </c>
      <c r="AC31" s="7">
        <f t="shared" si="1"/>
        <v>2.3450199999999999</v>
      </c>
      <c r="AD31" s="7">
        <f t="shared" si="2"/>
        <v>2.4823400000000002</v>
      </c>
      <c r="AE31" s="7">
        <f t="shared" si="3"/>
        <v>2.4934799999999999</v>
      </c>
      <c r="AF31" s="7">
        <f t="shared" si="4"/>
        <v>1.21122</v>
      </c>
      <c r="AG31" s="7">
        <f t="shared" si="5"/>
        <v>2.5628299999999999</v>
      </c>
      <c r="AH31" s="7">
        <f t="shared" si="6"/>
        <v>2.2666999999999997</v>
      </c>
      <c r="AI31" s="7">
        <f t="shared" si="7"/>
        <v>2.4434200000000001</v>
      </c>
      <c r="AJ31" s="7">
        <f t="shared" si="8"/>
        <v>2.88951</v>
      </c>
      <c r="AK31" s="7">
        <f t="shared" si="9"/>
        <v>2.7376499999999999</v>
      </c>
      <c r="AL31" s="7">
        <f t="shared" si="10"/>
        <v>2.2579400000000001</v>
      </c>
      <c r="AM31" s="7">
        <f t="shared" si="11"/>
        <v>2.3437299999999999</v>
      </c>
      <c r="AN31" s="7">
        <f t="shared" si="12"/>
        <v>2.0105599999999999</v>
      </c>
      <c r="AO31" s="7" t="str">
        <f t="shared" si="13"/>
        <v/>
      </c>
      <c r="AP31" s="104">
        <f t="shared" si="14"/>
        <v>28.044400000000003</v>
      </c>
      <c r="AQ31" s="7" t="str">
        <f t="shared" si="15"/>
        <v>㎥</v>
      </c>
      <c r="AR31" s="257">
        <f>IF($C31="","",$AP31*IF($AQ31="㎥",VLOOKUP('3-1. (Raw data) Scope 1'!AQ31,'5-3. Unit Conversion'!$B$5:$J$13,3,FALSE)*VLOOKUP('3-1. (Raw data) Scope 1'!AB31,'5-1. Fuel Density'!$B$6:$D$18,3,FALSE)*1000,IF($AQ31="kg",VLOOKUP('3-1. (Raw data) Scope 1'!AQ31,'5-3. Unit Conversion'!$B$16:$G$21,3,FALSE),0)))</f>
        <v>20780.900400000002</v>
      </c>
      <c r="AS31" s="257">
        <f>IFERROR(IF($AB31="","",IF(VLOOKUP($AB31,'5-1. Fuel Density'!$B$6:$G$19,6,0)="Use of other GHGs",0,IF($AB31="Industrial Wastes",$AR31*'5-4. Calorific&amp;Emission factor'!$R$75,$AR31*VLOOKUP($AB31,'5-4. Calorific&amp;Emission factor'!$P$9:$R$74,3,FALSE)))),0)</f>
        <v>920593.88772</v>
      </c>
      <c r="AT31" s="348">
        <f>IF($AB31="","",IF(OR($AB31="Hydrofluorocarbons(HFCs)",$AB31="ETC"),$AR31*VLOOKUP($J31,'5-4. Calorific&amp;Emission factor'!$B$10:$D$14,3,0)/1000,IF(VLOOKUP($AB31,'5-1. Fuel Density'!$B$6:$G$19,6,0)="Use of other GHGs",$AU31/1000,(($AU31*'5-4. Calorific&amp;Emission factor'!$D$7)+($AV31*'5-4. Calorific&amp;Emission factor'!$D$8)+($AW31*'5-4. Calorific&amp;Emission factor'!$D$9))/1000)))</f>
        <v>64.022517802709856</v>
      </c>
      <c r="AU31" s="68">
        <f>IF($AB31="","",IF(VLOOKUP($AB31,'5-1. Fuel Density'!$B$6:$G$19,6,0)="Use of other GHGs",$AR31*VLOOKUP($AB31,'5-4. Calorific&amp;Emission factor'!$O$9:$Y$74,5,FALSE)/1000000,$AS31*VLOOKUP($AB31,'5-4. Calorific&amp;Emission factor'!$P$9:$Y$74,4,FALSE)/1000000))</f>
        <v>63797.156418996005</v>
      </c>
      <c r="AV31" s="68">
        <f>IF($AB31="","",IF(VLOOKUP($AB31,'5-1. Fuel Density'!$B$6:$G$19,6,0)="Use of other GHGs",0,$AS31*VLOOKUP($AB31,'5-4. Calorific&amp;Emission factor'!$P$9:$Y$74,6,FALSE)/1000000))</f>
        <v>2.7617816631599998</v>
      </c>
      <c r="AW31" s="68">
        <f>IF($AB31="","",IF(VLOOKUP($AB31,'5-1. Fuel Density'!$B$6:$G$19,6,0)="Use of other GHGs",0,$AS31*VLOOKUP($AB31,'5-4. Calorific&amp;Emission factor'!$P$9:$Y$74,9,FALSE)/1000000))</f>
        <v>0.55235633263200001</v>
      </c>
    </row>
    <row r="32" spans="2:49">
      <c r="B32" s="7">
        <v>27</v>
      </c>
      <c r="C32" s="7" t="s">
        <v>105</v>
      </c>
      <c r="D32" s="7" t="s">
        <v>40</v>
      </c>
      <c r="E32" s="55" t="s">
        <v>112</v>
      </c>
      <c r="F32" s="55" t="s">
        <v>107</v>
      </c>
      <c r="G32" s="55" t="s">
        <v>113</v>
      </c>
      <c r="H32" s="55" t="s">
        <v>114</v>
      </c>
      <c r="I32" s="55" t="s">
        <v>115</v>
      </c>
      <c r="J32" s="55" t="s">
        <v>116</v>
      </c>
      <c r="K32" s="347">
        <v>311703</v>
      </c>
      <c r="L32" s="57">
        <v>24973</v>
      </c>
      <c r="M32" s="57">
        <v>22164</v>
      </c>
      <c r="N32" s="57">
        <v>28645</v>
      </c>
      <c r="O32" s="57">
        <v>26953</v>
      </c>
      <c r="P32" s="57">
        <v>28481</v>
      </c>
      <c r="Q32" s="57">
        <v>26867</v>
      </c>
      <c r="R32" s="57">
        <v>26050</v>
      </c>
      <c r="S32" s="57">
        <v>25450</v>
      </c>
      <c r="T32" s="57">
        <v>25560</v>
      </c>
      <c r="U32" s="57">
        <v>25150</v>
      </c>
      <c r="V32" s="57">
        <v>25740</v>
      </c>
      <c r="W32" s="57">
        <v>25670</v>
      </c>
      <c r="X32" s="94" t="s">
        <v>117</v>
      </c>
      <c r="Y32" s="7">
        <v>2023</v>
      </c>
      <c r="Z32" s="7" t="str">
        <f>VLOOKUP($E32,'5-2. Emission Facility'!$B$7:$D$16,2,0)</f>
        <v>Boiler</v>
      </c>
      <c r="AA32" s="7" t="str">
        <f>VLOOKUP($Z32,'5-2. Emission Facility'!$C$7:$D$16,2,0)</f>
        <v>Stationary Combustion</v>
      </c>
      <c r="AB32" s="7" t="str">
        <f>IF($C32="","",IF(VLOOKUP($C32,'1. General Facility Information'!$C$7:$E$13,3,0)="Korea",'3-1. (Raw data) Scope 1'!$I32,INDEX('5-1. Fuel Density'!$B$6:$B$18,MATCH('3-1. (Raw data) Scope 1'!$I32,'5-1. Fuel Density'!$C$6:$C$18,0))))</f>
        <v>Industrial Wastes</v>
      </c>
      <c r="AC32" s="7">
        <f t="shared" si="1"/>
        <v>24973</v>
      </c>
      <c r="AD32" s="7">
        <f t="shared" si="2"/>
        <v>22164</v>
      </c>
      <c r="AE32" s="7">
        <f t="shared" si="3"/>
        <v>28645</v>
      </c>
      <c r="AF32" s="7">
        <f t="shared" si="4"/>
        <v>26953</v>
      </c>
      <c r="AG32" s="7">
        <f t="shared" si="5"/>
        <v>28481</v>
      </c>
      <c r="AH32" s="7">
        <f t="shared" si="6"/>
        <v>26867</v>
      </c>
      <c r="AI32" s="7">
        <f t="shared" si="7"/>
        <v>26050</v>
      </c>
      <c r="AJ32" s="7">
        <f t="shared" si="8"/>
        <v>25450</v>
      </c>
      <c r="AK32" s="7">
        <f t="shared" si="9"/>
        <v>25560</v>
      </c>
      <c r="AL32" s="7">
        <f t="shared" si="10"/>
        <v>25150</v>
      </c>
      <c r="AM32" s="7">
        <f t="shared" si="11"/>
        <v>25740</v>
      </c>
      <c r="AN32" s="7">
        <f t="shared" si="12"/>
        <v>25670</v>
      </c>
      <c r="AO32" s="7" t="str">
        <f t="shared" si="13"/>
        <v/>
      </c>
      <c r="AP32" s="104">
        <f t="shared" si="14"/>
        <v>311703</v>
      </c>
      <c r="AQ32" s="7" t="str">
        <f t="shared" si="15"/>
        <v>kg</v>
      </c>
      <c r="AR32" s="257">
        <f>IF($C32="","",$AP32*IF($AQ32="㎥",VLOOKUP('3-1. (Raw data) Scope 1'!AQ32,'5-3. Unit Conversion'!$B$5:$J$13,3,FALSE)*VLOOKUP('3-1. (Raw data) Scope 1'!AB32,'5-1. Fuel Density'!$B$6:$D$18,3,FALSE)*1000,IF($AQ32="kg",VLOOKUP('3-1. (Raw data) Scope 1'!AQ32,'5-3. Unit Conversion'!$B$16:$G$21,3,FALSE),0)))</f>
        <v>311703</v>
      </c>
      <c r="AS32" s="257">
        <f>IFERROR(IF($AB32="","",IF(VLOOKUP($AB32,'5-1. Fuel Density'!$B$6:$G$19,6,0)="Use of other GHGs",0,IF($AB32="Industrial Wastes",$AR32*'5-4. Calorific&amp;Emission factor'!$R$75,$AR32*VLOOKUP($AB32,'5-4. Calorific&amp;Emission factor'!$P$9:$R$74,3,FALSE)))),0)</f>
        <v>6781664.6431845594</v>
      </c>
      <c r="AT32" s="348">
        <f>IF($AB32="","",IF(OR($AB32="Hydrofluorocarbons(HFCs)",$AB32="ETC"),$AR32*VLOOKUP($J32,'5-4. Calorific&amp;Emission factor'!$B$10:$D$14,3,0)/1000,IF(VLOOKUP($AB32,'5-1. Fuel Density'!$B$6:$G$19,6,0)="Use of other GHGs",$AU32/1000,(($AU32*'5-4. Calorific&amp;Emission factor'!$D$7)+($AV32*'5-4. Calorific&amp;Emission factor'!$D$8)+($AW32*'5-4. Calorific&amp;Emission factor'!$D$9))/1000)))</f>
        <v>982.67677012672902</v>
      </c>
      <c r="AU32" s="68">
        <f>IF($AB32="","",IF(VLOOKUP($AB32,'5-1. Fuel Density'!$B$6:$G$19,6,0)="Use of other GHGs",$AR32*VLOOKUP($AB32,'5-4. Calorific&amp;Emission factor'!$O$9:$Y$74,5,FALSE)/1000000,$AS32*VLOOKUP($AB32,'5-4. Calorific&amp;Emission factor'!$P$9:$Y$74,4,FALSE)/1000000))</f>
        <v>969778.04397539201</v>
      </c>
      <c r="AV32" s="68">
        <f>IF($AB32="","",IF(VLOOKUP($AB32,'5-1. Fuel Density'!$B$6:$G$19,6,0)="Use of other GHGs",0,$AS32*VLOOKUP($AB32,'5-4. Calorific&amp;Emission factor'!$P$9:$Y$74,6,FALSE)/1000000))</f>
        <v>203.44993929553678</v>
      </c>
      <c r="AW32" s="68">
        <f>IF($AB32="","",IF(VLOOKUP($AB32,'5-1. Fuel Density'!$B$6:$G$19,6,0)="Use of other GHGs",0,$AS32*VLOOKUP($AB32,'5-4. Calorific&amp;Emission factor'!$P$9:$Y$74,9,FALSE)/1000000))</f>
        <v>27.126658572738236</v>
      </c>
    </row>
    <row r="33" spans="2:49">
      <c r="B33" s="7">
        <v>28</v>
      </c>
      <c r="C33" s="7" t="s">
        <v>105</v>
      </c>
      <c r="D33" s="7" t="s">
        <v>40</v>
      </c>
      <c r="E33" s="55" t="s">
        <v>118</v>
      </c>
      <c r="F33" s="55" t="s">
        <v>107</v>
      </c>
      <c r="G33" s="55" t="s">
        <v>108</v>
      </c>
      <c r="H33" s="55" t="s">
        <v>119</v>
      </c>
      <c r="I33" s="55" t="s">
        <v>120</v>
      </c>
      <c r="J33" s="55" t="s">
        <v>121</v>
      </c>
      <c r="K33" s="347">
        <v>1.5400000000000005</v>
      </c>
      <c r="L33" s="57">
        <v>0.13</v>
      </c>
      <c r="M33" s="57">
        <v>0.13</v>
      </c>
      <c r="N33" s="57">
        <v>0.14000000000000001</v>
      </c>
      <c r="O33" s="57">
        <v>0.14000000000000001</v>
      </c>
      <c r="P33" s="57">
        <v>0.12</v>
      </c>
      <c r="Q33" s="57">
        <v>0.12</v>
      </c>
      <c r="R33" s="57">
        <v>0.13</v>
      </c>
      <c r="S33" s="57">
        <v>0.13</v>
      </c>
      <c r="T33" s="57">
        <v>0.14000000000000001</v>
      </c>
      <c r="U33" s="57">
        <v>0.12</v>
      </c>
      <c r="V33" s="57">
        <v>0.12</v>
      </c>
      <c r="W33" s="57">
        <v>0.12</v>
      </c>
      <c r="X33" s="94" t="s">
        <v>104</v>
      </c>
      <c r="Y33" s="7">
        <v>2023</v>
      </c>
      <c r="Z33" s="7" t="str">
        <f>VLOOKUP($E33,'5-2. Emission Facility'!$B$7:$D$16,2,0)</f>
        <v>Forklift</v>
      </c>
      <c r="AA33" s="7" t="str">
        <f>VLOOKUP($Z33,'5-2. Emission Facility'!$C$7:$D$16,2,0)</f>
        <v>Mobile combustion</v>
      </c>
      <c r="AB33" s="7" t="str">
        <f>IF($C33="","",IF(VLOOKUP($C33,'1. General Facility Information'!$C$7:$E$13,3,0)="Korea",'3-1. (Raw data) Scope 1'!$I33,INDEX('5-1. Fuel Density'!$B$6:$B$18,MATCH('3-1. (Raw data) Scope 1'!$I33,'5-1. Fuel Density'!$C$6:$C$18,0))))</f>
        <v>Biodiesel</v>
      </c>
      <c r="AC33" s="7">
        <f t="shared" si="1"/>
        <v>0.13</v>
      </c>
      <c r="AD33" s="7">
        <f t="shared" si="2"/>
        <v>0.13</v>
      </c>
      <c r="AE33" s="7">
        <f t="shared" si="3"/>
        <v>0.14000000000000001</v>
      </c>
      <c r="AF33" s="7">
        <f t="shared" si="4"/>
        <v>0.14000000000000001</v>
      </c>
      <c r="AG33" s="7">
        <f t="shared" si="5"/>
        <v>0.12</v>
      </c>
      <c r="AH33" s="7">
        <f t="shared" si="6"/>
        <v>0.12</v>
      </c>
      <c r="AI33" s="7">
        <f t="shared" si="7"/>
        <v>0.13</v>
      </c>
      <c r="AJ33" s="7">
        <f t="shared" si="8"/>
        <v>0.13</v>
      </c>
      <c r="AK33" s="7">
        <f t="shared" si="9"/>
        <v>0.14000000000000001</v>
      </c>
      <c r="AL33" s="7">
        <f t="shared" si="10"/>
        <v>0.12</v>
      </c>
      <c r="AM33" s="7">
        <f t="shared" si="11"/>
        <v>0.12</v>
      </c>
      <c r="AN33" s="7">
        <f t="shared" si="12"/>
        <v>0.12</v>
      </c>
      <c r="AO33" s="7" t="str">
        <f t="shared" si="13"/>
        <v/>
      </c>
      <c r="AP33" s="104">
        <f t="shared" si="14"/>
        <v>1.5400000000000005</v>
      </c>
      <c r="AQ33" s="7" t="str">
        <f t="shared" si="15"/>
        <v>㎥</v>
      </c>
      <c r="AR33" s="257">
        <f>IF($C33="","",$AP33*IF($AQ33="㎥",VLOOKUP('3-1. (Raw data) Scope 1'!AQ33,'5-3. Unit Conversion'!$B$5:$J$13,3,FALSE)*VLOOKUP('3-1. (Raw data) Scope 1'!AB33,'5-1. Fuel Density'!$B$6:$D$18,3,FALSE)*1000,IF($AQ33="kg",VLOOKUP('3-1. (Raw data) Scope 1'!AQ33,'5-3. Unit Conversion'!$B$16:$G$21,3,FALSE),0)))</f>
        <v>1301.3000000000004</v>
      </c>
      <c r="AS33" s="257">
        <f>IFERROR(IF($AB33="","",IF(VLOOKUP($AB33,'5-1. Fuel Density'!$B$6:$G$19,6,0)="Use of other GHGs",0,IF($AB33="Industrial Wastes",$AR33*'5-4. Calorific&amp;Emission factor'!$R$75,$AR33*VLOOKUP($AB33,'5-4. Calorific&amp;Emission factor'!$P$9:$R$74,3,FALSE)))),0)</f>
        <v>35135.100000000013</v>
      </c>
      <c r="AT33" s="348">
        <f>IF($AB33="","",IF(OR($AB33="Hydrofluorocarbons(HFCs)",$AB33="ETC"),$AR33*VLOOKUP($J33,'5-4. Calorific&amp;Emission factor'!$B$10:$D$14,3,0)/1000,IF(VLOOKUP($AB33,'5-1. Fuel Density'!$B$6:$G$19,6,0)="Use of other GHGs",$AU33/1000,(($AU33*'5-4. Calorific&amp;Emission factor'!$D$7)+($AV33*'5-4. Calorific&amp;Emission factor'!$D$8)+($AW33*'5-4. Calorific&amp;Emission factor'!$D$9))/1000)))</f>
        <v>2.4961661524800012</v>
      </c>
      <c r="AU33" s="68">
        <f>IF($AB33="","",IF(VLOOKUP($AB33,'5-1. Fuel Density'!$B$6:$G$19,6,0)="Use of other GHGs",$AR33*VLOOKUP($AB33,'5-4. Calorific&amp;Emission factor'!$O$9:$Y$74,5,FALSE)/1000000,$AS33*VLOOKUP($AB33,'5-4. Calorific&amp;Emission factor'!$P$9:$Y$74,4,FALSE)/1000000))</f>
        <v>2487.5650800000008</v>
      </c>
      <c r="AV33" s="68">
        <f>IF($AB33="","",IF(VLOOKUP($AB33,'5-1. Fuel Density'!$B$6:$G$19,6,0)="Use of other GHGs",0,$AS33*VLOOKUP($AB33,'5-4. Calorific&amp;Emission factor'!$P$9:$Y$74,6,FALSE)/1000000))</f>
        <v>0.10540530000000005</v>
      </c>
      <c r="AW33" s="68">
        <f>IF($AB33="","",IF(VLOOKUP($AB33,'5-1. Fuel Density'!$B$6:$G$19,6,0)="Use of other GHGs",0,$AS33*VLOOKUP($AB33,'5-4. Calorific&amp;Emission factor'!$P$9:$Y$74,9,FALSE)/1000000))</f>
        <v>2.1081060000000009E-2</v>
      </c>
    </row>
    <row r="34" spans="2:49">
      <c r="B34" s="7">
        <v>29</v>
      </c>
      <c r="C34" s="7" t="s">
        <v>105</v>
      </c>
      <c r="D34" s="7" t="s">
        <v>40</v>
      </c>
      <c r="E34" s="55" t="s">
        <v>122</v>
      </c>
      <c r="F34" s="55" t="s">
        <v>107</v>
      </c>
      <c r="G34" s="55" t="s">
        <v>123</v>
      </c>
      <c r="H34" s="55" t="s">
        <v>124</v>
      </c>
      <c r="I34" s="55" t="s">
        <v>125</v>
      </c>
      <c r="J34" s="55" t="s">
        <v>126</v>
      </c>
      <c r="K34" s="347">
        <v>264</v>
      </c>
      <c r="L34" s="57">
        <v>36</v>
      </c>
      <c r="M34" s="57">
        <v>24</v>
      </c>
      <c r="N34" s="57">
        <v>24</v>
      </c>
      <c r="O34" s="57">
        <v>12</v>
      </c>
      <c r="P34" s="57">
        <v>24</v>
      </c>
      <c r="Q34" s="57">
        <v>12</v>
      </c>
      <c r="R34" s="57">
        <v>24</v>
      </c>
      <c r="S34" s="57">
        <v>24</v>
      </c>
      <c r="T34" s="57">
        <v>12</v>
      </c>
      <c r="U34" s="57">
        <v>24</v>
      </c>
      <c r="V34" s="57">
        <v>24</v>
      </c>
      <c r="W34" s="57">
        <v>24</v>
      </c>
      <c r="X34" s="94" t="s">
        <v>117</v>
      </c>
      <c r="Y34" s="7">
        <v>2023</v>
      </c>
      <c r="Z34" s="7" t="str">
        <f>VLOOKUP($E34,'5-2. Emission Facility'!$B$7:$D$16,2,0)</f>
        <v>Kitchen</v>
      </c>
      <c r="AA34" s="7" t="str">
        <f>VLOOKUP($Z34,'5-2. Emission Facility'!$C$7:$D$16,2,0)</f>
        <v>Others</v>
      </c>
      <c r="AB34" s="7" t="str">
        <f>IF($C34="","",IF(VLOOKUP($C34,'1. General Facility Information'!$C$7:$E$13,3,0)="Korea",'3-1. (Raw data) Scope 1'!$I34,INDEX('5-1. Fuel Density'!$B$6:$B$18,MATCH('3-1. (Raw data) Scope 1'!$I34,'5-1. Fuel Density'!$C$6:$C$18,0))))</f>
        <v>Liquefied Petroleum Gas (LPG)</v>
      </c>
      <c r="AC34" s="7">
        <f t="shared" si="1"/>
        <v>36</v>
      </c>
      <c r="AD34" s="7">
        <f t="shared" si="2"/>
        <v>24</v>
      </c>
      <c r="AE34" s="7">
        <f t="shared" si="3"/>
        <v>24</v>
      </c>
      <c r="AF34" s="7">
        <f t="shared" si="4"/>
        <v>12</v>
      </c>
      <c r="AG34" s="7">
        <f t="shared" si="5"/>
        <v>24</v>
      </c>
      <c r="AH34" s="7">
        <f t="shared" si="6"/>
        <v>12</v>
      </c>
      <c r="AI34" s="7">
        <f t="shared" si="7"/>
        <v>24</v>
      </c>
      <c r="AJ34" s="7">
        <f t="shared" si="8"/>
        <v>24</v>
      </c>
      <c r="AK34" s="7">
        <f t="shared" si="9"/>
        <v>12</v>
      </c>
      <c r="AL34" s="7">
        <f t="shared" si="10"/>
        <v>24</v>
      </c>
      <c r="AM34" s="7">
        <f t="shared" si="11"/>
        <v>24</v>
      </c>
      <c r="AN34" s="7">
        <f t="shared" si="12"/>
        <v>24</v>
      </c>
      <c r="AO34" s="7" t="str">
        <f t="shared" si="13"/>
        <v/>
      </c>
      <c r="AP34" s="104">
        <f t="shared" si="14"/>
        <v>264</v>
      </c>
      <c r="AQ34" s="7" t="str">
        <f t="shared" si="15"/>
        <v>kg</v>
      </c>
      <c r="AR34" s="257">
        <f>IF($C34="","",$AP34*IF($AQ34="㎥",VLOOKUP('3-1. (Raw data) Scope 1'!AQ34,'5-3. Unit Conversion'!$B$5:$J$13,3,FALSE)*VLOOKUP('3-1. (Raw data) Scope 1'!AB34,'5-1. Fuel Density'!$B$6:$D$18,3,FALSE)*1000,IF($AQ34="kg",VLOOKUP('3-1. (Raw data) Scope 1'!AQ34,'5-3. Unit Conversion'!$B$16:$G$21,3,FALSE),0)))</f>
        <v>264</v>
      </c>
      <c r="AS34" s="257">
        <f>IFERROR(IF($AB34="","",IF(VLOOKUP($AB34,'5-1. Fuel Density'!$B$6:$G$19,6,0)="Use of other GHGs",0,IF($AB34="Industrial Wastes",$AR34*'5-4. Calorific&amp;Emission factor'!$R$75,$AR34*VLOOKUP($AB34,'5-4. Calorific&amp;Emission factor'!$P$9:$R$74,3,FALSE)))),0)</f>
        <v>12487.199999999999</v>
      </c>
      <c r="AT34" s="348">
        <f>IF($AB34="","",IF(OR($AB34="Hydrofluorocarbons(HFCs)",$AB34="ETC"),$AR34*VLOOKUP($J34,'5-4. Calorific&amp;Emission factor'!$B$10:$D$14,3,0)/1000,IF(VLOOKUP($AB34,'5-1. Fuel Density'!$B$6:$G$19,6,0)="Use of other GHGs",$AU34/1000,(($AU34*'5-4. Calorific&amp;Emission factor'!$D$7)+($AV34*'5-4. Calorific&amp;Emission factor'!$D$8)+($AW34*'5-4. Calorific&amp;Emission factor'!$D$9))/1000)))</f>
        <v>0.78862037495999993</v>
      </c>
      <c r="AU34" s="68">
        <f>IF($AB34="","",IF(VLOOKUP($AB34,'5-1. Fuel Density'!$B$6:$G$19,6,0)="Use of other GHGs",$AR34*VLOOKUP($AB34,'5-4. Calorific&amp;Emission factor'!$O$9:$Y$74,5,FALSE)/1000000,$AS34*VLOOKUP($AB34,'5-4. Calorific&amp;Emission factor'!$P$9:$Y$74,4,FALSE)/1000000))</f>
        <v>787.94231999999988</v>
      </c>
      <c r="AV34" s="68">
        <f>IF($AB34="","",IF(VLOOKUP($AB34,'5-1. Fuel Density'!$B$6:$G$19,6,0)="Use of other GHGs",0,$AS34*VLOOKUP($AB34,'5-4. Calorific&amp;Emission factor'!$P$9:$Y$74,6,FALSE)/1000000))</f>
        <v>1.2487199999999999E-2</v>
      </c>
      <c r="AW34" s="68">
        <f>IF($AB34="","",IF(VLOOKUP($AB34,'5-1. Fuel Density'!$B$6:$G$19,6,0)="Use of other GHGs",0,$AS34*VLOOKUP($AB34,'5-4. Calorific&amp;Emission factor'!$P$9:$Y$74,9,FALSE)/1000000))</f>
        <v>1.24872E-3</v>
      </c>
    </row>
    <row r="35" spans="2:49">
      <c r="B35" s="7">
        <v>30</v>
      </c>
      <c r="C35" s="7" t="s">
        <v>127</v>
      </c>
      <c r="D35" s="7" t="s">
        <v>13</v>
      </c>
      <c r="E35" s="55" t="s">
        <v>128</v>
      </c>
      <c r="F35" s="55" t="s">
        <v>107</v>
      </c>
      <c r="G35" s="55" t="s">
        <v>129</v>
      </c>
      <c r="H35" s="55"/>
      <c r="I35" s="55" t="s">
        <v>125</v>
      </c>
      <c r="J35" s="55" t="s">
        <v>146</v>
      </c>
      <c r="K35" s="347">
        <v>881.0200000000001</v>
      </c>
      <c r="L35" s="57">
        <v>61.38</v>
      </c>
      <c r="M35" s="57">
        <v>61.38</v>
      </c>
      <c r="N35" s="57">
        <v>73.150000000000006</v>
      </c>
      <c r="O35" s="57">
        <v>73.150000000000006</v>
      </c>
      <c r="P35" s="57">
        <v>50.3</v>
      </c>
      <c r="Q35" s="57">
        <v>73.150000000000006</v>
      </c>
      <c r="R35" s="57">
        <v>73.38</v>
      </c>
      <c r="S35" s="57">
        <v>85.84</v>
      </c>
      <c r="T35" s="57">
        <v>73.38</v>
      </c>
      <c r="U35" s="57">
        <v>73.61</v>
      </c>
      <c r="V35" s="57">
        <v>85.38</v>
      </c>
      <c r="W35" s="57">
        <v>96.92</v>
      </c>
      <c r="X35" s="94" t="s">
        <v>117</v>
      </c>
      <c r="Y35" s="7">
        <v>2023</v>
      </c>
      <c r="Z35" s="7" t="str">
        <f>VLOOKUP($E35,'5-2. Emission Facility'!$B$7:$D$16,2,0)</f>
        <v>Mess</v>
      </c>
      <c r="AA35" s="7" t="str">
        <f>VLOOKUP($Z35,'5-2. Emission Facility'!$C$7:$D$16,2,0)</f>
        <v>Others</v>
      </c>
      <c r="AB35" s="7" t="str">
        <f>IF($C35="","",IF(VLOOKUP($C35,'1. General Facility Information'!$C$7:$E$13,3,0)="Korea",'3-1. (Raw data) Scope 1'!$I35,INDEX('5-1. Fuel Density'!$B$6:$B$18,MATCH('3-1. (Raw data) Scope 1'!$I35,'5-1. Fuel Density'!$C$6:$C$18,0))))</f>
        <v>Liquefied Petroleum Gas (LPG)</v>
      </c>
      <c r="AC35" s="7">
        <f t="shared" si="1"/>
        <v>61.38</v>
      </c>
      <c r="AD35" s="7">
        <f t="shared" si="2"/>
        <v>61.38</v>
      </c>
      <c r="AE35" s="7">
        <f t="shared" si="3"/>
        <v>73.150000000000006</v>
      </c>
      <c r="AF35" s="7">
        <f t="shared" si="4"/>
        <v>73.150000000000006</v>
      </c>
      <c r="AG35" s="7">
        <f t="shared" si="5"/>
        <v>50.3</v>
      </c>
      <c r="AH35" s="7">
        <f t="shared" si="6"/>
        <v>73.150000000000006</v>
      </c>
      <c r="AI35" s="7">
        <f t="shared" si="7"/>
        <v>73.38</v>
      </c>
      <c r="AJ35" s="7">
        <f t="shared" si="8"/>
        <v>85.84</v>
      </c>
      <c r="AK35" s="7">
        <f t="shared" si="9"/>
        <v>73.38</v>
      </c>
      <c r="AL35" s="7">
        <f t="shared" si="10"/>
        <v>73.61</v>
      </c>
      <c r="AM35" s="7">
        <f t="shared" si="11"/>
        <v>85.38</v>
      </c>
      <c r="AN35" s="7">
        <f t="shared" si="12"/>
        <v>96.92</v>
      </c>
      <c r="AO35" s="7" t="str">
        <f t="shared" si="13"/>
        <v/>
      </c>
      <c r="AP35" s="104">
        <f t="shared" si="14"/>
        <v>881.0200000000001</v>
      </c>
      <c r="AQ35" s="7" t="str">
        <f t="shared" si="15"/>
        <v>kg</v>
      </c>
      <c r="AR35" s="257">
        <f>IF($C35="","",$AP35*IF($AQ35="㎥",VLOOKUP('3-1. (Raw data) Scope 1'!AQ35,'5-3. Unit Conversion'!$B$5:$J$13,3,FALSE)*VLOOKUP('3-1. (Raw data) Scope 1'!AB35,'5-1. Fuel Density'!$B$6:$D$18,3,FALSE)*1000,IF($AQ35="kg",VLOOKUP('3-1. (Raw data) Scope 1'!AQ35,'5-3. Unit Conversion'!$B$16:$G$21,3,FALSE),0)))</f>
        <v>881.0200000000001</v>
      </c>
      <c r="AS35" s="257">
        <f>IFERROR(IF($AB35="","",IF(VLOOKUP($AB35,'5-1. Fuel Density'!$B$6:$G$19,6,0)="Use of other GHGs",0,IF($AB35="Industrial Wastes",$AR35*'5-4. Calorific&amp;Emission factor'!$R$75,$AR35*VLOOKUP($AB35,'5-4. Calorific&amp;Emission factor'!$P$9:$R$74,3,FALSE)))),0)</f>
        <v>41672.245999999999</v>
      </c>
      <c r="AT35" s="348">
        <f>IF($AB35="","",IF(OR($AB35="Hydrofluorocarbons(HFCs)",$AB35="ETC"),$AR35*VLOOKUP($J35,'5-4. Calorific&amp;Emission factor'!$B$10:$D$14,3,0)/1000,IF(VLOOKUP($AB35,'5-1. Fuel Density'!$B$6:$G$19,6,0)="Use of other GHGs",$AU35/1000,(($AU35*'5-4. Calorific&amp;Emission factor'!$D$7)+($AV35*'5-4. Calorific&amp;Emission factor'!$D$8)+($AW35*'5-4. Calorific&amp;Emission factor'!$D$9))/1000)))</f>
        <v>2.6317815255577997</v>
      </c>
      <c r="AU35" s="68">
        <f>IF($AB35="","",IF(VLOOKUP($AB35,'5-1. Fuel Density'!$B$6:$G$19,6,0)="Use of other GHGs",$AR35*VLOOKUP($AB35,'5-4. Calorific&amp;Emission factor'!$O$9:$Y$74,5,FALSE)/1000000,$AS35*VLOOKUP($AB35,'5-4. Calorific&amp;Emission factor'!$P$9:$Y$74,4,FALSE)/1000000))</f>
        <v>2629.5187225999998</v>
      </c>
      <c r="AV35" s="68">
        <f>IF($AB35="","",IF(VLOOKUP($AB35,'5-1. Fuel Density'!$B$6:$G$19,6,0)="Use of other GHGs",0,$AS35*VLOOKUP($AB35,'5-4. Calorific&amp;Emission factor'!$P$9:$Y$74,6,FALSE)/1000000))</f>
        <v>4.1672245999999996E-2</v>
      </c>
      <c r="AW35" s="68">
        <f>IF($AB35="","",IF(VLOOKUP($AB35,'5-1. Fuel Density'!$B$6:$G$19,6,0)="Use of other GHGs",0,$AS35*VLOOKUP($AB35,'5-4. Calorific&amp;Emission factor'!$P$9:$Y$74,9,FALSE)/1000000))</f>
        <v>4.1672246000000008E-3</v>
      </c>
    </row>
    <row r="36" spans="2:49">
      <c r="B36" s="7">
        <v>31</v>
      </c>
      <c r="C36" s="7" t="s">
        <v>127</v>
      </c>
      <c r="D36" s="7" t="s">
        <v>13</v>
      </c>
      <c r="E36" s="55" t="s">
        <v>130</v>
      </c>
      <c r="F36" s="55" t="s">
        <v>107</v>
      </c>
      <c r="G36" s="55" t="s">
        <v>129</v>
      </c>
      <c r="H36" s="55"/>
      <c r="I36" s="55" t="s">
        <v>131</v>
      </c>
      <c r="J36" s="55" t="s">
        <v>132</v>
      </c>
      <c r="K36" s="347">
        <v>2.2000000000000002</v>
      </c>
      <c r="L36" s="57">
        <v>0.57499999999999996</v>
      </c>
      <c r="M36" s="57">
        <v>0.1</v>
      </c>
      <c r="N36" s="57">
        <v>0.375</v>
      </c>
      <c r="O36" s="57"/>
      <c r="P36" s="57">
        <v>0.1</v>
      </c>
      <c r="Q36" s="57">
        <v>0.1</v>
      </c>
      <c r="R36" s="57">
        <v>0.125</v>
      </c>
      <c r="S36" s="57">
        <v>0.1</v>
      </c>
      <c r="T36" s="57">
        <v>0.1</v>
      </c>
      <c r="U36" s="57">
        <v>0.4</v>
      </c>
      <c r="V36" s="57">
        <v>0.1</v>
      </c>
      <c r="W36" s="57">
        <v>0.125</v>
      </c>
      <c r="X36" s="94" t="s">
        <v>104</v>
      </c>
      <c r="Y36" s="7">
        <v>2023</v>
      </c>
      <c r="Z36" s="7" t="str">
        <f>VLOOKUP($E36,'5-2. Emission Facility'!$B$7:$D$16,2,0)</f>
        <v>Generator</v>
      </c>
      <c r="AA36" s="7" t="str">
        <f>VLOOKUP($Z36,'5-2. Emission Facility'!$C$7:$D$16,2,0)</f>
        <v>Stationary Combustion</v>
      </c>
      <c r="AB36" s="7" t="str">
        <f>IF($C36="","",IF(VLOOKUP($C36,'1. General Facility Information'!$C$7:$E$13,3,0)="Korea",'3-1. (Raw data) Scope 1'!$I36,INDEX('5-1. Fuel Density'!$B$6:$B$18,MATCH('3-1. (Raw data) Scope 1'!$I36,'5-1. Fuel Density'!$C$6:$C$18,0))))</f>
        <v>Gas / Diesel oil</v>
      </c>
      <c r="AC36" s="7">
        <f t="shared" si="1"/>
        <v>0.57499999999999996</v>
      </c>
      <c r="AD36" s="7">
        <f t="shared" si="2"/>
        <v>0.1</v>
      </c>
      <c r="AE36" s="7">
        <f t="shared" si="3"/>
        <v>0.375</v>
      </c>
      <c r="AF36" s="7">
        <f t="shared" si="4"/>
        <v>0</v>
      </c>
      <c r="AG36" s="7">
        <f t="shared" si="5"/>
        <v>0.1</v>
      </c>
      <c r="AH36" s="7">
        <f t="shared" si="6"/>
        <v>0.1</v>
      </c>
      <c r="AI36" s="7">
        <f t="shared" si="7"/>
        <v>0.125</v>
      </c>
      <c r="AJ36" s="7">
        <f t="shared" si="8"/>
        <v>0.1</v>
      </c>
      <c r="AK36" s="7">
        <f t="shared" si="9"/>
        <v>0.1</v>
      </c>
      <c r="AL36" s="7">
        <f t="shared" si="10"/>
        <v>0.4</v>
      </c>
      <c r="AM36" s="7">
        <f t="shared" si="11"/>
        <v>0.1</v>
      </c>
      <c r="AN36" s="7">
        <f t="shared" si="12"/>
        <v>0.125</v>
      </c>
      <c r="AO36" s="7" t="str">
        <f t="shared" si="13"/>
        <v/>
      </c>
      <c r="AP36" s="104">
        <f t="shared" si="14"/>
        <v>2.2000000000000002</v>
      </c>
      <c r="AQ36" s="7" t="str">
        <f t="shared" si="15"/>
        <v>㎥</v>
      </c>
      <c r="AR36" s="257">
        <f>IF($C36="","",$AP36*IF($AQ36="㎥",VLOOKUP('3-1. (Raw data) Scope 1'!AQ36,'5-3. Unit Conversion'!$B$5:$J$13,3,FALSE)*VLOOKUP('3-1. (Raw data) Scope 1'!AB36,'5-1. Fuel Density'!$B$6:$D$18,3,FALSE)*1000,IF($AQ36="kg",VLOOKUP('3-1. (Raw data) Scope 1'!AQ36,'5-3. Unit Conversion'!$B$16:$G$21,3,FALSE),0)))</f>
        <v>1856.8000000000002</v>
      </c>
      <c r="AS36" s="257">
        <f>IFERROR(IF($AB36="","",IF(VLOOKUP($AB36,'5-1. Fuel Density'!$B$6:$G$19,6,0)="Use of other GHGs",0,IF($AB36="Industrial Wastes",$AR36*'5-4. Calorific&amp;Emission factor'!$R$75,$AR36*VLOOKUP($AB36,'5-4. Calorific&amp;Emission factor'!$P$9:$R$74,3,FALSE)))),0)</f>
        <v>79842.400000000009</v>
      </c>
      <c r="AT36" s="348">
        <f>IF($AB36="","",IF(OR($AB36="Hydrofluorocarbons(HFCs)",$AB36="ETC"),$AR36*VLOOKUP($J36,'5-4. Calorific&amp;Emission factor'!$B$10:$D$14,3,0)/1000,IF(VLOOKUP($AB36,'5-1. Fuel Density'!$B$6:$G$19,6,0)="Use of other GHGs",$AU36/1000,(($AU36*'5-4. Calorific&amp;Emission factor'!$D$7)+($AV36*'5-4. Calorific&amp;Emission factor'!$D$8)+($AW36*'5-4. Calorific&amp;Emission factor'!$D$9))/1000)))</f>
        <v>5.9358672595200002</v>
      </c>
      <c r="AU36" s="68">
        <f>IF($AB36="","",IF(VLOOKUP($AB36,'5-1. Fuel Density'!$B$6:$G$19,6,0)="Use of other GHGs",$AR36*VLOOKUP($AB36,'5-4. Calorific&amp;Emission factor'!$O$9:$Y$74,5,FALSE)/1000000,$AS36*VLOOKUP($AB36,'5-4. Calorific&amp;Emission factor'!$P$9:$Y$74,4,FALSE)/1000000))</f>
        <v>5916.3218400000005</v>
      </c>
      <c r="AV36" s="68">
        <f>IF($AB36="","",IF(VLOOKUP($AB36,'5-1. Fuel Density'!$B$6:$G$19,6,0)="Use of other GHGs",0,$AS36*VLOOKUP($AB36,'5-4. Calorific&amp;Emission factor'!$P$9:$Y$74,6,FALSE)/1000000))</f>
        <v>0.23952720000000002</v>
      </c>
      <c r="AW36" s="68">
        <f>IF($AB36="","",IF(VLOOKUP($AB36,'5-1. Fuel Density'!$B$6:$G$19,6,0)="Use of other GHGs",0,$AS36*VLOOKUP($AB36,'5-4. Calorific&amp;Emission factor'!$P$9:$Y$74,9,FALSE)/1000000))</f>
        <v>4.7905440000000001E-2</v>
      </c>
    </row>
    <row r="37" spans="2:49">
      <c r="B37" s="7">
        <v>32</v>
      </c>
      <c r="C37" s="7" t="s">
        <v>127</v>
      </c>
      <c r="D37" s="7" t="s">
        <v>13</v>
      </c>
      <c r="E37" s="55" t="s">
        <v>112</v>
      </c>
      <c r="F37" s="55" t="s">
        <v>107</v>
      </c>
      <c r="G37" s="55" t="s">
        <v>129</v>
      </c>
      <c r="H37" s="55"/>
      <c r="I37" s="55" t="s">
        <v>115</v>
      </c>
      <c r="J37" s="55" t="s">
        <v>133</v>
      </c>
      <c r="K37" s="347">
        <v>355050</v>
      </c>
      <c r="L37" s="57">
        <v>29700</v>
      </c>
      <c r="M37" s="57">
        <v>29700</v>
      </c>
      <c r="N37" s="57">
        <v>31050</v>
      </c>
      <c r="O37" s="57">
        <v>17550</v>
      </c>
      <c r="P37" s="57">
        <v>31050</v>
      </c>
      <c r="Q37" s="57">
        <v>36450</v>
      </c>
      <c r="R37" s="57">
        <v>27000</v>
      </c>
      <c r="S37" s="57">
        <v>24300</v>
      </c>
      <c r="T37" s="57">
        <v>40500</v>
      </c>
      <c r="U37" s="57">
        <v>29700</v>
      </c>
      <c r="V37" s="57">
        <v>31050</v>
      </c>
      <c r="W37" s="57">
        <v>27000</v>
      </c>
      <c r="X37" s="94" t="s">
        <v>117</v>
      </c>
      <c r="Y37" s="7">
        <v>2023</v>
      </c>
      <c r="Z37" s="7" t="str">
        <f>VLOOKUP($E37,'5-2. Emission Facility'!$B$7:$D$16,2,0)</f>
        <v>Boiler</v>
      </c>
      <c r="AA37" s="7" t="str">
        <f>VLOOKUP($Z37,'5-2. Emission Facility'!$C$7:$D$16,2,0)</f>
        <v>Stationary Combustion</v>
      </c>
      <c r="AB37" s="7" t="str">
        <f>IF($C37="","",IF(VLOOKUP($C37,'1. General Facility Information'!$C$7:$E$13,3,0)="Korea",'3-1. (Raw data) Scope 1'!$I37,INDEX('5-1. Fuel Density'!$B$6:$B$18,MATCH('3-1. (Raw data) Scope 1'!$I37,'5-1. Fuel Density'!$C$6:$C$18,0))))</f>
        <v>Industrial Wastes</v>
      </c>
      <c r="AC37" s="7">
        <f t="shared" si="1"/>
        <v>29700</v>
      </c>
      <c r="AD37" s="7">
        <f t="shared" si="2"/>
        <v>29700</v>
      </c>
      <c r="AE37" s="7">
        <f t="shared" si="3"/>
        <v>31050</v>
      </c>
      <c r="AF37" s="7">
        <f t="shared" si="4"/>
        <v>17550</v>
      </c>
      <c r="AG37" s="7">
        <f t="shared" si="5"/>
        <v>31050</v>
      </c>
      <c r="AH37" s="7">
        <f t="shared" si="6"/>
        <v>36450</v>
      </c>
      <c r="AI37" s="7">
        <f t="shared" si="7"/>
        <v>27000</v>
      </c>
      <c r="AJ37" s="7">
        <f t="shared" si="8"/>
        <v>24300</v>
      </c>
      <c r="AK37" s="7">
        <f t="shared" si="9"/>
        <v>40500</v>
      </c>
      <c r="AL37" s="7">
        <f t="shared" si="10"/>
        <v>29700</v>
      </c>
      <c r="AM37" s="7">
        <f t="shared" si="11"/>
        <v>31050</v>
      </c>
      <c r="AN37" s="7">
        <f t="shared" si="12"/>
        <v>27000</v>
      </c>
      <c r="AO37" s="7" t="str">
        <f t="shared" si="13"/>
        <v/>
      </c>
      <c r="AP37" s="104">
        <f t="shared" si="14"/>
        <v>355050</v>
      </c>
      <c r="AQ37" s="7" t="str">
        <f t="shared" si="15"/>
        <v>kg</v>
      </c>
      <c r="AR37" s="257">
        <f>IF($C37="","",$AP37*IF($AQ37="㎥",VLOOKUP('3-1. (Raw data) Scope 1'!AQ37,'5-3. Unit Conversion'!$B$5:$J$13,3,FALSE)*VLOOKUP('3-1. (Raw data) Scope 1'!AB37,'5-1. Fuel Density'!$B$6:$D$18,3,FALSE)*1000,IF($AQ37="kg",VLOOKUP('3-1. (Raw data) Scope 1'!AQ37,'5-3. Unit Conversion'!$B$16:$G$21,3,FALSE),0)))</f>
        <v>355050</v>
      </c>
      <c r="AS37" s="257">
        <f>IFERROR(IF($AB37="","",IF(VLOOKUP($AB37,'5-1. Fuel Density'!$B$6:$G$19,6,0)="Use of other GHGs",0,IF($AB37="Industrial Wastes",$AR37*'5-4. Calorific&amp;Emission factor'!$R$75,$AR37*VLOOKUP($AB37,'5-4. Calorific&amp;Emission factor'!$P$9:$R$74,3,FALSE)))),0)</f>
        <v>7724757.3220747886</v>
      </c>
      <c r="AT37" s="348">
        <f>IF($AB37="","",IF(OR($AB37="Hydrofluorocarbons(HFCs)",$AB37="ETC"),$AR37*VLOOKUP($J37,'5-4. Calorific&amp;Emission factor'!$B$10:$D$14,3,0)/1000,IF(VLOOKUP($AB37,'5-1. Fuel Density'!$B$6:$G$19,6,0)="Use of other GHGs",$AU37/1000,(($AU37*'5-4. Calorific&amp;Emission factor'!$D$7)+($AV37*'5-4. Calorific&amp;Emission factor'!$D$8)+($AW37*'5-4. Calorific&amp;Emission factor'!$D$9))/1000)))</f>
        <v>1119.3327854832812</v>
      </c>
      <c r="AU37" s="68">
        <f>IF($AB37="","",IF(VLOOKUP($AB37,'5-1. Fuel Density'!$B$6:$G$19,6,0)="Use of other GHGs",$AR37*VLOOKUP($AB37,'5-4. Calorific&amp;Emission factor'!$O$9:$Y$74,5,FALSE)/1000000,$AS37*VLOOKUP($AB37,'5-4. Calorific&amp;Emission factor'!$P$9:$Y$74,4,FALSE)/1000000))</f>
        <v>1104640.2970566947</v>
      </c>
      <c r="AV37" s="68">
        <f>IF($AB37="","",IF(VLOOKUP($AB37,'5-1. Fuel Density'!$B$6:$G$19,6,0)="Use of other GHGs",0,$AS37*VLOOKUP($AB37,'5-4. Calorific&amp;Emission factor'!$P$9:$Y$74,6,FALSE)/1000000))</f>
        <v>231.74271966224367</v>
      </c>
      <c r="AW37" s="68">
        <f>IF($AB37="","",IF(VLOOKUP($AB37,'5-1. Fuel Density'!$B$6:$G$19,6,0)="Use of other GHGs",0,$AS37*VLOOKUP($AB37,'5-4. Calorific&amp;Emission factor'!$P$9:$Y$74,9,FALSE)/1000000))</f>
        <v>30.899029288299154</v>
      </c>
    </row>
    <row r="38" spans="2:49">
      <c r="B38" s="7">
        <v>33</v>
      </c>
      <c r="C38" s="7" t="s">
        <v>127</v>
      </c>
      <c r="D38" s="7" t="s">
        <v>13</v>
      </c>
      <c r="E38" s="55" t="s">
        <v>134</v>
      </c>
      <c r="F38" s="55" t="s">
        <v>135</v>
      </c>
      <c r="G38" s="55" t="s">
        <v>136</v>
      </c>
      <c r="H38" s="55"/>
      <c r="I38" s="55" t="s">
        <v>137</v>
      </c>
      <c r="J38" s="55" t="s">
        <v>138</v>
      </c>
      <c r="K38" s="347">
        <v>11.3</v>
      </c>
      <c r="L38" s="57"/>
      <c r="M38" s="57"/>
      <c r="N38" s="57"/>
      <c r="O38" s="57"/>
      <c r="P38" s="57">
        <v>11.3</v>
      </c>
      <c r="Q38" s="57"/>
      <c r="R38" s="57"/>
      <c r="S38" s="57"/>
      <c r="T38" s="57"/>
      <c r="U38" s="57"/>
      <c r="V38" s="57"/>
      <c r="W38" s="57"/>
      <c r="X38" s="94" t="s">
        <v>117</v>
      </c>
      <c r="Y38" s="7">
        <v>2023</v>
      </c>
      <c r="Z38" s="7" t="str">
        <f>VLOOKUP($E38,'5-2. Emission Facility'!$B$7:$D$16,2,0)</f>
        <v>AC</v>
      </c>
      <c r="AA38" s="7" t="str">
        <f>VLOOKUP($Z38,'5-2. Emission Facility'!$C$7:$D$16,2,0)</f>
        <v>Process Emissions</v>
      </c>
      <c r="AB38" s="7" t="str">
        <f>IF($C38="","",IF(VLOOKUP($C38,'1. General Facility Information'!$C$7:$E$13,3,0)="Korea",'3-1. (Raw data) Scope 1'!$I38,INDEX('5-1. Fuel Density'!$B$6:$B$18,MATCH('3-1. (Raw data) Scope 1'!$I38,'5-1. Fuel Density'!$C$6:$C$18,0))))</f>
        <v>Hydrofluorocarbons(HFCs)</v>
      </c>
      <c r="AC38" s="7">
        <f t="shared" si="1"/>
        <v>0</v>
      </c>
      <c r="AD38" s="7">
        <f t="shared" si="2"/>
        <v>0</v>
      </c>
      <c r="AE38" s="7">
        <f t="shared" si="3"/>
        <v>0</v>
      </c>
      <c r="AF38" s="7">
        <f t="shared" si="4"/>
        <v>0</v>
      </c>
      <c r="AG38" s="7">
        <f t="shared" si="5"/>
        <v>11.3</v>
      </c>
      <c r="AH38" s="7">
        <f t="shared" si="6"/>
        <v>0</v>
      </c>
      <c r="AI38" s="7">
        <f t="shared" si="7"/>
        <v>0</v>
      </c>
      <c r="AJ38" s="7">
        <f t="shared" si="8"/>
        <v>0</v>
      </c>
      <c r="AK38" s="7">
        <f t="shared" si="9"/>
        <v>0</v>
      </c>
      <c r="AL38" s="7">
        <f t="shared" si="10"/>
        <v>0</v>
      </c>
      <c r="AM38" s="7">
        <f t="shared" si="11"/>
        <v>0</v>
      </c>
      <c r="AN38" s="7">
        <f t="shared" si="12"/>
        <v>0</v>
      </c>
      <c r="AO38" s="7" t="str">
        <f t="shared" si="13"/>
        <v/>
      </c>
      <c r="AP38" s="104">
        <f t="shared" si="14"/>
        <v>11.3</v>
      </c>
      <c r="AQ38" s="7" t="str">
        <f t="shared" si="15"/>
        <v>kg</v>
      </c>
      <c r="AR38" s="257">
        <f>IF($C38="","",$AP38*IF($AQ38="㎥",VLOOKUP('3-1. (Raw data) Scope 1'!AQ38,'5-3. Unit Conversion'!$B$5:$J$13,3,FALSE)*VLOOKUP('3-1. (Raw data) Scope 1'!AB38,'5-1. Fuel Density'!$B$6:$D$18,3,FALSE)*1000,IF($AQ38="kg",VLOOKUP('3-1. (Raw data) Scope 1'!AQ38,'5-3. Unit Conversion'!$B$16:$G$21,3,FALSE),0)))</f>
        <v>11.3</v>
      </c>
      <c r="AS38" s="257">
        <f>IFERROR(IF($AB38="","",IF(VLOOKUP($AB38,'5-1. Fuel Density'!$B$6:$G$19,6,0)="Use of other GHGs",0,IF($AB38="Industrial Wastes",$AR38*'5-4. Calorific&amp;Emission factor'!$R$75,$AR38*VLOOKUP($AB38,'5-4. Calorific&amp;Emission factor'!$P$9:$R$74,3,FALSE)))),0)</f>
        <v>0</v>
      </c>
      <c r="AT38" s="348">
        <f>IF($AB38="","",IF(OR($AB38="Hydrofluorocarbons(HFCs)",$AB38="ETC"),$AR38*VLOOKUP($J38,'5-4. Calorific&amp;Emission factor'!$B$10:$D$14,3,0)/1000,IF(VLOOKUP($AB38,'5-1. Fuel Density'!$B$6:$G$19,6,0)="Use of other GHGs",$AU38/1000,(($AU38*'5-4. Calorific&amp;Emission factor'!$D$7)+($AV38*'5-4. Calorific&amp;Emission factor'!$D$8)+($AW38*'5-4. Calorific&amp;Emission factor'!$D$9))/1000)))</f>
        <v>25.48715</v>
      </c>
      <c r="AU38" s="68">
        <f>IF($AB38="","",IF(VLOOKUP($AB38,'5-1. Fuel Density'!$B$6:$G$19,6,0)="Use of other GHGs",$AR38*VLOOKUP($AB38,'5-4. Calorific&amp;Emission factor'!$O$9:$Y$74,5,FALSE)/1000000,$AS38*VLOOKUP($AB38,'5-4. Calorific&amp;Emission factor'!$P$9:$Y$74,4,FALSE)/1000000))</f>
        <v>0</v>
      </c>
      <c r="AV38" s="68">
        <f>IF($AB38="","",IF(VLOOKUP($AB38,'5-1. Fuel Density'!$B$6:$G$19,6,0)="Use of other GHGs",0,$AS38*VLOOKUP($AB38,'5-4. Calorific&amp;Emission factor'!$P$9:$Y$74,6,FALSE)/1000000))</f>
        <v>0</v>
      </c>
      <c r="AW38" s="68">
        <f>IF($AB38="","",IF(VLOOKUP($AB38,'5-1. Fuel Density'!$B$6:$G$19,6,0)="Use of other GHGs",0,$AS38*VLOOKUP($AB38,'5-4. Calorific&amp;Emission factor'!$P$9:$Y$74,9,FALSE)/1000000))</f>
        <v>0</v>
      </c>
    </row>
    <row r="39" spans="2:49">
      <c r="B39" s="7">
        <v>34</v>
      </c>
      <c r="C39" s="7" t="s">
        <v>127</v>
      </c>
      <c r="D39" s="7" t="s">
        <v>13</v>
      </c>
      <c r="E39" s="55" t="s">
        <v>134</v>
      </c>
      <c r="F39" s="55" t="s">
        <v>135</v>
      </c>
      <c r="G39" s="55" t="s">
        <v>136</v>
      </c>
      <c r="H39" s="55"/>
      <c r="I39" s="55" t="s">
        <v>139</v>
      </c>
      <c r="J39" s="55" t="s">
        <v>140</v>
      </c>
      <c r="K39" s="347">
        <v>13.6</v>
      </c>
      <c r="L39" s="57"/>
      <c r="M39" s="57"/>
      <c r="N39" s="57"/>
      <c r="O39" s="57"/>
      <c r="P39" s="57">
        <v>13.6</v>
      </c>
      <c r="Q39" s="57"/>
      <c r="R39" s="57"/>
      <c r="S39" s="57"/>
      <c r="T39" s="57"/>
      <c r="U39" s="57"/>
      <c r="V39" s="57"/>
      <c r="W39" s="57"/>
      <c r="X39" s="94" t="s">
        <v>117</v>
      </c>
      <c r="Y39" s="7">
        <v>2023</v>
      </c>
      <c r="Z39" s="7" t="str">
        <f>VLOOKUP($E39,'5-2. Emission Facility'!$B$7:$D$16,2,0)</f>
        <v>AC</v>
      </c>
      <c r="AA39" s="7" t="str">
        <f>VLOOKUP($Z39,'5-2. Emission Facility'!$C$7:$D$16,2,0)</f>
        <v>Process Emissions</v>
      </c>
      <c r="AB39" s="7" t="str">
        <f>IF($C39="","",IF(VLOOKUP($C39,'1. General Facility Information'!$C$7:$E$13,3,0)="Korea",'3-1. (Raw data) Scope 1'!$I39,INDEX('5-1. Fuel Density'!$B$6:$B$18,MATCH('3-1. (Raw data) Scope 1'!$I39,'5-1. Fuel Density'!$C$6:$C$18,0))))</f>
        <v>Hydrofluorocarbons(HFCs)</v>
      </c>
      <c r="AC39" s="7">
        <f t="shared" si="1"/>
        <v>0</v>
      </c>
      <c r="AD39" s="7">
        <f t="shared" si="2"/>
        <v>0</v>
      </c>
      <c r="AE39" s="7">
        <f t="shared" si="3"/>
        <v>0</v>
      </c>
      <c r="AF39" s="7">
        <f t="shared" si="4"/>
        <v>0</v>
      </c>
      <c r="AG39" s="7">
        <f t="shared" si="5"/>
        <v>13.6</v>
      </c>
      <c r="AH39" s="7">
        <f t="shared" si="6"/>
        <v>0</v>
      </c>
      <c r="AI39" s="7">
        <f t="shared" si="7"/>
        <v>0</v>
      </c>
      <c r="AJ39" s="7">
        <f t="shared" si="8"/>
        <v>0</v>
      </c>
      <c r="AK39" s="7">
        <f t="shared" si="9"/>
        <v>0</v>
      </c>
      <c r="AL39" s="7">
        <f t="shared" si="10"/>
        <v>0</v>
      </c>
      <c r="AM39" s="7">
        <f t="shared" si="11"/>
        <v>0</v>
      </c>
      <c r="AN39" s="7">
        <f t="shared" si="12"/>
        <v>0</v>
      </c>
      <c r="AO39" s="7" t="str">
        <f t="shared" si="13"/>
        <v/>
      </c>
      <c r="AP39" s="104">
        <f t="shared" si="14"/>
        <v>13.6</v>
      </c>
      <c r="AQ39" s="7" t="str">
        <f t="shared" si="15"/>
        <v>kg</v>
      </c>
      <c r="AR39" s="257">
        <f>IF($C39="","",$AP39*IF($AQ39="㎥",VLOOKUP('3-1. (Raw data) Scope 1'!AQ39,'5-3. Unit Conversion'!$B$5:$J$13,3,FALSE)*VLOOKUP('3-1. (Raw data) Scope 1'!AB39,'5-1. Fuel Density'!$B$6:$D$18,3,FALSE)*1000,IF($AQ39="kg",VLOOKUP('3-1. (Raw data) Scope 1'!AQ39,'5-3. Unit Conversion'!$B$16:$G$21,3,FALSE),0)))</f>
        <v>13.6</v>
      </c>
      <c r="AS39" s="257">
        <f>IFERROR(IF($AB39="","",IF(VLOOKUP($AB39,'5-1. Fuel Density'!$B$6:$G$19,6,0)="Use of other GHGs",0,IF($AB39="Industrial Wastes",$AR39*'5-4. Calorific&amp;Emission factor'!$R$75,$AR39*VLOOKUP($AB39,'5-4. Calorific&amp;Emission factor'!$P$9:$R$74,3,FALSE)))),0)</f>
        <v>0</v>
      </c>
      <c r="AT39" s="348">
        <f>IF($AB39="","",IF(OR($AB39="Hydrofluorocarbons(HFCs)",$AB39="ETC"),$AR39*VLOOKUP($J39,'5-4. Calorific&amp;Emission factor'!$B$10:$D$14,3,0)/1000,IF(VLOOKUP($AB39,'5-1. Fuel Density'!$B$6:$G$19,6,0)="Use of other GHGs",$AU39/1000,(($AU39*'5-4. Calorific&amp;Emission factor'!$D$7)+($AV39*'5-4. Calorific&amp;Emission factor'!$D$8)+($AW39*'5-4. Calorific&amp;Emission factor'!$D$9))/1000)))</f>
        <v>26.655999999999999</v>
      </c>
      <c r="AU39" s="68">
        <f>IF($AB39="","",IF(VLOOKUP($AB39,'5-1. Fuel Density'!$B$6:$G$19,6,0)="Use of other GHGs",$AR39*VLOOKUP($AB39,'5-4. Calorific&amp;Emission factor'!$O$9:$Y$74,5,FALSE)/1000000,$AS39*VLOOKUP($AB39,'5-4. Calorific&amp;Emission factor'!$P$9:$Y$74,4,FALSE)/1000000))</f>
        <v>0</v>
      </c>
      <c r="AV39" s="68">
        <f>IF($AB39="","",IF(VLOOKUP($AB39,'5-1. Fuel Density'!$B$6:$G$19,6,0)="Use of other GHGs",0,$AS39*VLOOKUP($AB39,'5-4. Calorific&amp;Emission factor'!$P$9:$Y$74,6,FALSE)/1000000))</f>
        <v>0</v>
      </c>
      <c r="AW39" s="68">
        <f>IF($AB39="","",IF(VLOOKUP($AB39,'5-1. Fuel Density'!$B$6:$G$19,6,0)="Use of other GHGs",0,$AS39*VLOOKUP($AB39,'5-4. Calorific&amp;Emission factor'!$P$9:$Y$74,9,FALSE)/1000000))</f>
        <v>0</v>
      </c>
    </row>
    <row r="40" spans="2:49">
      <c r="B40" s="7">
        <v>35</v>
      </c>
      <c r="C40" s="7" t="s">
        <v>127</v>
      </c>
      <c r="D40" s="7" t="s">
        <v>13</v>
      </c>
      <c r="E40" s="55" t="s">
        <v>134</v>
      </c>
      <c r="F40" s="55" t="s">
        <v>135</v>
      </c>
      <c r="G40" s="55" t="s">
        <v>136</v>
      </c>
      <c r="H40" s="55"/>
      <c r="I40" s="55" t="s">
        <v>137</v>
      </c>
      <c r="J40" s="55" t="s">
        <v>148</v>
      </c>
      <c r="K40" s="347">
        <v>10</v>
      </c>
      <c r="L40" s="57"/>
      <c r="M40" s="57">
        <v>10</v>
      </c>
      <c r="N40" s="57"/>
      <c r="O40" s="57"/>
      <c r="P40" s="57"/>
      <c r="Q40" s="57"/>
      <c r="R40" s="57"/>
      <c r="S40" s="57"/>
      <c r="T40" s="57"/>
      <c r="U40" s="57"/>
      <c r="V40" s="57"/>
      <c r="W40" s="57"/>
      <c r="X40" s="94" t="s">
        <v>117</v>
      </c>
      <c r="Y40" s="7">
        <v>2023</v>
      </c>
      <c r="Z40" s="7" t="str">
        <f>VLOOKUP($E40,'5-2. Emission Facility'!$B$7:$D$16,2,0)</f>
        <v>AC</v>
      </c>
      <c r="AA40" s="7" t="str">
        <f>VLOOKUP($Z40,'5-2. Emission Facility'!$C$7:$D$16,2,0)</f>
        <v>Process Emissions</v>
      </c>
      <c r="AB40" s="7" t="str">
        <f>IF($C40="","",IF(VLOOKUP($C40,'1. General Facility Information'!$C$7:$E$13,3,0)="Korea",'3-1. (Raw data) Scope 1'!$I40,INDEX('5-1. Fuel Density'!$B$6:$B$18,MATCH('3-1. (Raw data) Scope 1'!$I40,'5-1. Fuel Density'!$C$6:$C$18,0))))</f>
        <v>Hydrofluorocarbons(HFCs)</v>
      </c>
      <c r="AC40" s="7"/>
      <c r="AD40" s="7"/>
      <c r="AE40" s="7"/>
      <c r="AF40" s="7"/>
      <c r="AG40" s="7"/>
      <c r="AH40" s="7"/>
      <c r="AI40" s="7"/>
      <c r="AJ40" s="7"/>
      <c r="AK40" s="7"/>
      <c r="AL40" s="7"/>
      <c r="AM40" s="7"/>
      <c r="AN40" s="7"/>
      <c r="AO40" s="7"/>
      <c r="AP40" s="104">
        <f t="shared" si="14"/>
        <v>10</v>
      </c>
      <c r="AQ40" s="7" t="str">
        <f t="shared" si="15"/>
        <v>kg</v>
      </c>
      <c r="AR40" s="257">
        <f>IF($C40="","",$AP40*IF($AQ40="㎥",VLOOKUP('3-1. (Raw data) Scope 1'!AQ40,'5-3. Unit Conversion'!$B$5:$J$13,3,FALSE)*VLOOKUP('3-1. (Raw data) Scope 1'!AB40,'5-1. Fuel Density'!$B$6:$D$18,3,FALSE)*1000,IF($AQ40="kg",VLOOKUP('3-1. (Raw data) Scope 1'!AQ40,'5-3. Unit Conversion'!$B$16:$G$21,3,FALSE),0)))</f>
        <v>10</v>
      </c>
      <c r="AS40" s="257">
        <f>IFERROR(IF($AB40="","",IF(VLOOKUP($AB40,'5-1. Fuel Density'!$B$6:$G$19,6,0)="Use of other GHGs",0,IF($AB40="Industrial Wastes",$AR40*'5-4. Calorific&amp;Emission factor'!$R$75,$AR40*VLOOKUP($AB40,'5-4. Calorific&amp;Emission factor'!$P$9:$R$74,3,FALSE)))),0)</f>
        <v>0</v>
      </c>
      <c r="AT40" s="348">
        <f>IF($AB40="","",IF(OR($AB40="Hydrofluorocarbons(HFCs)",$AB40="ETC"),$AR40*VLOOKUP($J40,'5-4. Calorific&amp;Emission factor'!$B$10:$D$14,3,0)/1000,IF(VLOOKUP($AB40,'5-1. Fuel Density'!$B$6:$G$19,6,0)="Use of other GHGs",$AU40/1000,(($AU40*'5-4. Calorific&amp;Emission factor'!$D$7)+($AV40*'5-4. Calorific&amp;Emission factor'!$D$8)+($AW40*'5-4. Calorific&amp;Emission factor'!$D$9))/1000)))</f>
        <v>7.71</v>
      </c>
      <c r="AU40" s="68">
        <f>IF($AB40="","",IF(VLOOKUP($AB40,'5-1. Fuel Density'!$B$6:$G$19,6,0)="Use of other GHGs",$AR40*VLOOKUP($AB40,'5-4. Calorific&amp;Emission factor'!$O$9:$Y$74,5,FALSE)/1000000,$AS40*VLOOKUP($AB40,'5-4. Calorific&amp;Emission factor'!$P$9:$Y$74,4,FALSE)/1000000))</f>
        <v>0</v>
      </c>
      <c r="AV40" s="68">
        <f>IF($AB40="","",IF(VLOOKUP($AB40,'5-1. Fuel Density'!$B$6:$G$19,6,0)="Use of other GHGs",0,$AS40*VLOOKUP($AB40,'5-4. Calorific&amp;Emission factor'!$P$9:$Y$74,6,FALSE)/1000000))</f>
        <v>0</v>
      </c>
      <c r="AW40" s="68">
        <f>IF($AB40="","",IF(VLOOKUP($AB40,'5-1. Fuel Density'!$B$6:$G$19,6,0)="Use of other GHGs",0,$AS40*VLOOKUP($AB40,'5-4. Calorific&amp;Emission factor'!$P$9:$Y$74,9,FALSE)/1000000))</f>
        <v>0</v>
      </c>
    </row>
    <row r="41" spans="2:49">
      <c r="B41" s="7">
        <v>36</v>
      </c>
      <c r="C41" s="7" t="s">
        <v>127</v>
      </c>
      <c r="D41" s="7" t="s">
        <v>13</v>
      </c>
      <c r="E41" s="55" t="s">
        <v>141</v>
      </c>
      <c r="F41" s="55" t="s">
        <v>107</v>
      </c>
      <c r="G41" s="55" t="s">
        <v>142</v>
      </c>
      <c r="H41" s="55"/>
      <c r="I41" s="55" t="s">
        <v>143</v>
      </c>
      <c r="J41" s="55" t="s">
        <v>144</v>
      </c>
      <c r="K41" s="347">
        <v>18.694000000000003</v>
      </c>
      <c r="L41" s="57">
        <v>1.377</v>
      </c>
      <c r="M41" s="57">
        <v>1.575</v>
      </c>
      <c r="N41" s="57">
        <v>2.02</v>
      </c>
      <c r="O41" s="57">
        <v>0.91300000000000003</v>
      </c>
      <c r="P41" s="57">
        <v>1.7390000000000001</v>
      </c>
      <c r="Q41" s="57">
        <v>1.78</v>
      </c>
      <c r="R41" s="57">
        <v>1.857</v>
      </c>
      <c r="S41" s="57">
        <v>1.7509999999999999</v>
      </c>
      <c r="T41" s="57">
        <v>1.4710000000000001</v>
      </c>
      <c r="U41" s="57">
        <v>1.393</v>
      </c>
      <c r="V41" s="57">
        <v>1.34</v>
      </c>
      <c r="W41" s="57">
        <v>1.478</v>
      </c>
      <c r="X41" s="94" t="s">
        <v>104</v>
      </c>
      <c r="Y41" s="7">
        <v>2023</v>
      </c>
      <c r="Z41" s="7" t="str">
        <f>VLOOKUP($E41,'5-2. Emission Facility'!$B$7:$D$16,2,0)</f>
        <v>Vehicle</v>
      </c>
      <c r="AA41" s="7" t="str">
        <f>VLOOKUP($Z41,'5-2. Emission Facility'!$C$7:$D$16,2,0)</f>
        <v>Mobile combustion</v>
      </c>
      <c r="AB41" s="7" t="str">
        <f>IF($C41="","",IF(VLOOKUP($C41,'1. General Facility Information'!$C$7:$E$13,3,0)="Korea",'3-1. (Raw data) Scope 1'!$I41,INDEX('5-1. Fuel Density'!$B$6:$B$18,MATCH('3-1. (Raw data) Scope 1'!$I41,'5-1. Fuel Density'!$C$6:$C$18,0))))</f>
        <v>Automotive gasoline (petrol)</v>
      </c>
      <c r="AC41" s="7">
        <f t="shared" si="1"/>
        <v>1.377</v>
      </c>
      <c r="AD41" s="7">
        <f t="shared" si="2"/>
        <v>1.575</v>
      </c>
      <c r="AE41" s="7">
        <f t="shared" si="3"/>
        <v>2.02</v>
      </c>
      <c r="AF41" s="7">
        <f t="shared" si="4"/>
        <v>0.91300000000000003</v>
      </c>
      <c r="AG41" s="7">
        <f t="shared" si="5"/>
        <v>1.7390000000000001</v>
      </c>
      <c r="AH41" s="7">
        <f t="shared" si="6"/>
        <v>1.78</v>
      </c>
      <c r="AI41" s="7">
        <f t="shared" si="7"/>
        <v>1.857</v>
      </c>
      <c r="AJ41" s="7">
        <f t="shared" si="8"/>
        <v>1.7509999999999999</v>
      </c>
      <c r="AK41" s="7">
        <f t="shared" si="9"/>
        <v>1.4710000000000001</v>
      </c>
      <c r="AL41" s="7">
        <f t="shared" si="10"/>
        <v>1.393</v>
      </c>
      <c r="AM41" s="7">
        <f t="shared" si="11"/>
        <v>1.34</v>
      </c>
      <c r="AN41" s="7">
        <f t="shared" si="12"/>
        <v>1.478</v>
      </c>
      <c r="AO41" s="7" t="str">
        <f t="shared" si="13"/>
        <v/>
      </c>
      <c r="AP41" s="104">
        <f t="shared" si="14"/>
        <v>18.694000000000003</v>
      </c>
      <c r="AQ41" s="7" t="str">
        <f t="shared" si="15"/>
        <v>㎥</v>
      </c>
      <c r="AR41" s="257">
        <f>IF($C41="","",$AP41*IF($AQ41="㎥",VLOOKUP('3-1. (Raw data) Scope 1'!AQ41,'5-3. Unit Conversion'!$B$5:$J$13,3,FALSE)*VLOOKUP('3-1. (Raw data) Scope 1'!AB41,'5-1. Fuel Density'!$B$6:$D$18,3,FALSE)*1000,IF($AQ41="kg",VLOOKUP('3-1. (Raw data) Scope 1'!AQ41,'5-3. Unit Conversion'!$B$16:$G$21,3,FALSE),0)))</f>
        <v>13852.254000000003</v>
      </c>
      <c r="AS41" s="257">
        <f>IFERROR(IF($AB41="","",IF(VLOOKUP($AB41,'5-1. Fuel Density'!$B$6:$G$19,6,0)="Use of other GHGs",0,IF($AB41="Industrial Wastes",$AR41*'5-4. Calorific&amp;Emission factor'!$R$75,$AR41*VLOOKUP($AB41,'5-4. Calorific&amp;Emission factor'!$P$9:$R$74,3,FALSE)))),0)</f>
        <v>613654.85220000008</v>
      </c>
      <c r="AT41" s="348">
        <f>IF($AB41="","",IF(OR($AB41="Hydrofluorocarbons(HFCs)",$AB41="ETC"),$AR41*VLOOKUP($J41,'5-4. Calorific&amp;Emission factor'!$B$10:$D$14,3,0)/1000,IF(VLOOKUP($AB41,'5-1. Fuel Density'!$B$6:$G$19,6,0)="Use of other GHGs",$AU41/1000,(($AU41*'5-4. Calorific&amp;Emission factor'!$D$7)+($AV41*'5-4. Calorific&amp;Emission factor'!$D$8)+($AW41*'5-4. Calorific&amp;Emission factor'!$D$9))/1000)))</f>
        <v>42.67650396527857</v>
      </c>
      <c r="AU41" s="68">
        <f>IF($AB41="","",IF(VLOOKUP($AB41,'5-1. Fuel Density'!$B$6:$G$19,6,0)="Use of other GHGs",$AR41*VLOOKUP($AB41,'5-4. Calorific&amp;Emission factor'!$O$9:$Y$74,5,FALSE)/1000000,$AS41*VLOOKUP($AB41,'5-4. Calorific&amp;Emission factor'!$P$9:$Y$74,4,FALSE)/1000000))</f>
        <v>42526.28125746001</v>
      </c>
      <c r="AV41" s="68">
        <f>IF($AB41="","",IF(VLOOKUP($AB41,'5-1. Fuel Density'!$B$6:$G$19,6,0)="Use of other GHGs",0,$AS41*VLOOKUP($AB41,'5-4. Calorific&amp;Emission factor'!$P$9:$Y$74,6,FALSE)/1000000))</f>
        <v>1.8409645566000001</v>
      </c>
      <c r="AW41" s="68">
        <f>IF($AB41="","",IF(VLOOKUP($AB41,'5-1. Fuel Density'!$B$6:$G$19,6,0)="Use of other GHGs",0,$AS41*VLOOKUP($AB41,'5-4. Calorific&amp;Emission factor'!$P$9:$Y$74,9,FALSE)/1000000))</f>
        <v>0.36819291132000004</v>
      </c>
    </row>
    <row r="42" spans="2:49">
      <c r="B42" s="7">
        <v>37</v>
      </c>
      <c r="C42" s="7" t="s">
        <v>127</v>
      </c>
      <c r="D42" s="7" t="s">
        <v>13</v>
      </c>
      <c r="E42" s="55" t="s">
        <v>141</v>
      </c>
      <c r="F42" s="55" t="s">
        <v>107</v>
      </c>
      <c r="G42" s="55" t="s">
        <v>142</v>
      </c>
      <c r="H42" s="55"/>
      <c r="I42" s="55" t="s">
        <v>143</v>
      </c>
      <c r="J42" s="55" t="s">
        <v>145</v>
      </c>
      <c r="K42" s="347">
        <v>64.393110000000007</v>
      </c>
      <c r="L42" s="57">
        <v>4.7348299999999997</v>
      </c>
      <c r="M42" s="57">
        <v>4.5180599999999993</v>
      </c>
      <c r="N42" s="57">
        <v>6.0499599999999996</v>
      </c>
      <c r="O42" s="57">
        <v>5.2474099999999995</v>
      </c>
      <c r="P42" s="57">
        <v>5.5624000000000002</v>
      </c>
      <c r="Q42" s="57">
        <v>5.823030000000001</v>
      </c>
      <c r="R42" s="57">
        <v>7.5851899999999999</v>
      </c>
      <c r="S42" s="57">
        <v>5.6564200000000007</v>
      </c>
      <c r="T42" s="57">
        <v>5.0960299999999998</v>
      </c>
      <c r="U42" s="57">
        <v>4.5504799999999994</v>
      </c>
      <c r="V42" s="57">
        <v>4.4644600000000008</v>
      </c>
      <c r="W42" s="57">
        <v>5.1048399999999994</v>
      </c>
      <c r="X42" s="94" t="s">
        <v>104</v>
      </c>
      <c r="Y42" s="7">
        <v>2023</v>
      </c>
      <c r="Z42" s="7" t="str">
        <f>VLOOKUP($E42,'5-2. Emission Facility'!$B$7:$D$16,2,0)</f>
        <v>Vehicle</v>
      </c>
      <c r="AA42" s="7" t="str">
        <f>VLOOKUP($Z42,'5-2. Emission Facility'!$C$7:$D$16,2,0)</f>
        <v>Mobile combustion</v>
      </c>
      <c r="AB42" s="7" t="str">
        <f>IF($C42="","",IF(VLOOKUP($C42,'1. General Facility Information'!$C$7:$E$13,3,0)="Korea",'3-1. (Raw data) Scope 1'!$I42,INDEX('5-1. Fuel Density'!$B$6:$B$18,MATCH('3-1. (Raw data) Scope 1'!$I42,'5-1. Fuel Density'!$C$6:$C$18,0))))</f>
        <v>Automotive gasoline (petrol)</v>
      </c>
      <c r="AC42" s="7">
        <f t="shared" si="1"/>
        <v>4.7348299999999997</v>
      </c>
      <c r="AD42" s="7">
        <f t="shared" si="2"/>
        <v>4.5180599999999993</v>
      </c>
      <c r="AE42" s="7">
        <f t="shared" si="3"/>
        <v>6.0499599999999996</v>
      </c>
      <c r="AF42" s="7">
        <f t="shared" si="4"/>
        <v>5.2474099999999995</v>
      </c>
      <c r="AG42" s="7">
        <f t="shared" si="5"/>
        <v>5.5624000000000002</v>
      </c>
      <c r="AH42" s="7">
        <f t="shared" si="6"/>
        <v>5.823030000000001</v>
      </c>
      <c r="AI42" s="7">
        <f t="shared" si="7"/>
        <v>7.5851899999999999</v>
      </c>
      <c r="AJ42" s="7">
        <f t="shared" si="8"/>
        <v>5.6564200000000007</v>
      </c>
      <c r="AK42" s="7">
        <f t="shared" si="9"/>
        <v>5.0960299999999998</v>
      </c>
      <c r="AL42" s="7">
        <f t="shared" si="10"/>
        <v>4.5504799999999994</v>
      </c>
      <c r="AM42" s="7">
        <f t="shared" si="11"/>
        <v>4.4644600000000008</v>
      </c>
      <c r="AN42" s="7">
        <f t="shared" si="12"/>
        <v>5.1048399999999994</v>
      </c>
      <c r="AO42" s="7" t="str">
        <f t="shared" si="13"/>
        <v/>
      </c>
      <c r="AP42" s="104">
        <f t="shared" si="14"/>
        <v>64.393110000000007</v>
      </c>
      <c r="AQ42" s="7" t="str">
        <f t="shared" si="15"/>
        <v>㎥</v>
      </c>
      <c r="AR42" s="257">
        <f>IF($C42="","",$AP42*IF($AQ42="㎥",VLOOKUP('3-1. (Raw data) Scope 1'!AQ42,'5-3. Unit Conversion'!$B$5:$J$13,3,FALSE)*VLOOKUP('3-1. (Raw data) Scope 1'!AB42,'5-1. Fuel Density'!$B$6:$D$18,3,FALSE)*1000,IF($AQ42="kg",VLOOKUP('3-1. (Raw data) Scope 1'!AQ42,'5-3. Unit Conversion'!$B$16:$G$21,3,FALSE),0)))</f>
        <v>47715.294510000007</v>
      </c>
      <c r="AS42" s="257">
        <f>IFERROR(IF($AB42="","",IF(VLOOKUP($AB42,'5-1. Fuel Density'!$B$6:$G$19,6,0)="Use of other GHGs",0,IF($AB42="Industrial Wastes",$AR42*'5-4. Calorific&amp;Emission factor'!$R$75,$AR42*VLOOKUP($AB42,'5-4. Calorific&amp;Emission factor'!$P$9:$R$74,3,FALSE)))),0)</f>
        <v>2113787.5467930003</v>
      </c>
      <c r="AT42" s="348">
        <f>IF($AB42="","",IF(OR($AB42="Hydrofluorocarbons(HFCs)",$AB42="ETC"),$AR42*VLOOKUP($J42,'5-4. Calorific&amp;Emission factor'!$B$10:$D$14,3,0)/1000,IF(VLOOKUP($AB42,'5-1. Fuel Density'!$B$6:$G$19,6,0)="Use of other GHGs",$AU42/1000,(($AU42*'5-4. Calorific&amp;Emission factor'!$D$7)+($AV42*'5-4. Calorific&amp;Emission factor'!$D$8)+($AW42*'5-4. Calorific&amp;Emission factor'!$D$9))/1000)))</f>
        <v>147.00293218420984</v>
      </c>
      <c r="AU42" s="68">
        <f>IF($AB42="","",IF(VLOOKUP($AB42,'5-1. Fuel Density'!$B$6:$G$19,6,0)="Use of other GHGs",$AR42*VLOOKUP($AB42,'5-4. Calorific&amp;Emission factor'!$O$9:$Y$74,5,FALSE)/1000000,$AS42*VLOOKUP($AB42,'5-4. Calorific&amp;Emission factor'!$P$9:$Y$74,4,FALSE)/1000000))</f>
        <v>146485.47699275491</v>
      </c>
      <c r="AV42" s="68">
        <f>IF($AB42="","",IF(VLOOKUP($AB42,'5-1. Fuel Density'!$B$6:$G$19,6,0)="Use of other GHGs",0,$AS42*VLOOKUP($AB42,'5-4. Calorific&amp;Emission factor'!$P$9:$Y$74,6,FALSE)/1000000))</f>
        <v>6.3413626403790007</v>
      </c>
      <c r="AW42" s="68">
        <f>IF($AB42="","",IF(VLOOKUP($AB42,'5-1. Fuel Density'!$B$6:$G$19,6,0)="Use of other GHGs",0,$AS42*VLOOKUP($AB42,'5-4. Calorific&amp;Emission factor'!$P$9:$Y$74,9,FALSE)/1000000))</f>
        <v>1.2682725280758</v>
      </c>
    </row>
    <row r="43" spans="2:49">
      <c r="B43" s="7">
        <v>38</v>
      </c>
      <c r="C43" s="7" t="s">
        <v>127</v>
      </c>
      <c r="D43" s="7" t="s">
        <v>15</v>
      </c>
      <c r="E43" s="55" t="s">
        <v>128</v>
      </c>
      <c r="F43" s="55" t="s">
        <v>107</v>
      </c>
      <c r="G43" s="55" t="s">
        <v>129</v>
      </c>
      <c r="H43" s="55"/>
      <c r="I43" s="55" t="s">
        <v>125</v>
      </c>
      <c r="J43" s="55" t="s">
        <v>146</v>
      </c>
      <c r="K43" s="347">
        <v>1393.88</v>
      </c>
      <c r="L43" s="57">
        <v>147.44999999999999</v>
      </c>
      <c r="M43" s="57">
        <v>122.88</v>
      </c>
      <c r="N43" s="57">
        <v>147.44999999999999</v>
      </c>
      <c r="O43" s="57">
        <v>98.3</v>
      </c>
      <c r="P43" s="57"/>
      <c r="Q43" s="57">
        <v>147.44999999999999</v>
      </c>
      <c r="R43" s="57">
        <v>144</v>
      </c>
      <c r="S43" s="57">
        <v>147.44999999999999</v>
      </c>
      <c r="T43" s="57"/>
      <c r="U43" s="57">
        <v>144</v>
      </c>
      <c r="V43" s="57">
        <v>147.44999999999999</v>
      </c>
      <c r="W43" s="57">
        <v>147.44999999999999</v>
      </c>
      <c r="X43" s="94" t="s">
        <v>117</v>
      </c>
      <c r="Y43" s="7">
        <v>2023</v>
      </c>
      <c r="Z43" s="7" t="str">
        <f>VLOOKUP($E43,'5-2. Emission Facility'!$B$7:$D$16,2,0)</f>
        <v>Mess</v>
      </c>
      <c r="AA43" s="7" t="str">
        <f>VLOOKUP($Z43,'5-2. Emission Facility'!$C$7:$D$16,2,0)</f>
        <v>Others</v>
      </c>
      <c r="AB43" s="7" t="str">
        <f>IF($C43="","",IF(VLOOKUP($C43,'1. General Facility Information'!$C$7:$E$13,3,0)="Korea",'3-1. (Raw data) Scope 1'!$I43,INDEX('5-1. Fuel Density'!$B$6:$B$18,MATCH('3-1. (Raw data) Scope 1'!$I43,'5-1. Fuel Density'!$C$6:$C$18,0))))</f>
        <v>Liquefied Petroleum Gas (LPG)</v>
      </c>
      <c r="AC43" s="7">
        <f t="shared" si="1"/>
        <v>147.44999999999999</v>
      </c>
      <c r="AD43" s="7">
        <f t="shared" si="2"/>
        <v>122.88</v>
      </c>
      <c r="AE43" s="7">
        <f t="shared" si="3"/>
        <v>147.44999999999999</v>
      </c>
      <c r="AF43" s="7">
        <f t="shared" si="4"/>
        <v>98.3</v>
      </c>
      <c r="AG43" s="7">
        <f t="shared" si="5"/>
        <v>0</v>
      </c>
      <c r="AH43" s="7">
        <f t="shared" si="6"/>
        <v>147.44999999999999</v>
      </c>
      <c r="AI43" s="7">
        <f t="shared" si="7"/>
        <v>144</v>
      </c>
      <c r="AJ43" s="7">
        <f t="shared" si="8"/>
        <v>147.44999999999999</v>
      </c>
      <c r="AK43" s="7">
        <f t="shared" si="9"/>
        <v>0</v>
      </c>
      <c r="AL43" s="7">
        <f t="shared" si="10"/>
        <v>144</v>
      </c>
      <c r="AM43" s="7">
        <f t="shared" si="11"/>
        <v>147.44999999999999</v>
      </c>
      <c r="AN43" s="7">
        <f t="shared" si="12"/>
        <v>147.44999999999999</v>
      </c>
      <c r="AO43" s="7" t="str">
        <f t="shared" si="13"/>
        <v/>
      </c>
      <c r="AP43" s="104">
        <f t="shared" si="14"/>
        <v>1393.88</v>
      </c>
      <c r="AQ43" s="7" t="str">
        <f t="shared" si="15"/>
        <v>kg</v>
      </c>
      <c r="AR43" s="257">
        <f>IF($C43="","",$AP43*IF($AQ43="㎥",VLOOKUP('3-1. (Raw data) Scope 1'!AQ43,'5-3. Unit Conversion'!$B$5:$J$13,3,FALSE)*VLOOKUP('3-1. (Raw data) Scope 1'!AB43,'5-1. Fuel Density'!$B$6:$D$18,3,FALSE)*1000,IF($AQ43="kg",VLOOKUP('3-1. (Raw data) Scope 1'!AQ43,'5-3. Unit Conversion'!$B$16:$G$21,3,FALSE),0)))</f>
        <v>1393.88</v>
      </c>
      <c r="AS43" s="257">
        <f>IFERROR(IF($AB43="","",IF(VLOOKUP($AB43,'5-1. Fuel Density'!$B$6:$G$19,6,0)="Use of other GHGs",0,IF($AB43="Industrial Wastes",$AR43*'5-4. Calorific&amp;Emission factor'!$R$75,$AR43*VLOOKUP($AB43,'5-4. Calorific&amp;Emission factor'!$P$9:$R$74,3,FALSE)))),0)</f>
        <v>65930.524000000005</v>
      </c>
      <c r="AT43" s="348">
        <f>IF($AB43="","",IF(OR($AB43="Hydrofluorocarbons(HFCs)",$AB43="ETC"),$AR43*VLOOKUP($J43,'5-4. Calorific&amp;Emission factor'!$B$10:$D$14,3,0)/1000,IF(VLOOKUP($AB43,'5-1. Fuel Density'!$B$6:$G$19,6,0)="Use of other GHGs",$AU43/1000,(($AU43*'5-4. Calorific&amp;Emission factor'!$D$7)+($AV43*'5-4. Calorific&amp;Emission factor'!$D$8)+($AW43*'5-4. Calorific&amp;Emission factor'!$D$9))/1000)))</f>
        <v>4.1637960918532011</v>
      </c>
      <c r="AU43" s="68">
        <f>IF($AB43="","",IF(VLOOKUP($AB43,'5-1. Fuel Density'!$B$6:$G$19,6,0)="Use of other GHGs",$AR43*VLOOKUP($AB43,'5-4. Calorific&amp;Emission factor'!$O$9:$Y$74,5,FALSE)/1000000,$AS43*VLOOKUP($AB43,'5-4. Calorific&amp;Emission factor'!$P$9:$Y$74,4,FALSE)/1000000))</f>
        <v>4160.2160644000005</v>
      </c>
      <c r="AV43" s="68">
        <f>IF($AB43="","",IF(VLOOKUP($AB43,'5-1. Fuel Density'!$B$6:$G$19,6,0)="Use of other GHGs",0,$AS43*VLOOKUP($AB43,'5-4. Calorific&amp;Emission factor'!$P$9:$Y$74,6,FALSE)/1000000))</f>
        <v>6.5930524000000004E-2</v>
      </c>
      <c r="AW43" s="68">
        <f>IF($AB43="","",IF(VLOOKUP($AB43,'5-1. Fuel Density'!$B$6:$G$19,6,0)="Use of other GHGs",0,$AS43*VLOOKUP($AB43,'5-4. Calorific&amp;Emission factor'!$P$9:$Y$74,9,FALSE)/1000000))</f>
        <v>6.5930524000000004E-3</v>
      </c>
    </row>
    <row r="44" spans="2:49">
      <c r="B44" s="7">
        <v>39</v>
      </c>
      <c r="C44" s="7" t="s">
        <v>127</v>
      </c>
      <c r="D44" s="7" t="s">
        <v>15</v>
      </c>
      <c r="E44" s="55" t="s">
        <v>130</v>
      </c>
      <c r="F44" s="55" t="s">
        <v>107</v>
      </c>
      <c r="G44" s="55" t="s">
        <v>129</v>
      </c>
      <c r="H44" s="55"/>
      <c r="I44" s="55" t="s">
        <v>131</v>
      </c>
      <c r="J44" s="55" t="s">
        <v>132</v>
      </c>
      <c r="K44" s="347">
        <v>36.625</v>
      </c>
      <c r="L44" s="57">
        <v>2.4500000000000002</v>
      </c>
      <c r="M44" s="57">
        <v>0.5</v>
      </c>
      <c r="N44" s="57">
        <v>2.9</v>
      </c>
      <c r="O44" s="57">
        <v>1.4</v>
      </c>
      <c r="P44" s="57">
        <v>0.625</v>
      </c>
      <c r="Q44" s="57">
        <v>10.6</v>
      </c>
      <c r="R44" s="57">
        <v>2.4249999999999998</v>
      </c>
      <c r="S44" s="57">
        <v>0.5</v>
      </c>
      <c r="T44" s="57">
        <v>0.5</v>
      </c>
      <c r="U44" s="57">
        <v>7.7249999999999996</v>
      </c>
      <c r="V44" s="57">
        <v>6.4</v>
      </c>
      <c r="W44" s="57">
        <v>0.6</v>
      </c>
      <c r="X44" s="94" t="s">
        <v>104</v>
      </c>
      <c r="Y44" s="7">
        <v>2023</v>
      </c>
      <c r="Z44" s="7" t="str">
        <f>VLOOKUP($E44,'5-2. Emission Facility'!$B$7:$D$16,2,0)</f>
        <v>Generator</v>
      </c>
      <c r="AA44" s="7" t="str">
        <f>VLOOKUP($Z44,'5-2. Emission Facility'!$C$7:$D$16,2,0)</f>
        <v>Stationary Combustion</v>
      </c>
      <c r="AB44" s="7" t="str">
        <f>IF($C44="","",IF(VLOOKUP($C44,'1. General Facility Information'!$C$7:$E$13,3,0)="Korea",'3-1. (Raw data) Scope 1'!$I44,INDEX('5-1. Fuel Density'!$B$6:$B$18,MATCH('3-1. (Raw data) Scope 1'!$I44,'5-1. Fuel Density'!$C$6:$C$18,0))))</f>
        <v>Gas / Diesel oil</v>
      </c>
      <c r="AC44" s="7">
        <f t="shared" si="1"/>
        <v>2.4500000000000002</v>
      </c>
      <c r="AD44" s="7">
        <f t="shared" si="2"/>
        <v>0.5</v>
      </c>
      <c r="AE44" s="7">
        <f t="shared" si="3"/>
        <v>2.9</v>
      </c>
      <c r="AF44" s="7">
        <f t="shared" si="4"/>
        <v>1.4</v>
      </c>
      <c r="AG44" s="7">
        <f t="shared" si="5"/>
        <v>0.625</v>
      </c>
      <c r="AH44" s="7">
        <f t="shared" si="6"/>
        <v>10.6</v>
      </c>
      <c r="AI44" s="7">
        <f t="shared" si="7"/>
        <v>2.4249999999999998</v>
      </c>
      <c r="AJ44" s="7">
        <f t="shared" si="8"/>
        <v>0.5</v>
      </c>
      <c r="AK44" s="7">
        <f t="shared" si="9"/>
        <v>0.5</v>
      </c>
      <c r="AL44" s="7">
        <f t="shared" si="10"/>
        <v>7.7249999999999996</v>
      </c>
      <c r="AM44" s="7">
        <f t="shared" si="11"/>
        <v>6.4</v>
      </c>
      <c r="AN44" s="7">
        <f t="shared" si="12"/>
        <v>0.6</v>
      </c>
      <c r="AO44" s="7" t="str">
        <f t="shared" si="13"/>
        <v/>
      </c>
      <c r="AP44" s="104">
        <f t="shared" si="14"/>
        <v>36.625</v>
      </c>
      <c r="AQ44" s="7" t="str">
        <f t="shared" si="15"/>
        <v>㎥</v>
      </c>
      <c r="AR44" s="257">
        <f>IF($C44="","",$AP44*IF($AQ44="㎥",VLOOKUP('3-1. (Raw data) Scope 1'!AQ44,'5-3. Unit Conversion'!$B$5:$J$13,3,FALSE)*VLOOKUP('3-1. (Raw data) Scope 1'!AB44,'5-1. Fuel Density'!$B$6:$D$18,3,FALSE)*1000,IF($AQ44="kg",VLOOKUP('3-1. (Raw data) Scope 1'!AQ44,'5-3. Unit Conversion'!$B$16:$G$21,3,FALSE),0)))</f>
        <v>30911.5</v>
      </c>
      <c r="AS44" s="257">
        <f>IFERROR(IF($AB44="","",IF(VLOOKUP($AB44,'5-1. Fuel Density'!$B$6:$G$19,6,0)="Use of other GHGs",0,IF($AB44="Industrial Wastes",$AR44*'5-4. Calorific&amp;Emission factor'!$R$75,$AR44*VLOOKUP($AB44,'5-4. Calorific&amp;Emission factor'!$P$9:$R$74,3,FALSE)))),0)</f>
        <v>1329194.5</v>
      </c>
      <c r="AT44" s="348">
        <f>IF($AB44="","",IF(OR($AB44="Hydrofluorocarbons(HFCs)",$AB44="ETC"),$AR44*VLOOKUP($J44,'5-4. Calorific&amp;Emission factor'!$B$10:$D$14,3,0)/1000,IF(VLOOKUP($AB44,'5-1. Fuel Density'!$B$6:$G$19,6,0)="Use of other GHGs",$AU44/1000,(($AU44*'5-4. Calorific&amp;Emission factor'!$D$7)+($AV44*'5-4. Calorific&amp;Emission factor'!$D$8)+($AW44*'5-4. Calorific&amp;Emission factor'!$D$9))/1000)))</f>
        <v>98.818699263599996</v>
      </c>
      <c r="AU44" s="68">
        <f>IF($AB44="","",IF(VLOOKUP($AB44,'5-1. Fuel Density'!$B$6:$G$19,6,0)="Use of other GHGs",$AR44*VLOOKUP($AB44,'5-4. Calorific&amp;Emission factor'!$O$9:$Y$74,5,FALSE)/1000000,$AS44*VLOOKUP($AB44,'5-4. Calorific&amp;Emission factor'!$P$9:$Y$74,4,FALSE)/1000000))</f>
        <v>98493.312449999998</v>
      </c>
      <c r="AV44" s="68">
        <f>IF($AB44="","",IF(VLOOKUP($AB44,'5-1. Fuel Density'!$B$6:$G$19,6,0)="Use of other GHGs",0,$AS44*VLOOKUP($AB44,'5-4. Calorific&amp;Emission factor'!$P$9:$Y$74,6,FALSE)/1000000))</f>
        <v>3.9875834999999999</v>
      </c>
      <c r="AW44" s="68">
        <f>IF($AB44="","",IF(VLOOKUP($AB44,'5-1. Fuel Density'!$B$6:$G$19,6,0)="Use of other GHGs",0,$AS44*VLOOKUP($AB44,'5-4. Calorific&amp;Emission factor'!$P$9:$Y$74,9,FALSE)/1000000))</f>
        <v>0.79751669999999997</v>
      </c>
    </row>
    <row r="45" spans="2:49">
      <c r="B45" s="7">
        <v>40</v>
      </c>
      <c r="C45" s="7" t="s">
        <v>127</v>
      </c>
      <c r="D45" s="7" t="s">
        <v>15</v>
      </c>
      <c r="E45" s="55" t="s">
        <v>112</v>
      </c>
      <c r="F45" s="55" t="s">
        <v>107</v>
      </c>
      <c r="G45" s="55" t="s">
        <v>129</v>
      </c>
      <c r="H45" s="55"/>
      <c r="I45" s="55" t="s">
        <v>115</v>
      </c>
      <c r="J45" s="55" t="s">
        <v>133</v>
      </c>
      <c r="K45" s="347">
        <v>597806.05819095008</v>
      </c>
      <c r="L45" s="57">
        <v>47367.385481999932</v>
      </c>
      <c r="M45" s="57">
        <v>53727.188098499886</v>
      </c>
      <c r="N45" s="57">
        <v>57060.645153299956</v>
      </c>
      <c r="O45" s="57">
        <v>29822.15837039999</v>
      </c>
      <c r="P45" s="57">
        <v>60202.797401699994</v>
      </c>
      <c r="Q45" s="57">
        <v>63170.110740450182</v>
      </c>
      <c r="R45" s="57">
        <v>60968.885901000234</v>
      </c>
      <c r="S45" s="57">
        <v>45658.959253349938</v>
      </c>
      <c r="T45" s="57">
        <v>44183.402706299938</v>
      </c>
      <c r="U45" s="57">
        <v>56046.530839874962</v>
      </c>
      <c r="V45" s="57">
        <v>37346.647707449934</v>
      </c>
      <c r="W45" s="57">
        <v>42251.346536625038</v>
      </c>
      <c r="X45" s="94" t="s">
        <v>117</v>
      </c>
      <c r="Y45" s="7">
        <v>2023</v>
      </c>
      <c r="Z45" s="7" t="str">
        <f>VLOOKUP($E45,'5-2. Emission Facility'!$B$7:$D$16,2,0)</f>
        <v>Boiler</v>
      </c>
      <c r="AA45" s="7" t="str">
        <f>VLOOKUP($Z45,'5-2. Emission Facility'!$C$7:$D$16,2,0)</f>
        <v>Stationary Combustion</v>
      </c>
      <c r="AB45" s="7" t="str">
        <f>IF($C45="","",IF(VLOOKUP($C45,'1. General Facility Information'!$C$7:$E$13,3,0)="Korea",'3-1. (Raw data) Scope 1'!$I45,INDEX('5-1. Fuel Density'!$B$6:$B$18,MATCH('3-1. (Raw data) Scope 1'!$I45,'5-1. Fuel Density'!$C$6:$C$18,0))))</f>
        <v>Industrial Wastes</v>
      </c>
      <c r="AC45" s="7">
        <f t="shared" si="1"/>
        <v>47367.385481999932</v>
      </c>
      <c r="AD45" s="7">
        <f t="shared" si="2"/>
        <v>53727.188098499886</v>
      </c>
      <c r="AE45" s="7">
        <f t="shared" si="3"/>
        <v>57060.645153299956</v>
      </c>
      <c r="AF45" s="7">
        <f t="shared" si="4"/>
        <v>29822.15837039999</v>
      </c>
      <c r="AG45" s="7">
        <f t="shared" si="5"/>
        <v>60202.797401699994</v>
      </c>
      <c r="AH45" s="7">
        <f t="shared" si="6"/>
        <v>63170.110740450182</v>
      </c>
      <c r="AI45" s="7">
        <f t="shared" si="7"/>
        <v>60968.885901000234</v>
      </c>
      <c r="AJ45" s="7">
        <f t="shared" si="8"/>
        <v>45658.959253349938</v>
      </c>
      <c r="AK45" s="7">
        <f t="shared" si="9"/>
        <v>44183.402706299938</v>
      </c>
      <c r="AL45" s="7">
        <f t="shared" si="10"/>
        <v>56046.530839874962</v>
      </c>
      <c r="AM45" s="7">
        <f t="shared" si="11"/>
        <v>37346.647707449934</v>
      </c>
      <c r="AN45" s="7">
        <f t="shared" si="12"/>
        <v>42251.346536625038</v>
      </c>
      <c r="AO45" s="7" t="str">
        <f t="shared" si="13"/>
        <v/>
      </c>
      <c r="AP45" s="104">
        <f t="shared" si="14"/>
        <v>597806.05819095008</v>
      </c>
      <c r="AQ45" s="7" t="str">
        <f t="shared" si="15"/>
        <v>kg</v>
      </c>
      <c r="AR45" s="257">
        <f>IF($C45="","",$AP45*IF($AQ45="㎥",VLOOKUP('3-1. (Raw data) Scope 1'!AQ45,'5-3. Unit Conversion'!$B$5:$J$13,3,FALSE)*VLOOKUP('3-1. (Raw data) Scope 1'!AB45,'5-1. Fuel Density'!$B$6:$D$18,3,FALSE)*1000,IF($AQ45="kg",VLOOKUP('3-1. (Raw data) Scope 1'!AQ45,'5-3. Unit Conversion'!$B$16:$G$21,3,FALSE),0)))</f>
        <v>597806.05819095008</v>
      </c>
      <c r="AS45" s="257">
        <f>IFERROR(IF($AB45="","",IF(VLOOKUP($AB45,'5-1. Fuel Density'!$B$6:$G$19,6,0)="Use of other GHGs",0,IF($AB45="Industrial Wastes",$AR45*'5-4. Calorific&amp;Emission factor'!$R$75,$AR45*VLOOKUP($AB45,'5-4. Calorific&amp;Emission factor'!$P$9:$R$74,3,FALSE)))),0)</f>
        <v>13006356.077147469</v>
      </c>
      <c r="AT45" s="348">
        <f>IF($AB45="","",IF(OR($AB45="Hydrofluorocarbons(HFCs)",$AB45="ETC"),$AR45*VLOOKUP($J45,'5-4. Calorific&amp;Emission factor'!$B$10:$D$14,3,0)/1000,IF(VLOOKUP($AB45,'5-1. Fuel Density'!$B$6:$G$19,6,0)="Use of other GHGs",$AU45/1000,(($AU45*'5-4. Calorific&amp;Emission factor'!$D$7)+($AV45*'5-4. Calorific&amp;Emission factor'!$D$8)+($AW45*'5-4. Calorific&amp;Emission factor'!$D$9))/1000)))</f>
        <v>1884.6470082908227</v>
      </c>
      <c r="AU45" s="68">
        <f>IF($AB45="","",IF(VLOOKUP($AB45,'5-1. Fuel Density'!$B$6:$G$19,6,0)="Use of other GHGs",$AR45*VLOOKUP($AB45,'5-4. Calorific&amp;Emission factor'!$O$9:$Y$74,5,FALSE)/1000000,$AS45*VLOOKUP($AB45,'5-4. Calorific&amp;Emission factor'!$P$9:$Y$74,4,FALSE)/1000000))</f>
        <v>1859908.9190320882</v>
      </c>
      <c r="AV45" s="68">
        <f>IF($AB45="","",IF(VLOOKUP($AB45,'5-1. Fuel Density'!$B$6:$G$19,6,0)="Use of other GHGs",0,$AS45*VLOOKUP($AB45,'5-4. Calorific&amp;Emission factor'!$P$9:$Y$74,6,FALSE)/1000000))</f>
        <v>390.19068231442407</v>
      </c>
      <c r="AW45" s="68">
        <f>IF($AB45="","",IF(VLOOKUP($AB45,'5-1. Fuel Density'!$B$6:$G$19,6,0)="Use of other GHGs",0,$AS45*VLOOKUP($AB45,'5-4. Calorific&amp;Emission factor'!$P$9:$Y$74,9,FALSE)/1000000))</f>
        <v>52.025424308589876</v>
      </c>
    </row>
    <row r="46" spans="2:49">
      <c r="B46" s="7">
        <v>41</v>
      </c>
      <c r="C46" s="7" t="s">
        <v>127</v>
      </c>
      <c r="D46" s="7" t="s">
        <v>15</v>
      </c>
      <c r="E46" s="55" t="s">
        <v>134</v>
      </c>
      <c r="F46" s="55" t="s">
        <v>135</v>
      </c>
      <c r="G46" s="55" t="s">
        <v>136</v>
      </c>
      <c r="H46" s="55"/>
      <c r="I46" s="55" t="s">
        <v>137</v>
      </c>
      <c r="J46" s="107" t="s">
        <v>138</v>
      </c>
      <c r="K46" s="347">
        <v>56.500000000000007</v>
      </c>
      <c r="L46" s="57"/>
      <c r="M46" s="57"/>
      <c r="N46" s="57"/>
      <c r="O46" s="57">
        <v>11.3</v>
      </c>
      <c r="P46" s="57"/>
      <c r="Q46" s="57">
        <v>11.3</v>
      </c>
      <c r="R46" s="57"/>
      <c r="S46" s="57"/>
      <c r="T46" s="57">
        <v>11.3</v>
      </c>
      <c r="U46" s="57"/>
      <c r="V46" s="57">
        <v>22.6</v>
      </c>
      <c r="W46" s="57"/>
      <c r="X46" s="94" t="s">
        <v>117</v>
      </c>
      <c r="Y46" s="7">
        <v>2023</v>
      </c>
      <c r="Z46" s="7" t="str">
        <f>VLOOKUP($E46,'5-2. Emission Facility'!$B$7:$D$16,2,0)</f>
        <v>AC</v>
      </c>
      <c r="AA46" s="7" t="str">
        <f>VLOOKUP($Z46,'5-2. Emission Facility'!$C$7:$D$16,2,0)</f>
        <v>Process Emissions</v>
      </c>
      <c r="AB46" s="7" t="str">
        <f>IF($C46="","",IF(VLOOKUP($C46,'1. General Facility Information'!$C$7:$E$13,3,0)="Korea",'3-1. (Raw data) Scope 1'!$I46,INDEX('5-1. Fuel Density'!$B$6:$B$18,MATCH('3-1. (Raw data) Scope 1'!$I46,'5-1. Fuel Density'!$C$6:$C$18,0))))</f>
        <v>Hydrofluorocarbons(HFCs)</v>
      </c>
      <c r="AC46" s="7">
        <f t="shared" si="1"/>
        <v>0</v>
      </c>
      <c r="AD46" s="7">
        <f t="shared" si="2"/>
        <v>0</v>
      </c>
      <c r="AE46" s="7">
        <f t="shared" si="3"/>
        <v>0</v>
      </c>
      <c r="AF46" s="7">
        <f t="shared" si="4"/>
        <v>11.3</v>
      </c>
      <c r="AG46" s="7">
        <f t="shared" si="5"/>
        <v>0</v>
      </c>
      <c r="AH46" s="7">
        <f t="shared" si="6"/>
        <v>11.3</v>
      </c>
      <c r="AI46" s="7">
        <f t="shared" si="7"/>
        <v>0</v>
      </c>
      <c r="AJ46" s="7">
        <f t="shared" si="8"/>
        <v>0</v>
      </c>
      <c r="AK46" s="7">
        <f t="shared" si="9"/>
        <v>11.3</v>
      </c>
      <c r="AL46" s="7">
        <f t="shared" si="10"/>
        <v>0</v>
      </c>
      <c r="AM46" s="7">
        <f t="shared" si="11"/>
        <v>22.6</v>
      </c>
      <c r="AN46" s="7">
        <f t="shared" si="12"/>
        <v>0</v>
      </c>
      <c r="AO46" s="7" t="str">
        <f t="shared" si="13"/>
        <v/>
      </c>
      <c r="AP46" s="104">
        <f t="shared" si="14"/>
        <v>56.500000000000007</v>
      </c>
      <c r="AQ46" s="7" t="str">
        <f t="shared" si="15"/>
        <v>kg</v>
      </c>
      <c r="AR46" s="257">
        <f>IF($C46="","",$AP46*IF($AQ46="㎥",VLOOKUP('3-1. (Raw data) Scope 1'!AQ46,'5-3. Unit Conversion'!$B$5:$J$13,3,FALSE)*VLOOKUP('3-1. (Raw data) Scope 1'!AB46,'5-1. Fuel Density'!$B$6:$D$18,3,FALSE)*1000,IF($AQ46="kg",VLOOKUP('3-1. (Raw data) Scope 1'!AQ46,'5-3. Unit Conversion'!$B$16:$G$21,3,FALSE),0)))</f>
        <v>56.500000000000007</v>
      </c>
      <c r="AS46" s="257">
        <f>IFERROR(IF($AB46="","",IF(VLOOKUP($AB46,'5-1. Fuel Density'!$B$6:$G$19,6,0)="Use of other GHGs",0,IF($AB46="Industrial Wastes",$AR46*'5-4. Calorific&amp;Emission factor'!$R$75,$AR46*VLOOKUP($AB46,'5-4. Calorific&amp;Emission factor'!$P$9:$R$74,3,FALSE)))),0)</f>
        <v>0</v>
      </c>
      <c r="AT46" s="348">
        <f>IF($AB46="","",IF(OR($AB46="Hydrofluorocarbons(HFCs)",$AB46="ETC"),$AR46*VLOOKUP($J46,'5-4. Calorific&amp;Emission factor'!$B$10:$D$14,3,0)/1000,IF(VLOOKUP($AB46,'5-1. Fuel Density'!$B$6:$G$19,6,0)="Use of other GHGs",$AU46/1000,(($AU46*'5-4. Calorific&amp;Emission factor'!$D$7)+($AV46*'5-4. Calorific&amp;Emission factor'!$D$8)+($AW46*'5-4. Calorific&amp;Emission factor'!$D$9))/1000)))</f>
        <v>127.43575000000001</v>
      </c>
      <c r="AU46" s="68">
        <f>IF($AB46="","",IF(VLOOKUP($AB46,'5-1. Fuel Density'!$B$6:$G$19,6,0)="Use of other GHGs",$AR46*VLOOKUP($AB46,'5-4. Calorific&amp;Emission factor'!$O$9:$Y$74,5,FALSE)/1000000,$AS46*VLOOKUP($AB46,'5-4. Calorific&amp;Emission factor'!$P$9:$Y$74,4,FALSE)/1000000))</f>
        <v>0</v>
      </c>
      <c r="AV46" s="68">
        <f>IF($AB46="","",IF(VLOOKUP($AB46,'5-1. Fuel Density'!$B$6:$G$19,6,0)="Use of other GHGs",0,$AS46*VLOOKUP($AB46,'5-4. Calorific&amp;Emission factor'!$P$9:$Y$74,6,FALSE)/1000000))</f>
        <v>0</v>
      </c>
      <c r="AW46" s="68">
        <f>IF($AB46="","",IF(VLOOKUP($AB46,'5-1. Fuel Density'!$B$6:$G$19,6,0)="Use of other GHGs",0,$AS46*VLOOKUP($AB46,'5-4. Calorific&amp;Emission factor'!$P$9:$Y$74,9,FALSE)/1000000))</f>
        <v>0</v>
      </c>
    </row>
    <row r="47" spans="2:49">
      <c r="B47" s="7">
        <v>42</v>
      </c>
      <c r="C47" s="7" t="s">
        <v>127</v>
      </c>
      <c r="D47" s="7" t="s">
        <v>15</v>
      </c>
      <c r="E47" s="55" t="s">
        <v>134</v>
      </c>
      <c r="F47" s="55" t="s">
        <v>135</v>
      </c>
      <c r="G47" s="55" t="s">
        <v>136</v>
      </c>
      <c r="H47" s="55"/>
      <c r="I47" s="55" t="s">
        <v>139</v>
      </c>
      <c r="J47" s="107" t="s">
        <v>140</v>
      </c>
      <c r="K47" s="347">
        <v>27.2</v>
      </c>
      <c r="L47" s="57"/>
      <c r="M47" s="57"/>
      <c r="N47" s="57"/>
      <c r="O47" s="57"/>
      <c r="P47" s="57"/>
      <c r="Q47" s="57"/>
      <c r="R47" s="57"/>
      <c r="S47" s="57"/>
      <c r="T47" s="57"/>
      <c r="U47" s="57"/>
      <c r="V47" s="57">
        <v>13.6</v>
      </c>
      <c r="W47" s="57">
        <v>13.6</v>
      </c>
      <c r="X47" s="94" t="s">
        <v>117</v>
      </c>
      <c r="Y47" s="7">
        <v>2023</v>
      </c>
      <c r="Z47" s="7" t="str">
        <f>VLOOKUP($E47,'5-2. Emission Facility'!$B$7:$D$16,2,0)</f>
        <v>AC</v>
      </c>
      <c r="AA47" s="7" t="str">
        <f>VLOOKUP($Z47,'5-2. Emission Facility'!$C$7:$D$16,2,0)</f>
        <v>Process Emissions</v>
      </c>
      <c r="AB47" s="7" t="str">
        <f>IF($C47="","",IF(VLOOKUP($C47,'1. General Facility Information'!$C$7:$E$13,3,0)="Korea",'3-1. (Raw data) Scope 1'!$I47,INDEX('5-1. Fuel Density'!$B$6:$B$18,MATCH('3-1. (Raw data) Scope 1'!$I47,'5-1. Fuel Density'!$C$6:$C$18,0))))</f>
        <v>Hydrofluorocarbons(HFCs)</v>
      </c>
      <c r="AC47" s="7">
        <f t="shared" si="1"/>
        <v>0</v>
      </c>
      <c r="AD47" s="7">
        <f t="shared" si="2"/>
        <v>0</v>
      </c>
      <c r="AE47" s="7">
        <f t="shared" si="3"/>
        <v>0</v>
      </c>
      <c r="AF47" s="7">
        <f t="shared" si="4"/>
        <v>0</v>
      </c>
      <c r="AG47" s="7">
        <f t="shared" si="5"/>
        <v>0</v>
      </c>
      <c r="AH47" s="7">
        <f t="shared" si="6"/>
        <v>0</v>
      </c>
      <c r="AI47" s="7">
        <f t="shared" si="7"/>
        <v>0</v>
      </c>
      <c r="AJ47" s="7">
        <f t="shared" si="8"/>
        <v>0</v>
      </c>
      <c r="AK47" s="7">
        <f t="shared" si="9"/>
        <v>0</v>
      </c>
      <c r="AL47" s="7">
        <f t="shared" si="10"/>
        <v>0</v>
      </c>
      <c r="AM47" s="7">
        <f t="shared" si="11"/>
        <v>13.6</v>
      </c>
      <c r="AN47" s="7">
        <f t="shared" si="12"/>
        <v>13.6</v>
      </c>
      <c r="AO47" s="7" t="str">
        <f t="shared" si="13"/>
        <v/>
      </c>
      <c r="AP47" s="104">
        <f t="shared" si="14"/>
        <v>27.2</v>
      </c>
      <c r="AQ47" s="7" t="str">
        <f>IF(OR($X47="㎥",$X47="kg"),$X47,"")</f>
        <v>kg</v>
      </c>
      <c r="AR47" s="257">
        <f>IF($C47="","",$AP47*IF($AQ47="㎥",VLOOKUP('3-1. (Raw data) Scope 1'!AQ47,'5-3. Unit Conversion'!$B$5:$J$13,3,FALSE)*VLOOKUP('3-1. (Raw data) Scope 1'!AB47,'5-1. Fuel Density'!$B$6:$D$18,3,FALSE)*1000,IF($AQ47="kg",VLOOKUP('3-1. (Raw data) Scope 1'!AQ47,'5-3. Unit Conversion'!$B$16:$G$21,3,FALSE),0)))</f>
        <v>27.2</v>
      </c>
      <c r="AS47" s="257">
        <f>IFERROR(IF($AB47="","",IF(VLOOKUP($AB47,'5-1. Fuel Density'!$B$6:$G$19,6,0)="Use of other GHGs",0,IF($AB47="Industrial Wastes",$AR47*'5-4. Calorific&amp;Emission factor'!$R$75,$AR47*VLOOKUP($AB47,'5-4. Calorific&amp;Emission factor'!$P$9:$R$74,3,FALSE)))),0)</f>
        <v>0</v>
      </c>
      <c r="AT47" s="348">
        <f>IF($AB47="","",IF(OR($AB47="Hydrofluorocarbons(HFCs)",$AB47="ETC"),$AR47*VLOOKUP($J47,'5-4. Calorific&amp;Emission factor'!$B$10:$D$14,3,0)/1000,IF(VLOOKUP($AB47,'5-1. Fuel Density'!$B$6:$G$19,6,0)="Use of other GHGs",$AU47/1000,(($AU47*'5-4. Calorific&amp;Emission factor'!$D$7)+($AV47*'5-4. Calorific&amp;Emission factor'!$D$8)+($AW47*'5-4. Calorific&amp;Emission factor'!$D$9))/1000)))</f>
        <v>53.311999999999998</v>
      </c>
      <c r="AU47" s="68">
        <f>IF($AB47="","",IF(VLOOKUP($AB47,'5-1. Fuel Density'!$B$6:$G$19,6,0)="Use of other GHGs",$AR47*VLOOKUP($AB47,'5-4. Calorific&amp;Emission factor'!$O$9:$Y$74,5,FALSE)/1000000,$AS47*VLOOKUP($AB47,'5-4. Calorific&amp;Emission factor'!$P$9:$Y$74,4,FALSE)/1000000))</f>
        <v>0</v>
      </c>
      <c r="AV47" s="68">
        <f>IF($AB47="","",IF(VLOOKUP($AB47,'5-1. Fuel Density'!$B$6:$G$19,6,0)="Use of other GHGs",0,$AS47*VLOOKUP($AB47,'5-4. Calorific&amp;Emission factor'!$P$9:$Y$74,6,FALSE)/1000000))</f>
        <v>0</v>
      </c>
      <c r="AW47" s="68">
        <f>IF($AB47="","",IF(VLOOKUP($AB47,'5-1. Fuel Density'!$B$6:$G$19,6,0)="Use of other GHGs",0,$AS47*VLOOKUP($AB47,'5-4. Calorific&amp;Emission factor'!$P$9:$Y$74,9,FALSE)/1000000))</f>
        <v>0</v>
      </c>
    </row>
    <row r="48" spans="2:49">
      <c r="B48" s="7">
        <v>43</v>
      </c>
      <c r="C48" s="7" t="s">
        <v>127</v>
      </c>
      <c r="D48" s="7" t="s">
        <v>15</v>
      </c>
      <c r="E48" s="55" t="s">
        <v>134</v>
      </c>
      <c r="F48" s="55" t="s">
        <v>135</v>
      </c>
      <c r="G48" s="55" t="s">
        <v>136</v>
      </c>
      <c r="H48" s="55"/>
      <c r="I48" s="55" t="s">
        <v>137</v>
      </c>
      <c r="J48" s="107" t="s">
        <v>148</v>
      </c>
      <c r="K48" s="347">
        <v>10</v>
      </c>
      <c r="L48" s="57"/>
      <c r="M48" s="57"/>
      <c r="N48" s="57"/>
      <c r="O48" s="57"/>
      <c r="P48" s="57"/>
      <c r="Q48" s="57"/>
      <c r="R48" s="57"/>
      <c r="S48" s="57"/>
      <c r="T48" s="57"/>
      <c r="U48" s="57"/>
      <c r="V48" s="57">
        <v>10</v>
      </c>
      <c r="W48" s="57"/>
      <c r="X48" s="94" t="s">
        <v>117</v>
      </c>
      <c r="Y48" s="7">
        <v>2023</v>
      </c>
      <c r="Z48" s="7" t="str">
        <f>VLOOKUP($E48,'5-2. Emission Facility'!$B$7:$D$16,2,0)</f>
        <v>AC</v>
      </c>
      <c r="AA48" s="7" t="str">
        <f>VLOOKUP($Z48,'5-2. Emission Facility'!$C$7:$D$16,2,0)</f>
        <v>Process Emissions</v>
      </c>
      <c r="AB48" s="7" t="str">
        <f>IF($C48="","",IF(VLOOKUP($C48,'1. General Facility Information'!$C$7:$E$13,3,0)="Korea",'3-1. (Raw data) Scope 1'!$I48,INDEX('5-1. Fuel Density'!$B$6:$B$18,MATCH('3-1. (Raw data) Scope 1'!$I48,'5-1. Fuel Density'!$C$6:$C$18,0))))</f>
        <v>Hydrofluorocarbons(HFCs)</v>
      </c>
      <c r="AC48" s="7"/>
      <c r="AD48" s="7"/>
      <c r="AE48" s="7"/>
      <c r="AF48" s="7"/>
      <c r="AG48" s="7"/>
      <c r="AH48" s="7"/>
      <c r="AI48" s="7"/>
      <c r="AJ48" s="7"/>
      <c r="AK48" s="7"/>
      <c r="AL48" s="7"/>
      <c r="AM48" s="7"/>
      <c r="AN48" s="7"/>
      <c r="AO48" s="7"/>
      <c r="AP48" s="104">
        <f t="shared" si="14"/>
        <v>10</v>
      </c>
      <c r="AQ48" s="7" t="str">
        <f t="shared" si="15"/>
        <v>kg</v>
      </c>
      <c r="AR48" s="257">
        <f>IF($C48="","",$AP48*IF($AQ48="㎥",VLOOKUP('3-1. (Raw data) Scope 1'!AQ48,'5-3. Unit Conversion'!$B$5:$J$13,3,FALSE)*VLOOKUP('3-1. (Raw data) Scope 1'!AB48,'5-1. Fuel Density'!$B$6:$D$18,3,FALSE)*1000,IF($AQ48="kg",VLOOKUP('3-1. (Raw data) Scope 1'!AQ48,'5-3. Unit Conversion'!$B$16:$G$21,3,FALSE),0)))</f>
        <v>10</v>
      </c>
      <c r="AS48" s="257">
        <f>IFERROR(IF($AB48="","",IF(VLOOKUP($AB48,'5-1. Fuel Density'!$B$6:$G$19,6,0)="Use of other GHGs",0,IF($AB48="Industrial Wastes",$AR48*'5-4. Calorific&amp;Emission factor'!$R$75,$AR48*VLOOKUP($AB48,'5-4. Calorific&amp;Emission factor'!$P$9:$R$74,3,FALSE)))),0)</f>
        <v>0</v>
      </c>
      <c r="AT48" s="348">
        <f>IF($AB48="","",IF(OR($AB48="Hydrofluorocarbons(HFCs)",$AB48="ETC"),$AR48*VLOOKUP($J48,'5-4. Calorific&amp;Emission factor'!$B$10:$D$14,3,0)/1000,IF(VLOOKUP($AB48,'5-1. Fuel Density'!$B$6:$G$19,6,0)="Use of other GHGs",$AU48/1000,(($AU48*'5-4. Calorific&amp;Emission factor'!$D$7)+($AV48*'5-4. Calorific&amp;Emission factor'!$D$8)+($AW48*'5-4. Calorific&amp;Emission factor'!$D$9))/1000)))</f>
        <v>7.71</v>
      </c>
      <c r="AU48" s="68">
        <f>IF($AB48="","",IF(VLOOKUP($AB48,'5-1. Fuel Density'!$B$6:$G$19,6,0)="Use of other GHGs",$AR48*VLOOKUP($AB48,'5-4. Calorific&amp;Emission factor'!$O$9:$Y$74,5,FALSE)/1000000,$AS48*VLOOKUP($AB48,'5-4. Calorific&amp;Emission factor'!$P$9:$Y$74,4,FALSE)/1000000))</f>
        <v>0</v>
      </c>
      <c r="AV48" s="68">
        <f>IF($AB48="","",IF(VLOOKUP($AB48,'5-1. Fuel Density'!$B$6:$G$19,6,0)="Use of other GHGs",0,$AS48*VLOOKUP($AB48,'5-4. Calorific&amp;Emission factor'!$P$9:$Y$74,6,FALSE)/1000000))</f>
        <v>0</v>
      </c>
      <c r="AW48" s="68">
        <f>IF($AB48="","",IF(VLOOKUP($AB48,'5-1. Fuel Density'!$B$6:$G$19,6,0)="Use of other GHGs",0,$AS48*VLOOKUP($AB48,'5-4. Calorific&amp;Emission factor'!$P$9:$Y$74,9,FALSE)/1000000))</f>
        <v>0</v>
      </c>
    </row>
    <row r="49" spans="2:49">
      <c r="B49" s="7">
        <v>44</v>
      </c>
      <c r="C49" s="7" t="s">
        <v>127</v>
      </c>
      <c r="D49" s="7" t="s">
        <v>15</v>
      </c>
      <c r="E49" s="55" t="s">
        <v>141</v>
      </c>
      <c r="F49" s="55" t="s">
        <v>107</v>
      </c>
      <c r="G49" s="55" t="s">
        <v>142</v>
      </c>
      <c r="H49" s="55"/>
      <c r="I49" s="55" t="s">
        <v>143</v>
      </c>
      <c r="J49" s="55" t="s">
        <v>144</v>
      </c>
      <c r="K49" s="347">
        <v>27.018999999999998</v>
      </c>
      <c r="L49" s="57">
        <v>2.0819999999999999</v>
      </c>
      <c r="M49" s="57">
        <v>2.0710000000000002</v>
      </c>
      <c r="N49" s="57">
        <v>2.7759999999999998</v>
      </c>
      <c r="O49" s="57">
        <v>1.72</v>
      </c>
      <c r="P49" s="57">
        <v>2.2690000000000001</v>
      </c>
      <c r="Q49" s="57">
        <v>2.238</v>
      </c>
      <c r="R49" s="57">
        <v>3.1640000000000001</v>
      </c>
      <c r="S49" s="57">
        <v>2.5489999999999999</v>
      </c>
      <c r="T49" s="57">
        <v>2.3199999999999998</v>
      </c>
      <c r="U49" s="57">
        <v>1.8959999999999999</v>
      </c>
      <c r="V49" s="57">
        <v>1.4930000000000001</v>
      </c>
      <c r="W49" s="57">
        <v>2.4409999999999998</v>
      </c>
      <c r="X49" s="94" t="s">
        <v>104</v>
      </c>
      <c r="Y49" s="7">
        <v>2023</v>
      </c>
      <c r="Z49" s="7" t="str">
        <f>VLOOKUP($E49,'5-2. Emission Facility'!$B$7:$D$16,2,0)</f>
        <v>Vehicle</v>
      </c>
      <c r="AA49" s="7" t="str">
        <f>VLOOKUP($Z49,'5-2. Emission Facility'!$C$7:$D$16,2,0)</f>
        <v>Mobile combustion</v>
      </c>
      <c r="AB49" s="7" t="str">
        <f>IF($C49="","",IF(VLOOKUP($C49,'1. General Facility Information'!$C$7:$E$13,3,0)="Korea",'3-1. (Raw data) Scope 1'!$I49,INDEX('5-1. Fuel Density'!$B$6:$B$18,MATCH('3-1. (Raw data) Scope 1'!$I49,'5-1. Fuel Density'!$C$6:$C$18,0))))</f>
        <v>Automotive gasoline (petrol)</v>
      </c>
      <c r="AC49" s="7">
        <f t="shared" si="1"/>
        <v>2.0819999999999999</v>
      </c>
      <c r="AD49" s="7">
        <f t="shared" si="2"/>
        <v>2.0710000000000002</v>
      </c>
      <c r="AE49" s="7">
        <f t="shared" si="3"/>
        <v>2.7759999999999998</v>
      </c>
      <c r="AF49" s="7">
        <f t="shared" si="4"/>
        <v>1.72</v>
      </c>
      <c r="AG49" s="7">
        <f t="shared" si="5"/>
        <v>2.2690000000000001</v>
      </c>
      <c r="AH49" s="7">
        <f t="shared" si="6"/>
        <v>2.238</v>
      </c>
      <c r="AI49" s="7">
        <f t="shared" si="7"/>
        <v>3.1640000000000001</v>
      </c>
      <c r="AJ49" s="7">
        <f t="shared" si="8"/>
        <v>2.5489999999999999</v>
      </c>
      <c r="AK49" s="7">
        <f t="shared" si="9"/>
        <v>2.3199999999999998</v>
      </c>
      <c r="AL49" s="7">
        <f t="shared" si="10"/>
        <v>1.8959999999999999</v>
      </c>
      <c r="AM49" s="7">
        <f t="shared" si="11"/>
        <v>1.4930000000000001</v>
      </c>
      <c r="AN49" s="7">
        <f t="shared" si="12"/>
        <v>2.4409999999999998</v>
      </c>
      <c r="AO49" s="7" t="str">
        <f t="shared" si="13"/>
        <v/>
      </c>
      <c r="AP49" s="104">
        <f t="shared" si="14"/>
        <v>27.018999999999998</v>
      </c>
      <c r="AQ49" s="7" t="str">
        <f t="shared" si="15"/>
        <v>㎥</v>
      </c>
      <c r="AR49" s="257">
        <f>IF($C49="","",$AP49*IF($AQ49="㎥",VLOOKUP('3-1. (Raw data) Scope 1'!AQ49,'5-3. Unit Conversion'!$B$5:$J$13,3,FALSE)*VLOOKUP('3-1. (Raw data) Scope 1'!AB49,'5-1. Fuel Density'!$B$6:$D$18,3,FALSE)*1000,IF($AQ49="kg",VLOOKUP('3-1. (Raw data) Scope 1'!AQ49,'5-3. Unit Conversion'!$B$16:$G$21,3,FALSE),0)))</f>
        <v>20021.078999999998</v>
      </c>
      <c r="AS49" s="257">
        <f>IFERROR(IF($AB49="","",IF(VLOOKUP($AB49,'5-1. Fuel Density'!$B$6:$G$19,6,0)="Use of other GHGs",0,IF($AB49="Industrial Wastes",$AR49*'5-4. Calorific&amp;Emission factor'!$R$75,$AR49*VLOOKUP($AB49,'5-4. Calorific&amp;Emission factor'!$P$9:$R$74,3,FALSE)))),0)</f>
        <v>886933.79969999986</v>
      </c>
      <c r="AT49" s="348">
        <f>IF($AB49="","",IF(OR($AB49="Hydrofluorocarbons(HFCs)",$AB49="ETC"),$AR49*VLOOKUP($J49,'5-4. Calorific&amp;Emission factor'!$B$10:$D$14,3,0)/1000,IF(VLOOKUP($AB49,'5-1. Fuel Density'!$B$6:$G$19,6,0)="Use of other GHGs",$AU49/1000,(($AU49*'5-4. Calorific&amp;Emission factor'!$D$7)+($AV49*'5-4. Calorific&amp;Emission factor'!$D$8)+($AW49*'5-4. Calorific&amp;Emission factor'!$D$9))/1000)))</f>
        <v>61.681633713376556</v>
      </c>
      <c r="AU49" s="68">
        <f>IF($AB49="","",IF(VLOOKUP($AB49,'5-1. Fuel Density'!$B$6:$G$19,6,0)="Use of other GHGs",$AR49*VLOOKUP($AB49,'5-4. Calorific&amp;Emission factor'!$O$9:$Y$74,5,FALSE)/1000000,$AS49*VLOOKUP($AB49,'5-4. Calorific&amp;Emission factor'!$P$9:$Y$74,4,FALSE)/1000000))</f>
        <v>61464.512319209993</v>
      </c>
      <c r="AV49" s="68">
        <f>IF($AB49="","",IF(VLOOKUP($AB49,'5-1. Fuel Density'!$B$6:$G$19,6,0)="Use of other GHGs",0,$AS49*VLOOKUP($AB49,'5-4. Calorific&amp;Emission factor'!$P$9:$Y$74,6,FALSE)/1000000))</f>
        <v>2.6608013990999995</v>
      </c>
      <c r="AW49" s="68">
        <f>IF($AB49="","",IF(VLOOKUP($AB49,'5-1. Fuel Density'!$B$6:$G$19,6,0)="Use of other GHGs",0,$AS49*VLOOKUP($AB49,'5-4. Calorific&amp;Emission factor'!$P$9:$Y$74,9,FALSE)/1000000))</f>
        <v>0.53216027981999992</v>
      </c>
    </row>
    <row r="50" spans="2:49">
      <c r="B50" s="7">
        <v>45</v>
      </c>
      <c r="C50" s="7" t="s">
        <v>127</v>
      </c>
      <c r="D50" s="7" t="s">
        <v>15</v>
      </c>
      <c r="E50" s="55" t="s">
        <v>141</v>
      </c>
      <c r="F50" s="55" t="s">
        <v>107</v>
      </c>
      <c r="G50" s="55" t="s">
        <v>142</v>
      </c>
      <c r="H50" s="55"/>
      <c r="I50" s="55" t="s">
        <v>143</v>
      </c>
      <c r="J50" s="55" t="s">
        <v>145</v>
      </c>
      <c r="K50" s="347">
        <v>250.42134999999993</v>
      </c>
      <c r="L50" s="57">
        <v>18.935760000000002</v>
      </c>
      <c r="M50" s="57">
        <v>18.635550000000002</v>
      </c>
      <c r="N50" s="57">
        <v>24.642909999999986</v>
      </c>
      <c r="O50" s="57">
        <v>19.944140000000004</v>
      </c>
      <c r="P50" s="57">
        <v>22.39047999999999</v>
      </c>
      <c r="Q50" s="57">
        <v>23.425859999999997</v>
      </c>
      <c r="R50" s="57">
        <v>27.17084999999998</v>
      </c>
      <c r="S50" s="57">
        <v>20.256800000000002</v>
      </c>
      <c r="T50" s="57">
        <v>17.526680000000002</v>
      </c>
      <c r="U50" s="57">
        <v>17.588530000000002</v>
      </c>
      <c r="V50" s="57">
        <v>17.124080000000003</v>
      </c>
      <c r="W50" s="57">
        <v>22.779709999999991</v>
      </c>
      <c r="X50" s="94" t="s">
        <v>104</v>
      </c>
      <c r="Y50" s="7">
        <v>2023</v>
      </c>
      <c r="Z50" s="7" t="str">
        <f>VLOOKUP($E50,'5-2. Emission Facility'!$B$7:$D$16,2,0)</f>
        <v>Vehicle</v>
      </c>
      <c r="AA50" s="7" t="str">
        <f>VLOOKUP($Z50,'5-2. Emission Facility'!$C$7:$D$16,2,0)</f>
        <v>Mobile combustion</v>
      </c>
      <c r="AB50" s="7" t="str">
        <f>IF($C50="","",IF(VLOOKUP($C50,'1. General Facility Information'!$C$7:$E$13,3,0)="Korea",'3-1. (Raw data) Scope 1'!$I50,INDEX('5-1. Fuel Density'!$B$6:$B$18,MATCH('3-1. (Raw data) Scope 1'!$I50,'5-1. Fuel Density'!$C$6:$C$18,0))))</f>
        <v>Automotive gasoline (petrol)</v>
      </c>
      <c r="AC50" s="7">
        <f t="shared" si="1"/>
        <v>18.935760000000002</v>
      </c>
      <c r="AD50" s="7">
        <f t="shared" si="2"/>
        <v>18.635550000000002</v>
      </c>
      <c r="AE50" s="7">
        <f t="shared" si="3"/>
        <v>24.642909999999986</v>
      </c>
      <c r="AF50" s="7">
        <f t="shared" si="4"/>
        <v>19.944140000000004</v>
      </c>
      <c r="AG50" s="7">
        <f t="shared" si="5"/>
        <v>22.39047999999999</v>
      </c>
      <c r="AH50" s="7">
        <f t="shared" si="6"/>
        <v>23.425859999999997</v>
      </c>
      <c r="AI50" s="7">
        <f t="shared" si="7"/>
        <v>27.17084999999998</v>
      </c>
      <c r="AJ50" s="7">
        <f t="shared" si="8"/>
        <v>20.256800000000002</v>
      </c>
      <c r="AK50" s="7">
        <f t="shared" si="9"/>
        <v>17.526680000000002</v>
      </c>
      <c r="AL50" s="7">
        <f t="shared" si="10"/>
        <v>17.588530000000002</v>
      </c>
      <c r="AM50" s="7">
        <f t="shared" si="11"/>
        <v>17.124080000000003</v>
      </c>
      <c r="AN50" s="7">
        <f t="shared" si="12"/>
        <v>22.779709999999991</v>
      </c>
      <c r="AO50" s="7" t="str">
        <f t="shared" si="13"/>
        <v/>
      </c>
      <c r="AP50" s="104">
        <f t="shared" si="14"/>
        <v>250.42134999999993</v>
      </c>
      <c r="AQ50" s="7" t="str">
        <f t="shared" si="15"/>
        <v>㎥</v>
      </c>
      <c r="AR50" s="257">
        <f>IF($C50="","",$AP50*IF($AQ50="㎥",VLOOKUP('3-1. (Raw data) Scope 1'!AQ50,'5-3. Unit Conversion'!$B$5:$J$13,3,FALSE)*VLOOKUP('3-1. (Raw data) Scope 1'!AB50,'5-1. Fuel Density'!$B$6:$D$18,3,FALSE)*1000,IF($AQ50="kg",VLOOKUP('3-1. (Raw data) Scope 1'!AQ50,'5-3. Unit Conversion'!$B$16:$G$21,3,FALSE),0)))</f>
        <v>185562.22034999996</v>
      </c>
      <c r="AS50" s="257">
        <f>IFERROR(IF($AB50="","",IF(VLOOKUP($AB50,'5-1. Fuel Density'!$B$6:$G$19,6,0)="Use of other GHGs",0,IF($AB50="Industrial Wastes",$AR50*'5-4. Calorific&amp;Emission factor'!$R$75,$AR50*VLOOKUP($AB50,'5-4. Calorific&amp;Emission factor'!$P$9:$R$74,3,FALSE)))),0)</f>
        <v>8220406.3615049981</v>
      </c>
      <c r="AT50" s="348">
        <f>IF($AB50="","",IF(OR($AB50="Hydrofluorocarbons(HFCs)",$AB50="ETC"),$AR50*VLOOKUP($J50,'5-4. Calorific&amp;Emission factor'!$B$10:$D$14,3,0)/1000,IF(VLOOKUP($AB50,'5-1. Fuel Density'!$B$6:$G$19,6,0)="Use of other GHGs",$AU50/1000,(($AU50*'5-4. Calorific&amp;Emission factor'!$D$7)+($AV50*'5-4. Calorific&amp;Emission factor'!$D$8)+($AW50*'5-4. Calorific&amp;Emission factor'!$D$9))/1000)))</f>
        <v>571.68651632959279</v>
      </c>
      <c r="AU50" s="68">
        <f>IF($AB50="","",IF(VLOOKUP($AB50,'5-1. Fuel Density'!$B$6:$G$19,6,0)="Use of other GHGs",$AR50*VLOOKUP($AB50,'5-4. Calorific&amp;Emission factor'!$O$9:$Y$74,5,FALSE)/1000000,$AS50*VLOOKUP($AB50,'5-4. Calorific&amp;Emission factor'!$P$9:$Y$74,4,FALSE)/1000000))</f>
        <v>569674.16085229639</v>
      </c>
      <c r="AV50" s="68">
        <f>IF($AB50="","",IF(VLOOKUP($AB50,'5-1. Fuel Density'!$B$6:$G$19,6,0)="Use of other GHGs",0,$AS50*VLOOKUP($AB50,'5-4. Calorific&amp;Emission factor'!$P$9:$Y$74,6,FALSE)/1000000))</f>
        <v>24.661219084514993</v>
      </c>
      <c r="AW50" s="68">
        <f>IF($AB50="","",IF(VLOOKUP($AB50,'5-1. Fuel Density'!$B$6:$G$19,6,0)="Use of other GHGs",0,$AS50*VLOOKUP($AB50,'5-4. Calorific&amp;Emission factor'!$P$9:$Y$74,9,FALSE)/1000000))</f>
        <v>4.9322438169029992</v>
      </c>
    </row>
    <row r="51" spans="2:49">
      <c r="B51" s="7">
        <v>46</v>
      </c>
      <c r="C51" s="7" t="s">
        <v>41</v>
      </c>
      <c r="D51" s="7" t="s">
        <v>41</v>
      </c>
      <c r="E51" s="55" t="s">
        <v>106</v>
      </c>
      <c r="F51" s="55" t="s">
        <v>107</v>
      </c>
      <c r="G51" s="55" t="s">
        <v>108</v>
      </c>
      <c r="H51" s="55" t="s">
        <v>109</v>
      </c>
      <c r="I51" s="55" t="s">
        <v>110</v>
      </c>
      <c r="J51" s="55" t="s">
        <v>155</v>
      </c>
      <c r="K51" s="347">
        <v>44.171418000000003</v>
      </c>
      <c r="L51" s="57">
        <v>2.834667</v>
      </c>
      <c r="M51" s="57">
        <v>3.0228130000000002</v>
      </c>
      <c r="N51" s="57">
        <v>4.1235390000000001</v>
      </c>
      <c r="O51" s="57">
        <v>3.0804909999999999</v>
      </c>
      <c r="P51" s="57">
        <v>3.4714360000000002</v>
      </c>
      <c r="Q51" s="57">
        <v>4.0165179999999996</v>
      </c>
      <c r="R51" s="57">
        <v>3.2085940000000002</v>
      </c>
      <c r="S51" s="57">
        <v>3.9749490000000001</v>
      </c>
      <c r="T51" s="57">
        <v>4.0793800000000005</v>
      </c>
      <c r="U51" s="57">
        <v>4.3541059999999998</v>
      </c>
      <c r="V51" s="57">
        <v>4.1035300000000001</v>
      </c>
      <c r="W51" s="57">
        <v>3.9013949999999999</v>
      </c>
      <c r="X51" s="94" t="s">
        <v>104</v>
      </c>
      <c r="Y51" s="7">
        <v>2023</v>
      </c>
      <c r="Z51" s="7" t="str">
        <f>VLOOKUP($E51,'5-2. Emission Facility'!$B$7:$D$16,2,0)</f>
        <v>Vehicle</v>
      </c>
      <c r="AA51" s="7" t="str">
        <f>VLOOKUP($Z51,'5-2. Emission Facility'!$C$7:$D$16,2,0)</f>
        <v>Mobile combustion</v>
      </c>
      <c r="AB51" s="7" t="str">
        <f>IF($C51="","",IF(VLOOKUP($C51,'1. General Facility Information'!$C$7:$E$13,3,0)="Korea",'3-1. (Raw data) Scope 1'!$I51,INDEX('5-1. Fuel Density'!$B$6:$B$18,MATCH('3-1. (Raw data) Scope 1'!$I51,'5-1. Fuel Density'!$C$6:$C$18,0))))</f>
        <v>Automotive gasoline (petrol)</v>
      </c>
      <c r="AC51" s="7">
        <f t="shared" si="1"/>
        <v>2.834667</v>
      </c>
      <c r="AD51" s="7">
        <f t="shared" si="2"/>
        <v>3.0228130000000002</v>
      </c>
      <c r="AE51" s="7">
        <f t="shared" si="3"/>
        <v>4.1235390000000001</v>
      </c>
      <c r="AF51" s="7">
        <f t="shared" si="4"/>
        <v>3.0804909999999999</v>
      </c>
      <c r="AG51" s="7">
        <f t="shared" si="5"/>
        <v>3.4714360000000002</v>
      </c>
      <c r="AH51" s="7">
        <f t="shared" si="6"/>
        <v>4.0165179999999996</v>
      </c>
      <c r="AI51" s="7">
        <f t="shared" si="7"/>
        <v>3.2085940000000002</v>
      </c>
      <c r="AJ51" s="7">
        <f t="shared" si="8"/>
        <v>3.9749490000000001</v>
      </c>
      <c r="AK51" s="7">
        <f t="shared" si="9"/>
        <v>4.0793800000000005</v>
      </c>
      <c r="AL51" s="7">
        <f t="shared" si="10"/>
        <v>4.3541059999999998</v>
      </c>
      <c r="AM51" s="7">
        <f t="shared" si="11"/>
        <v>4.1035300000000001</v>
      </c>
      <c r="AN51" s="7">
        <f t="shared" si="12"/>
        <v>3.9013949999999999</v>
      </c>
      <c r="AO51" s="7" t="str">
        <f t="shared" si="13"/>
        <v/>
      </c>
      <c r="AP51" s="104">
        <f t="shared" si="14"/>
        <v>44.171418000000003</v>
      </c>
      <c r="AQ51" s="7" t="str">
        <f t="shared" si="15"/>
        <v>㎥</v>
      </c>
      <c r="AR51" s="257">
        <f>IF($C51="","",$AP51*IF($AQ51="㎥",VLOOKUP('3-1. (Raw data) Scope 1'!AQ51,'5-3. Unit Conversion'!$B$5:$J$13,3,FALSE)*VLOOKUP('3-1. (Raw data) Scope 1'!AB51,'5-1. Fuel Density'!$B$6:$D$18,3,FALSE)*1000,IF($AQ51="kg",VLOOKUP('3-1. (Raw data) Scope 1'!AQ51,'5-3. Unit Conversion'!$B$16:$G$21,3,FALSE),0)))</f>
        <v>32731.020738000003</v>
      </c>
      <c r="AS51" s="257">
        <f>IFERROR(IF($AB51="","",IF(VLOOKUP($AB51,'5-1. Fuel Density'!$B$6:$G$19,6,0)="Use of other GHGs",0,IF($AB51="Industrial Wastes",$AR51*'5-4. Calorific&amp;Emission factor'!$R$75,$AR51*VLOOKUP($AB51,'5-4. Calorific&amp;Emission factor'!$P$9:$R$74,3,FALSE)))),0)</f>
        <v>1449984.2186934</v>
      </c>
      <c r="AT51" s="348">
        <f>IF($AB51="","",IF(OR($AB51="Hydrofluorocarbons(HFCs)",$AB51="ETC"),$AR51*VLOOKUP($J51,'5-4. Calorific&amp;Emission factor'!$B$10:$D$14,3,0)/1000,IF(VLOOKUP($AB51,'5-1. Fuel Density'!$B$6:$G$19,6,0)="Use of other GHGs",$AU51/1000,(($AU51*'5-4. Calorific&amp;Emission factor'!$D$7)+($AV51*'5-4. Calorific&amp;Emission factor'!$D$8)+($AW51*'5-4. Calorific&amp;Emission factor'!$D$9))/1000)))</f>
        <v>100.83886249218877</v>
      </c>
      <c r="AU51" s="68">
        <f>IF($AB51="","",IF(VLOOKUP($AB51,'5-1. Fuel Density'!$B$6:$G$19,6,0)="Use of other GHGs",$AR51*VLOOKUP($AB51,'5-4. Calorific&amp;Emission factor'!$O$9:$Y$74,5,FALSE)/1000000,$AS51*VLOOKUP($AB51,'5-4. Calorific&amp;Emission factor'!$P$9:$Y$74,4,FALSE)/1000000))</f>
        <v>100483.90635545262</v>
      </c>
      <c r="AV51" s="68">
        <f>IF($AB51="","",IF(VLOOKUP($AB51,'5-1. Fuel Density'!$B$6:$G$19,6,0)="Use of other GHGs",0,$AS51*VLOOKUP($AB51,'5-4. Calorific&amp;Emission factor'!$P$9:$Y$74,6,FALSE)/1000000))</f>
        <v>4.3499526560802</v>
      </c>
      <c r="AW51" s="68">
        <f>IF($AB51="","",IF(VLOOKUP($AB51,'5-1. Fuel Density'!$B$6:$G$19,6,0)="Use of other GHGs",0,$AS51*VLOOKUP($AB51,'5-4. Calorific&amp;Emission factor'!$P$9:$Y$74,9,FALSE)/1000000))</f>
        <v>0.86999053121603998</v>
      </c>
    </row>
    <row r="52" spans="2:49">
      <c r="B52" s="7">
        <v>47</v>
      </c>
      <c r="C52" s="7" t="s">
        <v>42</v>
      </c>
      <c r="D52" s="7" t="s">
        <v>42</v>
      </c>
      <c r="E52" s="55" t="s">
        <v>150</v>
      </c>
      <c r="F52" s="55" t="s">
        <v>107</v>
      </c>
      <c r="G52" s="55" t="s">
        <v>129</v>
      </c>
      <c r="H52" s="55" t="s">
        <v>151</v>
      </c>
      <c r="I52" s="55" t="s">
        <v>120</v>
      </c>
      <c r="J52" s="55"/>
      <c r="K52" s="347">
        <v>3.7</v>
      </c>
      <c r="L52" s="57">
        <v>7.4999999999999997E-2</v>
      </c>
      <c r="M52" s="57">
        <v>0.05</v>
      </c>
      <c r="N52" s="57">
        <v>0.05</v>
      </c>
      <c r="O52" s="57">
        <v>0.08</v>
      </c>
      <c r="P52" s="57">
        <v>0.05</v>
      </c>
      <c r="Q52" s="57">
        <v>0.60499999999999998</v>
      </c>
      <c r="R52" s="57">
        <v>0.06</v>
      </c>
      <c r="S52" s="57">
        <v>0.105</v>
      </c>
      <c r="T52" s="57">
        <v>0.245</v>
      </c>
      <c r="U52" s="57">
        <v>0.16</v>
      </c>
      <c r="V52" s="57">
        <v>1.85</v>
      </c>
      <c r="W52" s="57">
        <v>0.37</v>
      </c>
      <c r="X52" s="94" t="s">
        <v>104</v>
      </c>
      <c r="Y52" s="7">
        <v>2023</v>
      </c>
      <c r="Z52" s="7" t="str">
        <f>VLOOKUP($E52,'5-2. Emission Facility'!$B$7:$D$16,2,0)</f>
        <v>Power Generator</v>
      </c>
      <c r="AA52" s="7" t="str">
        <f>VLOOKUP($Z52,'5-2. Emission Facility'!$C$7:$D$16,2,0)</f>
        <v>Stationary Combustion</v>
      </c>
      <c r="AB52" s="7" t="str">
        <f>IF($C52="","",IF(VLOOKUP($C52,'1. General Facility Information'!$C$7:$E$13,3,0)="Korea",'3-1. (Raw data) Scope 1'!$I52,INDEX('5-1. Fuel Density'!$B$6:$B$18,MATCH('3-1. (Raw data) Scope 1'!$I52,'5-1. Fuel Density'!$C$6:$C$18,0))))</f>
        <v>Biodiesel</v>
      </c>
      <c r="AC52" s="7">
        <f t="shared" si="1"/>
        <v>7.4999999999999997E-2</v>
      </c>
      <c r="AD52" s="7">
        <f t="shared" si="2"/>
        <v>0.05</v>
      </c>
      <c r="AE52" s="7">
        <f t="shared" si="3"/>
        <v>0.05</v>
      </c>
      <c r="AF52" s="7">
        <f t="shared" si="4"/>
        <v>0.08</v>
      </c>
      <c r="AG52" s="7">
        <f t="shared" si="5"/>
        <v>0.05</v>
      </c>
      <c r="AH52" s="7">
        <f t="shared" si="6"/>
        <v>0.60499999999999998</v>
      </c>
      <c r="AI52" s="7">
        <f t="shared" si="7"/>
        <v>0.06</v>
      </c>
      <c r="AJ52" s="7">
        <f t="shared" si="8"/>
        <v>0.105</v>
      </c>
      <c r="AK52" s="7">
        <f t="shared" si="9"/>
        <v>0.245</v>
      </c>
      <c r="AL52" s="7">
        <f t="shared" si="10"/>
        <v>0.16</v>
      </c>
      <c r="AM52" s="7">
        <f t="shared" si="11"/>
        <v>1.85</v>
      </c>
      <c r="AN52" s="7">
        <f t="shared" si="12"/>
        <v>0.37</v>
      </c>
      <c r="AO52" s="7" t="str">
        <f t="shared" si="13"/>
        <v/>
      </c>
      <c r="AP52" s="104">
        <f t="shared" si="14"/>
        <v>3.7</v>
      </c>
      <c r="AQ52" s="7" t="str">
        <f t="shared" si="15"/>
        <v>㎥</v>
      </c>
      <c r="AR52" s="257">
        <f>IF($C52="","",$AP52*IF($AQ52="㎥",VLOOKUP('3-1. (Raw data) Scope 1'!AQ52,'5-3. Unit Conversion'!$B$5:$J$13,3,FALSE)*VLOOKUP('3-1. (Raw data) Scope 1'!AB52,'5-1. Fuel Density'!$B$6:$D$18,3,FALSE)*1000,IF($AQ52="kg",VLOOKUP('3-1. (Raw data) Scope 1'!AQ52,'5-3. Unit Conversion'!$B$16:$G$21,3,FALSE),0)))</f>
        <v>3126.5</v>
      </c>
      <c r="AS52" s="257">
        <f>IFERROR(IF($AB52="","",IF(VLOOKUP($AB52,'5-1. Fuel Density'!$B$6:$G$19,6,0)="Use of other GHGs",0,IF($AB52="Industrial Wastes",$AR52*'5-4. Calorific&amp;Emission factor'!$R$75,$AR52*VLOOKUP($AB52,'5-4. Calorific&amp;Emission factor'!$P$9:$R$74,3,FALSE)))),0)</f>
        <v>84415.5</v>
      </c>
      <c r="AT52" s="348">
        <f>IF($AB52="","",IF(OR($AB52="Hydrofluorocarbons(HFCs)",$AB52="ETC"),$AR52*VLOOKUP($J52,'5-4. Calorific&amp;Emission factor'!$B$10:$D$14,3,0)/1000,IF(VLOOKUP($AB52,'5-1. Fuel Density'!$B$6:$G$19,6,0)="Use of other GHGs",$AU52/1000,(($AU52*'5-4. Calorific&amp;Emission factor'!$D$7)+($AV52*'5-4. Calorific&amp;Emission factor'!$D$8)+($AW52*'5-4. Calorific&amp;Emission factor'!$D$9))/1000)))</f>
        <v>5.9972823144000005</v>
      </c>
      <c r="AU52" s="68">
        <f>IF($AB52="","",IF(VLOOKUP($AB52,'5-1. Fuel Density'!$B$6:$G$19,6,0)="Use of other GHGs",$AR52*VLOOKUP($AB52,'5-4. Calorific&amp;Emission factor'!$O$9:$Y$74,5,FALSE)/1000000,$AS52*VLOOKUP($AB52,'5-4. Calorific&amp;Emission factor'!$P$9:$Y$74,4,FALSE)/1000000))</f>
        <v>5976.6174000000001</v>
      </c>
      <c r="AV52" s="68">
        <f>IF($AB52="","",IF(VLOOKUP($AB52,'5-1. Fuel Density'!$B$6:$G$19,6,0)="Use of other GHGs",0,$AS52*VLOOKUP($AB52,'5-4. Calorific&amp;Emission factor'!$P$9:$Y$74,6,FALSE)/1000000))</f>
        <v>0.25324649999999999</v>
      </c>
      <c r="AW52" s="68">
        <f>IF($AB52="","",IF(VLOOKUP($AB52,'5-1. Fuel Density'!$B$6:$G$19,6,0)="Use of other GHGs",0,$AS52*VLOOKUP($AB52,'5-4. Calorific&amp;Emission factor'!$P$9:$Y$74,9,FALSE)/1000000))</f>
        <v>5.0649299999999994E-2</v>
      </c>
    </row>
    <row r="53" spans="2:49">
      <c r="B53" s="7">
        <v>48</v>
      </c>
      <c r="C53" s="7" t="s">
        <v>42</v>
      </c>
      <c r="D53" s="7" t="s">
        <v>42</v>
      </c>
      <c r="E53" s="55" t="s">
        <v>106</v>
      </c>
      <c r="F53" s="55" t="s">
        <v>107</v>
      </c>
      <c r="G53" s="55" t="s">
        <v>142</v>
      </c>
      <c r="H53" s="55" t="s">
        <v>152</v>
      </c>
      <c r="I53" s="55" t="s">
        <v>120</v>
      </c>
      <c r="J53" s="55"/>
      <c r="K53" s="347">
        <v>11.061546147344375</v>
      </c>
      <c r="L53" s="57">
        <v>0.82899</v>
      </c>
      <c r="M53" s="57">
        <v>1.8000409708737866</v>
      </c>
      <c r="N53" s="57">
        <v>0.75529000000000002</v>
      </c>
      <c r="O53" s="57">
        <v>0.49664999999999998</v>
      </c>
      <c r="P53" s="57">
        <v>1.0934900000000001</v>
      </c>
      <c r="Q53" s="57">
        <v>0.95894535294117622</v>
      </c>
      <c r="R53" s="57">
        <v>0.5305323529411764</v>
      </c>
      <c r="S53" s="57">
        <v>1.1108</v>
      </c>
      <c r="T53" s="57">
        <v>0.55320294117647062</v>
      </c>
      <c r="U53" s="57">
        <v>0.65971000000000002</v>
      </c>
      <c r="V53" s="57">
        <v>0.71363452941176453</v>
      </c>
      <c r="W53" s="57">
        <v>1.56026</v>
      </c>
      <c r="X53" s="94" t="s">
        <v>104</v>
      </c>
      <c r="Y53" s="7">
        <v>2023</v>
      </c>
      <c r="Z53" s="7" t="str">
        <f>VLOOKUP($E53,'5-2. Emission Facility'!$B$7:$D$16,2,0)</f>
        <v>Vehicle</v>
      </c>
      <c r="AA53" s="7" t="str">
        <f>VLOOKUP($Z53,'5-2. Emission Facility'!$C$7:$D$16,2,0)</f>
        <v>Mobile combustion</v>
      </c>
      <c r="AB53" s="7" t="str">
        <f>IF($C53="","",IF(VLOOKUP($C53,'1. General Facility Information'!$C$7:$E$13,3,0)="Korea",'3-1. (Raw data) Scope 1'!$I53,INDEX('5-1. Fuel Density'!$B$6:$B$18,MATCH('3-1. (Raw data) Scope 1'!$I53,'5-1. Fuel Density'!$C$6:$C$18,0))))</f>
        <v>Biodiesel</v>
      </c>
      <c r="AC53" s="7">
        <f>IF(OR($X53="㎥",$X53="kg"),$L53,"")</f>
        <v>0.82899</v>
      </c>
      <c r="AD53" s="7">
        <f t="shared" si="2"/>
        <v>1.8000409708737866</v>
      </c>
      <c r="AE53" s="7">
        <f t="shared" si="3"/>
        <v>0.75529000000000002</v>
      </c>
      <c r="AF53" s="7">
        <f t="shared" si="4"/>
        <v>0.49664999999999998</v>
      </c>
      <c r="AG53" s="7">
        <f t="shared" si="5"/>
        <v>1.0934900000000001</v>
      </c>
      <c r="AH53" s="7">
        <f t="shared" si="6"/>
        <v>0.95894535294117622</v>
      </c>
      <c r="AI53" s="7">
        <f t="shared" si="7"/>
        <v>0.5305323529411764</v>
      </c>
      <c r="AJ53" s="7">
        <f t="shared" si="8"/>
        <v>1.1108</v>
      </c>
      <c r="AK53" s="7">
        <f t="shared" si="9"/>
        <v>0.55320294117647062</v>
      </c>
      <c r="AL53" s="7">
        <f t="shared" si="10"/>
        <v>0.65971000000000002</v>
      </c>
      <c r="AM53" s="7">
        <f t="shared" si="11"/>
        <v>0.71363452941176453</v>
      </c>
      <c r="AN53" s="7">
        <f t="shared" si="12"/>
        <v>1.56026</v>
      </c>
      <c r="AO53" s="7" t="str">
        <f t="shared" si="13"/>
        <v/>
      </c>
      <c r="AP53" s="104">
        <f t="shared" si="14"/>
        <v>11.061546147344375</v>
      </c>
      <c r="AQ53" s="7" t="str">
        <f t="shared" si="15"/>
        <v>㎥</v>
      </c>
      <c r="AR53" s="257">
        <f>IF($C53="","",$AP53*IF($AQ53="㎥",VLOOKUP('3-1. (Raw data) Scope 1'!AQ53,'5-3. Unit Conversion'!$B$5:$J$13,3,FALSE)*VLOOKUP('3-1. (Raw data) Scope 1'!AB53,'5-1. Fuel Density'!$B$6:$D$18,3,FALSE)*1000,IF($AQ53="kg",VLOOKUP('3-1. (Raw data) Scope 1'!AQ53,'5-3. Unit Conversion'!$B$16:$G$21,3,FALSE),0)))</f>
        <v>9347.0064945059967</v>
      </c>
      <c r="AS53" s="257">
        <f>IFERROR(IF($AB53="","",IF(VLOOKUP($AB53,'5-1. Fuel Density'!$B$6:$G$19,6,0)="Use of other GHGs",0,IF($AB53="Industrial Wastes",$AR53*'5-4. Calorific&amp;Emission factor'!$R$75,$AR53*VLOOKUP($AB53,'5-4. Calorific&amp;Emission factor'!$P$9:$R$74,3,FALSE)))),0)</f>
        <v>252369.17535166192</v>
      </c>
      <c r="AT53" s="348">
        <f>IF($AB53="","",IF(OR($AB53="Hydrofluorocarbons(HFCs)",$AB53="ETC"),$AR53*VLOOKUP($J53,'5-4. Calorific&amp;Emission factor'!$B$10:$D$14,3,0)/1000,IF(VLOOKUP($AB53,'5-1. Fuel Density'!$B$6:$G$19,6,0)="Use of other GHGs",$AU53/1000,(($AU53*'5-4. Calorific&amp;Emission factor'!$D$7)+($AV53*'5-4. Calorific&amp;Emission factor'!$D$8)+($AW53*'5-4. Calorific&amp;Emission factor'!$D$9))/1000)))</f>
        <v>17.929517589023753</v>
      </c>
      <c r="AU53" s="68">
        <f>IF($AB53="","",IF(VLOOKUP($AB53,'5-1. Fuel Density'!$B$6:$G$19,6,0)="Use of other GHGs",$AR53*VLOOKUP($AB53,'5-4. Calorific&amp;Emission factor'!$O$9:$Y$74,5,FALSE)/1000000,$AS53*VLOOKUP($AB53,'5-4. Calorific&amp;Emission factor'!$P$9:$Y$74,4,FALSE)/1000000))</f>
        <v>17867.737614897662</v>
      </c>
      <c r="AV53" s="68">
        <f>IF($AB53="","",IF(VLOOKUP($AB53,'5-1. Fuel Density'!$B$6:$G$19,6,0)="Use of other GHGs",0,$AS53*VLOOKUP($AB53,'5-4. Calorific&amp;Emission factor'!$P$9:$Y$74,6,FALSE)/1000000))</f>
        <v>0.75710752605498577</v>
      </c>
      <c r="AW53" s="68">
        <f>IF($AB53="","",IF(VLOOKUP($AB53,'5-1. Fuel Density'!$B$6:$G$19,6,0)="Use of other GHGs",0,$AS53*VLOOKUP($AB53,'5-4. Calorific&amp;Emission factor'!$P$9:$Y$74,9,FALSE)/1000000))</f>
        <v>0.15142150521099715</v>
      </c>
    </row>
    <row r="54" spans="2:49">
      <c r="B54" s="7">
        <v>49</v>
      </c>
      <c r="C54" s="7" t="s">
        <v>42</v>
      </c>
      <c r="D54" s="7" t="s">
        <v>42</v>
      </c>
      <c r="E54" s="55" t="s">
        <v>106</v>
      </c>
      <c r="F54" s="55" t="s">
        <v>107</v>
      </c>
      <c r="G54" s="55" t="s">
        <v>142</v>
      </c>
      <c r="H54" s="55" t="s">
        <v>153</v>
      </c>
      <c r="I54" s="55" t="s">
        <v>110</v>
      </c>
      <c r="J54" s="55"/>
      <c r="K54" s="347">
        <v>22.350323296005644</v>
      </c>
      <c r="L54" s="57">
        <v>1.7052070937500003</v>
      </c>
      <c r="M54" s="57">
        <v>1.632528457894737</v>
      </c>
      <c r="N54" s="57">
        <v>2.1275677443609022</v>
      </c>
      <c r="O54" s="57">
        <v>1.73186</v>
      </c>
      <c r="P54" s="57">
        <v>2.2930799999999998</v>
      </c>
      <c r="Q54" s="57">
        <v>1.9880899999999999</v>
      </c>
      <c r="R54" s="57">
        <v>1.9474400000000001</v>
      </c>
      <c r="S54" s="57">
        <v>1.79691</v>
      </c>
      <c r="T54" s="57">
        <v>2.1555900000000001</v>
      </c>
      <c r="U54" s="57">
        <v>2.0594999999999999</v>
      </c>
      <c r="V54" s="57">
        <v>2.2655400000000001</v>
      </c>
      <c r="W54" s="57">
        <v>0.64700999999999997</v>
      </c>
      <c r="X54" s="94" t="s">
        <v>104</v>
      </c>
      <c r="Y54" s="7">
        <v>2023</v>
      </c>
      <c r="Z54" s="7" t="str">
        <f>VLOOKUP($E54,'5-2. Emission Facility'!$B$7:$D$16,2,0)</f>
        <v>Vehicle</v>
      </c>
      <c r="AA54" s="7" t="str">
        <f>VLOOKUP($Z54,'5-2. Emission Facility'!$C$7:$D$16,2,0)</f>
        <v>Mobile combustion</v>
      </c>
      <c r="AB54" s="7" t="str">
        <f>IF($C54="","",IF(VLOOKUP($C54,'1. General Facility Information'!$C$7:$E$13,3,0)="Korea",'3-1. (Raw data) Scope 1'!$I54,INDEX('5-1. Fuel Density'!$B$6:$B$18,MATCH('3-1. (Raw data) Scope 1'!$I54,'5-1. Fuel Density'!$C$6:$C$18,0))))</f>
        <v>Automotive gasoline (petrol)</v>
      </c>
      <c r="AC54" s="7">
        <f t="shared" si="1"/>
        <v>1.7052070937500003</v>
      </c>
      <c r="AD54" s="7">
        <f t="shared" si="2"/>
        <v>1.632528457894737</v>
      </c>
      <c r="AE54" s="7">
        <f t="shared" si="3"/>
        <v>2.1275677443609022</v>
      </c>
      <c r="AF54" s="7">
        <f t="shared" si="4"/>
        <v>1.73186</v>
      </c>
      <c r="AG54" s="7">
        <f t="shared" si="5"/>
        <v>2.2930799999999998</v>
      </c>
      <c r="AH54" s="7">
        <f t="shared" si="6"/>
        <v>1.9880899999999999</v>
      </c>
      <c r="AI54" s="7">
        <f t="shared" si="7"/>
        <v>1.9474400000000001</v>
      </c>
      <c r="AJ54" s="7">
        <f t="shared" si="8"/>
        <v>1.79691</v>
      </c>
      <c r="AK54" s="7">
        <f t="shared" si="9"/>
        <v>2.1555900000000001</v>
      </c>
      <c r="AL54" s="7">
        <f t="shared" si="10"/>
        <v>2.0594999999999999</v>
      </c>
      <c r="AM54" s="7">
        <f t="shared" si="11"/>
        <v>2.2655400000000001</v>
      </c>
      <c r="AN54" s="7">
        <f t="shared" si="12"/>
        <v>0.64700999999999997</v>
      </c>
      <c r="AO54" s="7" t="str">
        <f t="shared" si="13"/>
        <v/>
      </c>
      <c r="AP54" s="104">
        <f t="shared" si="14"/>
        <v>22.350323296005644</v>
      </c>
      <c r="AQ54" s="7" t="str">
        <f t="shared" si="15"/>
        <v>㎥</v>
      </c>
      <c r="AR54" s="257">
        <f>IF($C54="","",$AP54*IF($AQ54="㎥",VLOOKUP('3-1. (Raw data) Scope 1'!AQ54,'5-3. Unit Conversion'!$B$5:$J$13,3,FALSE)*VLOOKUP('3-1. (Raw data) Scope 1'!AB54,'5-1. Fuel Density'!$B$6:$D$18,3,FALSE)*1000,IF($AQ54="kg",VLOOKUP('3-1. (Raw data) Scope 1'!AQ54,'5-3. Unit Conversion'!$B$16:$G$21,3,FALSE),0)))</f>
        <v>16561.589562340181</v>
      </c>
      <c r="AS54" s="257">
        <f>IFERROR(IF($AB54="","",IF(VLOOKUP($AB54,'5-1. Fuel Density'!$B$6:$G$19,6,0)="Use of other GHGs",0,IF($AB54="Industrial Wastes",$AR54*'5-4. Calorific&amp;Emission factor'!$R$75,$AR54*VLOOKUP($AB54,'5-4. Calorific&amp;Emission factor'!$P$9:$R$74,3,FALSE)))),0)</f>
        <v>733678.41761166998</v>
      </c>
      <c r="AT54" s="348">
        <f>IF($AB54="","",IF(OR($AB54="Hydrofluorocarbons(HFCs)",$AB54="ETC"),$AR54*VLOOKUP($J54,'5-4. Calorific&amp;Emission factor'!$B$10:$D$14,3,0)/1000,IF(VLOOKUP($AB54,'5-1. Fuel Density'!$B$6:$G$19,6,0)="Use of other GHGs",$AU54/1000,(($AU54*'5-4. Calorific&amp;Emission factor'!$D$7)+($AV54*'5-4. Calorific&amp;Emission factor'!$D$8)+($AW54*'5-4. Calorific&amp;Emission factor'!$D$9))/1000)))</f>
        <v>51.023518817120063</v>
      </c>
      <c r="AU54" s="68">
        <f>IF($AB54="","",IF(VLOOKUP($AB54,'5-1. Fuel Density'!$B$6:$G$19,6,0)="Use of other GHGs",$AR54*VLOOKUP($AB54,'5-4. Calorific&amp;Emission factor'!$O$9:$Y$74,5,FALSE)/1000000,$AS54*VLOOKUP($AB54,'5-4. Calorific&amp;Emission factor'!$P$9:$Y$74,4,FALSE)/1000000))</f>
        <v>50843.914340488729</v>
      </c>
      <c r="AV54" s="68">
        <f>IF($AB54="","",IF(VLOOKUP($AB54,'5-1. Fuel Density'!$B$6:$G$19,6,0)="Use of other GHGs",0,$AS54*VLOOKUP($AB54,'5-4. Calorific&amp;Emission factor'!$P$9:$Y$74,6,FALSE)/1000000))</f>
        <v>2.2010352528350103</v>
      </c>
      <c r="AW54" s="68">
        <f>IF($AB54="","",IF(VLOOKUP($AB54,'5-1. Fuel Density'!$B$6:$G$19,6,0)="Use of other GHGs",0,$AS54*VLOOKUP($AB54,'5-4. Calorific&amp;Emission factor'!$P$9:$Y$74,9,FALSE)/1000000))</f>
        <v>0.44020705056700199</v>
      </c>
    </row>
    <row r="55" spans="2:49">
      <c r="B55" s="7">
        <v>50</v>
      </c>
      <c r="C55" s="7" t="s">
        <v>583</v>
      </c>
      <c r="D55" s="7" t="s">
        <v>582</v>
      </c>
      <c r="E55" s="55" t="s">
        <v>106</v>
      </c>
      <c r="F55" s="55" t="s">
        <v>107</v>
      </c>
      <c r="G55" s="55" t="s">
        <v>142</v>
      </c>
      <c r="H55" s="55" t="s">
        <v>103</v>
      </c>
      <c r="I55" s="55" t="s">
        <v>110</v>
      </c>
      <c r="J55" s="107"/>
      <c r="K55" s="347">
        <v>25.500826496468711</v>
      </c>
      <c r="L55" s="57">
        <v>2.3113663000771236</v>
      </c>
      <c r="M55" s="57">
        <v>2.1434253754455854</v>
      </c>
      <c r="N55" s="57">
        <v>2.1233854169829538</v>
      </c>
      <c r="O55" s="57">
        <v>1.8817520996411026</v>
      </c>
      <c r="P55" s="57">
        <v>2.2068245167637288</v>
      </c>
      <c r="Q55" s="57">
        <v>2.1946790873924371</v>
      </c>
      <c r="R55" s="57">
        <v>2.1769467605103512</v>
      </c>
      <c r="S55" s="57">
        <v>2.3315580764068962</v>
      </c>
      <c r="T55" s="57">
        <v>1.9691202458234904</v>
      </c>
      <c r="U55" s="57">
        <v>2.1653393736602076</v>
      </c>
      <c r="V55" s="57">
        <v>1.8784121065639972</v>
      </c>
      <c r="W55" s="57">
        <v>2.1180171372008427</v>
      </c>
      <c r="X55" s="94" t="s">
        <v>104</v>
      </c>
      <c r="Y55" s="7">
        <v>2024</v>
      </c>
      <c r="Z55" s="7" t="str">
        <f>VLOOKUP($E55,'5-2. Emission Facility'!$B$7:$D$16,2,0)</f>
        <v>Vehicle</v>
      </c>
      <c r="AA55" s="7" t="str">
        <f>VLOOKUP($Z55,'5-2. Emission Facility'!$C$7:$D$16,2,0)</f>
        <v>Mobile combustion</v>
      </c>
      <c r="AB55" s="7" t="str">
        <f>IF($C55="","",IF(VLOOKUP($C55,'1. General Facility Information'!$C$7:$E$13,3,0)="Korea",'3-1. (Raw data) Scope 1'!$I55,INDEX('5-1. Fuel Density'!$B$6:$B$18,MATCH('3-1. (Raw data) Scope 1'!$I55,'5-1. Fuel Density'!$C$6:$C$18,0))))</f>
        <v>Automotive gasoline (petrol)</v>
      </c>
      <c r="AC55" s="7">
        <f t="shared" si="1"/>
        <v>2.3113663000771236</v>
      </c>
      <c r="AD55" s="7">
        <f t="shared" si="2"/>
        <v>2.1434253754455854</v>
      </c>
      <c r="AE55" s="7">
        <f t="shared" si="3"/>
        <v>2.1233854169829538</v>
      </c>
      <c r="AF55" s="7">
        <f t="shared" si="4"/>
        <v>1.8817520996411026</v>
      </c>
      <c r="AG55" s="7">
        <f t="shared" si="5"/>
        <v>2.2068245167637288</v>
      </c>
      <c r="AH55" s="7">
        <f t="shared" si="6"/>
        <v>2.1946790873924371</v>
      </c>
      <c r="AI55" s="7">
        <f t="shared" si="7"/>
        <v>2.1769467605103512</v>
      </c>
      <c r="AJ55" s="7">
        <f t="shared" si="8"/>
        <v>2.3315580764068962</v>
      </c>
      <c r="AK55" s="7">
        <f t="shared" si="9"/>
        <v>1.9691202458234904</v>
      </c>
      <c r="AL55" s="7">
        <f t="shared" si="10"/>
        <v>2.1653393736602076</v>
      </c>
      <c r="AM55" s="7">
        <f t="shared" si="11"/>
        <v>1.8784121065639972</v>
      </c>
      <c r="AN55" s="7">
        <f t="shared" si="12"/>
        <v>2.1180171372008427</v>
      </c>
      <c r="AO55" s="7" t="str">
        <f t="shared" si="13"/>
        <v/>
      </c>
      <c r="AP55" s="262">
        <f t="shared" si="14"/>
        <v>25.500826496468711</v>
      </c>
      <c r="AQ55" s="7" t="str">
        <f t="shared" si="15"/>
        <v>㎥</v>
      </c>
      <c r="AR55" s="257">
        <f>IF($C55="","",$AP55*IF($AQ55="㎥",VLOOKUP('3-1. (Raw data) Scope 1'!AQ55,'5-3. Unit Conversion'!$B$5:$J$13,3,FALSE)*VLOOKUP('3-1. (Raw data) Scope 1'!AB55,'5-1. Fuel Density'!$B$6:$D$18,3,FALSE)*1000,IF($AQ55="kg",VLOOKUP('3-1. (Raw data) Scope 1'!AQ55,'5-3. Unit Conversion'!$B$16:$G$21,3,FALSE),0)))</f>
        <v>18896.112433883314</v>
      </c>
      <c r="AS55" s="257">
        <f>IFERROR(IF($AB55="","",IF(VLOOKUP($AB55,'5-1. Fuel Density'!$B$6:$G$19,6,0)="Use of other GHGs",0,IF($AB55="Industrial Wastes",$AR55*'5-4. Calorific&amp;Emission factor'!$R$75,$AR55*VLOOKUP($AB55,'5-4. Calorific&amp;Emission factor'!$P$9:$R$74,3,FALSE)))),0)</f>
        <v>837097.78082103073</v>
      </c>
      <c r="AT55" s="348">
        <f>IF($AB55="","",IF(OR($AB55="Hydrofluorocarbons(HFCs)",$AB55="ETC"),$AR55*VLOOKUP($J55,'5-4. Calorific&amp;Emission factor'!$B$10:$D$14,3,0)/1000,IF(VLOOKUP($AB55,'5-1. Fuel Density'!$B$6:$G$19,6,0)="Use of other GHGs",$AU55/1000,(($AU55*'5-4. Calorific&amp;Emission factor'!$D$7)+($AV55*'5-4. Calorific&amp;Emission factor'!$D$8)+($AW55*'5-4. Calorific&amp;Emission factor'!$D$9))/1000)))</f>
        <v>58.215797747642419</v>
      </c>
      <c r="AU55" s="68">
        <f>IF($AB55="","",IF(VLOOKUP($AB55,'5-1. Fuel Density'!$B$6:$G$19,6,0)="Use of other GHGs",$AR55*VLOOKUP($AB55,'5-4. Calorific&amp;Emission factor'!$O$9:$Y$74,5,FALSE)/1000000,$AS55*VLOOKUP($AB55,'5-4. Calorific&amp;Emission factor'!$P$9:$Y$74,4,FALSE)/1000000))</f>
        <v>58010.876210897433</v>
      </c>
      <c r="AV55" s="68">
        <f>IF($AB55="","",IF(VLOOKUP($AB55,'5-1. Fuel Density'!$B$6:$G$19,6,0)="Use of other GHGs",0,$AS55*VLOOKUP($AB55,'5-4. Calorific&amp;Emission factor'!$P$9:$Y$74,6,FALSE)/1000000))</f>
        <v>2.5112933424630919</v>
      </c>
      <c r="AW55" s="68">
        <f>IF($AB55="","",IF(VLOOKUP($AB55,'5-1. Fuel Density'!$B$6:$G$19,6,0)="Use of other GHGs",0,$AS55*VLOOKUP($AB55,'5-4. Calorific&amp;Emission factor'!$P$9:$Y$74,9,FALSE)/1000000))</f>
        <v>0.50225866849261847</v>
      </c>
    </row>
    <row r="56" spans="2:49">
      <c r="B56" s="7">
        <v>51</v>
      </c>
      <c r="C56" s="7" t="s">
        <v>105</v>
      </c>
      <c r="D56" s="7" t="s">
        <v>40</v>
      </c>
      <c r="E56" s="55" t="s">
        <v>106</v>
      </c>
      <c r="F56" s="55" t="s">
        <v>107</v>
      </c>
      <c r="G56" s="55" t="s">
        <v>108</v>
      </c>
      <c r="H56" s="55" t="s">
        <v>109</v>
      </c>
      <c r="I56" s="55" t="s">
        <v>110</v>
      </c>
      <c r="J56" s="107" t="s">
        <v>156</v>
      </c>
      <c r="K56" s="347">
        <v>20.409119999999998</v>
      </c>
      <c r="L56" s="57">
        <v>1.9216300000000002</v>
      </c>
      <c r="M56" s="57">
        <v>1.57361</v>
      </c>
      <c r="N56" s="57">
        <v>2.0060799999999999</v>
      </c>
      <c r="O56" s="57">
        <v>1.3238399999999999</v>
      </c>
      <c r="P56" s="57">
        <v>1.5596400000000001</v>
      </c>
      <c r="Q56" s="57">
        <v>1.6220000000000001</v>
      </c>
      <c r="R56" s="57">
        <v>1.57975</v>
      </c>
      <c r="S56" s="57">
        <v>2.0033599999999998</v>
      </c>
      <c r="T56" s="57">
        <v>1.5498599999999998</v>
      </c>
      <c r="U56" s="57">
        <v>1.94998</v>
      </c>
      <c r="V56" s="57">
        <v>1.78973</v>
      </c>
      <c r="W56" s="57">
        <v>1.5296400000000001</v>
      </c>
      <c r="X56" s="94" t="s">
        <v>104</v>
      </c>
      <c r="Y56" s="7">
        <v>2024</v>
      </c>
      <c r="Z56" s="7" t="str">
        <f>VLOOKUP($E56,'5-2. Emission Facility'!$B$7:$D$16,2,0)</f>
        <v>Vehicle</v>
      </c>
      <c r="AA56" s="7" t="str">
        <f>VLOOKUP($Z56,'5-2. Emission Facility'!$C$7:$D$16,2,0)</f>
        <v>Mobile combustion</v>
      </c>
      <c r="AB56" s="7" t="str">
        <f>IF($C56="","",IF(VLOOKUP($C56,'1. General Facility Information'!$C$7:$E$13,3,0)="Korea",'3-1. (Raw data) Scope 1'!$I56,INDEX('5-1. Fuel Density'!$B$6:$B$18,MATCH('3-1. (Raw data) Scope 1'!$I56,'5-1. Fuel Density'!$C$6:$C$18,0))))</f>
        <v>Automotive gasoline (petrol)</v>
      </c>
      <c r="AC56" s="7">
        <f t="shared" si="1"/>
        <v>1.9216300000000002</v>
      </c>
      <c r="AD56" s="7">
        <f t="shared" si="2"/>
        <v>1.57361</v>
      </c>
      <c r="AE56" s="7">
        <f t="shared" si="3"/>
        <v>2.0060799999999999</v>
      </c>
      <c r="AF56" s="7">
        <f t="shared" si="4"/>
        <v>1.3238399999999999</v>
      </c>
      <c r="AG56" s="7">
        <f t="shared" si="5"/>
        <v>1.5596400000000001</v>
      </c>
      <c r="AH56" s="7">
        <f t="shared" si="6"/>
        <v>1.6220000000000001</v>
      </c>
      <c r="AI56" s="7">
        <f t="shared" si="7"/>
        <v>1.57975</v>
      </c>
      <c r="AJ56" s="7">
        <f t="shared" si="8"/>
        <v>2.0033599999999998</v>
      </c>
      <c r="AK56" s="7">
        <f t="shared" si="9"/>
        <v>1.5498599999999998</v>
      </c>
      <c r="AL56" s="7">
        <f t="shared" si="10"/>
        <v>1.94998</v>
      </c>
      <c r="AM56" s="7">
        <f t="shared" si="11"/>
        <v>1.78973</v>
      </c>
      <c r="AN56" s="7">
        <f t="shared" si="12"/>
        <v>1.5296400000000001</v>
      </c>
      <c r="AO56" s="7" t="str">
        <f t="shared" si="13"/>
        <v/>
      </c>
      <c r="AP56" s="104">
        <f t="shared" si="14"/>
        <v>20.409119999999998</v>
      </c>
      <c r="AQ56" s="7" t="str">
        <f t="shared" si="15"/>
        <v>㎥</v>
      </c>
      <c r="AR56" s="257">
        <f>IF($C56="","",$AP56*IF($AQ56="㎥",VLOOKUP('3-1. (Raw data) Scope 1'!AQ56,'5-3. Unit Conversion'!$B$5:$J$13,3,FALSE)*VLOOKUP('3-1. (Raw data) Scope 1'!AB56,'5-1. Fuel Density'!$B$6:$D$18,3,FALSE)*1000,IF($AQ56="kg",VLOOKUP('3-1. (Raw data) Scope 1'!AQ56,'5-3. Unit Conversion'!$B$16:$G$21,3,FALSE),0)))</f>
        <v>15123.157919999998</v>
      </c>
      <c r="AS56" s="257">
        <f>IFERROR(IF($AB56="","",IF(VLOOKUP($AB56,'5-1. Fuel Density'!$B$6:$G$19,6,0)="Use of other GHGs",0,IF($AB56="Industrial Wastes",$AR56*'5-4. Calorific&amp;Emission factor'!$R$75,$AR56*VLOOKUP($AB56,'5-4. Calorific&amp;Emission factor'!$P$9:$R$74,3,FALSE)))),0)</f>
        <v>669955.8958559999</v>
      </c>
      <c r="AT56" s="348">
        <f>IF($AB56="","",IF(OR($AB56="Hydrofluorocarbons(HFCs)",$AB56="ETC"),$AR56*VLOOKUP($J56,'5-4. Calorific&amp;Emission factor'!$B$10:$D$14,3,0)/1000,IF(VLOOKUP($AB56,'5-1. Fuel Density'!$B$6:$G$19,6,0)="Use of other GHGs",$AU56/1000,(($AU56*'5-4. Calorific&amp;Emission factor'!$D$7)+($AV56*'5-4. Calorific&amp;Emission factor'!$D$8)+($AW56*'5-4. Calorific&amp;Emission factor'!$D$9))/1000)))</f>
        <v>46.591948786126338</v>
      </c>
      <c r="AU56" s="68">
        <f>IF($AB56="","",IF(VLOOKUP($AB56,'5-1. Fuel Density'!$B$6:$G$19,6,0)="Use of other GHGs",$AR56*VLOOKUP($AB56,'5-4. Calorific&amp;Emission factor'!$O$9:$Y$74,5,FALSE)/1000000,$AS56*VLOOKUP($AB56,'5-4. Calorific&amp;Emission factor'!$P$9:$Y$74,4,FALSE)/1000000))</f>
        <v>46427.943582820793</v>
      </c>
      <c r="AV56" s="68">
        <f>IF($AB56="","",IF(VLOOKUP($AB56,'5-1. Fuel Density'!$B$6:$G$19,6,0)="Use of other GHGs",0,$AS56*VLOOKUP($AB56,'5-4. Calorific&amp;Emission factor'!$P$9:$Y$74,6,FALSE)/1000000))</f>
        <v>2.0098676875679997</v>
      </c>
      <c r="AW56" s="68">
        <f>IF($AB56="","",IF(VLOOKUP($AB56,'5-1. Fuel Density'!$B$6:$G$19,6,0)="Use of other GHGs",0,$AS56*VLOOKUP($AB56,'5-4. Calorific&amp;Emission factor'!$P$9:$Y$74,9,FALSE)/1000000))</f>
        <v>0.40197353751359993</v>
      </c>
    </row>
    <row r="57" spans="2:49">
      <c r="B57" s="7">
        <v>52</v>
      </c>
      <c r="C57" s="7" t="s">
        <v>105</v>
      </c>
      <c r="D57" s="7" t="s">
        <v>40</v>
      </c>
      <c r="E57" s="55" t="s">
        <v>112</v>
      </c>
      <c r="F57" s="55" t="s">
        <v>107</v>
      </c>
      <c r="G57" s="55" t="s">
        <v>113</v>
      </c>
      <c r="H57" s="55" t="s">
        <v>114</v>
      </c>
      <c r="I57" s="55" t="s">
        <v>115</v>
      </c>
      <c r="J57" s="107" t="s">
        <v>116</v>
      </c>
      <c r="K57" s="347">
        <v>262527</v>
      </c>
      <c r="L57" s="57">
        <v>24870</v>
      </c>
      <c r="M57" s="57">
        <v>22160</v>
      </c>
      <c r="N57" s="57">
        <v>28600</v>
      </c>
      <c r="O57" s="57">
        <v>19263</v>
      </c>
      <c r="P57" s="57">
        <v>18180</v>
      </c>
      <c r="Q57" s="57">
        <v>20158</v>
      </c>
      <c r="R57" s="57">
        <v>24747</v>
      </c>
      <c r="S57" s="57">
        <v>22908</v>
      </c>
      <c r="T57" s="57">
        <v>19031</v>
      </c>
      <c r="U57" s="57">
        <v>22654</v>
      </c>
      <c r="V57" s="57">
        <v>19060</v>
      </c>
      <c r="W57" s="57">
        <v>20896</v>
      </c>
      <c r="X57" s="94" t="s">
        <v>117</v>
      </c>
      <c r="Y57" s="7">
        <v>2024</v>
      </c>
      <c r="Z57" s="7" t="str">
        <f>VLOOKUP($E57,'5-2. Emission Facility'!$B$7:$D$16,2,0)</f>
        <v>Boiler</v>
      </c>
      <c r="AA57" s="7" t="str">
        <f>VLOOKUP($Z57,'5-2. Emission Facility'!$C$7:$D$16,2,0)</f>
        <v>Stationary Combustion</v>
      </c>
      <c r="AB57" s="7" t="str">
        <f>IF($C57="","",IF(VLOOKUP($C57,'1. General Facility Information'!$C$7:$E$13,3,0)="Korea",'3-1. (Raw data) Scope 1'!$I57,INDEX('5-1. Fuel Density'!$B$6:$B$18,MATCH('3-1. (Raw data) Scope 1'!$I57,'5-1. Fuel Density'!$C$6:$C$18,0))))</f>
        <v>Industrial Wastes</v>
      </c>
      <c r="AC57" s="7">
        <f t="shared" si="1"/>
        <v>24870</v>
      </c>
      <c r="AD57" s="7">
        <f t="shared" si="2"/>
        <v>22160</v>
      </c>
      <c r="AE57" s="7">
        <f t="shared" si="3"/>
        <v>28600</v>
      </c>
      <c r="AF57" s="7">
        <f t="shared" si="4"/>
        <v>19263</v>
      </c>
      <c r="AG57" s="7">
        <f t="shared" si="5"/>
        <v>18180</v>
      </c>
      <c r="AH57" s="7">
        <f t="shared" si="6"/>
        <v>20158</v>
      </c>
      <c r="AI57" s="7">
        <f t="shared" si="7"/>
        <v>24747</v>
      </c>
      <c r="AJ57" s="7">
        <f t="shared" si="8"/>
        <v>22908</v>
      </c>
      <c r="AK57" s="7">
        <f t="shared" si="9"/>
        <v>19031</v>
      </c>
      <c r="AL57" s="7">
        <f t="shared" si="10"/>
        <v>22654</v>
      </c>
      <c r="AM57" s="7">
        <f t="shared" si="11"/>
        <v>19060</v>
      </c>
      <c r="AN57" s="7">
        <f t="shared" si="12"/>
        <v>20896</v>
      </c>
      <c r="AO57" s="7" t="str">
        <f t="shared" si="13"/>
        <v/>
      </c>
      <c r="AP57" s="104">
        <f t="shared" si="14"/>
        <v>262527</v>
      </c>
      <c r="AQ57" s="7" t="str">
        <f t="shared" si="15"/>
        <v>kg</v>
      </c>
      <c r="AR57" s="257">
        <f>IF($C57="","",$AP57*IF($AQ57="㎥",VLOOKUP('3-1. (Raw data) Scope 1'!AQ57,'5-3. Unit Conversion'!$B$5:$J$13,3,FALSE)*VLOOKUP('3-1. (Raw data) Scope 1'!AB57,'5-1. Fuel Density'!$B$6:$D$18,3,FALSE)*1000,IF($AQ57="kg",VLOOKUP('3-1. (Raw data) Scope 1'!AQ57,'5-3. Unit Conversion'!$B$16:$G$21,3,FALSE),0)))</f>
        <v>262527</v>
      </c>
      <c r="AS57" s="257">
        <f>IFERROR(IF($AB57="","",IF(VLOOKUP($AB57,'5-1. Fuel Density'!$B$6:$G$19,6,0)="Use of other GHGs",0,IF($AB57="Industrial Wastes",$AR57*'5-4. Calorific&amp;Emission factor'!$R$75,$AR57*VLOOKUP($AB57,'5-4. Calorific&amp;Emission factor'!$P$9:$R$74,3,FALSE)))),0)</f>
        <v>5711751.4870928824</v>
      </c>
      <c r="AT57" s="348">
        <f>IF($AB57="","",IF(OR($AB57="Hydrofluorocarbons(HFCs)",$AB57="ETC"),$AR57*VLOOKUP($J57,'5-4. Calorific&amp;Emission factor'!$B$10:$D$14,3,0)/1000,IF(VLOOKUP($AB57,'5-1. Fuel Density'!$B$6:$G$19,6,0)="Use of other GHGs",$AU57/1000,(($AU57*'5-4. Calorific&amp;Emission factor'!$D$7)+($AV57*'5-4. Calorific&amp;Emission factor'!$D$8)+($AW57*'5-4. Calorific&amp;Emission factor'!$D$9))/1000)))</f>
        <v>827.64421398273282</v>
      </c>
      <c r="AU57" s="68">
        <f>IF($AB57="","",IF(VLOOKUP($AB57,'5-1. Fuel Density'!$B$6:$G$19,6,0)="Use of other GHGs",$AR57*VLOOKUP($AB57,'5-4. Calorific&amp;Emission factor'!$O$9:$Y$74,5,FALSE)/1000000,$AS57*VLOOKUP($AB57,'5-4. Calorific&amp;Emission factor'!$P$9:$Y$74,4,FALSE)/1000000))</f>
        <v>816780.46265428222</v>
      </c>
      <c r="AV57" s="68">
        <f>IF($AB57="","",IF(VLOOKUP($AB57,'5-1. Fuel Density'!$B$6:$G$19,6,0)="Use of other GHGs",0,$AS57*VLOOKUP($AB57,'5-4. Calorific&amp;Emission factor'!$P$9:$Y$74,6,FALSE)/1000000))</f>
        <v>171.35254461278646</v>
      </c>
      <c r="AW57" s="68">
        <f>IF($AB57="","",IF(VLOOKUP($AB57,'5-1. Fuel Density'!$B$6:$G$19,6,0)="Use of other GHGs",0,$AS57*VLOOKUP($AB57,'5-4. Calorific&amp;Emission factor'!$P$9:$Y$74,9,FALSE)/1000000))</f>
        <v>22.847005948371528</v>
      </c>
    </row>
    <row r="58" spans="2:49">
      <c r="B58" s="7">
        <v>53</v>
      </c>
      <c r="C58" s="7" t="s">
        <v>105</v>
      </c>
      <c r="D58" s="7" t="s">
        <v>40</v>
      </c>
      <c r="E58" s="55" t="s">
        <v>118</v>
      </c>
      <c r="F58" s="55" t="s">
        <v>107</v>
      </c>
      <c r="G58" s="55" t="s">
        <v>108</v>
      </c>
      <c r="H58" s="55" t="s">
        <v>119</v>
      </c>
      <c r="I58" s="55" t="s">
        <v>120</v>
      </c>
      <c r="J58" s="107" t="s">
        <v>121</v>
      </c>
      <c r="K58" s="347">
        <v>1.6727099999999999</v>
      </c>
      <c r="L58" s="57">
        <v>0.12209</v>
      </c>
      <c r="M58" s="57">
        <v>0.12209</v>
      </c>
      <c r="N58" s="57">
        <v>0.123</v>
      </c>
      <c r="O58" s="57">
        <v>0.12209</v>
      </c>
      <c r="P58" s="57">
        <v>0.12209</v>
      </c>
      <c r="Q58" s="57">
        <v>0.12209</v>
      </c>
      <c r="R58" s="57">
        <v>0.12209</v>
      </c>
      <c r="S58" s="57">
        <v>0.12209</v>
      </c>
      <c r="T58" s="57">
        <v>0.12209</v>
      </c>
      <c r="U58" s="57">
        <v>0.20038</v>
      </c>
      <c r="V58" s="57">
        <v>0.21292</v>
      </c>
      <c r="W58" s="57">
        <v>0.15969</v>
      </c>
      <c r="X58" s="94" t="s">
        <v>104</v>
      </c>
      <c r="Y58" s="7">
        <v>2024</v>
      </c>
      <c r="Z58" s="7" t="str">
        <f>VLOOKUP($E58,'5-2. Emission Facility'!$B$7:$D$16,2,0)</f>
        <v>Forklift</v>
      </c>
      <c r="AA58" s="7" t="str">
        <f>VLOOKUP($Z58,'5-2. Emission Facility'!$C$7:$D$16,2,0)</f>
        <v>Mobile combustion</v>
      </c>
      <c r="AB58" s="7" t="str">
        <f>IF($C58="","",IF(VLOOKUP($C58,'1. General Facility Information'!$C$7:$E$13,3,0)="Korea",'3-1. (Raw data) Scope 1'!$I58,INDEX('5-1. Fuel Density'!$B$6:$B$18,MATCH('3-1. (Raw data) Scope 1'!$I58,'5-1. Fuel Density'!$C$6:$C$18,0))))</f>
        <v>Biodiesel</v>
      </c>
      <c r="AC58" s="7">
        <f t="shared" si="1"/>
        <v>0.12209</v>
      </c>
      <c r="AD58" s="7">
        <f t="shared" si="2"/>
        <v>0.12209</v>
      </c>
      <c r="AE58" s="7">
        <f t="shared" si="3"/>
        <v>0.123</v>
      </c>
      <c r="AF58" s="7">
        <f t="shared" si="4"/>
        <v>0.12209</v>
      </c>
      <c r="AG58" s="7">
        <f t="shared" si="5"/>
        <v>0.12209</v>
      </c>
      <c r="AH58" s="7">
        <f t="shared" si="6"/>
        <v>0.12209</v>
      </c>
      <c r="AI58" s="7">
        <f t="shared" si="7"/>
        <v>0.12209</v>
      </c>
      <c r="AJ58" s="7">
        <f t="shared" si="8"/>
        <v>0.12209</v>
      </c>
      <c r="AK58" s="7">
        <f t="shared" si="9"/>
        <v>0.12209</v>
      </c>
      <c r="AL58" s="7">
        <f t="shared" si="10"/>
        <v>0.20038</v>
      </c>
      <c r="AM58" s="7">
        <f t="shared" si="11"/>
        <v>0.21292</v>
      </c>
      <c r="AN58" s="7">
        <f t="shared" si="12"/>
        <v>0.15969</v>
      </c>
      <c r="AO58" s="7" t="str">
        <f t="shared" si="13"/>
        <v/>
      </c>
      <c r="AP58" s="104">
        <f t="shared" si="14"/>
        <v>1.6727099999999999</v>
      </c>
      <c r="AQ58" s="7" t="str">
        <f t="shared" si="15"/>
        <v>㎥</v>
      </c>
      <c r="AR58" s="257">
        <f>IF($C58="","",$AP58*IF($AQ58="㎥",VLOOKUP('3-1. (Raw data) Scope 1'!AQ58,'5-3. Unit Conversion'!$B$5:$J$13,3,FALSE)*VLOOKUP('3-1. (Raw data) Scope 1'!AB58,'5-1. Fuel Density'!$B$6:$D$18,3,FALSE)*1000,IF($AQ58="kg",VLOOKUP('3-1. (Raw data) Scope 1'!AQ58,'5-3. Unit Conversion'!$B$16:$G$21,3,FALSE),0)))</f>
        <v>1413.43995</v>
      </c>
      <c r="AS58" s="257">
        <f>IFERROR(IF($AB58="","",IF(VLOOKUP($AB58,'5-1. Fuel Density'!$B$6:$G$19,6,0)="Use of other GHGs",0,IF($AB58="Industrial Wastes",$AR58*'5-4. Calorific&amp;Emission factor'!$R$75,$AR58*VLOOKUP($AB58,'5-4. Calorific&amp;Emission factor'!$P$9:$R$74,3,FALSE)))),0)</f>
        <v>38162.878649999999</v>
      </c>
      <c r="AT58" s="348">
        <f>IF($AB58="","",IF(OR($AB58="Hydrofluorocarbons(HFCs)",$AB58="ETC"),$AR58*VLOOKUP($J58,'5-4. Calorific&amp;Emission factor'!$B$10:$D$14,3,0)/1000,IF(VLOOKUP($AB58,'5-1. Fuel Density'!$B$6:$G$19,6,0)="Use of other GHGs",$AU58/1000,(($AU58*'5-4. Calorific&amp;Emission factor'!$D$7)+($AV58*'5-4. Calorific&amp;Emission factor'!$D$8)+($AW58*'5-4. Calorific&amp;Emission factor'!$D$9))/1000)))</f>
        <v>2.7112740811135199</v>
      </c>
      <c r="AU58" s="68">
        <f>IF($AB58="","",IF(VLOOKUP($AB58,'5-1. Fuel Density'!$B$6:$G$19,6,0)="Use of other GHGs",$AR58*VLOOKUP($AB58,'5-4. Calorific&amp;Emission factor'!$O$9:$Y$74,5,FALSE)/1000000,$AS58*VLOOKUP($AB58,'5-4. Calorific&amp;Emission factor'!$P$9:$Y$74,4,FALSE)/1000000))</f>
        <v>2701.9318084199999</v>
      </c>
      <c r="AV58" s="68">
        <f>IF($AB58="","",IF(VLOOKUP($AB58,'5-1. Fuel Density'!$B$6:$G$19,6,0)="Use of other GHGs",0,$AS58*VLOOKUP($AB58,'5-4. Calorific&amp;Emission factor'!$P$9:$Y$74,6,FALSE)/1000000))</f>
        <v>0.11448863595</v>
      </c>
      <c r="AW58" s="68">
        <f>IF($AB58="","",IF(VLOOKUP($AB58,'5-1. Fuel Density'!$B$6:$G$19,6,0)="Use of other GHGs",0,$AS58*VLOOKUP($AB58,'5-4. Calorific&amp;Emission factor'!$P$9:$Y$74,9,FALSE)/1000000))</f>
        <v>2.2897727189999998E-2</v>
      </c>
    </row>
    <row r="59" spans="2:49">
      <c r="B59" s="7">
        <v>54</v>
      </c>
      <c r="C59" s="7" t="s">
        <v>105</v>
      </c>
      <c r="D59" s="7" t="s">
        <v>40</v>
      </c>
      <c r="E59" s="55" t="s">
        <v>122</v>
      </c>
      <c r="F59" s="55" t="s">
        <v>107</v>
      </c>
      <c r="G59" s="55" t="s">
        <v>123</v>
      </c>
      <c r="H59" s="55" t="s">
        <v>124</v>
      </c>
      <c r="I59" s="55" t="s">
        <v>125</v>
      </c>
      <c r="J59" s="107" t="s">
        <v>126</v>
      </c>
      <c r="K59" s="347">
        <v>168</v>
      </c>
      <c r="L59" s="57">
        <v>24</v>
      </c>
      <c r="M59" s="57">
        <v>0</v>
      </c>
      <c r="N59" s="57">
        <v>24</v>
      </c>
      <c r="O59" s="57">
        <v>0</v>
      </c>
      <c r="P59" s="57">
        <v>24</v>
      </c>
      <c r="Q59" s="57">
        <v>12</v>
      </c>
      <c r="R59" s="57">
        <v>24</v>
      </c>
      <c r="S59" s="57">
        <v>0</v>
      </c>
      <c r="T59" s="57">
        <v>24</v>
      </c>
      <c r="U59" s="57">
        <v>12</v>
      </c>
      <c r="V59" s="57">
        <v>12</v>
      </c>
      <c r="W59" s="57">
        <v>12</v>
      </c>
      <c r="X59" s="94" t="s">
        <v>117</v>
      </c>
      <c r="Y59" s="7">
        <v>2024</v>
      </c>
      <c r="Z59" s="7" t="str">
        <f>VLOOKUP($E59,'5-2. Emission Facility'!$B$7:$D$16,2,0)</f>
        <v>Kitchen</v>
      </c>
      <c r="AA59" s="7" t="str">
        <f>VLOOKUP($Z59,'5-2. Emission Facility'!$C$7:$D$16,2,0)</f>
        <v>Others</v>
      </c>
      <c r="AB59" s="7" t="str">
        <f>IF($C59="","",IF(VLOOKUP($C59,'1. General Facility Information'!$C$7:$E$13,3,0)="Korea",'3-1. (Raw data) Scope 1'!$I59,INDEX('5-1. Fuel Density'!$B$6:$B$18,MATCH('3-1. (Raw data) Scope 1'!$I59,'5-1. Fuel Density'!$C$6:$C$18,0))))</f>
        <v>Liquefied Petroleum Gas (LPG)</v>
      </c>
      <c r="AC59" s="7">
        <f t="shared" si="1"/>
        <v>24</v>
      </c>
      <c r="AD59" s="7">
        <f t="shared" si="2"/>
        <v>0</v>
      </c>
      <c r="AE59" s="7">
        <f t="shared" si="3"/>
        <v>24</v>
      </c>
      <c r="AF59" s="7">
        <f t="shared" si="4"/>
        <v>0</v>
      </c>
      <c r="AG59" s="7">
        <f t="shared" si="5"/>
        <v>24</v>
      </c>
      <c r="AH59" s="7">
        <f t="shared" si="6"/>
        <v>12</v>
      </c>
      <c r="AI59" s="7">
        <f t="shared" si="7"/>
        <v>24</v>
      </c>
      <c r="AJ59" s="7">
        <f t="shared" si="8"/>
        <v>0</v>
      </c>
      <c r="AK59" s="7">
        <f t="shared" si="9"/>
        <v>24</v>
      </c>
      <c r="AL59" s="7">
        <f t="shared" si="10"/>
        <v>12</v>
      </c>
      <c r="AM59" s="7">
        <f t="shared" si="11"/>
        <v>12</v>
      </c>
      <c r="AN59" s="7">
        <f t="shared" si="12"/>
        <v>12</v>
      </c>
      <c r="AO59" s="7" t="str">
        <f t="shared" si="13"/>
        <v/>
      </c>
      <c r="AP59" s="104">
        <f t="shared" si="14"/>
        <v>168</v>
      </c>
      <c r="AQ59" s="7" t="str">
        <f t="shared" si="15"/>
        <v>kg</v>
      </c>
      <c r="AR59" s="257">
        <f>IF($C59="","",$AP59*IF($AQ59="㎥",VLOOKUP('3-1. (Raw data) Scope 1'!AQ59,'5-3. Unit Conversion'!$B$5:$J$13,3,FALSE)*VLOOKUP('3-1. (Raw data) Scope 1'!AB59,'5-1. Fuel Density'!$B$6:$D$18,3,FALSE)*1000,IF($AQ59="kg",VLOOKUP('3-1. (Raw data) Scope 1'!AQ59,'5-3. Unit Conversion'!$B$16:$G$21,3,FALSE),0)))</f>
        <v>168</v>
      </c>
      <c r="AS59" s="257">
        <f>IFERROR(IF($AB59="","",IF(VLOOKUP($AB59,'5-1. Fuel Density'!$B$6:$G$19,6,0)="Use of other GHGs",0,IF($AB59="Industrial Wastes",$AR59*'5-4. Calorific&amp;Emission factor'!$R$75,$AR59*VLOOKUP($AB59,'5-4. Calorific&amp;Emission factor'!$P$9:$R$74,3,FALSE)))),0)</f>
        <v>7946.4</v>
      </c>
      <c r="AT59" s="348">
        <f>IF($AB59="","",IF(OR($AB59="Hydrofluorocarbons(HFCs)",$AB59="ETC"),$AR59*VLOOKUP($J59,'5-4. Calorific&amp;Emission factor'!$B$10:$D$14,3,0)/1000,IF(VLOOKUP($AB59,'5-1. Fuel Density'!$B$6:$G$19,6,0)="Use of other GHGs",$AU59/1000,(($AU59*'5-4. Calorific&amp;Emission factor'!$D$7)+($AV59*'5-4. Calorific&amp;Emission factor'!$D$8)+($AW59*'5-4. Calorific&amp;Emission factor'!$D$9))/1000)))</f>
        <v>0.50184932951999994</v>
      </c>
      <c r="AU59" s="68">
        <f>IF($AB59="","",IF(VLOOKUP($AB59,'5-1. Fuel Density'!$B$6:$G$19,6,0)="Use of other GHGs",$AR59*VLOOKUP($AB59,'5-4. Calorific&amp;Emission factor'!$O$9:$Y$74,5,FALSE)/1000000,$AS59*VLOOKUP($AB59,'5-4. Calorific&amp;Emission factor'!$P$9:$Y$74,4,FALSE)/1000000))</f>
        <v>501.41784000000001</v>
      </c>
      <c r="AV59" s="68">
        <f>IF($AB59="","",IF(VLOOKUP($AB59,'5-1. Fuel Density'!$B$6:$G$19,6,0)="Use of other GHGs",0,$AS59*VLOOKUP($AB59,'5-4. Calorific&amp;Emission factor'!$P$9:$Y$74,6,FALSE)/1000000))</f>
        <v>7.9463999999999993E-3</v>
      </c>
      <c r="AW59" s="68">
        <f>IF($AB59="","",IF(VLOOKUP($AB59,'5-1. Fuel Density'!$B$6:$G$19,6,0)="Use of other GHGs",0,$AS59*VLOOKUP($AB59,'5-4. Calorific&amp;Emission factor'!$P$9:$Y$74,9,FALSE)/1000000))</f>
        <v>7.9463999999999999E-4</v>
      </c>
    </row>
    <row r="60" spans="2:49">
      <c r="B60" s="7">
        <v>55</v>
      </c>
      <c r="C60" s="7" t="s">
        <v>127</v>
      </c>
      <c r="D60" s="7" t="s">
        <v>13</v>
      </c>
      <c r="E60" s="55" t="s">
        <v>128</v>
      </c>
      <c r="F60" s="55" t="s">
        <v>107</v>
      </c>
      <c r="G60" s="55" t="s">
        <v>129</v>
      </c>
      <c r="H60" s="55"/>
      <c r="I60" s="55" t="s">
        <v>125</v>
      </c>
      <c r="J60" s="107" t="s">
        <v>126</v>
      </c>
      <c r="K60" s="347">
        <v>871.78000000000009</v>
      </c>
      <c r="L60" s="57">
        <v>61.38</v>
      </c>
      <c r="M60" s="57">
        <v>73.84</v>
      </c>
      <c r="N60" s="57">
        <v>73.84</v>
      </c>
      <c r="O60" s="57">
        <v>73.38</v>
      </c>
      <c r="P60" s="57">
        <v>73.84</v>
      </c>
      <c r="Q60" s="57">
        <v>73.38</v>
      </c>
      <c r="R60" s="57">
        <v>73.38</v>
      </c>
      <c r="S60" s="57">
        <v>73.38</v>
      </c>
      <c r="T60" s="57">
        <v>73.84</v>
      </c>
      <c r="U60" s="57">
        <v>73.84</v>
      </c>
      <c r="V60" s="57">
        <v>73.84</v>
      </c>
      <c r="W60" s="57">
        <v>73.84</v>
      </c>
      <c r="X60" s="94" t="s">
        <v>117</v>
      </c>
      <c r="Y60" s="7">
        <v>2024</v>
      </c>
      <c r="Z60" s="7" t="str">
        <f>VLOOKUP($E60,'5-2. Emission Facility'!$B$7:$D$16,2,0)</f>
        <v>Mess</v>
      </c>
      <c r="AA60" s="7" t="str">
        <f>VLOOKUP($Z60,'5-2. Emission Facility'!$C$7:$D$16,2,0)</f>
        <v>Others</v>
      </c>
      <c r="AB60" s="7" t="str">
        <f>IF($C60="","",IF(VLOOKUP($C60,'1. General Facility Information'!$C$7:$E$13,3,0)="Korea",'3-1. (Raw data) Scope 1'!$I60,INDEX('5-1. Fuel Density'!$B$6:$B$18,MATCH('3-1. (Raw data) Scope 1'!$I60,'5-1. Fuel Density'!$C$6:$C$18,0))))</f>
        <v>Liquefied Petroleum Gas (LPG)</v>
      </c>
      <c r="AC60" s="7">
        <f t="shared" si="1"/>
        <v>61.38</v>
      </c>
      <c r="AD60" s="7">
        <f t="shared" si="2"/>
        <v>73.84</v>
      </c>
      <c r="AE60" s="7">
        <f t="shared" si="3"/>
        <v>73.84</v>
      </c>
      <c r="AF60" s="7">
        <f t="shared" si="4"/>
        <v>73.38</v>
      </c>
      <c r="AG60" s="7">
        <f t="shared" si="5"/>
        <v>73.84</v>
      </c>
      <c r="AH60" s="7">
        <f t="shared" si="6"/>
        <v>73.38</v>
      </c>
      <c r="AI60" s="7">
        <f t="shared" si="7"/>
        <v>73.38</v>
      </c>
      <c r="AJ60" s="7">
        <f t="shared" si="8"/>
        <v>73.38</v>
      </c>
      <c r="AK60" s="7">
        <f t="shared" si="9"/>
        <v>73.84</v>
      </c>
      <c r="AL60" s="7">
        <f t="shared" si="10"/>
        <v>73.84</v>
      </c>
      <c r="AM60" s="7">
        <f t="shared" si="11"/>
        <v>73.84</v>
      </c>
      <c r="AN60" s="7">
        <f t="shared" si="12"/>
        <v>73.84</v>
      </c>
      <c r="AO60" s="7" t="str">
        <f t="shared" si="13"/>
        <v/>
      </c>
      <c r="AP60" s="104">
        <f t="shared" si="14"/>
        <v>871.78000000000009</v>
      </c>
      <c r="AQ60" s="7" t="str">
        <f t="shared" si="15"/>
        <v>kg</v>
      </c>
      <c r="AR60" s="257">
        <f>IF($C60="","",$AP60*IF($AQ60="㎥",VLOOKUP('3-1. (Raw data) Scope 1'!AQ60,'5-3. Unit Conversion'!$B$5:$J$13,3,FALSE)*VLOOKUP('3-1. (Raw data) Scope 1'!AB60,'5-1. Fuel Density'!$B$6:$D$18,3,FALSE)*1000,IF($AQ60="kg",VLOOKUP('3-1. (Raw data) Scope 1'!AQ60,'5-3. Unit Conversion'!$B$16:$G$21,3,FALSE),0)))</f>
        <v>871.78000000000009</v>
      </c>
      <c r="AS60" s="257">
        <f>IFERROR(IF($AB60="","",IF(VLOOKUP($AB60,'5-1. Fuel Density'!$B$6:$G$19,6,0)="Use of other GHGs",0,IF($AB60="Industrial Wastes",$AR60*'5-4. Calorific&amp;Emission factor'!$R$75,$AR60*VLOOKUP($AB60,'5-4. Calorific&amp;Emission factor'!$P$9:$R$74,3,FALSE)))),0)</f>
        <v>41235.194000000003</v>
      </c>
      <c r="AT60" s="348">
        <f>IF($AB60="","",IF(OR($AB60="Hydrofluorocarbons(HFCs)",$AB60="ETC"),$AR60*VLOOKUP($J60,'5-4. Calorific&amp;Emission factor'!$B$10:$D$14,3,0)/1000,IF(VLOOKUP($AB60,'5-1. Fuel Density'!$B$6:$G$19,6,0)="Use of other GHGs",$AU60/1000,(($AU60*'5-4. Calorific&amp;Emission factor'!$D$7)+($AV60*'5-4. Calorific&amp;Emission factor'!$D$8)+($AW60*'5-4. Calorific&amp;Emission factor'!$D$9))/1000)))</f>
        <v>2.6041798124341997</v>
      </c>
      <c r="AU60" s="68">
        <f>IF($AB60="","",IF(VLOOKUP($AB60,'5-1. Fuel Density'!$B$6:$G$19,6,0)="Use of other GHGs",$AR60*VLOOKUP($AB60,'5-4. Calorific&amp;Emission factor'!$O$9:$Y$74,5,FALSE)/1000000,$AS60*VLOOKUP($AB60,'5-4. Calorific&amp;Emission factor'!$P$9:$Y$74,4,FALSE)/1000000))</f>
        <v>2601.9407414000002</v>
      </c>
      <c r="AV60" s="68">
        <f>IF($AB60="","",IF(VLOOKUP($AB60,'5-1. Fuel Density'!$B$6:$G$19,6,0)="Use of other GHGs",0,$AS60*VLOOKUP($AB60,'5-4. Calorific&amp;Emission factor'!$P$9:$Y$74,6,FALSE)/1000000))</f>
        <v>4.1235194000000003E-2</v>
      </c>
      <c r="AW60" s="68">
        <f>IF($AB60="","",IF(VLOOKUP($AB60,'5-1. Fuel Density'!$B$6:$G$19,6,0)="Use of other GHGs",0,$AS60*VLOOKUP($AB60,'5-4. Calorific&amp;Emission factor'!$P$9:$Y$74,9,FALSE)/1000000))</f>
        <v>4.1235194000000001E-3</v>
      </c>
    </row>
    <row r="61" spans="2:49">
      <c r="B61" s="7">
        <v>56</v>
      </c>
      <c r="C61" s="7" t="s">
        <v>127</v>
      </c>
      <c r="D61" s="7" t="s">
        <v>13</v>
      </c>
      <c r="E61" s="55" t="s">
        <v>130</v>
      </c>
      <c r="F61" s="55" t="s">
        <v>107</v>
      </c>
      <c r="G61" s="55" t="s">
        <v>129</v>
      </c>
      <c r="H61" s="55"/>
      <c r="I61" s="55" t="s">
        <v>131</v>
      </c>
      <c r="J61" s="107" t="s">
        <v>147</v>
      </c>
      <c r="K61" s="347">
        <v>3.38</v>
      </c>
      <c r="L61" s="57">
        <v>0.24399999999999999</v>
      </c>
      <c r="M61" s="57">
        <v>0.106</v>
      </c>
      <c r="N61" s="57">
        <v>0.85</v>
      </c>
      <c r="O61" s="57">
        <v>0.25</v>
      </c>
      <c r="P61" s="57">
        <v>0.1</v>
      </c>
      <c r="Q61" s="57">
        <v>0.105</v>
      </c>
      <c r="R61" s="57">
        <v>0.125</v>
      </c>
      <c r="S61" s="57">
        <v>0.15</v>
      </c>
      <c r="T61" s="57">
        <v>0.125</v>
      </c>
      <c r="U61" s="57">
        <v>0.85</v>
      </c>
      <c r="V61" s="57">
        <v>0.375</v>
      </c>
      <c r="W61" s="57">
        <v>0.1</v>
      </c>
      <c r="X61" s="94" t="s">
        <v>104</v>
      </c>
      <c r="Y61" s="7">
        <v>2024</v>
      </c>
      <c r="Z61" s="7" t="str">
        <f>VLOOKUP($E61,'5-2. Emission Facility'!$B$7:$D$16,2,0)</f>
        <v>Generator</v>
      </c>
      <c r="AA61" s="7" t="str">
        <f>VLOOKUP($Z61,'5-2. Emission Facility'!$C$7:$D$16,2,0)</f>
        <v>Stationary Combustion</v>
      </c>
      <c r="AB61" s="7" t="str">
        <f>IF($C61="","",IF(VLOOKUP($C61,'1. General Facility Information'!$C$7:$E$13,3,0)="Korea",'3-1. (Raw data) Scope 1'!$I61,INDEX('5-1. Fuel Density'!$B$6:$B$18,MATCH('3-1. (Raw data) Scope 1'!$I61,'5-1. Fuel Density'!$C$6:$C$18,0))))</f>
        <v>Gas / Diesel oil</v>
      </c>
      <c r="AC61" s="7">
        <f t="shared" si="1"/>
        <v>0.24399999999999999</v>
      </c>
      <c r="AD61" s="7">
        <f t="shared" si="2"/>
        <v>0.106</v>
      </c>
      <c r="AE61" s="7">
        <f t="shared" si="3"/>
        <v>0.85</v>
      </c>
      <c r="AF61" s="7">
        <f t="shared" si="4"/>
        <v>0.25</v>
      </c>
      <c r="AG61" s="7">
        <f t="shared" si="5"/>
        <v>0.1</v>
      </c>
      <c r="AH61" s="7">
        <f t="shared" si="6"/>
        <v>0.105</v>
      </c>
      <c r="AI61" s="7">
        <f t="shared" si="7"/>
        <v>0.125</v>
      </c>
      <c r="AJ61" s="7">
        <f t="shared" si="8"/>
        <v>0.15</v>
      </c>
      <c r="AK61" s="7">
        <f t="shared" si="9"/>
        <v>0.125</v>
      </c>
      <c r="AL61" s="7">
        <f t="shared" si="10"/>
        <v>0.85</v>
      </c>
      <c r="AM61" s="7">
        <f t="shared" si="11"/>
        <v>0.375</v>
      </c>
      <c r="AN61" s="7">
        <f t="shared" si="12"/>
        <v>0.1</v>
      </c>
      <c r="AO61" s="7" t="str">
        <f t="shared" si="13"/>
        <v/>
      </c>
      <c r="AP61" s="104">
        <f t="shared" si="14"/>
        <v>3.38</v>
      </c>
      <c r="AQ61" s="7" t="str">
        <f t="shared" si="15"/>
        <v>㎥</v>
      </c>
      <c r="AR61" s="257">
        <f>IF($C61="","",$AP61*IF($AQ61="㎥",VLOOKUP('3-1. (Raw data) Scope 1'!AQ61,'5-3. Unit Conversion'!$B$5:$J$13,3,FALSE)*VLOOKUP('3-1. (Raw data) Scope 1'!AB61,'5-1. Fuel Density'!$B$6:$D$18,3,FALSE)*1000,IF($AQ61="kg",VLOOKUP('3-1. (Raw data) Scope 1'!AQ61,'5-3. Unit Conversion'!$B$16:$G$21,3,FALSE),0)))</f>
        <v>2852.72</v>
      </c>
      <c r="AS61" s="257">
        <f>IFERROR(IF($AB61="","",IF(VLOOKUP($AB61,'5-1. Fuel Density'!$B$6:$G$19,6,0)="Use of other GHGs",0,IF($AB61="Industrial Wastes",$AR61*'5-4. Calorific&amp;Emission factor'!$R$75,$AR61*VLOOKUP($AB61,'5-4. Calorific&amp;Emission factor'!$P$9:$R$74,3,FALSE)))),0)</f>
        <v>122666.95999999999</v>
      </c>
      <c r="AT61" s="348">
        <f>IF($AB61="","",IF(OR($AB61="Hydrofluorocarbons(HFCs)",$AB61="ETC"),$AR61*VLOOKUP($J61,'5-4. Calorific&amp;Emission factor'!$B$10:$D$14,3,0)/1000,IF(VLOOKUP($AB61,'5-1. Fuel Density'!$B$6:$G$19,6,0)="Use of other GHGs",$AU61/1000,(($AU61*'5-4. Calorific&amp;Emission factor'!$D$7)+($AV61*'5-4. Calorific&amp;Emission factor'!$D$8)+($AW61*'5-4. Calorific&amp;Emission factor'!$D$9))/1000)))</f>
        <v>9.1196506078079977</v>
      </c>
      <c r="AU61" s="68">
        <f>IF($AB61="","",IF(VLOOKUP($AB61,'5-1. Fuel Density'!$B$6:$G$19,6,0)="Use of other GHGs",$AR61*VLOOKUP($AB61,'5-4. Calorific&amp;Emission factor'!$O$9:$Y$74,5,FALSE)/1000000,$AS61*VLOOKUP($AB61,'5-4. Calorific&amp;Emission factor'!$P$9:$Y$74,4,FALSE)/1000000))</f>
        <v>9089.6217359999991</v>
      </c>
      <c r="AV61" s="68">
        <f>IF($AB61="","",IF(VLOOKUP($AB61,'5-1. Fuel Density'!$B$6:$G$19,6,0)="Use of other GHGs",0,$AS61*VLOOKUP($AB61,'5-4. Calorific&amp;Emission factor'!$P$9:$Y$74,6,FALSE)/1000000))</f>
        <v>0.36800088000000003</v>
      </c>
      <c r="AW61" s="68">
        <f>IF($AB61="","",IF(VLOOKUP($AB61,'5-1. Fuel Density'!$B$6:$G$19,6,0)="Use of other GHGs",0,$AS61*VLOOKUP($AB61,'5-4. Calorific&amp;Emission factor'!$P$9:$Y$74,9,FALSE)/1000000))</f>
        <v>7.3600175999999989E-2</v>
      </c>
    </row>
    <row r="62" spans="2:49">
      <c r="B62" s="7">
        <v>57</v>
      </c>
      <c r="C62" s="7" t="s">
        <v>127</v>
      </c>
      <c r="D62" s="7" t="s">
        <v>13</v>
      </c>
      <c r="E62" s="55" t="s">
        <v>112</v>
      </c>
      <c r="F62" s="55" t="s">
        <v>107</v>
      </c>
      <c r="G62" s="55" t="s">
        <v>129</v>
      </c>
      <c r="H62" s="55"/>
      <c r="I62" s="55" t="s">
        <v>115</v>
      </c>
      <c r="J62" s="107" t="s">
        <v>133</v>
      </c>
      <c r="K62" s="347">
        <v>364500</v>
      </c>
      <c r="L62" s="57">
        <v>29700</v>
      </c>
      <c r="M62" s="57">
        <v>27000</v>
      </c>
      <c r="N62" s="57">
        <v>27000</v>
      </c>
      <c r="O62" s="57">
        <v>17550</v>
      </c>
      <c r="P62" s="57">
        <v>27000</v>
      </c>
      <c r="Q62" s="57">
        <v>33750</v>
      </c>
      <c r="R62" s="57">
        <v>41850</v>
      </c>
      <c r="S62" s="57">
        <v>31050</v>
      </c>
      <c r="T62" s="57">
        <v>27000</v>
      </c>
      <c r="U62" s="57">
        <v>32400</v>
      </c>
      <c r="V62" s="57">
        <v>28350</v>
      </c>
      <c r="W62" s="57">
        <v>41850</v>
      </c>
      <c r="X62" s="94" t="s">
        <v>117</v>
      </c>
      <c r="Y62" s="7">
        <v>2024</v>
      </c>
      <c r="Z62" s="7" t="str">
        <f>VLOOKUP($E62,'5-2. Emission Facility'!$B$7:$D$16,2,0)</f>
        <v>Boiler</v>
      </c>
      <c r="AA62" s="7" t="str">
        <f>VLOOKUP($Z62,'5-2. Emission Facility'!$C$7:$D$16,2,0)</f>
        <v>Stationary Combustion</v>
      </c>
      <c r="AB62" s="7" t="str">
        <f>IF($C62="","",IF(VLOOKUP($C62,'1. General Facility Information'!$C$7:$E$13,3,0)="Korea",'3-1. (Raw data) Scope 1'!$I62,INDEX('5-1. Fuel Density'!$B$6:$B$18,MATCH('3-1. (Raw data) Scope 1'!$I62,'5-1. Fuel Density'!$C$6:$C$18,0))))</f>
        <v>Industrial Wastes</v>
      </c>
      <c r="AC62" s="7">
        <f t="shared" si="1"/>
        <v>29700</v>
      </c>
      <c r="AD62" s="7">
        <f t="shared" si="2"/>
        <v>27000</v>
      </c>
      <c r="AE62" s="7">
        <f t="shared" si="3"/>
        <v>27000</v>
      </c>
      <c r="AF62" s="7">
        <f t="shared" si="4"/>
        <v>17550</v>
      </c>
      <c r="AG62" s="7">
        <f t="shared" si="5"/>
        <v>27000</v>
      </c>
      <c r="AH62" s="7">
        <f t="shared" si="6"/>
        <v>33750</v>
      </c>
      <c r="AI62" s="7">
        <f t="shared" si="7"/>
        <v>41850</v>
      </c>
      <c r="AJ62" s="7">
        <f t="shared" si="8"/>
        <v>31050</v>
      </c>
      <c r="AK62" s="7">
        <f t="shared" si="9"/>
        <v>27000</v>
      </c>
      <c r="AL62" s="7">
        <f t="shared" si="10"/>
        <v>32400</v>
      </c>
      <c r="AM62" s="7">
        <f t="shared" si="11"/>
        <v>28350</v>
      </c>
      <c r="AN62" s="7">
        <f t="shared" si="12"/>
        <v>41850</v>
      </c>
      <c r="AO62" s="7" t="str">
        <f t="shared" si="13"/>
        <v/>
      </c>
      <c r="AP62" s="104">
        <f t="shared" si="14"/>
        <v>364500</v>
      </c>
      <c r="AQ62" s="7" t="str">
        <f t="shared" si="15"/>
        <v>kg</v>
      </c>
      <c r="AR62" s="257">
        <f>IF($C62="","",$AP62*IF($AQ62="㎥",VLOOKUP('3-1. (Raw data) Scope 1'!AQ62,'5-3. Unit Conversion'!$B$5:$J$13,3,FALSE)*VLOOKUP('3-1. (Raw data) Scope 1'!AB62,'5-1. Fuel Density'!$B$6:$D$18,3,FALSE)*1000,IF($AQ62="kg",VLOOKUP('3-1. (Raw data) Scope 1'!AQ62,'5-3. Unit Conversion'!$B$16:$G$21,3,FALSE),0)))</f>
        <v>364500</v>
      </c>
      <c r="AS62" s="257">
        <f>IFERROR(IF($AB62="","",IF(VLOOKUP($AB62,'5-1. Fuel Density'!$B$6:$G$19,6,0)="Use of other GHGs",0,IF($AB62="Industrial Wastes",$AR62*'5-4. Calorific&amp;Emission factor'!$R$75,$AR62*VLOOKUP($AB62,'5-4. Calorific&amp;Emission factor'!$P$9:$R$74,3,FALSE)))),0)</f>
        <v>7930359.2279855246</v>
      </c>
      <c r="AT62" s="348">
        <f>IF($AB62="","",IF(OR($AB62="Hydrofluorocarbons(HFCs)",$AB62="ETC"),$AR62*VLOOKUP($J62,'5-4. Calorific&amp;Emission factor'!$B$10:$D$14,3,0)/1000,IF(VLOOKUP($AB62,'5-1. Fuel Density'!$B$6:$G$19,6,0)="Use of other GHGs",$AU62/1000,(($AU62*'5-4. Calorific&amp;Emission factor'!$D$7)+($AV62*'5-4. Calorific&amp;Emission factor'!$D$8)+($AW62*'5-4. Calorific&amp;Emission factor'!$D$9))/1000)))</f>
        <v>1149.1249128535585</v>
      </c>
      <c r="AU62" s="68">
        <f>IF($AB62="","",IF(VLOOKUP($AB62,'5-1. Fuel Density'!$B$6:$G$19,6,0)="Use of other GHGs",$AR62*VLOOKUP($AB62,'5-4. Calorific&amp;Emission factor'!$O$9:$Y$74,5,FALSE)/1000000,$AS62*VLOOKUP($AB62,'5-4. Calorific&amp;Emission factor'!$P$9:$Y$74,4,FALSE)/1000000))</f>
        <v>1134041.36960193</v>
      </c>
      <c r="AV62" s="68">
        <f>IF($AB62="","",IF(VLOOKUP($AB62,'5-1. Fuel Density'!$B$6:$G$19,6,0)="Use of other GHGs",0,$AS62*VLOOKUP($AB62,'5-4. Calorific&amp;Emission factor'!$P$9:$Y$74,6,FALSE)/1000000))</f>
        <v>237.91077683956573</v>
      </c>
      <c r="AW62" s="68">
        <f>IF($AB62="","",IF(VLOOKUP($AB62,'5-1. Fuel Density'!$B$6:$G$19,6,0)="Use of other GHGs",0,$AS62*VLOOKUP($AB62,'5-4. Calorific&amp;Emission factor'!$P$9:$Y$74,9,FALSE)/1000000))</f>
        <v>31.721436911942099</v>
      </c>
    </row>
    <row r="63" spans="2:49">
      <c r="B63" s="7">
        <v>58</v>
      </c>
      <c r="C63" s="7" t="s">
        <v>127</v>
      </c>
      <c r="D63" s="7" t="s">
        <v>13</v>
      </c>
      <c r="E63" s="55" t="s">
        <v>134</v>
      </c>
      <c r="F63" s="55" t="s">
        <v>135</v>
      </c>
      <c r="G63" s="55" t="s">
        <v>129</v>
      </c>
      <c r="H63" s="55"/>
      <c r="I63" s="55" t="s">
        <v>137</v>
      </c>
      <c r="J63" s="55" t="s">
        <v>138</v>
      </c>
      <c r="K63" s="347">
        <v>11.6</v>
      </c>
      <c r="L63" s="57"/>
      <c r="M63" s="57"/>
      <c r="N63" s="57"/>
      <c r="O63" s="57"/>
      <c r="P63" s="57"/>
      <c r="Q63" s="57"/>
      <c r="R63" s="57"/>
      <c r="S63" s="57"/>
      <c r="T63" s="57">
        <v>11.6</v>
      </c>
      <c r="U63" s="57"/>
      <c r="V63" s="57"/>
      <c r="W63" s="57"/>
      <c r="X63" s="94" t="s">
        <v>117</v>
      </c>
      <c r="Y63" s="7">
        <v>2024</v>
      </c>
      <c r="Z63" s="7" t="str">
        <f>VLOOKUP($E63,'5-2. Emission Facility'!$B$7:$D$16,2,0)</f>
        <v>AC</v>
      </c>
      <c r="AA63" s="7" t="str">
        <f>VLOOKUP($Z63,'5-2. Emission Facility'!$C$7:$D$16,2,0)</f>
        <v>Process Emissions</v>
      </c>
      <c r="AB63" s="7" t="str">
        <f>IF($C63="","",IF(VLOOKUP($C63,'1. General Facility Information'!$C$7:$E$13,3,0)="Korea",'3-1. (Raw data) Scope 1'!$I63,INDEX('5-1. Fuel Density'!$B$6:$B$18,MATCH('3-1. (Raw data) Scope 1'!$I63,'5-1. Fuel Density'!$C$6:$C$18,0))))</f>
        <v>Hydrofluorocarbons(HFCs)</v>
      </c>
      <c r="AC63" s="7">
        <f t="shared" si="1"/>
        <v>0</v>
      </c>
      <c r="AD63" s="7">
        <f t="shared" si="2"/>
        <v>0</v>
      </c>
      <c r="AE63" s="7">
        <f t="shared" si="3"/>
        <v>0</v>
      </c>
      <c r="AF63" s="7">
        <f t="shared" si="4"/>
        <v>0</v>
      </c>
      <c r="AG63" s="7">
        <f t="shared" si="5"/>
        <v>0</v>
      </c>
      <c r="AH63" s="7">
        <f t="shared" si="6"/>
        <v>0</v>
      </c>
      <c r="AI63" s="7">
        <f t="shared" si="7"/>
        <v>0</v>
      </c>
      <c r="AJ63" s="7">
        <f t="shared" si="8"/>
        <v>0</v>
      </c>
      <c r="AK63" s="7">
        <f t="shared" si="9"/>
        <v>11.6</v>
      </c>
      <c r="AL63" s="7">
        <f t="shared" si="10"/>
        <v>0</v>
      </c>
      <c r="AM63" s="7">
        <f t="shared" si="11"/>
        <v>0</v>
      </c>
      <c r="AN63" s="7">
        <f t="shared" si="12"/>
        <v>0</v>
      </c>
      <c r="AO63" s="7" t="str">
        <f t="shared" si="13"/>
        <v/>
      </c>
      <c r="AP63" s="104">
        <f t="shared" si="14"/>
        <v>11.6</v>
      </c>
      <c r="AQ63" s="7" t="str">
        <f t="shared" si="15"/>
        <v>kg</v>
      </c>
      <c r="AR63" s="257">
        <f>IF($C63="","",$AP63*IF($AQ63="㎥",VLOOKUP('3-1. (Raw data) Scope 1'!AQ63,'5-3. Unit Conversion'!$B$5:$J$13,3,FALSE)*VLOOKUP('3-1. (Raw data) Scope 1'!AB63,'5-1. Fuel Density'!$B$6:$D$18,3,FALSE)*1000,IF($AQ63="kg",VLOOKUP('3-1. (Raw data) Scope 1'!AQ63,'5-3. Unit Conversion'!$B$16:$G$21,3,FALSE),0)))</f>
        <v>11.6</v>
      </c>
      <c r="AS63" s="257">
        <f>IFERROR(IF($AB63="","",IF(VLOOKUP($AB63,'5-1. Fuel Density'!$B$6:$G$19,6,0)="Use of other GHGs",0,IF($AB63="Industrial Wastes",$AR63*'5-4. Calorific&amp;Emission factor'!$R$75,$AR63*VLOOKUP($AB63,'5-4. Calorific&amp;Emission factor'!$P$9:$R$74,3,FALSE)))),0)</f>
        <v>0</v>
      </c>
      <c r="AT63" s="348">
        <f>IF($AB63="","",IF(OR($AB63="Hydrofluorocarbons(HFCs)",$AB63="ETC"),$AR63*VLOOKUP($J63,'5-4. Calorific&amp;Emission factor'!$B$10:$D$14,3,0)/1000,IF(VLOOKUP($AB63,'5-1. Fuel Density'!$B$6:$G$19,6,0)="Use of other GHGs",$AU63/1000,(($AU63*'5-4. Calorific&amp;Emission factor'!$D$7)+($AV63*'5-4. Calorific&amp;Emission factor'!$D$8)+($AW63*'5-4. Calorific&amp;Emission factor'!$D$9))/1000)))</f>
        <v>26.163799999999998</v>
      </c>
      <c r="AU63" s="68">
        <f>IF($AB63="","",IF(VLOOKUP($AB63,'5-1. Fuel Density'!$B$6:$G$19,6,0)="Use of other GHGs",$AR63*VLOOKUP($AB63,'5-4. Calorific&amp;Emission factor'!$O$9:$Y$74,5,FALSE)/1000000,$AS63*VLOOKUP($AB63,'5-4. Calorific&amp;Emission factor'!$P$9:$Y$74,4,FALSE)/1000000))</f>
        <v>0</v>
      </c>
      <c r="AV63" s="68">
        <f>IF($AB63="","",IF(VLOOKUP($AB63,'5-1. Fuel Density'!$B$6:$G$19,6,0)="Use of other GHGs",0,$AS63*VLOOKUP($AB63,'5-4. Calorific&amp;Emission factor'!$P$9:$Y$74,6,FALSE)/1000000))</f>
        <v>0</v>
      </c>
      <c r="AW63" s="68">
        <f>IF($AB63="","",IF(VLOOKUP($AB63,'5-1. Fuel Density'!$B$6:$G$19,6,0)="Use of other GHGs",0,$AS63*VLOOKUP($AB63,'5-4. Calorific&amp;Emission factor'!$P$9:$Y$74,9,FALSE)/1000000))</f>
        <v>0</v>
      </c>
    </row>
    <row r="64" spans="2:49">
      <c r="B64" s="7">
        <v>59</v>
      </c>
      <c r="C64" s="7" t="s">
        <v>127</v>
      </c>
      <c r="D64" s="7" t="s">
        <v>13</v>
      </c>
      <c r="E64" s="55" t="s">
        <v>134</v>
      </c>
      <c r="F64" s="55" t="s">
        <v>135</v>
      </c>
      <c r="G64" s="55" t="s">
        <v>157</v>
      </c>
      <c r="H64" s="55"/>
      <c r="I64" s="55" t="s">
        <v>139</v>
      </c>
      <c r="J64" s="107" t="s">
        <v>158</v>
      </c>
      <c r="K64" s="347">
        <v>10</v>
      </c>
      <c r="L64" s="57"/>
      <c r="M64" s="57"/>
      <c r="N64" s="57"/>
      <c r="O64" s="57"/>
      <c r="P64" s="57">
        <v>10</v>
      </c>
      <c r="Q64" s="57"/>
      <c r="R64" s="57"/>
      <c r="S64" s="57"/>
      <c r="T64" s="57"/>
      <c r="U64" s="57"/>
      <c r="V64" s="57"/>
      <c r="W64" s="57"/>
      <c r="X64" s="94" t="s">
        <v>117</v>
      </c>
      <c r="Y64" s="7">
        <v>2024</v>
      </c>
      <c r="Z64" s="7" t="str">
        <f>VLOOKUP($E64,'5-2. Emission Facility'!$B$7:$D$16,2,0)</f>
        <v>AC</v>
      </c>
      <c r="AA64" s="7" t="str">
        <f>VLOOKUP($Z64,'5-2. Emission Facility'!$C$7:$D$16,2,0)</f>
        <v>Process Emissions</v>
      </c>
      <c r="AB64" s="7" t="str">
        <f>IF($C64="","",IF(VLOOKUP($C64,'1. General Facility Information'!$C$7:$E$13,3,0)="Korea",'3-1. (Raw data) Scope 1'!$I64,INDEX('5-1. Fuel Density'!$B$6:$B$18,MATCH('3-1. (Raw data) Scope 1'!$I64,'5-1. Fuel Density'!$C$6:$C$18,0))))</f>
        <v>Hydrofluorocarbons(HFCs)</v>
      </c>
      <c r="AC64" s="7">
        <f t="shared" si="1"/>
        <v>0</v>
      </c>
      <c r="AD64" s="7">
        <f t="shared" si="2"/>
        <v>0</v>
      </c>
      <c r="AE64" s="7">
        <f t="shared" si="3"/>
        <v>0</v>
      </c>
      <c r="AF64" s="7">
        <f t="shared" si="4"/>
        <v>0</v>
      </c>
      <c r="AG64" s="7">
        <f t="shared" si="5"/>
        <v>10</v>
      </c>
      <c r="AH64" s="7">
        <f t="shared" si="6"/>
        <v>0</v>
      </c>
      <c r="AI64" s="7">
        <f t="shared" si="7"/>
        <v>0</v>
      </c>
      <c r="AJ64" s="7">
        <f t="shared" si="8"/>
        <v>0</v>
      </c>
      <c r="AK64" s="7">
        <f t="shared" si="9"/>
        <v>0</v>
      </c>
      <c r="AL64" s="7">
        <f t="shared" si="10"/>
        <v>0</v>
      </c>
      <c r="AM64" s="7">
        <f t="shared" si="11"/>
        <v>0</v>
      </c>
      <c r="AN64" s="7">
        <f t="shared" si="12"/>
        <v>0</v>
      </c>
      <c r="AO64" s="7" t="str">
        <f t="shared" si="13"/>
        <v/>
      </c>
      <c r="AP64" s="104">
        <f t="shared" si="14"/>
        <v>10</v>
      </c>
      <c r="AQ64" s="7" t="str">
        <f t="shared" si="15"/>
        <v>kg</v>
      </c>
      <c r="AR64" s="257">
        <f>IF($C64="","",$AP64*IF($AQ64="㎥",VLOOKUP('3-1. (Raw data) Scope 1'!AQ64,'5-3. Unit Conversion'!$B$5:$J$13,3,FALSE)*VLOOKUP('3-1. (Raw data) Scope 1'!AB64,'5-1. Fuel Density'!$B$6:$D$18,3,FALSE)*1000,IF($AQ64="kg",VLOOKUP('3-1. (Raw data) Scope 1'!AQ64,'5-3. Unit Conversion'!$B$16:$G$21,3,FALSE),0)))</f>
        <v>10</v>
      </c>
      <c r="AS64" s="257">
        <f>IFERROR(IF($AB64="","",IF(VLOOKUP($AB64,'5-1. Fuel Density'!$B$6:$G$19,6,0)="Use of other GHGs",0,IF($AB64="Industrial Wastes",$AR64*'5-4. Calorific&amp;Emission factor'!$R$75,$AR64*VLOOKUP($AB64,'5-4. Calorific&amp;Emission factor'!$P$9:$R$74,3,FALSE)))),0)</f>
        <v>0</v>
      </c>
      <c r="AT64" s="348">
        <f>IF($AB64="","",IF(OR($AB64="Hydrofluorocarbons(HFCs)",$AB64="ETC"),$AR64*VLOOKUP($J64,'5-4. Calorific&amp;Emission factor'!$B$10:$D$14,3,0)/1000,IF(VLOOKUP($AB64,'5-1. Fuel Density'!$B$6:$G$19,6,0)="Use of other GHGs",$AU64/1000,(($AU64*'5-4. Calorific&amp;Emission factor'!$D$7)+($AV64*'5-4. Calorific&amp;Emission factor'!$D$8)+($AW64*'5-4. Calorific&amp;Emission factor'!$D$9))/1000)))</f>
        <v>7.71</v>
      </c>
      <c r="AU64" s="68">
        <f>IF($AB64="","",IF(VLOOKUP($AB64,'5-1. Fuel Density'!$B$6:$G$19,6,0)="Use of other GHGs",$AR64*VLOOKUP($AB64,'5-4. Calorific&amp;Emission factor'!$O$9:$Y$74,5,FALSE)/1000000,$AS64*VLOOKUP($AB64,'5-4. Calorific&amp;Emission factor'!$P$9:$Y$74,4,FALSE)/1000000))</f>
        <v>0</v>
      </c>
      <c r="AV64" s="68">
        <f>IF($AB64="","",IF(VLOOKUP($AB64,'5-1. Fuel Density'!$B$6:$G$19,6,0)="Use of other GHGs",0,$AS64*VLOOKUP($AB64,'5-4. Calorific&amp;Emission factor'!$P$9:$Y$74,6,FALSE)/1000000))</f>
        <v>0</v>
      </c>
      <c r="AW64" s="68">
        <f>IF($AB64="","",IF(VLOOKUP($AB64,'5-1. Fuel Density'!$B$6:$G$19,6,0)="Use of other GHGs",0,$AS64*VLOOKUP($AB64,'5-4. Calorific&amp;Emission factor'!$P$9:$Y$74,9,FALSE)/1000000))</f>
        <v>0</v>
      </c>
    </row>
    <row r="65" spans="2:49">
      <c r="B65" s="7">
        <v>60</v>
      </c>
      <c r="C65" s="7" t="s">
        <v>127</v>
      </c>
      <c r="D65" s="7" t="s">
        <v>13</v>
      </c>
      <c r="E65" s="55" t="s">
        <v>141</v>
      </c>
      <c r="F65" s="55" t="s">
        <v>107</v>
      </c>
      <c r="G65" s="55" t="s">
        <v>142</v>
      </c>
      <c r="H65" s="55"/>
      <c r="I65" s="55" t="s">
        <v>143</v>
      </c>
      <c r="J65" s="107" t="s">
        <v>144</v>
      </c>
      <c r="K65" s="347">
        <v>19.046000000000003</v>
      </c>
      <c r="L65" s="57">
        <v>1.343</v>
      </c>
      <c r="M65" s="57">
        <v>1.3089999999999999</v>
      </c>
      <c r="N65" s="57">
        <v>1.744</v>
      </c>
      <c r="O65" s="57">
        <v>0.999</v>
      </c>
      <c r="P65" s="57">
        <v>1.5940000000000001</v>
      </c>
      <c r="Q65" s="57">
        <v>1.6040000000000001</v>
      </c>
      <c r="R65" s="57">
        <v>1.698</v>
      </c>
      <c r="S65" s="57">
        <v>0.36799999999999999</v>
      </c>
      <c r="T65" s="57">
        <v>1.9039999999999999</v>
      </c>
      <c r="U65" s="57">
        <v>2.1019999999999999</v>
      </c>
      <c r="V65" s="57">
        <v>2.2440000000000002</v>
      </c>
      <c r="W65" s="57">
        <v>2.137</v>
      </c>
      <c r="X65" s="94" t="s">
        <v>104</v>
      </c>
      <c r="Y65" s="7">
        <v>2024</v>
      </c>
      <c r="Z65" s="7" t="str">
        <f>VLOOKUP($E65,'5-2. Emission Facility'!$B$7:$D$16,2,0)</f>
        <v>Vehicle</v>
      </c>
      <c r="AA65" s="7" t="str">
        <f>VLOOKUP($Z65,'5-2. Emission Facility'!$C$7:$D$16,2,0)</f>
        <v>Mobile combustion</v>
      </c>
      <c r="AB65" s="7" t="str">
        <f>IF($C65="","",IF(VLOOKUP($C65,'1. General Facility Information'!$C$7:$E$13,3,0)="Korea",'3-1. (Raw data) Scope 1'!$I65,INDEX('5-1. Fuel Density'!$B$6:$B$18,MATCH('3-1. (Raw data) Scope 1'!$I65,'5-1. Fuel Density'!$C$6:$C$18,0))))</f>
        <v>Automotive gasoline (petrol)</v>
      </c>
      <c r="AC65" s="7">
        <f t="shared" si="1"/>
        <v>1.343</v>
      </c>
      <c r="AD65" s="7">
        <f t="shared" si="2"/>
        <v>1.3089999999999999</v>
      </c>
      <c r="AE65" s="7">
        <f t="shared" si="3"/>
        <v>1.744</v>
      </c>
      <c r="AF65" s="7">
        <f t="shared" si="4"/>
        <v>0.999</v>
      </c>
      <c r="AG65" s="7">
        <f t="shared" si="5"/>
        <v>1.5940000000000001</v>
      </c>
      <c r="AH65" s="7">
        <f t="shared" si="6"/>
        <v>1.6040000000000001</v>
      </c>
      <c r="AI65" s="7">
        <f t="shared" si="7"/>
        <v>1.698</v>
      </c>
      <c r="AJ65" s="7">
        <f t="shared" si="8"/>
        <v>0.36799999999999999</v>
      </c>
      <c r="AK65" s="7">
        <f t="shared" si="9"/>
        <v>1.9039999999999999</v>
      </c>
      <c r="AL65" s="7">
        <f t="shared" si="10"/>
        <v>2.1019999999999999</v>
      </c>
      <c r="AM65" s="7">
        <f t="shared" si="11"/>
        <v>2.2440000000000002</v>
      </c>
      <c r="AN65" s="7">
        <f t="shared" si="12"/>
        <v>2.137</v>
      </c>
      <c r="AO65" s="7" t="str">
        <f t="shared" si="13"/>
        <v/>
      </c>
      <c r="AP65" s="104">
        <f t="shared" si="14"/>
        <v>19.046000000000003</v>
      </c>
      <c r="AQ65" s="7" t="str">
        <f t="shared" si="15"/>
        <v>㎥</v>
      </c>
      <c r="AR65" s="257">
        <f>IF($C65="","",$AP65*IF($AQ65="㎥",VLOOKUP('3-1. (Raw data) Scope 1'!AQ65,'5-3. Unit Conversion'!$B$5:$J$13,3,FALSE)*VLOOKUP('3-1. (Raw data) Scope 1'!AB65,'5-1. Fuel Density'!$B$6:$D$18,3,FALSE)*1000,IF($AQ65="kg",VLOOKUP('3-1. (Raw data) Scope 1'!AQ65,'5-3. Unit Conversion'!$B$16:$G$21,3,FALSE),0)))</f>
        <v>14113.086000000003</v>
      </c>
      <c r="AS65" s="257">
        <f>IFERROR(IF($AB65="","",IF(VLOOKUP($AB65,'5-1. Fuel Density'!$B$6:$G$19,6,0)="Use of other GHGs",0,IF($AB65="Industrial Wastes",$AR65*'5-4. Calorific&amp;Emission factor'!$R$75,$AR65*VLOOKUP($AB65,'5-4. Calorific&amp;Emission factor'!$P$9:$R$74,3,FALSE)))),0)</f>
        <v>625209.70980000007</v>
      </c>
      <c r="AT65" s="348">
        <f>IF($AB65="","",IF(OR($AB65="Hydrofluorocarbons(HFCs)",$AB65="ETC"),$AR65*VLOOKUP($J65,'5-4. Calorific&amp;Emission factor'!$B$10:$D$14,3,0)/1000,IF(VLOOKUP($AB65,'5-1. Fuel Density'!$B$6:$G$19,6,0)="Use of other GHGs",$AU65/1000,(($AU65*'5-4. Calorific&amp;Emission factor'!$D$7)+($AV65*'5-4. Calorific&amp;Emission factor'!$D$8)+($AW65*'5-4. Calorific&amp;Emission factor'!$D$9))/1000)))</f>
        <v>43.480084226099045</v>
      </c>
      <c r="AU65" s="68">
        <f>IF($AB65="","",IF(VLOOKUP($AB65,'5-1. Fuel Density'!$B$6:$G$19,6,0)="Use of other GHGs",$AR65*VLOOKUP($AB65,'5-4. Calorific&amp;Emission factor'!$O$9:$Y$74,5,FALSE)/1000000,$AS65*VLOOKUP($AB65,'5-4. Calorific&amp;Emission factor'!$P$9:$Y$74,4,FALSE)/1000000))</f>
        <v>43327.032889140006</v>
      </c>
      <c r="AV65" s="68">
        <f>IF($AB65="","",IF(VLOOKUP($AB65,'5-1. Fuel Density'!$B$6:$G$19,6,0)="Use of other GHGs",0,$AS65*VLOOKUP($AB65,'5-4. Calorific&amp;Emission factor'!$P$9:$Y$74,6,FALSE)/1000000))</f>
        <v>1.8756291294000003</v>
      </c>
      <c r="AW65" s="68">
        <f>IF($AB65="","",IF(VLOOKUP($AB65,'5-1. Fuel Density'!$B$6:$G$19,6,0)="Use of other GHGs",0,$AS65*VLOOKUP($AB65,'5-4. Calorific&amp;Emission factor'!$P$9:$Y$74,9,FALSE)/1000000))</f>
        <v>0.37512582588000004</v>
      </c>
    </row>
    <row r="66" spans="2:49">
      <c r="B66" s="7">
        <v>61</v>
      </c>
      <c r="C66" s="7" t="s">
        <v>127</v>
      </c>
      <c r="D66" s="7" t="s">
        <v>13</v>
      </c>
      <c r="E66" s="55" t="s">
        <v>141</v>
      </c>
      <c r="F66" s="55" t="s">
        <v>107</v>
      </c>
      <c r="G66" s="55" t="s">
        <v>142</v>
      </c>
      <c r="H66" s="55"/>
      <c r="I66" s="55" t="s">
        <v>143</v>
      </c>
      <c r="J66" s="107" t="s">
        <v>145</v>
      </c>
      <c r="K66" s="347">
        <v>42.312629000000001</v>
      </c>
      <c r="L66" s="57">
        <v>3.1156599999999997</v>
      </c>
      <c r="M66" s="57">
        <v>2.5305</v>
      </c>
      <c r="N66" s="57">
        <v>3.3820899999999998</v>
      </c>
      <c r="O66" s="57">
        <v>2.5822799999999999</v>
      </c>
      <c r="P66" s="57">
        <v>4.1134799999999991</v>
      </c>
      <c r="Q66" s="57">
        <v>4.1083690000000006</v>
      </c>
      <c r="R66" s="57">
        <v>4.2064500000000002</v>
      </c>
      <c r="S66" s="57">
        <v>0.77240000000000009</v>
      </c>
      <c r="T66" s="57">
        <v>5.0026999999999999</v>
      </c>
      <c r="U66" s="57">
        <v>4.6664200000000005</v>
      </c>
      <c r="V66" s="57">
        <v>4.7467100000000002</v>
      </c>
      <c r="W66" s="57">
        <v>3.0855700000000001</v>
      </c>
      <c r="X66" s="94" t="s">
        <v>104</v>
      </c>
      <c r="Y66" s="7">
        <v>2024</v>
      </c>
      <c r="Z66" s="7" t="str">
        <f>VLOOKUP($E66,'5-2. Emission Facility'!$B$7:$D$16,2,0)</f>
        <v>Vehicle</v>
      </c>
      <c r="AA66" s="7" t="str">
        <f>VLOOKUP($Z66,'5-2. Emission Facility'!$C$7:$D$16,2,0)</f>
        <v>Mobile combustion</v>
      </c>
      <c r="AB66" s="7" t="str">
        <f>IF($C66="","",IF(VLOOKUP($C66,'1. General Facility Information'!$C$7:$E$13,3,0)="Korea",'3-1. (Raw data) Scope 1'!$I66,INDEX('5-1. Fuel Density'!$B$6:$B$18,MATCH('3-1. (Raw data) Scope 1'!$I66,'5-1. Fuel Density'!$C$6:$C$18,0))))</f>
        <v>Automotive gasoline (petrol)</v>
      </c>
      <c r="AC66" s="7">
        <f t="shared" si="1"/>
        <v>3.1156599999999997</v>
      </c>
      <c r="AD66" s="7">
        <f t="shared" si="2"/>
        <v>2.5305</v>
      </c>
      <c r="AE66" s="7">
        <f t="shared" si="3"/>
        <v>3.3820899999999998</v>
      </c>
      <c r="AF66" s="7">
        <f t="shared" si="4"/>
        <v>2.5822799999999999</v>
      </c>
      <c r="AG66" s="7">
        <f t="shared" si="5"/>
        <v>4.1134799999999991</v>
      </c>
      <c r="AH66" s="7">
        <f t="shared" si="6"/>
        <v>4.1083690000000006</v>
      </c>
      <c r="AI66" s="7">
        <f t="shared" si="7"/>
        <v>4.2064500000000002</v>
      </c>
      <c r="AJ66" s="7">
        <f t="shared" si="8"/>
        <v>0.77240000000000009</v>
      </c>
      <c r="AK66" s="7">
        <f t="shared" si="9"/>
        <v>5.0026999999999999</v>
      </c>
      <c r="AL66" s="7">
        <f t="shared" si="10"/>
        <v>4.6664200000000005</v>
      </c>
      <c r="AM66" s="7">
        <f t="shared" si="11"/>
        <v>4.7467100000000002</v>
      </c>
      <c r="AN66" s="7">
        <f t="shared" si="12"/>
        <v>3.0855700000000001</v>
      </c>
      <c r="AO66" s="7" t="str">
        <f t="shared" si="13"/>
        <v/>
      </c>
      <c r="AP66" s="104">
        <f t="shared" si="14"/>
        <v>42.312629000000001</v>
      </c>
      <c r="AQ66" s="7" t="str">
        <f t="shared" si="15"/>
        <v>㎥</v>
      </c>
      <c r="AR66" s="257">
        <f>IF($C66="","",$AP66*IF($AQ66="㎥",VLOOKUP('3-1. (Raw data) Scope 1'!AQ66,'5-3. Unit Conversion'!$B$5:$J$13,3,FALSE)*VLOOKUP('3-1. (Raw data) Scope 1'!AB66,'5-1. Fuel Density'!$B$6:$D$18,3,FALSE)*1000,IF($AQ66="kg",VLOOKUP('3-1. (Raw data) Scope 1'!AQ66,'5-3. Unit Conversion'!$B$16:$G$21,3,FALSE),0)))</f>
        <v>31353.658089</v>
      </c>
      <c r="AS66" s="257">
        <f>IFERROR(IF($AB66="","",IF(VLOOKUP($AB66,'5-1. Fuel Density'!$B$6:$G$19,6,0)="Use of other GHGs",0,IF($AB66="Industrial Wastes",$AR66*'5-4. Calorific&amp;Emission factor'!$R$75,$AR66*VLOOKUP($AB66,'5-4. Calorific&amp;Emission factor'!$P$9:$R$74,3,FALSE)))),0)</f>
        <v>1388967.0533427</v>
      </c>
      <c r="AT66" s="348">
        <f>IF($AB66="","",IF(OR($AB66="Hydrofluorocarbons(HFCs)",$AB66="ETC"),$AR66*VLOOKUP($J66,'5-4. Calorific&amp;Emission factor'!$B$10:$D$14,3,0)/1000,IF(VLOOKUP($AB66,'5-1. Fuel Density'!$B$6:$G$19,6,0)="Use of other GHGs",$AU66/1000,(($AU66*'5-4. Calorific&amp;Emission factor'!$D$7)+($AV66*'5-4. Calorific&amp;Emission factor'!$D$8)+($AW66*'5-4. Calorific&amp;Emission factor'!$D$9))/1000)))</f>
        <v>96.595435931307406</v>
      </c>
      <c r="AU66" s="68">
        <f>IF($AB66="","",IF(VLOOKUP($AB66,'5-1. Fuel Density'!$B$6:$G$19,6,0)="Use of other GHGs",$AR66*VLOOKUP($AB66,'5-4. Calorific&amp;Emission factor'!$O$9:$Y$74,5,FALSE)/1000000,$AS66*VLOOKUP($AB66,'5-4. Calorific&amp;Emission factor'!$P$9:$Y$74,4,FALSE)/1000000))</f>
        <v>96255.416796649108</v>
      </c>
      <c r="AV66" s="68">
        <f>IF($AB66="","",IF(VLOOKUP($AB66,'5-1. Fuel Density'!$B$6:$G$19,6,0)="Use of other GHGs",0,$AS66*VLOOKUP($AB66,'5-4. Calorific&amp;Emission factor'!$P$9:$Y$74,6,FALSE)/1000000))</f>
        <v>4.1669011600281003</v>
      </c>
      <c r="AW66" s="68">
        <f>IF($AB66="","",IF(VLOOKUP($AB66,'5-1. Fuel Density'!$B$6:$G$19,6,0)="Use of other GHGs",0,$AS66*VLOOKUP($AB66,'5-4. Calorific&amp;Emission factor'!$P$9:$Y$74,9,FALSE)/1000000))</f>
        <v>0.83338023200562006</v>
      </c>
    </row>
    <row r="67" spans="2:49">
      <c r="B67" s="7">
        <v>62</v>
      </c>
      <c r="C67" s="7" t="s">
        <v>127</v>
      </c>
      <c r="D67" s="7" t="s">
        <v>15</v>
      </c>
      <c r="E67" s="55" t="s">
        <v>128</v>
      </c>
      <c r="F67" s="55" t="s">
        <v>107</v>
      </c>
      <c r="G67" s="55" t="s">
        <v>129</v>
      </c>
      <c r="H67" s="55"/>
      <c r="I67" s="55" t="s">
        <v>125</v>
      </c>
      <c r="J67" s="107" t="s">
        <v>146</v>
      </c>
      <c r="K67" s="347">
        <v>1463.2971428571432</v>
      </c>
      <c r="L67" s="57">
        <v>146.46</v>
      </c>
      <c r="M67" s="57">
        <v>146.46</v>
      </c>
      <c r="N67" s="57"/>
      <c r="O67" s="57">
        <v>144</v>
      </c>
      <c r="P67" s="57">
        <v>146.46</v>
      </c>
      <c r="Q67" s="57">
        <v>146.46</v>
      </c>
      <c r="R67" s="57">
        <v>144</v>
      </c>
      <c r="S67" s="57">
        <v>146.46</v>
      </c>
      <c r="T67" s="57">
        <v>148.27000000000001</v>
      </c>
      <c r="U67" s="57">
        <v>1.8071428571428572</v>
      </c>
      <c r="V67" s="57">
        <v>146.46</v>
      </c>
      <c r="W67" s="57">
        <v>146.46</v>
      </c>
      <c r="X67" s="94" t="s">
        <v>117</v>
      </c>
      <c r="Y67" s="7">
        <v>2024</v>
      </c>
      <c r="Z67" s="7" t="str">
        <f>VLOOKUP($E67,'5-2. Emission Facility'!$B$7:$D$16,2,0)</f>
        <v>Mess</v>
      </c>
      <c r="AA67" s="7" t="str">
        <f>VLOOKUP($Z67,'5-2. Emission Facility'!$C$7:$D$16,2,0)</f>
        <v>Others</v>
      </c>
      <c r="AB67" s="7" t="str">
        <f>IF($C67="","",IF(VLOOKUP($C67,'1. General Facility Information'!$C$7:$E$13,3,0)="Korea",'3-1. (Raw data) Scope 1'!$I67,INDEX('5-1. Fuel Density'!$B$6:$B$18,MATCH('3-1. (Raw data) Scope 1'!$I67,'5-1. Fuel Density'!$C$6:$C$18,0))))</f>
        <v>Liquefied Petroleum Gas (LPG)</v>
      </c>
      <c r="AC67" s="7">
        <f t="shared" si="1"/>
        <v>146.46</v>
      </c>
      <c r="AD67" s="7">
        <f t="shared" si="2"/>
        <v>146.46</v>
      </c>
      <c r="AE67" s="7">
        <f t="shared" si="3"/>
        <v>0</v>
      </c>
      <c r="AF67" s="7">
        <f t="shared" si="4"/>
        <v>144</v>
      </c>
      <c r="AG67" s="7">
        <f t="shared" si="5"/>
        <v>146.46</v>
      </c>
      <c r="AH67" s="7">
        <f t="shared" si="6"/>
        <v>146.46</v>
      </c>
      <c r="AI67" s="7">
        <f t="shared" si="7"/>
        <v>144</v>
      </c>
      <c r="AJ67" s="7">
        <f t="shared" si="8"/>
        <v>146.46</v>
      </c>
      <c r="AK67" s="7">
        <f t="shared" si="9"/>
        <v>148.27000000000001</v>
      </c>
      <c r="AL67" s="7">
        <f t="shared" si="10"/>
        <v>1.8071428571428572</v>
      </c>
      <c r="AM67" s="7">
        <f t="shared" si="11"/>
        <v>146.46</v>
      </c>
      <c r="AN67" s="7">
        <f t="shared" si="12"/>
        <v>146.46</v>
      </c>
      <c r="AO67" s="7" t="str">
        <f t="shared" si="13"/>
        <v/>
      </c>
      <c r="AP67" s="104">
        <f t="shared" si="14"/>
        <v>1463.2971428571432</v>
      </c>
      <c r="AQ67" s="7" t="str">
        <f t="shared" si="15"/>
        <v>kg</v>
      </c>
      <c r="AR67" s="257">
        <f>IF($C67="","",$AP67*IF($AQ67="㎥",VLOOKUP('3-1. (Raw data) Scope 1'!AQ67,'5-3. Unit Conversion'!$B$5:$J$13,3,FALSE)*VLOOKUP('3-1. (Raw data) Scope 1'!AB67,'5-1. Fuel Density'!$B$6:$D$18,3,FALSE)*1000,IF($AQ67="kg",VLOOKUP('3-1. (Raw data) Scope 1'!AQ67,'5-3. Unit Conversion'!$B$16:$G$21,3,FALSE),0)))</f>
        <v>1463.2971428571432</v>
      </c>
      <c r="AS67" s="257">
        <f>IFERROR(IF($AB67="","",IF(VLOOKUP($AB67,'5-1. Fuel Density'!$B$6:$G$19,6,0)="Use of other GHGs",0,IF($AB67="Industrial Wastes",$AR67*'5-4. Calorific&amp;Emission factor'!$R$75,$AR67*VLOOKUP($AB67,'5-4. Calorific&amp;Emission factor'!$P$9:$R$74,3,FALSE)))),0)</f>
        <v>69213.954857142875</v>
      </c>
      <c r="AT67" s="348">
        <f>IF($AB67="","",IF(OR($AB67="Hydrofluorocarbons(HFCs)",$AB67="ETC"),$AR67*VLOOKUP($J67,'5-4. Calorific&amp;Emission factor'!$B$10:$D$14,3,0)/1000,IF(VLOOKUP($AB67,'5-1. Fuel Density'!$B$6:$G$19,6,0)="Use of other GHGs",$AU67/1000,(($AU67*'5-4. Calorific&amp;Emission factor'!$D$7)+($AV67*'5-4. Calorific&amp;Emission factor'!$D$8)+($AW67*'5-4. Calorific&amp;Emission factor'!$D$9))/1000)))</f>
        <v>4.3711588692344581</v>
      </c>
      <c r="AU67" s="68">
        <f>IF($AB67="","",IF(VLOOKUP($AB67,'5-1. Fuel Density'!$B$6:$G$19,6,0)="Use of other GHGs",$AR67*VLOOKUP($AB67,'5-4. Calorific&amp;Emission factor'!$O$9:$Y$74,5,FALSE)/1000000,$AS67*VLOOKUP($AB67,'5-4. Calorific&amp;Emission factor'!$P$9:$Y$74,4,FALSE)/1000000))</f>
        <v>4367.4005514857163</v>
      </c>
      <c r="AV67" s="68">
        <f>IF($AB67="","",IF(VLOOKUP($AB67,'5-1. Fuel Density'!$B$6:$G$19,6,0)="Use of other GHGs",0,$AS67*VLOOKUP($AB67,'5-4. Calorific&amp;Emission factor'!$P$9:$Y$74,6,FALSE)/1000000))</f>
        <v>6.9213954857142879E-2</v>
      </c>
      <c r="AW67" s="68">
        <f>IF($AB67="","",IF(VLOOKUP($AB67,'5-1. Fuel Density'!$B$6:$G$19,6,0)="Use of other GHGs",0,$AS67*VLOOKUP($AB67,'5-4. Calorific&amp;Emission factor'!$P$9:$Y$74,9,FALSE)/1000000))</f>
        <v>6.9213954857142877E-3</v>
      </c>
    </row>
    <row r="68" spans="2:49">
      <c r="B68" s="7">
        <v>63</v>
      </c>
      <c r="C68" s="7" t="s">
        <v>127</v>
      </c>
      <c r="D68" s="7" t="s">
        <v>15</v>
      </c>
      <c r="E68" s="55" t="s">
        <v>130</v>
      </c>
      <c r="F68" s="55" t="s">
        <v>107</v>
      </c>
      <c r="G68" s="55" t="s">
        <v>129</v>
      </c>
      <c r="H68" s="55"/>
      <c r="I68" s="55" t="s">
        <v>131</v>
      </c>
      <c r="J68" s="107" t="s">
        <v>147</v>
      </c>
      <c r="K68" s="347">
        <v>14.625000000000002</v>
      </c>
      <c r="L68" s="57">
        <v>1.2749999999999999</v>
      </c>
      <c r="M68" s="57">
        <v>0.5</v>
      </c>
      <c r="N68" s="57">
        <v>2.9</v>
      </c>
      <c r="O68" s="57">
        <v>2.625</v>
      </c>
      <c r="P68" s="57">
        <v>0.5</v>
      </c>
      <c r="Q68" s="57">
        <v>0.5</v>
      </c>
      <c r="R68" s="57">
        <v>0.625</v>
      </c>
      <c r="S68" s="57">
        <v>0.5</v>
      </c>
      <c r="T68" s="57">
        <v>0.92500000000000004</v>
      </c>
      <c r="U68" s="57">
        <v>2.4</v>
      </c>
      <c r="V68" s="57">
        <v>1.25</v>
      </c>
      <c r="W68" s="57">
        <v>0.625</v>
      </c>
      <c r="X68" s="94" t="s">
        <v>104</v>
      </c>
      <c r="Y68" s="7">
        <v>2024</v>
      </c>
      <c r="Z68" s="7" t="str">
        <f>VLOOKUP($E68,'5-2. Emission Facility'!$B$7:$D$16,2,0)</f>
        <v>Generator</v>
      </c>
      <c r="AA68" s="7" t="str">
        <f>VLOOKUP($Z68,'5-2. Emission Facility'!$C$7:$D$16,2,0)</f>
        <v>Stationary Combustion</v>
      </c>
      <c r="AB68" s="7" t="str">
        <f>IF($C68="","",IF(VLOOKUP($C68,'1. General Facility Information'!$C$7:$E$13,3,0)="Korea",'3-1. (Raw data) Scope 1'!$I68,INDEX('5-1. Fuel Density'!$B$6:$B$18,MATCH('3-1. (Raw data) Scope 1'!$I68,'5-1. Fuel Density'!$C$6:$C$18,0))))</f>
        <v>Gas / Diesel oil</v>
      </c>
      <c r="AC68" s="7">
        <f t="shared" si="1"/>
        <v>1.2749999999999999</v>
      </c>
      <c r="AD68" s="7">
        <f t="shared" si="2"/>
        <v>0.5</v>
      </c>
      <c r="AE68" s="7">
        <f t="shared" si="3"/>
        <v>2.9</v>
      </c>
      <c r="AF68" s="7">
        <f t="shared" si="4"/>
        <v>2.625</v>
      </c>
      <c r="AG68" s="7">
        <f t="shared" si="5"/>
        <v>0.5</v>
      </c>
      <c r="AH68" s="7">
        <f t="shared" si="6"/>
        <v>0.5</v>
      </c>
      <c r="AI68" s="7">
        <f t="shared" si="7"/>
        <v>0.625</v>
      </c>
      <c r="AJ68" s="7">
        <f t="shared" si="8"/>
        <v>0.5</v>
      </c>
      <c r="AK68" s="7">
        <f t="shared" si="9"/>
        <v>0.92500000000000004</v>
      </c>
      <c r="AL68" s="7">
        <f t="shared" si="10"/>
        <v>2.4</v>
      </c>
      <c r="AM68" s="7">
        <f t="shared" si="11"/>
        <v>1.25</v>
      </c>
      <c r="AN68" s="7">
        <f t="shared" si="12"/>
        <v>0.625</v>
      </c>
      <c r="AO68" s="7" t="str">
        <f t="shared" si="13"/>
        <v/>
      </c>
      <c r="AP68" s="104">
        <f t="shared" si="14"/>
        <v>14.625000000000002</v>
      </c>
      <c r="AQ68" s="7" t="str">
        <f t="shared" si="15"/>
        <v>㎥</v>
      </c>
      <c r="AR68" s="257">
        <f>IF($C68="","",$AP68*IF($AQ68="㎥",VLOOKUP('3-1. (Raw data) Scope 1'!AQ68,'5-3. Unit Conversion'!$B$5:$J$13,3,FALSE)*VLOOKUP('3-1. (Raw data) Scope 1'!AB68,'5-1. Fuel Density'!$B$6:$D$18,3,FALSE)*1000,IF($AQ68="kg",VLOOKUP('3-1. (Raw data) Scope 1'!AQ68,'5-3. Unit Conversion'!$B$16:$G$21,3,FALSE),0)))</f>
        <v>12343.500000000002</v>
      </c>
      <c r="AS68" s="257">
        <f>IFERROR(IF($AB68="","",IF(VLOOKUP($AB68,'5-1. Fuel Density'!$B$6:$G$19,6,0)="Use of other GHGs",0,IF($AB68="Industrial Wastes",$AR68*'5-4. Calorific&amp;Emission factor'!$R$75,$AR68*VLOOKUP($AB68,'5-4. Calorific&amp;Emission factor'!$P$9:$R$74,3,FALSE)))),0)</f>
        <v>530770.50000000012</v>
      </c>
      <c r="AT68" s="348">
        <f>IF($AB68="","",IF(OR($AB68="Hydrofluorocarbons(HFCs)",$AB68="ETC"),$AR68*VLOOKUP($J68,'5-4. Calorific&amp;Emission factor'!$B$10:$D$14,3,0)/1000,IF(VLOOKUP($AB68,'5-1. Fuel Density'!$B$6:$G$19,6,0)="Use of other GHGs",$AU68/1000,(($AU68*'5-4. Calorific&amp;Emission factor'!$D$7)+($AV68*'5-4. Calorific&amp;Emission factor'!$D$8)+($AW68*'5-4. Calorific&amp;Emission factor'!$D$9))/1000)))</f>
        <v>39.460026668400012</v>
      </c>
      <c r="AU68" s="68">
        <f>IF($AB68="","",IF(VLOOKUP($AB68,'5-1. Fuel Density'!$B$6:$G$19,6,0)="Use of other GHGs",$AR68*VLOOKUP($AB68,'5-4. Calorific&amp;Emission factor'!$O$9:$Y$74,5,FALSE)/1000000,$AS68*VLOOKUP($AB68,'5-4. Calorific&amp;Emission factor'!$P$9:$Y$74,4,FALSE)/1000000))</f>
        <v>39330.094050000007</v>
      </c>
      <c r="AV68" s="68">
        <f>IF($AB68="","",IF(VLOOKUP($AB68,'5-1. Fuel Density'!$B$6:$G$19,6,0)="Use of other GHGs",0,$AS68*VLOOKUP($AB68,'5-4. Calorific&amp;Emission factor'!$P$9:$Y$74,6,FALSE)/1000000))</f>
        <v>1.5923115000000005</v>
      </c>
      <c r="AW68" s="68">
        <f>IF($AB68="","",IF(VLOOKUP($AB68,'5-1. Fuel Density'!$B$6:$G$19,6,0)="Use of other GHGs",0,$AS68*VLOOKUP($AB68,'5-4. Calorific&amp;Emission factor'!$P$9:$Y$74,9,FALSE)/1000000))</f>
        <v>0.31846230000000003</v>
      </c>
    </row>
    <row r="69" spans="2:49">
      <c r="B69" s="7">
        <v>64</v>
      </c>
      <c r="C69" s="7" t="s">
        <v>127</v>
      </c>
      <c r="D69" s="7" t="s">
        <v>15</v>
      </c>
      <c r="E69" s="55" t="s">
        <v>112</v>
      </c>
      <c r="F69" s="55" t="s">
        <v>107</v>
      </c>
      <c r="G69" s="55" t="s">
        <v>129</v>
      </c>
      <c r="H69" s="55"/>
      <c r="I69" s="55" t="s">
        <v>115</v>
      </c>
      <c r="J69" s="107" t="s">
        <v>133</v>
      </c>
      <c r="K69" s="347">
        <v>658492.7931270001</v>
      </c>
      <c r="L69" s="57">
        <v>66719.940650250035</v>
      </c>
      <c r="M69" s="57">
        <v>56395.915229999991</v>
      </c>
      <c r="N69" s="57">
        <v>53472.481766250006</v>
      </c>
      <c r="O69" s="57">
        <v>39453.388545750007</v>
      </c>
      <c r="P69" s="57">
        <v>64766.816941500016</v>
      </c>
      <c r="Q69" s="57">
        <v>76693.905581999992</v>
      </c>
      <c r="R69" s="57">
        <v>101635.83500250004</v>
      </c>
      <c r="S69" s="57">
        <v>69754.509408749989</v>
      </c>
      <c r="T69" s="57">
        <v>27000</v>
      </c>
      <c r="U69" s="57">
        <v>32400</v>
      </c>
      <c r="V69" s="57">
        <v>28350</v>
      </c>
      <c r="W69" s="57">
        <v>41850</v>
      </c>
      <c r="X69" s="94" t="s">
        <v>117</v>
      </c>
      <c r="Y69" s="7">
        <v>2024</v>
      </c>
      <c r="Z69" s="7" t="str">
        <f>VLOOKUP($E69,'5-2. Emission Facility'!$B$7:$D$16,2,0)</f>
        <v>Boiler</v>
      </c>
      <c r="AA69" s="7" t="str">
        <f>VLOOKUP($Z69,'5-2. Emission Facility'!$C$7:$D$16,2,0)</f>
        <v>Stationary Combustion</v>
      </c>
      <c r="AB69" s="7" t="str">
        <f>IF($C69="","",IF(VLOOKUP($C69,'1. General Facility Information'!$C$7:$E$13,3,0)="Korea",'3-1. (Raw data) Scope 1'!$I69,INDEX('5-1. Fuel Density'!$B$6:$B$18,MATCH('3-1. (Raw data) Scope 1'!$I69,'5-1. Fuel Density'!$C$6:$C$18,0))))</f>
        <v>Industrial Wastes</v>
      </c>
      <c r="AC69" s="7">
        <f t="shared" si="1"/>
        <v>66719.940650250035</v>
      </c>
      <c r="AD69" s="7">
        <f t="shared" si="2"/>
        <v>56395.915229999991</v>
      </c>
      <c r="AE69" s="7">
        <f t="shared" si="3"/>
        <v>53472.481766250006</v>
      </c>
      <c r="AF69" s="7">
        <f t="shared" si="4"/>
        <v>39453.388545750007</v>
      </c>
      <c r="AG69" s="7">
        <f t="shared" si="5"/>
        <v>64766.816941500016</v>
      </c>
      <c r="AH69" s="7">
        <f t="shared" si="6"/>
        <v>76693.905581999992</v>
      </c>
      <c r="AI69" s="7">
        <f t="shared" si="7"/>
        <v>101635.83500250004</v>
      </c>
      <c r="AJ69" s="7">
        <f t="shared" si="8"/>
        <v>69754.509408749989</v>
      </c>
      <c r="AK69" s="7">
        <f t="shared" si="9"/>
        <v>27000</v>
      </c>
      <c r="AL69" s="7">
        <f t="shared" si="10"/>
        <v>32400</v>
      </c>
      <c r="AM69" s="7">
        <f t="shared" si="11"/>
        <v>28350</v>
      </c>
      <c r="AN69" s="7">
        <f t="shared" si="12"/>
        <v>41850</v>
      </c>
      <c r="AO69" s="7" t="str">
        <f t="shared" si="13"/>
        <v/>
      </c>
      <c r="AP69" s="104">
        <f t="shared" si="14"/>
        <v>658492.7931270001</v>
      </c>
      <c r="AQ69" s="7" t="str">
        <f t="shared" si="15"/>
        <v>kg</v>
      </c>
      <c r="AR69" s="257">
        <f>IF($C69="","",$AP69*IF($AQ69="㎥",VLOOKUP('3-1. (Raw data) Scope 1'!AQ69,'5-3. Unit Conversion'!$B$5:$J$13,3,FALSE)*VLOOKUP('3-1. (Raw data) Scope 1'!AB69,'5-1. Fuel Density'!$B$6:$D$18,3,FALSE)*1000,IF($AQ69="kg",VLOOKUP('3-1. (Raw data) Scope 1'!AQ69,'5-3. Unit Conversion'!$B$16:$G$21,3,FALSE),0)))</f>
        <v>658492.7931270001</v>
      </c>
      <c r="AS69" s="257">
        <f>IFERROR(IF($AB69="","",IF(VLOOKUP($AB69,'5-1. Fuel Density'!$B$6:$G$19,6,0)="Use of other GHGs",0,IF($AB69="Industrial Wastes",$AR69*'5-4. Calorific&amp;Emission factor'!$R$75,$AR69*VLOOKUP($AB69,'5-4. Calorific&amp;Emission factor'!$P$9:$R$74,3,FALSE)))),0)</f>
        <v>14326706.168824878</v>
      </c>
      <c r="AT69" s="348">
        <f>IF($AB69="","",IF(OR($AB69="Hydrofluorocarbons(HFCs)",$AB69="ETC"),$AR69*VLOOKUP($J69,'5-4. Calorific&amp;Emission factor'!$B$10:$D$14,3,0)/1000,IF(VLOOKUP($AB69,'5-1. Fuel Density'!$B$6:$G$19,6,0)="Use of other GHGs",$AU69/1000,(($AU69*'5-4. Calorific&amp;Emission factor'!$D$7)+($AV69*'5-4. Calorific&amp;Emission factor'!$D$8)+($AW69*'5-4. Calorific&amp;Emission factor'!$D$9))/1000)))</f>
        <v>2075.9683772750623</v>
      </c>
      <c r="AU69" s="68">
        <f>IF($AB69="","",IF(VLOOKUP($AB69,'5-1. Fuel Density'!$B$6:$G$19,6,0)="Use of other GHGs",$AR69*VLOOKUP($AB69,'5-4. Calorific&amp;Emission factor'!$O$9:$Y$74,5,FALSE)/1000000,$AS69*VLOOKUP($AB69,'5-4. Calorific&amp;Emission factor'!$P$9:$Y$74,4,FALSE)/1000000))</f>
        <v>2048718.9821419576</v>
      </c>
      <c r="AV69" s="68">
        <f>IF($AB69="","",IF(VLOOKUP($AB69,'5-1. Fuel Density'!$B$6:$G$19,6,0)="Use of other GHGs",0,$AS69*VLOOKUP($AB69,'5-4. Calorific&amp;Emission factor'!$P$9:$Y$74,6,FALSE)/1000000))</f>
        <v>429.80118506474633</v>
      </c>
      <c r="AW69" s="68">
        <f>IF($AB69="","",IF(VLOOKUP($AB69,'5-1. Fuel Density'!$B$6:$G$19,6,0)="Use of other GHGs",0,$AS69*VLOOKUP($AB69,'5-4. Calorific&amp;Emission factor'!$P$9:$Y$74,9,FALSE)/1000000))</f>
        <v>57.306824675299509</v>
      </c>
    </row>
    <row r="70" spans="2:49">
      <c r="B70" s="7">
        <v>65</v>
      </c>
      <c r="C70" s="7" t="s">
        <v>127</v>
      </c>
      <c r="D70" s="7" t="s">
        <v>15</v>
      </c>
      <c r="E70" s="55" t="s">
        <v>134</v>
      </c>
      <c r="F70" s="55" t="s">
        <v>135</v>
      </c>
      <c r="G70" s="55" t="s">
        <v>136</v>
      </c>
      <c r="H70" s="55"/>
      <c r="I70" s="55" t="s">
        <v>137</v>
      </c>
      <c r="J70" s="107" t="s">
        <v>138</v>
      </c>
      <c r="K70" s="347">
        <v>34.200000000000003</v>
      </c>
      <c r="L70" s="57"/>
      <c r="M70" s="57"/>
      <c r="N70" s="57">
        <v>11.3</v>
      </c>
      <c r="O70" s="57"/>
      <c r="P70" s="57"/>
      <c r="Q70" s="57"/>
      <c r="R70" s="57"/>
      <c r="S70" s="57"/>
      <c r="T70" s="57"/>
      <c r="U70" s="57">
        <v>11.3</v>
      </c>
      <c r="V70" s="57">
        <v>11.6</v>
      </c>
      <c r="W70" s="57"/>
      <c r="X70" s="94" t="s">
        <v>117</v>
      </c>
      <c r="Y70" s="7">
        <v>2024</v>
      </c>
      <c r="Z70" s="7" t="str">
        <f>VLOOKUP($E70,'5-2. Emission Facility'!$B$7:$D$16,2,0)</f>
        <v>AC</v>
      </c>
      <c r="AA70" s="7" t="str">
        <f>VLOOKUP($Z70,'5-2. Emission Facility'!$C$7:$D$16,2,0)</f>
        <v>Process Emissions</v>
      </c>
      <c r="AB70" s="7" t="str">
        <f>IF($C70="","",IF(VLOOKUP($C70,'1. General Facility Information'!$C$7:$E$13,3,0)="Korea",'3-1. (Raw data) Scope 1'!$I70,INDEX('5-1. Fuel Density'!$B$6:$B$18,MATCH('3-1. (Raw data) Scope 1'!$I70,'5-1. Fuel Density'!$C$6:$C$18,0))))</f>
        <v>Hydrofluorocarbons(HFCs)</v>
      </c>
      <c r="AC70" s="7">
        <f t="shared" si="1"/>
        <v>0</v>
      </c>
      <c r="AD70" s="7">
        <f t="shared" si="2"/>
        <v>0</v>
      </c>
      <c r="AE70" s="7">
        <f t="shared" si="3"/>
        <v>11.3</v>
      </c>
      <c r="AF70" s="7">
        <f t="shared" si="4"/>
        <v>0</v>
      </c>
      <c r="AG70" s="7">
        <f t="shared" si="5"/>
        <v>0</v>
      </c>
      <c r="AH70" s="7">
        <f t="shared" si="6"/>
        <v>0</v>
      </c>
      <c r="AI70" s="7">
        <f t="shared" si="7"/>
        <v>0</v>
      </c>
      <c r="AJ70" s="7">
        <f t="shared" si="8"/>
        <v>0</v>
      </c>
      <c r="AK70" s="7">
        <f t="shared" si="9"/>
        <v>0</v>
      </c>
      <c r="AL70" s="7">
        <f t="shared" si="10"/>
        <v>11.3</v>
      </c>
      <c r="AM70" s="7">
        <f t="shared" si="11"/>
        <v>11.6</v>
      </c>
      <c r="AN70" s="7">
        <f t="shared" si="12"/>
        <v>0</v>
      </c>
      <c r="AO70" s="7" t="str">
        <f t="shared" si="13"/>
        <v/>
      </c>
      <c r="AP70" s="104">
        <f t="shared" si="14"/>
        <v>34.200000000000003</v>
      </c>
      <c r="AQ70" s="7" t="str">
        <f t="shared" si="15"/>
        <v>kg</v>
      </c>
      <c r="AR70" s="257">
        <f>IF($C70="","",$AP70*IF($AQ70="㎥",VLOOKUP('3-1. (Raw data) Scope 1'!AQ70,'5-3. Unit Conversion'!$B$5:$J$13,3,FALSE)*VLOOKUP('3-1. (Raw data) Scope 1'!AB70,'5-1. Fuel Density'!$B$6:$D$18,3,FALSE)*1000,IF($AQ70="kg",VLOOKUP('3-1. (Raw data) Scope 1'!AQ70,'5-3. Unit Conversion'!$B$16:$G$21,3,FALSE),0)))</f>
        <v>34.200000000000003</v>
      </c>
      <c r="AS70" s="257">
        <f>IFERROR(IF($AB70="","",IF(VLOOKUP($AB70,'5-1. Fuel Density'!$B$6:$G$19,6,0)="Use of other GHGs",0,IF($AB70="Industrial Wastes",$AR70*'5-4. Calorific&amp;Emission factor'!$R$75,$AR70*VLOOKUP($AB70,'5-4. Calorific&amp;Emission factor'!$P$9:$R$74,3,FALSE)))),0)</f>
        <v>0</v>
      </c>
      <c r="AT70" s="348">
        <f>IF($AB70="","",IF(OR($AB70="Hydrofluorocarbons(HFCs)",$AB70="ETC"),$AR70*VLOOKUP($J70,'5-4. Calorific&amp;Emission factor'!$B$10:$D$14,3,0)/1000,IF(VLOOKUP($AB70,'5-1. Fuel Density'!$B$6:$G$19,6,0)="Use of other GHGs",$AU70/1000,(($AU70*'5-4. Calorific&amp;Emission factor'!$D$7)+($AV70*'5-4. Calorific&amp;Emission factor'!$D$8)+($AW70*'5-4. Calorific&amp;Emission factor'!$D$9))/1000)))</f>
        <v>77.138100000000009</v>
      </c>
      <c r="AU70" s="68">
        <f>IF($AB70="","",IF(VLOOKUP($AB70,'5-1. Fuel Density'!$B$6:$G$19,6,0)="Use of other GHGs",$AR70*VLOOKUP($AB70,'5-4. Calorific&amp;Emission factor'!$O$9:$Y$74,5,FALSE)/1000000,$AS70*VLOOKUP($AB70,'5-4. Calorific&amp;Emission factor'!$P$9:$Y$74,4,FALSE)/1000000))</f>
        <v>0</v>
      </c>
      <c r="AV70" s="68">
        <f>IF($AB70="","",IF(VLOOKUP($AB70,'5-1. Fuel Density'!$B$6:$G$19,6,0)="Use of other GHGs",0,$AS70*VLOOKUP($AB70,'5-4. Calorific&amp;Emission factor'!$P$9:$Y$74,6,FALSE)/1000000))</f>
        <v>0</v>
      </c>
      <c r="AW70" s="68">
        <f>IF($AB70="","",IF(VLOOKUP($AB70,'5-1. Fuel Density'!$B$6:$G$19,6,0)="Use of other GHGs",0,$AS70*VLOOKUP($AB70,'5-4. Calorific&amp;Emission factor'!$P$9:$Y$74,9,FALSE)/1000000))</f>
        <v>0</v>
      </c>
    </row>
    <row r="71" spans="2:49">
      <c r="B71" s="7">
        <v>66</v>
      </c>
      <c r="C71" s="7" t="s">
        <v>127</v>
      </c>
      <c r="D71" s="7" t="s">
        <v>15</v>
      </c>
      <c r="E71" s="55" t="s">
        <v>134</v>
      </c>
      <c r="F71" s="55" t="s">
        <v>135</v>
      </c>
      <c r="G71" s="55" t="s">
        <v>136</v>
      </c>
      <c r="H71" s="55"/>
      <c r="I71" s="55" t="s">
        <v>139</v>
      </c>
      <c r="J71" s="107" t="s">
        <v>140</v>
      </c>
      <c r="K71" s="347">
        <v>54.4</v>
      </c>
      <c r="L71" s="57"/>
      <c r="M71" s="57"/>
      <c r="N71" s="57">
        <v>13.6</v>
      </c>
      <c r="O71" s="57"/>
      <c r="P71" s="57"/>
      <c r="Q71" s="57"/>
      <c r="R71" s="57"/>
      <c r="S71" s="57">
        <v>13.6</v>
      </c>
      <c r="T71" s="57"/>
      <c r="U71" s="57"/>
      <c r="V71" s="57">
        <v>27.2</v>
      </c>
      <c r="W71" s="57"/>
      <c r="X71" s="94" t="s">
        <v>117</v>
      </c>
      <c r="Y71" s="7">
        <v>2024</v>
      </c>
      <c r="Z71" s="7" t="str">
        <f>VLOOKUP($E71,'5-2. Emission Facility'!$B$7:$D$16,2,0)</f>
        <v>AC</v>
      </c>
      <c r="AA71" s="7" t="str">
        <f>VLOOKUP($Z71,'5-2. Emission Facility'!$C$7:$D$16,2,0)</f>
        <v>Process Emissions</v>
      </c>
      <c r="AB71" s="7" t="str">
        <f>IF($C71="","",IF(VLOOKUP($C71,'1. General Facility Information'!$C$7:$E$13,3,0)="Korea",'3-1. (Raw data) Scope 1'!$I71,INDEX('5-1. Fuel Density'!$B$6:$B$18,MATCH('3-1. (Raw data) Scope 1'!$I71,'5-1. Fuel Density'!$C$6:$C$18,0))))</f>
        <v>Hydrofluorocarbons(HFCs)</v>
      </c>
      <c r="AC71" s="7">
        <f t="shared" si="1"/>
        <v>0</v>
      </c>
      <c r="AD71" s="7">
        <f t="shared" si="2"/>
        <v>0</v>
      </c>
      <c r="AE71" s="7">
        <f t="shared" si="3"/>
        <v>13.6</v>
      </c>
      <c r="AF71" s="7">
        <f t="shared" si="4"/>
        <v>0</v>
      </c>
      <c r="AG71" s="7">
        <f t="shared" si="5"/>
        <v>0</v>
      </c>
      <c r="AH71" s="7">
        <f t="shared" si="6"/>
        <v>0</v>
      </c>
      <c r="AI71" s="7">
        <f t="shared" si="7"/>
        <v>0</v>
      </c>
      <c r="AJ71" s="7">
        <f t="shared" si="8"/>
        <v>13.6</v>
      </c>
      <c r="AK71" s="7">
        <f t="shared" si="9"/>
        <v>0</v>
      </c>
      <c r="AL71" s="7">
        <f t="shared" si="10"/>
        <v>0</v>
      </c>
      <c r="AM71" s="7">
        <f t="shared" si="11"/>
        <v>27.2</v>
      </c>
      <c r="AN71" s="7">
        <f t="shared" si="12"/>
        <v>0</v>
      </c>
      <c r="AO71" s="7" t="str">
        <f t="shared" si="13"/>
        <v/>
      </c>
      <c r="AP71" s="104">
        <f t="shared" si="14"/>
        <v>54.4</v>
      </c>
      <c r="AQ71" s="7" t="str">
        <f t="shared" si="15"/>
        <v>kg</v>
      </c>
      <c r="AR71" s="257">
        <f>IF($C71="","",$AP71*IF($AQ71="㎥",VLOOKUP('3-1. (Raw data) Scope 1'!AQ71,'5-3. Unit Conversion'!$B$5:$J$13,3,FALSE)*VLOOKUP('3-1. (Raw data) Scope 1'!AB71,'5-1. Fuel Density'!$B$6:$D$18,3,FALSE)*1000,IF($AQ71="kg",VLOOKUP('3-1. (Raw data) Scope 1'!AQ71,'5-3. Unit Conversion'!$B$16:$G$21,3,FALSE),0)))</f>
        <v>54.4</v>
      </c>
      <c r="AS71" s="257">
        <f>IFERROR(IF($AB71="","",IF(VLOOKUP($AB71,'5-1. Fuel Density'!$B$6:$G$19,6,0)="Use of other GHGs",0,IF($AB71="Industrial Wastes",$AR71*'5-4. Calorific&amp;Emission factor'!$R$75,$AR71*VLOOKUP($AB71,'5-4. Calorific&amp;Emission factor'!$P$9:$R$74,3,FALSE)))),0)</f>
        <v>0</v>
      </c>
      <c r="AT71" s="348">
        <f>IF($AB71="","",IF(OR($AB71="Hydrofluorocarbons(HFCs)",$AB71="ETC"),$AR71*VLOOKUP($J71,'5-4. Calorific&amp;Emission factor'!$B$10:$D$14,3,0)/1000,IF(VLOOKUP($AB71,'5-1. Fuel Density'!$B$6:$G$19,6,0)="Use of other GHGs",$AU71/1000,(($AU71*'5-4. Calorific&amp;Emission factor'!$D$7)+($AV71*'5-4. Calorific&amp;Emission factor'!$D$8)+($AW71*'5-4. Calorific&amp;Emission factor'!$D$9))/1000)))</f>
        <v>106.624</v>
      </c>
      <c r="AU71" s="68">
        <f>IF($AB71="","",IF(VLOOKUP($AB71,'5-1. Fuel Density'!$B$6:$G$19,6,0)="Use of other GHGs",$AR71*VLOOKUP($AB71,'5-4. Calorific&amp;Emission factor'!$O$9:$Y$74,5,FALSE)/1000000,$AS71*VLOOKUP($AB71,'5-4. Calorific&amp;Emission factor'!$P$9:$Y$74,4,FALSE)/1000000))</f>
        <v>0</v>
      </c>
      <c r="AV71" s="68">
        <f>IF($AB71="","",IF(VLOOKUP($AB71,'5-1. Fuel Density'!$B$6:$G$19,6,0)="Use of other GHGs",0,$AS71*VLOOKUP($AB71,'5-4. Calorific&amp;Emission factor'!$P$9:$Y$74,6,FALSE)/1000000))</f>
        <v>0</v>
      </c>
      <c r="AW71" s="68">
        <f>IF($AB71="","",IF(VLOOKUP($AB71,'5-1. Fuel Density'!$B$6:$G$19,6,0)="Use of other GHGs",0,$AS71*VLOOKUP($AB71,'5-4. Calorific&amp;Emission factor'!$P$9:$Y$74,9,FALSE)/1000000))</f>
        <v>0</v>
      </c>
    </row>
    <row r="72" spans="2:49">
      <c r="B72" s="7">
        <v>67</v>
      </c>
      <c r="C72" s="7" t="s">
        <v>127</v>
      </c>
      <c r="D72" s="7" t="s">
        <v>15</v>
      </c>
      <c r="E72" s="55" t="s">
        <v>134</v>
      </c>
      <c r="F72" s="55" t="s">
        <v>135</v>
      </c>
      <c r="G72" s="55" t="s">
        <v>136</v>
      </c>
      <c r="H72" s="55" t="s">
        <v>159</v>
      </c>
      <c r="I72" s="55" t="s">
        <v>139</v>
      </c>
      <c r="J72" s="107" t="s">
        <v>160</v>
      </c>
      <c r="K72" s="347">
        <v>10</v>
      </c>
      <c r="L72" s="57"/>
      <c r="M72" s="57"/>
      <c r="N72" s="57"/>
      <c r="O72" s="57"/>
      <c r="P72" s="57"/>
      <c r="Q72" s="57"/>
      <c r="R72" s="57"/>
      <c r="S72" s="57"/>
      <c r="T72" s="57"/>
      <c r="U72" s="57">
        <v>10</v>
      </c>
      <c r="V72" s="57"/>
      <c r="W72" s="57"/>
      <c r="X72" s="94" t="s">
        <v>117</v>
      </c>
      <c r="Y72" s="7">
        <v>2024</v>
      </c>
      <c r="Z72" s="7" t="str">
        <f>VLOOKUP($E72,'5-2. Emission Facility'!$B$7:$D$16,2,0)</f>
        <v>AC</v>
      </c>
      <c r="AA72" s="7" t="str">
        <f>VLOOKUP($Z72,'5-2. Emission Facility'!$C$7:$D$16,2,0)</f>
        <v>Process Emissions</v>
      </c>
      <c r="AB72" s="7" t="str">
        <f>IF($C72="","",IF(VLOOKUP($C72,'1. General Facility Information'!$C$7:$E$13,3,0)="Korea",'3-1. (Raw data) Scope 1'!$I72,INDEX('5-1. Fuel Density'!$B$6:$B$18,MATCH('3-1. (Raw data) Scope 1'!$I72,'5-1. Fuel Density'!$C$6:$C$18,0))))</f>
        <v>Hydrofluorocarbons(HFCs)</v>
      </c>
      <c r="AC72" s="7">
        <f t="shared" si="1"/>
        <v>0</v>
      </c>
      <c r="AD72" s="7">
        <f t="shared" si="2"/>
        <v>0</v>
      </c>
      <c r="AE72" s="7">
        <f t="shared" si="3"/>
        <v>0</v>
      </c>
      <c r="AF72" s="7">
        <f t="shared" si="4"/>
        <v>0</v>
      </c>
      <c r="AG72" s="7">
        <f t="shared" si="5"/>
        <v>0</v>
      </c>
      <c r="AH72" s="7">
        <f t="shared" si="6"/>
        <v>0</v>
      </c>
      <c r="AI72" s="7">
        <f t="shared" si="7"/>
        <v>0</v>
      </c>
      <c r="AJ72" s="7">
        <f t="shared" si="8"/>
        <v>0</v>
      </c>
      <c r="AK72" s="7">
        <f t="shared" si="9"/>
        <v>0</v>
      </c>
      <c r="AL72" s="7">
        <f t="shared" si="10"/>
        <v>10</v>
      </c>
      <c r="AM72" s="7">
        <f t="shared" si="11"/>
        <v>0</v>
      </c>
      <c r="AN72" s="7">
        <f t="shared" si="12"/>
        <v>0</v>
      </c>
      <c r="AO72" s="7" t="str">
        <f t="shared" si="13"/>
        <v/>
      </c>
      <c r="AP72" s="104">
        <f t="shared" si="14"/>
        <v>10</v>
      </c>
      <c r="AQ72" s="7" t="str">
        <f t="shared" si="15"/>
        <v>kg</v>
      </c>
      <c r="AR72" s="257">
        <f>IF($C72="","",$AP72*IF($AQ72="㎥",VLOOKUP('3-1. (Raw data) Scope 1'!AQ72,'5-3. Unit Conversion'!$B$5:$J$13,3,FALSE)*VLOOKUP('3-1. (Raw data) Scope 1'!AB72,'5-1. Fuel Density'!$B$6:$D$18,3,FALSE)*1000,IF($AQ72="kg",VLOOKUP('3-1. (Raw data) Scope 1'!AQ72,'5-3. Unit Conversion'!$B$16:$G$21,3,FALSE),0)))</f>
        <v>10</v>
      </c>
      <c r="AS72" s="257">
        <f>IFERROR(IF($AB72="","",IF(VLOOKUP($AB72,'5-1. Fuel Density'!$B$6:$G$19,6,0)="Use of other GHGs",0,IF($AB72="Industrial Wastes",$AR72*'5-4. Calorific&amp;Emission factor'!$R$75,$AR72*VLOOKUP($AB72,'5-4. Calorific&amp;Emission factor'!$P$9:$R$74,3,FALSE)))),0)</f>
        <v>0</v>
      </c>
      <c r="AT72" s="348">
        <f>IF($AB72="","",IF(OR($AB72="Hydrofluorocarbons(HFCs)",$AB72="ETC"),$AR72*VLOOKUP($J72,'5-4. Calorific&amp;Emission factor'!$B$10:$D$14,3,0)/1000,IF(VLOOKUP($AB72,'5-1. Fuel Density'!$B$6:$G$19,6,0)="Use of other GHGs",$AU72/1000,(($AU72*'5-4. Calorific&amp;Emission factor'!$D$7)+($AV72*'5-4. Calorific&amp;Emission factor'!$D$8)+($AW72*'5-4. Calorific&amp;Emission factor'!$D$9))/1000)))</f>
        <v>62.3</v>
      </c>
      <c r="AU72" s="68">
        <f>IF($AB72="","",IF(VLOOKUP($AB72,'5-1. Fuel Density'!$B$6:$G$19,6,0)="Use of other GHGs",$AR72*VLOOKUP($AB72,'5-4. Calorific&amp;Emission factor'!$O$9:$Y$74,5,FALSE)/1000000,$AS72*VLOOKUP($AB72,'5-4. Calorific&amp;Emission factor'!$P$9:$Y$74,4,FALSE)/1000000))</f>
        <v>0</v>
      </c>
      <c r="AV72" s="68">
        <f>IF($AB72="","",IF(VLOOKUP($AB72,'5-1. Fuel Density'!$B$6:$G$19,6,0)="Use of other GHGs",0,$AS72*VLOOKUP($AB72,'5-4. Calorific&amp;Emission factor'!$P$9:$Y$74,6,FALSE)/1000000))</f>
        <v>0</v>
      </c>
      <c r="AW72" s="68">
        <f>IF($AB72="","",IF(VLOOKUP($AB72,'5-1. Fuel Density'!$B$6:$G$19,6,0)="Use of other GHGs",0,$AS72*VLOOKUP($AB72,'5-4. Calorific&amp;Emission factor'!$P$9:$Y$74,9,FALSE)/1000000))</f>
        <v>0</v>
      </c>
    </row>
    <row r="73" spans="2:49">
      <c r="B73" s="7">
        <v>68</v>
      </c>
      <c r="C73" s="7" t="s">
        <v>127</v>
      </c>
      <c r="D73" s="7" t="s">
        <v>15</v>
      </c>
      <c r="E73" s="55" t="s">
        <v>134</v>
      </c>
      <c r="F73" s="55" t="s">
        <v>135</v>
      </c>
      <c r="G73" s="55" t="s">
        <v>136</v>
      </c>
      <c r="H73" s="55"/>
      <c r="I73" s="55" t="s">
        <v>137</v>
      </c>
      <c r="J73" s="107" t="s">
        <v>148</v>
      </c>
      <c r="K73" s="347">
        <v>10</v>
      </c>
      <c r="L73" s="57"/>
      <c r="M73" s="57"/>
      <c r="N73" s="57"/>
      <c r="O73" s="57"/>
      <c r="P73" s="57"/>
      <c r="Q73" s="57"/>
      <c r="R73" s="57"/>
      <c r="S73" s="57"/>
      <c r="T73" s="57"/>
      <c r="U73" s="57">
        <v>10</v>
      </c>
      <c r="V73" s="57"/>
      <c r="W73" s="57"/>
      <c r="X73" s="94" t="s">
        <v>117</v>
      </c>
      <c r="Y73" s="7">
        <v>2024</v>
      </c>
      <c r="Z73" s="7" t="str">
        <f>VLOOKUP($E73,'5-2. Emission Facility'!$B$7:$D$16,2,0)</f>
        <v>AC</v>
      </c>
      <c r="AA73" s="7" t="str">
        <f>VLOOKUP($Z73,'5-2. Emission Facility'!$C$7:$D$16,2,0)</f>
        <v>Process Emissions</v>
      </c>
      <c r="AB73" s="7" t="str">
        <f>IF($C73="","",IF(VLOOKUP($C73,'1. General Facility Information'!$C$7:$E$13,3,0)="Korea",'3-1. (Raw data) Scope 1'!$I73,INDEX('5-1. Fuel Density'!$B$6:$B$18,MATCH('3-1. (Raw data) Scope 1'!$I73,'5-1. Fuel Density'!$C$6:$C$18,0))))</f>
        <v>Hydrofluorocarbons(HFCs)</v>
      </c>
      <c r="AC73" s="7"/>
      <c r="AD73" s="7"/>
      <c r="AE73" s="7"/>
      <c r="AF73" s="7"/>
      <c r="AG73" s="7"/>
      <c r="AH73" s="7"/>
      <c r="AI73" s="7"/>
      <c r="AJ73" s="7"/>
      <c r="AK73" s="7"/>
      <c r="AL73" s="7"/>
      <c r="AM73" s="7"/>
      <c r="AN73" s="7"/>
      <c r="AO73" s="7"/>
      <c r="AP73" s="104">
        <f t="shared" si="14"/>
        <v>10</v>
      </c>
      <c r="AQ73" s="7" t="str">
        <f t="shared" si="15"/>
        <v>kg</v>
      </c>
      <c r="AR73" s="257">
        <f>IF($C73="","",$AP73*IF($AQ73="㎥",VLOOKUP('3-1. (Raw data) Scope 1'!AQ73,'5-3. Unit Conversion'!$B$5:$J$13,3,FALSE)*VLOOKUP('3-1. (Raw data) Scope 1'!AB73,'5-1. Fuel Density'!$B$6:$D$18,3,FALSE)*1000,IF($AQ73="kg",VLOOKUP('3-1. (Raw data) Scope 1'!AQ73,'5-3. Unit Conversion'!$B$16:$G$21,3,FALSE),0)))</f>
        <v>10</v>
      </c>
      <c r="AS73" s="257">
        <f>IFERROR(IF($AB73="","",IF(VLOOKUP($AB73,'5-1. Fuel Density'!$B$6:$G$19,6,0)="Use of other GHGs",0,IF($AB73="Industrial Wastes",$AR73*'5-4. Calorific&amp;Emission factor'!$R$75,$AR73*VLOOKUP($AB73,'5-4. Calorific&amp;Emission factor'!$P$9:$R$74,3,FALSE)))),0)</f>
        <v>0</v>
      </c>
      <c r="AT73" s="348">
        <f>IF($AB73="","",IF(OR($AB73="Hydrofluorocarbons(HFCs)",$AB73="ETC"),$AR73*VLOOKUP($J73,'5-4. Calorific&amp;Emission factor'!$B$10:$D$14,3,0)/1000,IF(VLOOKUP($AB73,'5-1. Fuel Density'!$B$6:$G$19,6,0)="Use of other GHGs",$AU73/1000,(($AU73*'5-4. Calorific&amp;Emission factor'!$D$7)+($AV73*'5-4. Calorific&amp;Emission factor'!$D$8)+($AW73*'5-4. Calorific&amp;Emission factor'!$D$9))/1000)))</f>
        <v>7.71</v>
      </c>
      <c r="AU73" s="68">
        <f>IF($AB73="","",IF(VLOOKUP($AB73,'5-1. Fuel Density'!$B$6:$G$19,6,0)="Use of other GHGs",$AR73*VLOOKUP($AB73,'5-4. Calorific&amp;Emission factor'!$O$9:$Y$74,5,FALSE)/1000000,$AS73*VLOOKUP($AB73,'5-4. Calorific&amp;Emission factor'!$P$9:$Y$74,4,FALSE)/1000000))</f>
        <v>0</v>
      </c>
      <c r="AV73" s="68">
        <f>IF($AB73="","",IF(VLOOKUP($AB73,'5-1. Fuel Density'!$B$6:$G$19,6,0)="Use of other GHGs",0,$AS73*VLOOKUP($AB73,'5-4. Calorific&amp;Emission factor'!$P$9:$Y$74,6,FALSE)/1000000))</f>
        <v>0</v>
      </c>
      <c r="AW73" s="68">
        <f>IF($AB73="","",IF(VLOOKUP($AB73,'5-1. Fuel Density'!$B$6:$G$19,6,0)="Use of other GHGs",0,$AS73*VLOOKUP($AB73,'5-4. Calorific&amp;Emission factor'!$P$9:$Y$74,9,FALSE)/1000000))</f>
        <v>0</v>
      </c>
    </row>
    <row r="74" spans="2:49">
      <c r="B74" s="7">
        <v>69</v>
      </c>
      <c r="C74" s="7" t="s">
        <v>127</v>
      </c>
      <c r="D74" s="7" t="s">
        <v>15</v>
      </c>
      <c r="E74" s="55" t="s">
        <v>141</v>
      </c>
      <c r="F74" s="55" t="s">
        <v>107</v>
      </c>
      <c r="G74" s="55" t="s">
        <v>142</v>
      </c>
      <c r="H74" s="55"/>
      <c r="I74" s="55" t="s">
        <v>143</v>
      </c>
      <c r="J74" s="107" t="s">
        <v>161</v>
      </c>
      <c r="K74" s="347">
        <v>26.231999999999996</v>
      </c>
      <c r="L74" s="57">
        <v>2.1560000000000001</v>
      </c>
      <c r="M74" s="57">
        <v>2.121</v>
      </c>
      <c r="N74" s="57">
        <v>2.2879999999999998</v>
      </c>
      <c r="O74" s="57">
        <v>1.597</v>
      </c>
      <c r="P74" s="57">
        <v>2.5510000000000002</v>
      </c>
      <c r="Q74" s="57">
        <v>2.786</v>
      </c>
      <c r="R74" s="57">
        <v>2.67</v>
      </c>
      <c r="S74" s="57">
        <v>0.38700000000000001</v>
      </c>
      <c r="T74" s="57">
        <v>2.1749999999999998</v>
      </c>
      <c r="U74" s="57">
        <v>2.7610000000000001</v>
      </c>
      <c r="V74" s="57">
        <v>2.13</v>
      </c>
      <c r="W74" s="57">
        <v>2.61</v>
      </c>
      <c r="X74" s="7" t="s">
        <v>104</v>
      </c>
      <c r="Y74" s="7">
        <v>2024</v>
      </c>
      <c r="Z74" s="7" t="str">
        <f>VLOOKUP($E74,'5-2. Emission Facility'!$B$7:$D$16,2,0)</f>
        <v>Vehicle</v>
      </c>
      <c r="AA74" s="7" t="str">
        <f>VLOOKUP($Z74,'5-2. Emission Facility'!$C$7:$D$16,2,0)</f>
        <v>Mobile combustion</v>
      </c>
      <c r="AB74" s="7" t="str">
        <f>IF($C74="","",IF(VLOOKUP($C74,'1. General Facility Information'!$C$7:$E$13,3,0)="Korea",'3-1. (Raw data) Scope 1'!$I74,INDEX('5-1. Fuel Density'!$B$6:$B$18,MATCH('3-1. (Raw data) Scope 1'!$I74,'5-1. Fuel Density'!$C$6:$C$18,0))))</f>
        <v>Automotive gasoline (petrol)</v>
      </c>
      <c r="AC74" s="7">
        <f t="shared" si="1"/>
        <v>2.1560000000000001</v>
      </c>
      <c r="AD74" s="7">
        <f t="shared" si="2"/>
        <v>2.121</v>
      </c>
      <c r="AE74" s="7">
        <f t="shared" si="3"/>
        <v>2.2879999999999998</v>
      </c>
      <c r="AF74" s="7">
        <f t="shared" si="4"/>
        <v>1.597</v>
      </c>
      <c r="AG74" s="7">
        <f t="shared" si="5"/>
        <v>2.5510000000000002</v>
      </c>
      <c r="AH74" s="7">
        <f t="shared" si="6"/>
        <v>2.786</v>
      </c>
      <c r="AI74" s="7">
        <f t="shared" si="7"/>
        <v>2.67</v>
      </c>
      <c r="AJ74" s="7">
        <f t="shared" si="8"/>
        <v>0.38700000000000001</v>
      </c>
      <c r="AK74" s="7">
        <f t="shared" si="9"/>
        <v>2.1749999999999998</v>
      </c>
      <c r="AL74" s="7">
        <f t="shared" si="10"/>
        <v>2.7610000000000001</v>
      </c>
      <c r="AM74" s="7">
        <f t="shared" si="11"/>
        <v>2.13</v>
      </c>
      <c r="AN74" s="7">
        <f t="shared" si="12"/>
        <v>2.61</v>
      </c>
      <c r="AO74" s="7" t="str">
        <f t="shared" si="13"/>
        <v/>
      </c>
      <c r="AP74" s="104">
        <f t="shared" si="14"/>
        <v>26.231999999999996</v>
      </c>
      <c r="AQ74" s="7" t="str">
        <f t="shared" si="15"/>
        <v>㎥</v>
      </c>
      <c r="AR74" s="257">
        <f>IF($C74="","",$AP74*IF($AQ74="㎥",VLOOKUP('3-1. (Raw data) Scope 1'!AQ74,'5-3. Unit Conversion'!$B$5:$J$13,3,FALSE)*VLOOKUP('3-1. (Raw data) Scope 1'!AB74,'5-1. Fuel Density'!$B$6:$D$18,3,FALSE)*1000,IF($AQ74="kg",VLOOKUP('3-1. (Raw data) Scope 1'!AQ74,'5-3. Unit Conversion'!$B$16:$G$21,3,FALSE),0)))</f>
        <v>19437.911999999997</v>
      </c>
      <c r="AS74" s="257">
        <f>IFERROR(IF($AB74="","",IF(VLOOKUP($AB74,'5-1. Fuel Density'!$B$6:$G$19,6,0)="Use of other GHGs",0,IF($AB74="Industrial Wastes",$AR74*'5-4. Calorific&amp;Emission factor'!$R$75,$AR74*VLOOKUP($AB74,'5-4. Calorific&amp;Emission factor'!$P$9:$R$74,3,FALSE)))),0)</f>
        <v>861099.50159999984</v>
      </c>
      <c r="AT74" s="348">
        <f>IF($AB74="","",IF(OR($AB74="Hydrofluorocarbons(HFCs)",$AB74="ETC"),$AR74*VLOOKUP($J74,'5-4. Calorific&amp;Emission factor'!$B$10:$D$14,3,0)/1000,IF(VLOOKUP($AB74,'5-1. Fuel Density'!$B$6:$G$19,6,0)="Use of other GHGs",$AU74/1000,(($AU74*'5-4. Calorific&amp;Emission factor'!$D$7)+($AV74*'5-4. Calorific&amp;Emission factor'!$D$8)+($AW74*'5-4. Calorific&amp;Emission factor'!$D$9))/1000)))</f>
        <v>59.884992618871664</v>
      </c>
      <c r="AU74" s="68">
        <f>IF($AB74="","",IF(VLOOKUP($AB74,'5-1. Fuel Density'!$B$6:$G$19,6,0)="Use of other GHGs",$AR74*VLOOKUP($AB74,'5-4. Calorific&amp;Emission factor'!$O$9:$Y$74,5,FALSE)/1000000,$AS74*VLOOKUP($AB74,'5-4. Calorific&amp;Emission factor'!$P$9:$Y$74,4,FALSE)/1000000))</f>
        <v>59674.195460879986</v>
      </c>
      <c r="AV74" s="68">
        <f>IF($AB74="","",IF(VLOOKUP($AB74,'5-1. Fuel Density'!$B$6:$G$19,6,0)="Use of other GHGs",0,$AS74*VLOOKUP($AB74,'5-4. Calorific&amp;Emission factor'!$P$9:$Y$74,6,FALSE)/1000000))</f>
        <v>2.5832985047999992</v>
      </c>
      <c r="AW74" s="68">
        <f>IF($AB74="","",IF(VLOOKUP($AB74,'5-1. Fuel Density'!$B$6:$G$19,6,0)="Use of other GHGs",0,$AS74*VLOOKUP($AB74,'5-4. Calorific&amp;Emission factor'!$P$9:$Y$74,9,FALSE)/1000000))</f>
        <v>0.51665970095999991</v>
      </c>
    </row>
    <row r="75" spans="2:49">
      <c r="B75" s="7">
        <v>70</v>
      </c>
      <c r="C75" s="7" t="s">
        <v>127</v>
      </c>
      <c r="D75" s="7" t="s">
        <v>15</v>
      </c>
      <c r="E75" s="55" t="s">
        <v>141</v>
      </c>
      <c r="F75" s="55" t="s">
        <v>107</v>
      </c>
      <c r="G75" s="55" t="s">
        <v>142</v>
      </c>
      <c r="H75" s="55"/>
      <c r="I75" s="55" t="s">
        <v>143</v>
      </c>
      <c r="J75" s="107" t="s">
        <v>162</v>
      </c>
      <c r="K75" s="347">
        <v>212.39999999999998</v>
      </c>
      <c r="L75" s="57">
        <v>18.73</v>
      </c>
      <c r="M75" s="57">
        <v>19.48</v>
      </c>
      <c r="N75" s="57">
        <v>21.71</v>
      </c>
      <c r="O75" s="57">
        <v>14.62</v>
      </c>
      <c r="P75" s="57">
        <v>18.34</v>
      </c>
      <c r="Q75" s="57">
        <v>19.95</v>
      </c>
      <c r="R75" s="57">
        <v>17.489999999999998</v>
      </c>
      <c r="S75" s="57">
        <v>3.14</v>
      </c>
      <c r="T75" s="57">
        <v>19.73</v>
      </c>
      <c r="U75" s="57">
        <v>18.2</v>
      </c>
      <c r="V75" s="57">
        <v>20.260000000000002</v>
      </c>
      <c r="W75" s="57">
        <v>20.75</v>
      </c>
      <c r="X75" s="7" t="s">
        <v>104</v>
      </c>
      <c r="Y75" s="7">
        <v>2024</v>
      </c>
      <c r="Z75" s="7" t="str">
        <f>VLOOKUP($E75,'5-2. Emission Facility'!$B$7:$D$16,2,0)</f>
        <v>Vehicle</v>
      </c>
      <c r="AA75" s="7" t="str">
        <f>VLOOKUP($Z75,'5-2. Emission Facility'!$C$7:$D$16,2,0)</f>
        <v>Mobile combustion</v>
      </c>
      <c r="AB75" s="7" t="str">
        <f>IF($C75="","",IF(VLOOKUP($C75,'1. General Facility Information'!$C$7:$E$13,3,0)="Korea",'3-1. (Raw data) Scope 1'!$I75,INDEX('5-1. Fuel Density'!$B$6:$B$18,MATCH('3-1. (Raw data) Scope 1'!$I75,'5-1. Fuel Density'!$C$6:$C$18,0))))</f>
        <v>Automotive gasoline (petrol)</v>
      </c>
      <c r="AC75" s="7">
        <f t="shared" ref="AC75:AC79" si="16">IF(OR($X75="㎥",$X75="kg"),$L75,"")</f>
        <v>18.73</v>
      </c>
      <c r="AD75" s="7">
        <f t="shared" ref="AD75:AD79" si="17">IF(OR($X75="㎥",$X75="kg"),M75,"")</f>
        <v>19.48</v>
      </c>
      <c r="AE75" s="7">
        <f t="shared" ref="AE75:AE79" si="18">IF(OR($X75="㎥",$X75="kg"),N75,"")</f>
        <v>21.71</v>
      </c>
      <c r="AF75" s="7">
        <f t="shared" ref="AF75:AF79" si="19">IF(OR($X75="㎥",$X75="kg"),O75,"")</f>
        <v>14.62</v>
      </c>
      <c r="AG75" s="7">
        <f t="shared" ref="AG75:AG79" si="20">IF(OR($X75="㎥",$X75="kg"),P75,"")</f>
        <v>18.34</v>
      </c>
      <c r="AH75" s="7">
        <f t="shared" ref="AH75:AH79" si="21">IF(OR($X75="㎥",$X75="kg"),Q75,"")</f>
        <v>19.95</v>
      </c>
      <c r="AI75" s="7">
        <f t="shared" ref="AI75:AI79" si="22">IF(OR($X75="㎥",$X75="kg"),R75,"")</f>
        <v>17.489999999999998</v>
      </c>
      <c r="AJ75" s="7">
        <f t="shared" ref="AJ75:AJ79" si="23">IF(OR($X75="㎥",$X75="kg"),S75,"")</f>
        <v>3.14</v>
      </c>
      <c r="AK75" s="7">
        <f t="shared" ref="AK75:AK79" si="24">IF(OR($X75="㎥",$X75="kg"),T75,"")</f>
        <v>19.73</v>
      </c>
      <c r="AL75" s="7">
        <f t="shared" ref="AL75:AL79" si="25">IF(OR($X75="㎥",$X75="kg"),U75,"")</f>
        <v>18.2</v>
      </c>
      <c r="AM75" s="7">
        <f t="shared" ref="AM75:AM79" si="26">IF(OR($X75="㎥",$X75="kg"),V75,"")</f>
        <v>20.260000000000002</v>
      </c>
      <c r="AN75" s="7">
        <f t="shared" ref="AN75:AN79" si="27">IF(OR($X75="㎥",$X75="kg"),W75,"")</f>
        <v>20.75</v>
      </c>
      <c r="AO75" s="7" t="str">
        <f t="shared" ref="AO75:AO79" si="28">IF(SUM(AC75:AN75)-AP75=0,"","X")</f>
        <v/>
      </c>
      <c r="AP75" s="104">
        <f t="shared" ref="AP75:AP79" si="29">IF(OR($X75="㎥",$X75="kg"),$K75,"")</f>
        <v>212.39999999999998</v>
      </c>
      <c r="AQ75" s="7" t="str">
        <f t="shared" ref="AQ75:AQ79" si="30">IF(OR($X75="㎥",$X75="kg"),$X75,"")</f>
        <v>㎥</v>
      </c>
      <c r="AR75" s="257">
        <f>IF($C75="","",$AP75*IF($AQ75="㎥",VLOOKUP('3-1. (Raw data) Scope 1'!AQ75,'5-3. Unit Conversion'!$B$5:$J$13,3,FALSE)*VLOOKUP('3-1. (Raw data) Scope 1'!AB75,'5-1. Fuel Density'!$B$6:$D$18,3,FALSE)*1000,IF($AQ75="kg",VLOOKUP('3-1. (Raw data) Scope 1'!AQ75,'5-3. Unit Conversion'!$B$16:$G$21,3,FALSE),0)))</f>
        <v>157388.4</v>
      </c>
      <c r="AS75" s="257">
        <f>IFERROR(IF($AB75="","",IF(VLOOKUP($AB75,'5-1. Fuel Density'!$B$6:$G$19,6,0)="Use of other GHGs",0,IF($AB75="Industrial Wastes",$AR75*'5-4. Calorific&amp;Emission factor'!$R$75,$AR75*VLOOKUP($AB75,'5-4. Calorific&amp;Emission factor'!$P$9:$R$74,3,FALSE)))),0)</f>
        <v>6972306.1199999992</v>
      </c>
      <c r="AT75" s="348">
        <f>IF($AB75="","",IF(OR($AB75="Hydrofluorocarbons(HFCs)",$AB75="ETC"),$AR75*VLOOKUP($J75,'5-4. Calorific&amp;Emission factor'!$B$10:$D$14,3,0)/1000,IF(VLOOKUP($AB75,'5-1. Fuel Density'!$B$6:$G$19,6,0)="Use of other GHGs",$AU75/1000,(($AU75*'5-4. Calorific&amp;Emission factor'!$D$7)+($AV75*'5-4. Calorific&amp;Emission factor'!$D$8)+($AW75*'5-4. Calorific&amp;Emission factor'!$D$9))/1000)))</f>
        <v>484.887634654176</v>
      </c>
      <c r="AU75" s="68">
        <f>IF($AB75="","",IF(VLOOKUP($AB75,'5-1. Fuel Density'!$B$6:$G$19,6,0)="Use of other GHGs",$AR75*VLOOKUP($AB75,'5-4. Calorific&amp;Emission factor'!$O$9:$Y$74,5,FALSE)/1000000,$AS75*VLOOKUP($AB75,'5-4. Calorific&amp;Emission factor'!$P$9:$Y$74,4,FALSE)/1000000))</f>
        <v>483180.81411599996</v>
      </c>
      <c r="AV75" s="68">
        <f>IF($AB75="","",IF(VLOOKUP($AB75,'5-1. Fuel Density'!$B$6:$G$19,6,0)="Use of other GHGs",0,$AS75*VLOOKUP($AB75,'5-4. Calorific&amp;Emission factor'!$P$9:$Y$74,6,FALSE)/1000000))</f>
        <v>20.91691836</v>
      </c>
      <c r="AW75" s="68">
        <f>IF($AB75="","",IF(VLOOKUP($AB75,'5-1. Fuel Density'!$B$6:$G$19,6,0)="Use of other GHGs",0,$AS75*VLOOKUP($AB75,'5-4. Calorific&amp;Emission factor'!$P$9:$Y$74,9,FALSE)/1000000))</f>
        <v>4.1833836719999997</v>
      </c>
    </row>
    <row r="76" spans="2:49">
      <c r="B76" s="7">
        <v>71</v>
      </c>
      <c r="C76" s="7" t="s">
        <v>41</v>
      </c>
      <c r="D76" s="7" t="s">
        <v>41</v>
      </c>
      <c r="E76" s="55" t="s">
        <v>106</v>
      </c>
      <c r="F76" s="55" t="s">
        <v>107</v>
      </c>
      <c r="G76" s="55" t="s">
        <v>108</v>
      </c>
      <c r="H76" s="55" t="s">
        <v>109</v>
      </c>
      <c r="I76" s="55" t="s">
        <v>110</v>
      </c>
      <c r="J76" s="107" t="s">
        <v>149</v>
      </c>
      <c r="K76" s="346">
        <v>48.361943000000004</v>
      </c>
      <c r="L76" s="57">
        <v>4.4948969999999999</v>
      </c>
      <c r="M76" s="57">
        <v>4.1606440000000005</v>
      </c>
      <c r="N76" s="57">
        <v>4.2328850000000005</v>
      </c>
      <c r="O76" s="57">
        <v>4.4410860000000003</v>
      </c>
      <c r="P76" s="57">
        <v>4.4965069999999994</v>
      </c>
      <c r="Q76" s="57">
        <v>3.8893369999999998</v>
      </c>
      <c r="R76" s="57">
        <v>4.6039840000000005</v>
      </c>
      <c r="S76" s="57">
        <v>5.5065059999999999</v>
      </c>
      <c r="T76" s="57">
        <v>4.0547279999999999</v>
      </c>
      <c r="U76" s="57">
        <v>3.2303420000000003</v>
      </c>
      <c r="V76" s="57">
        <v>2.706658</v>
      </c>
      <c r="W76" s="57">
        <v>2.5443690000000001</v>
      </c>
      <c r="X76" s="7" t="s">
        <v>104</v>
      </c>
      <c r="Y76" s="7">
        <v>2024</v>
      </c>
      <c r="Z76" s="7" t="str">
        <f>VLOOKUP($E76,'5-2. Emission Facility'!$B$7:$D$16,2,0)</f>
        <v>Vehicle</v>
      </c>
      <c r="AA76" s="7" t="str">
        <f>VLOOKUP($Z76,'5-2. Emission Facility'!$C$7:$D$16,2,0)</f>
        <v>Mobile combustion</v>
      </c>
      <c r="AB76" s="7" t="str">
        <f>IF($C76="","",IF(VLOOKUP($C76,'1. General Facility Information'!$C$7:$E$13,3,0)="Korea",'3-1. (Raw data) Scope 1'!$I76,INDEX('5-1. Fuel Density'!$B$6:$B$18,MATCH('3-1. (Raw data) Scope 1'!$I76,'5-1. Fuel Density'!$C$6:$C$18,0))))</f>
        <v>Automotive gasoline (petrol)</v>
      </c>
      <c r="AC76" s="7">
        <f t="shared" si="16"/>
        <v>4.4948969999999999</v>
      </c>
      <c r="AD76" s="7">
        <f t="shared" si="17"/>
        <v>4.1606440000000005</v>
      </c>
      <c r="AE76" s="7">
        <f t="shared" si="18"/>
        <v>4.2328850000000005</v>
      </c>
      <c r="AF76" s="7">
        <f t="shared" si="19"/>
        <v>4.4410860000000003</v>
      </c>
      <c r="AG76" s="7">
        <f t="shared" si="20"/>
        <v>4.4965069999999994</v>
      </c>
      <c r="AH76" s="7">
        <f t="shared" si="21"/>
        <v>3.8893369999999998</v>
      </c>
      <c r="AI76" s="7">
        <f t="shared" si="22"/>
        <v>4.6039840000000005</v>
      </c>
      <c r="AJ76" s="7">
        <f t="shared" si="23"/>
        <v>5.5065059999999999</v>
      </c>
      <c r="AK76" s="7">
        <f t="shared" si="24"/>
        <v>4.0547279999999999</v>
      </c>
      <c r="AL76" s="7">
        <f t="shared" si="25"/>
        <v>3.2303420000000003</v>
      </c>
      <c r="AM76" s="7">
        <f t="shared" si="26"/>
        <v>2.706658</v>
      </c>
      <c r="AN76" s="7">
        <f t="shared" si="27"/>
        <v>2.5443690000000001</v>
      </c>
      <c r="AO76" s="7" t="str">
        <f t="shared" si="28"/>
        <v/>
      </c>
      <c r="AP76" s="104">
        <f t="shared" si="29"/>
        <v>48.361943000000004</v>
      </c>
      <c r="AQ76" s="7" t="str">
        <f t="shared" si="30"/>
        <v>㎥</v>
      </c>
      <c r="AR76" s="257">
        <f>IF($C76="","",$AP76*IF($AQ76="㎥",VLOOKUP('3-1. (Raw data) Scope 1'!AQ76,'5-3. Unit Conversion'!$B$5:$J$13,3,FALSE)*VLOOKUP('3-1. (Raw data) Scope 1'!AB76,'5-1. Fuel Density'!$B$6:$D$18,3,FALSE)*1000,IF($AQ76="kg",VLOOKUP('3-1. (Raw data) Scope 1'!AQ76,'5-3. Unit Conversion'!$B$16:$G$21,3,FALSE),0)))</f>
        <v>35836.199763000004</v>
      </c>
      <c r="AS76" s="257">
        <f>IFERROR(IF($AB76="","",IF(VLOOKUP($AB76,'5-1. Fuel Density'!$B$6:$G$19,6,0)="Use of other GHGs",0,IF($AB76="Industrial Wastes",$AR76*'5-4. Calorific&amp;Emission factor'!$R$75,$AR76*VLOOKUP($AB76,'5-4. Calorific&amp;Emission factor'!$P$9:$R$74,3,FALSE)))),0)</f>
        <v>1587543.6495009002</v>
      </c>
      <c r="AT76" s="348">
        <f>IF($AB76="","",IF(OR($AB76="Hydrofluorocarbons(HFCs)",$AB76="ETC"),$AR76*VLOOKUP($J76,'5-4. Calorific&amp;Emission factor'!$B$10:$D$14,3,0)/1000,IF(VLOOKUP($AB76,'5-1. Fuel Density'!$B$6:$G$19,6,0)="Use of other GHGs",$AU76/1000,(($AU76*'5-4. Calorific&amp;Emission factor'!$D$7)+($AV76*'5-4. Calorific&amp;Emission factor'!$D$8)+($AW76*'5-4. Calorific&amp;Emission factor'!$D$9))/1000)))</f>
        <v>110.40540559581019</v>
      </c>
      <c r="AU76" s="68">
        <f>IF($AB76="","",IF(VLOOKUP($AB76,'5-1. Fuel Density'!$B$6:$G$19,6,0)="Use of other GHGs",$AR76*VLOOKUP($AB76,'5-4. Calorific&amp;Emission factor'!$O$9:$Y$74,5,FALSE)/1000000,$AS76*VLOOKUP($AB76,'5-4. Calorific&amp;Emission factor'!$P$9:$Y$74,4,FALSE)/1000000))</f>
        <v>110016.77491041238</v>
      </c>
      <c r="AV76" s="68">
        <f>IF($AB76="","",IF(VLOOKUP($AB76,'5-1. Fuel Density'!$B$6:$G$19,6,0)="Use of other GHGs",0,$AS76*VLOOKUP($AB76,'5-4. Calorific&amp;Emission factor'!$P$9:$Y$74,6,FALSE)/1000000))</f>
        <v>4.762630948502701</v>
      </c>
      <c r="AW76" s="68">
        <f>IF($AB76="","",IF(VLOOKUP($AB76,'5-1. Fuel Density'!$B$6:$G$19,6,0)="Use of other GHGs",0,$AS76*VLOOKUP($AB76,'5-4. Calorific&amp;Emission factor'!$P$9:$Y$74,9,FALSE)/1000000))</f>
        <v>0.95252618970054004</v>
      </c>
    </row>
    <row r="77" spans="2:49">
      <c r="B77" s="7">
        <v>72</v>
      </c>
      <c r="C77" s="7" t="s">
        <v>42</v>
      </c>
      <c r="D77" s="7" t="s">
        <v>42</v>
      </c>
      <c r="E77" s="55" t="s">
        <v>150</v>
      </c>
      <c r="F77" s="55" t="s">
        <v>107</v>
      </c>
      <c r="G77" s="55" t="s">
        <v>157</v>
      </c>
      <c r="H77" s="55" t="s">
        <v>163</v>
      </c>
      <c r="I77" s="55" t="s">
        <v>120</v>
      </c>
      <c r="J77" s="107"/>
      <c r="K77" s="346">
        <v>1.69</v>
      </c>
      <c r="L77" s="57">
        <v>0.27</v>
      </c>
      <c r="M77" s="57">
        <v>0.15</v>
      </c>
      <c r="N77" s="57">
        <v>0.28000000000000003</v>
      </c>
      <c r="O77" s="57">
        <v>0.28000000000000003</v>
      </c>
      <c r="P77" s="57">
        <v>0.123</v>
      </c>
      <c r="Q77" s="57">
        <v>7.6999999999999999E-2</v>
      </c>
      <c r="R77" s="57">
        <v>0.15</v>
      </c>
      <c r="S77" s="57">
        <v>0.13</v>
      </c>
      <c r="T77" s="57">
        <v>0.185</v>
      </c>
      <c r="U77" s="57">
        <v>0</v>
      </c>
      <c r="V77" s="57">
        <v>1.4999999999999999E-2</v>
      </c>
      <c r="W77" s="57">
        <v>0.03</v>
      </c>
      <c r="X77" s="7" t="s">
        <v>104</v>
      </c>
      <c r="Y77" s="7">
        <v>2024</v>
      </c>
      <c r="Z77" s="7" t="str">
        <f>VLOOKUP($E77,'5-2. Emission Facility'!$B$7:$D$16,2,0)</f>
        <v>Power Generator</v>
      </c>
      <c r="AA77" s="7" t="str">
        <f>VLOOKUP($Z77,'5-2. Emission Facility'!$C$7:$D$16,2,0)</f>
        <v>Stationary Combustion</v>
      </c>
      <c r="AB77" s="7" t="str">
        <f>IF($C77="","",IF(VLOOKUP($C77,'1. General Facility Information'!$C$7:$E$13,3,0)="Korea",'3-1. (Raw data) Scope 1'!$I77,INDEX('5-1. Fuel Density'!$B$6:$B$18,MATCH('3-1. (Raw data) Scope 1'!$I77,'5-1. Fuel Density'!$C$6:$C$18,0))))</f>
        <v>Biodiesel</v>
      </c>
      <c r="AC77" s="7">
        <f t="shared" si="16"/>
        <v>0.27</v>
      </c>
      <c r="AD77" s="7">
        <f t="shared" si="17"/>
        <v>0.15</v>
      </c>
      <c r="AE77" s="7">
        <f t="shared" si="18"/>
        <v>0.28000000000000003</v>
      </c>
      <c r="AF77" s="7">
        <f t="shared" si="19"/>
        <v>0.28000000000000003</v>
      </c>
      <c r="AG77" s="7">
        <f t="shared" si="20"/>
        <v>0.123</v>
      </c>
      <c r="AH77" s="7">
        <f t="shared" si="21"/>
        <v>7.6999999999999999E-2</v>
      </c>
      <c r="AI77" s="7">
        <f t="shared" si="22"/>
        <v>0.15</v>
      </c>
      <c r="AJ77" s="7">
        <f t="shared" si="23"/>
        <v>0.13</v>
      </c>
      <c r="AK77" s="7">
        <f t="shared" si="24"/>
        <v>0.185</v>
      </c>
      <c r="AL77" s="7">
        <f t="shared" si="25"/>
        <v>0</v>
      </c>
      <c r="AM77" s="7">
        <f t="shared" si="26"/>
        <v>1.4999999999999999E-2</v>
      </c>
      <c r="AN77" s="7">
        <f t="shared" si="27"/>
        <v>0.03</v>
      </c>
      <c r="AO77" s="7" t="str">
        <f t="shared" si="28"/>
        <v/>
      </c>
      <c r="AP77" s="104">
        <f t="shared" si="29"/>
        <v>1.69</v>
      </c>
      <c r="AQ77" s="7" t="str">
        <f t="shared" si="30"/>
        <v>㎥</v>
      </c>
      <c r="AR77" s="257">
        <f>IF($C77="","",$AP77*IF($AQ77="㎥",VLOOKUP('3-1. (Raw data) Scope 1'!AQ77,'5-3. Unit Conversion'!$B$5:$J$13,3,FALSE)*VLOOKUP('3-1. (Raw data) Scope 1'!AB77,'5-1. Fuel Density'!$B$6:$D$18,3,FALSE)*1000,IF($AQ77="kg",VLOOKUP('3-1. (Raw data) Scope 1'!AQ77,'5-3. Unit Conversion'!$B$16:$G$21,3,FALSE),0)))</f>
        <v>1428.05</v>
      </c>
      <c r="AS77" s="257">
        <f>IFERROR(IF($AB77="","",IF(VLOOKUP($AB77,'5-1. Fuel Density'!$B$6:$G$19,6,0)="Use of other GHGs",0,IF($AB77="Industrial Wastes",$AR77*'5-4. Calorific&amp;Emission factor'!$R$75,$AR77*VLOOKUP($AB77,'5-4. Calorific&amp;Emission factor'!$P$9:$R$74,3,FALSE)))),0)</f>
        <v>38557.35</v>
      </c>
      <c r="AT77" s="348">
        <f>IF($AB77="","",IF(OR($AB77="Hydrofluorocarbons(HFCs)",$AB77="ETC"),$AR77*VLOOKUP($J77,'5-4. Calorific&amp;Emission factor'!$B$10:$D$14,3,0)/1000,IF(VLOOKUP($AB77,'5-1. Fuel Density'!$B$6:$G$19,6,0)="Use of other GHGs",$AU77/1000,(($AU77*'5-4. Calorific&amp;Emission factor'!$D$7)+($AV77*'5-4. Calorific&amp;Emission factor'!$D$8)+($AW77*'5-4. Calorific&amp;Emission factor'!$D$9))/1000)))</f>
        <v>2.7392992192800003</v>
      </c>
      <c r="AU77" s="68">
        <f>IF($AB77="","",IF(VLOOKUP($AB77,'5-1. Fuel Density'!$B$6:$G$19,6,0)="Use of other GHGs",$AR77*VLOOKUP($AB77,'5-4. Calorific&amp;Emission factor'!$O$9:$Y$74,5,FALSE)/1000000,$AS77*VLOOKUP($AB77,'5-4. Calorific&amp;Emission factor'!$P$9:$Y$74,4,FALSE)/1000000))</f>
        <v>2729.8603800000001</v>
      </c>
      <c r="AV77" s="68">
        <f>IF($AB77="","",IF(VLOOKUP($AB77,'5-1. Fuel Density'!$B$6:$G$19,6,0)="Use of other GHGs",0,$AS77*VLOOKUP($AB77,'5-4. Calorific&amp;Emission factor'!$P$9:$Y$74,6,FALSE)/1000000))</f>
        <v>0.11567204999999998</v>
      </c>
      <c r="AW77" s="68">
        <f>IF($AB77="","",IF(VLOOKUP($AB77,'5-1. Fuel Density'!$B$6:$G$19,6,0)="Use of other GHGs",0,$AS77*VLOOKUP($AB77,'5-4. Calorific&amp;Emission factor'!$P$9:$Y$74,9,FALSE)/1000000))</f>
        <v>2.3134410000000001E-2</v>
      </c>
    </row>
    <row r="78" spans="2:49">
      <c r="B78" s="7">
        <v>73</v>
      </c>
      <c r="C78" s="7" t="s">
        <v>42</v>
      </c>
      <c r="D78" s="7" t="s">
        <v>42</v>
      </c>
      <c r="E78" s="55" t="s">
        <v>106</v>
      </c>
      <c r="F78" s="55" t="s">
        <v>107</v>
      </c>
      <c r="G78" s="55" t="s">
        <v>142</v>
      </c>
      <c r="H78" s="55" t="s">
        <v>152</v>
      </c>
      <c r="I78" s="55" t="s">
        <v>120</v>
      </c>
      <c r="J78" s="107"/>
      <c r="K78" s="346">
        <v>41.929117647058824</v>
      </c>
      <c r="L78" s="57">
        <v>5.8090000000000002</v>
      </c>
      <c r="M78" s="57">
        <v>3.113</v>
      </c>
      <c r="N78" s="57">
        <v>5.5760699999999996</v>
      </c>
      <c r="O78" s="57">
        <v>5.4761199999999999</v>
      </c>
      <c r="P78" s="57">
        <v>2.6440999999999999</v>
      </c>
      <c r="Q78" s="57">
        <v>2.6079599999999998</v>
      </c>
      <c r="R78" s="57">
        <v>1.8111600000000001</v>
      </c>
      <c r="S78" s="57">
        <v>1.9341388235294117</v>
      </c>
      <c r="T78" s="57">
        <v>2.2858264705882352</v>
      </c>
      <c r="U78" s="57">
        <v>2.0702723529411768</v>
      </c>
      <c r="V78" s="57">
        <v>5.4814699999999998</v>
      </c>
      <c r="W78" s="57">
        <v>3.12</v>
      </c>
      <c r="X78" s="7" t="s">
        <v>104</v>
      </c>
      <c r="Y78" s="7">
        <v>2024</v>
      </c>
      <c r="Z78" s="7" t="str">
        <f>VLOOKUP($E78,'5-2. Emission Facility'!$B$7:$D$16,2,0)</f>
        <v>Vehicle</v>
      </c>
      <c r="AA78" s="7" t="str">
        <f>VLOOKUP($Z78,'5-2. Emission Facility'!$C$7:$D$16,2,0)</f>
        <v>Mobile combustion</v>
      </c>
      <c r="AB78" s="7" t="str">
        <f>IF($C78="","",IF(VLOOKUP($C78,'1. General Facility Information'!$C$7:$E$13,3,0)="Korea",'3-1. (Raw data) Scope 1'!$I78,INDEX('5-1. Fuel Density'!$B$6:$B$18,MATCH('3-1. (Raw data) Scope 1'!$I78,'5-1. Fuel Density'!$C$6:$C$18,0))))</f>
        <v>Biodiesel</v>
      </c>
      <c r="AC78" s="7">
        <f t="shared" si="16"/>
        <v>5.8090000000000002</v>
      </c>
      <c r="AD78" s="7">
        <f t="shared" si="17"/>
        <v>3.113</v>
      </c>
      <c r="AE78" s="7">
        <f t="shared" si="18"/>
        <v>5.5760699999999996</v>
      </c>
      <c r="AF78" s="7">
        <f t="shared" si="19"/>
        <v>5.4761199999999999</v>
      </c>
      <c r="AG78" s="7">
        <f t="shared" si="20"/>
        <v>2.6440999999999999</v>
      </c>
      <c r="AH78" s="7">
        <f t="shared" si="21"/>
        <v>2.6079599999999998</v>
      </c>
      <c r="AI78" s="7">
        <f t="shared" si="22"/>
        <v>1.8111600000000001</v>
      </c>
      <c r="AJ78" s="7">
        <f t="shared" si="23"/>
        <v>1.9341388235294117</v>
      </c>
      <c r="AK78" s="7">
        <f t="shared" si="24"/>
        <v>2.2858264705882352</v>
      </c>
      <c r="AL78" s="7">
        <f t="shared" si="25"/>
        <v>2.0702723529411768</v>
      </c>
      <c r="AM78" s="7">
        <f t="shared" si="26"/>
        <v>5.4814699999999998</v>
      </c>
      <c r="AN78" s="7">
        <f t="shared" si="27"/>
        <v>3.12</v>
      </c>
      <c r="AO78" s="7" t="str">
        <f t="shared" si="28"/>
        <v/>
      </c>
      <c r="AP78" s="104">
        <f t="shared" si="29"/>
        <v>41.929117647058824</v>
      </c>
      <c r="AQ78" s="7" t="str">
        <f t="shared" si="30"/>
        <v>㎥</v>
      </c>
      <c r="AR78" s="257">
        <f>IF($C78="","",$AP78*IF($AQ78="㎥",VLOOKUP('3-1. (Raw data) Scope 1'!AQ78,'5-3. Unit Conversion'!$B$5:$J$13,3,FALSE)*VLOOKUP('3-1. (Raw data) Scope 1'!AB78,'5-1. Fuel Density'!$B$6:$D$18,3,FALSE)*1000,IF($AQ78="kg",VLOOKUP('3-1. (Raw data) Scope 1'!AQ78,'5-3. Unit Conversion'!$B$16:$G$21,3,FALSE),0)))</f>
        <v>35430.104411764703</v>
      </c>
      <c r="AS78" s="257">
        <f>IFERROR(IF($AB78="","",IF(VLOOKUP($AB78,'5-1. Fuel Density'!$B$6:$G$19,6,0)="Use of other GHGs",0,IF($AB78="Industrial Wastes",$AR78*'5-4. Calorific&amp;Emission factor'!$R$75,$AR78*VLOOKUP($AB78,'5-4. Calorific&amp;Emission factor'!$P$9:$R$74,3,FALSE)))),0)</f>
        <v>956612.81911764701</v>
      </c>
      <c r="AT78" s="348">
        <f>IF($AB78="","",IF(OR($AB78="Hydrofluorocarbons(HFCs)",$AB78="ETC"),$AR78*VLOOKUP($J78,'5-4. Calorific&amp;Emission factor'!$B$10:$D$14,3,0)/1000,IF(VLOOKUP($AB78,'5-1. Fuel Density'!$B$6:$G$19,6,0)="Use of other GHGs",$AU78/1000,(($AU78*'5-4. Calorific&amp;Emission factor'!$D$7)+($AV78*'5-4. Calorific&amp;Emission factor'!$D$8)+($AW78*'5-4. Calorific&amp;Emission factor'!$D$9))/1000)))</f>
        <v>67.962366411649398</v>
      </c>
      <c r="AU78" s="68">
        <f>IF($AB78="","",IF(VLOOKUP($AB78,'5-1. Fuel Density'!$B$6:$G$19,6,0)="Use of other GHGs",$AR78*VLOOKUP($AB78,'5-4. Calorific&amp;Emission factor'!$O$9:$Y$74,5,FALSE)/1000000,$AS78*VLOOKUP($AB78,'5-4. Calorific&amp;Emission factor'!$P$9:$Y$74,4,FALSE)/1000000))</f>
        <v>67728.187593529408</v>
      </c>
      <c r="AV78" s="68">
        <f>IF($AB78="","",IF(VLOOKUP($AB78,'5-1. Fuel Density'!$B$6:$G$19,6,0)="Use of other GHGs",0,$AS78*VLOOKUP($AB78,'5-4. Calorific&amp;Emission factor'!$P$9:$Y$74,6,FALSE)/1000000))</f>
        <v>2.869838457352941</v>
      </c>
      <c r="AW78" s="68">
        <f>IF($AB78="","",IF(VLOOKUP($AB78,'5-1. Fuel Density'!$B$6:$G$19,6,0)="Use of other GHGs",0,$AS78*VLOOKUP($AB78,'5-4. Calorific&amp;Emission factor'!$P$9:$Y$74,9,FALSE)/1000000))</f>
        <v>0.57396769147058824</v>
      </c>
    </row>
    <row r="79" spans="2:49">
      <c r="B79" s="7">
        <v>74</v>
      </c>
      <c r="C79" s="7" t="s">
        <v>42</v>
      </c>
      <c r="D79" s="7" t="s">
        <v>42</v>
      </c>
      <c r="E79" s="55" t="s">
        <v>106</v>
      </c>
      <c r="F79" s="55" t="s">
        <v>107</v>
      </c>
      <c r="G79" s="55" t="s">
        <v>142</v>
      </c>
      <c r="H79" s="55" t="s">
        <v>153</v>
      </c>
      <c r="I79" s="55" t="s">
        <v>110</v>
      </c>
      <c r="J79" s="107"/>
      <c r="K79" s="346">
        <v>19.997904971466816</v>
      </c>
      <c r="L79" s="57">
        <v>1.7685852810810807</v>
      </c>
      <c r="M79" s="57">
        <v>1.695030667953668</v>
      </c>
      <c r="N79" s="57">
        <v>1.7123770478764477</v>
      </c>
      <c r="O79" s="57">
        <v>1.4128859803500982</v>
      </c>
      <c r="P79" s="57">
        <v>1.9454160301158299</v>
      </c>
      <c r="Q79" s="57">
        <v>1.3815597335907339</v>
      </c>
      <c r="R79" s="57">
        <v>1.9579497011583011</v>
      </c>
      <c r="S79" s="57">
        <v>1.6617122375987838</v>
      </c>
      <c r="T79" s="57">
        <v>1.6600995687258691</v>
      </c>
      <c r="U79" s="57">
        <v>1.6743778304540198</v>
      </c>
      <c r="V79" s="57">
        <v>1.6279108925619834</v>
      </c>
      <c r="W79" s="57">
        <v>1.5</v>
      </c>
      <c r="X79" s="7" t="s">
        <v>104</v>
      </c>
      <c r="Y79" s="7">
        <v>2024</v>
      </c>
      <c r="Z79" s="7" t="str">
        <f>VLOOKUP($E79,'5-2. Emission Facility'!$B$7:$D$16,2,0)</f>
        <v>Vehicle</v>
      </c>
      <c r="AA79" s="7" t="str">
        <f>VLOOKUP($Z79,'5-2. Emission Facility'!$C$7:$D$16,2,0)</f>
        <v>Mobile combustion</v>
      </c>
      <c r="AB79" s="7" t="str">
        <f>IF($C79="","",IF(VLOOKUP($C79,'1. General Facility Information'!$C$7:$E$13,3,0)="Korea",'3-1. (Raw data) Scope 1'!$I79,INDEX('5-1. Fuel Density'!$B$6:$B$18,MATCH('3-1. (Raw data) Scope 1'!$I79,'5-1. Fuel Density'!$C$6:$C$18,0))))</f>
        <v>Automotive gasoline (petrol)</v>
      </c>
      <c r="AC79" s="7">
        <f t="shared" si="16"/>
        <v>1.7685852810810807</v>
      </c>
      <c r="AD79" s="7">
        <f t="shared" si="17"/>
        <v>1.695030667953668</v>
      </c>
      <c r="AE79" s="7">
        <f t="shared" si="18"/>
        <v>1.7123770478764477</v>
      </c>
      <c r="AF79" s="7">
        <f t="shared" si="19"/>
        <v>1.4128859803500982</v>
      </c>
      <c r="AG79" s="7">
        <f t="shared" si="20"/>
        <v>1.9454160301158299</v>
      </c>
      <c r="AH79" s="7">
        <f t="shared" si="21"/>
        <v>1.3815597335907339</v>
      </c>
      <c r="AI79" s="7">
        <f t="shared" si="22"/>
        <v>1.9579497011583011</v>
      </c>
      <c r="AJ79" s="7">
        <f t="shared" si="23"/>
        <v>1.6617122375987838</v>
      </c>
      <c r="AK79" s="7">
        <f t="shared" si="24"/>
        <v>1.6600995687258691</v>
      </c>
      <c r="AL79" s="7">
        <f t="shared" si="25"/>
        <v>1.6743778304540198</v>
      </c>
      <c r="AM79" s="7">
        <f t="shared" si="26"/>
        <v>1.6279108925619834</v>
      </c>
      <c r="AN79" s="7">
        <f t="shared" si="27"/>
        <v>1.5</v>
      </c>
      <c r="AO79" s="7" t="str">
        <f t="shared" si="28"/>
        <v/>
      </c>
      <c r="AP79" s="104">
        <f t="shared" si="29"/>
        <v>19.997904971466816</v>
      </c>
      <c r="AQ79" s="7" t="str">
        <f t="shared" si="30"/>
        <v>㎥</v>
      </c>
      <c r="AR79" s="257">
        <f>IF($C79="","",$AP79*IF($AQ79="㎥",VLOOKUP('3-1. (Raw data) Scope 1'!AQ79,'5-3. Unit Conversion'!$B$5:$J$13,3,FALSE)*VLOOKUP('3-1. (Raw data) Scope 1'!AB79,'5-1. Fuel Density'!$B$6:$D$18,3,FALSE)*1000,IF($AQ79="kg",VLOOKUP('3-1. (Raw data) Scope 1'!AQ79,'5-3. Unit Conversion'!$B$16:$G$21,3,FALSE),0)))</f>
        <v>14818.447583856911</v>
      </c>
      <c r="AS79" s="257">
        <f>IFERROR(IF($AB79="","",IF(VLOOKUP($AB79,'5-1. Fuel Density'!$B$6:$G$19,6,0)="Use of other GHGs",0,IF($AB79="Industrial Wastes",$AR79*'5-4. Calorific&amp;Emission factor'!$R$75,$AR79*VLOOKUP($AB79,'5-4. Calorific&amp;Emission factor'!$P$9:$R$74,3,FALSE)))),0)</f>
        <v>656457.22796486109</v>
      </c>
      <c r="AT79" s="348">
        <f>IF($AB79="","",IF(OR($AB79="Hydrofluorocarbons(HFCs)",$AB79="ETC"),$AR79*VLOOKUP($J79,'5-4. Calorific&amp;Emission factor'!$B$10:$D$14,3,0)/1000,IF(VLOOKUP($AB79,'5-1. Fuel Density'!$B$6:$G$19,6,0)="Use of other GHGs",$AU79/1000,(($AU79*'5-4. Calorific&amp;Emission factor'!$D$7)+($AV79*'5-4. Calorific&amp;Emission factor'!$D$8)+($AW79*'5-4. Calorific&amp;Emission factor'!$D$9))/1000)))</f>
        <v>45.653186627370673</v>
      </c>
      <c r="AU79" s="68">
        <f>IF($AB79="","",IF(VLOOKUP($AB79,'5-1. Fuel Density'!$B$6:$G$19,6,0)="Use of other GHGs",$AR79*VLOOKUP($AB79,'5-4. Calorific&amp;Emission factor'!$O$9:$Y$74,5,FALSE)/1000000,$AS79*VLOOKUP($AB79,'5-4. Calorific&amp;Emission factor'!$P$9:$Y$74,4,FALSE)/1000000))</f>
        <v>45492.485897964871</v>
      </c>
      <c r="AV79" s="68">
        <f>IF($AB79="","",IF(VLOOKUP($AB79,'5-1. Fuel Density'!$B$6:$G$19,6,0)="Use of other GHGs",0,$AS79*VLOOKUP($AB79,'5-4. Calorific&amp;Emission factor'!$P$9:$Y$74,6,FALSE)/1000000))</f>
        <v>1.9693716838945832</v>
      </c>
      <c r="AW79" s="68">
        <f>IF($AB79="","",IF(VLOOKUP($AB79,'5-1. Fuel Density'!$B$6:$G$19,6,0)="Use of other GHGs",0,$AS79*VLOOKUP($AB79,'5-4. Calorific&amp;Emission factor'!$P$9:$Y$74,9,FALSE)/1000000))</f>
        <v>0.39387433677891664</v>
      </c>
    </row>
    <row r="81" spans="42:46">
      <c r="AP81" s="260"/>
      <c r="AQ81" s="260"/>
      <c r="AR81" s="260"/>
      <c r="AT81"/>
    </row>
    <row r="82" spans="42:46">
      <c r="AP82" s="260"/>
      <c r="AT82"/>
    </row>
    <row r="83" spans="42:46">
      <c r="AP83" s="363"/>
      <c r="AQ83" s="363"/>
      <c r="AT83"/>
    </row>
    <row r="86" spans="42:46">
      <c r="AP86" s="260"/>
    </row>
    <row r="93" spans="42:46">
      <c r="AP93" s="322"/>
      <c r="AQ93" s="322"/>
      <c r="AR93" s="201"/>
      <c r="AS93" s="201"/>
    </row>
    <row r="94" spans="42:46">
      <c r="AP94" s="322"/>
      <c r="AQ94" s="322"/>
      <c r="AR94" s="201"/>
      <c r="AS94" s="201"/>
    </row>
    <row r="95" spans="42:46">
      <c r="AP95" s="322"/>
      <c r="AQ95" s="322"/>
      <c r="AR95" s="201"/>
      <c r="AS95" s="201"/>
    </row>
    <row r="96" spans="42:46">
      <c r="AP96" s="322"/>
      <c r="AQ96" s="322"/>
      <c r="AR96" s="201"/>
      <c r="AS96" s="201"/>
    </row>
    <row r="97" spans="42:45">
      <c r="AP97" s="322"/>
      <c r="AQ97" s="322"/>
      <c r="AR97" s="201"/>
      <c r="AS97" s="201"/>
    </row>
    <row r="98" spans="42:45">
      <c r="AP98" s="322"/>
      <c r="AQ98" s="322"/>
      <c r="AR98" s="201"/>
      <c r="AS98" s="201"/>
    </row>
    <row r="99" spans="42:45">
      <c r="AP99" s="201"/>
      <c r="AQ99" s="201"/>
      <c r="AR99" s="201"/>
    </row>
    <row r="101" spans="42:45">
      <c r="AP101" s="260"/>
      <c r="AQ101" s="260"/>
      <c r="AR101" s="260"/>
    </row>
    <row r="104" spans="42:45">
      <c r="AP104" s="322"/>
      <c r="AQ104" s="322"/>
      <c r="AR104" s="201"/>
    </row>
  </sheetData>
  <autoFilter ref="B5:AX79" xr:uid="{9CF6EEBF-427B-461D-A382-BA4D75BB32D1}"/>
  <mergeCells count="3">
    <mergeCell ref="E4:X4"/>
    <mergeCell ref="AS4:AW4"/>
    <mergeCell ref="Y4:AR4"/>
  </mergeCells>
  <phoneticPr fontId="2" type="noConversion"/>
  <conditionalFormatting sqref="AT6:AT80 AT84:AT1048576">
    <cfRule type="expression" dxfId="83" priority="1">
      <formula>$AT6&lt;&gt;""</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05556-E672-422F-96D8-BC4C5C854335}">
  <dimension ref="B1:BB43"/>
  <sheetViews>
    <sheetView showGridLines="0" zoomScale="55" zoomScaleNormal="55" workbookViewId="0">
      <pane xSplit="3" ySplit="6" topLeftCell="AJ7" activePane="bottomRight" state="frozen"/>
      <selection activeCell="AU7" sqref="AU7"/>
      <selection pane="topRight" activeCell="AU7" sqref="AU7"/>
      <selection pane="bottomLeft" activeCell="AU7" sqref="AU7"/>
      <selection pane="bottomRight" activeCell="AR6" sqref="AR6"/>
    </sheetView>
  </sheetViews>
  <sheetFormatPr defaultColWidth="8.58203125" defaultRowHeight="17" outlineLevelCol="1"/>
  <cols>
    <col min="1" max="1" width="7.08203125" style="2" customWidth="1"/>
    <col min="2" max="2" width="8.58203125" style="2"/>
    <col min="3" max="3" width="36.08203125" style="2" customWidth="1"/>
    <col min="4" max="4" width="52.83203125" style="2" customWidth="1"/>
    <col min="5" max="5" width="24.83203125" style="2" bestFit="1" customWidth="1"/>
    <col min="6" max="6" width="17.33203125" style="2" customWidth="1"/>
    <col min="7" max="7" width="25.08203125" style="2" customWidth="1"/>
    <col min="8" max="19" width="25.08203125" style="2" hidden="1" customWidth="1" outlineLevel="1"/>
    <col min="20" max="20" width="27.83203125" style="2" customWidth="1" collapsed="1"/>
    <col min="21" max="22" width="23" style="2" customWidth="1"/>
    <col min="23" max="24" width="22.83203125" style="2" customWidth="1"/>
    <col min="25" max="26" width="30.08203125" style="2" customWidth="1"/>
    <col min="27" max="27" width="18.58203125" style="2" customWidth="1"/>
    <col min="28" max="29" width="18.58203125" style="2" hidden="1" customWidth="1"/>
    <col min="30" max="31" width="18.58203125" style="2" customWidth="1"/>
    <col min="32" max="43" width="13.33203125" style="2" customWidth="1" outlineLevel="1"/>
    <col min="44" max="51" width="18.58203125" style="2" customWidth="1"/>
    <col min="52" max="52" width="18.5" style="2" bestFit="1" customWidth="1"/>
    <col min="53" max="53" width="9" style="2" bestFit="1" customWidth="1"/>
    <col min="54" max="16384" width="8.58203125" style="2"/>
  </cols>
  <sheetData>
    <row r="1" spans="2:54" ht="17.5" thickBot="1">
      <c r="AW1" s="4">
        <v>2022</v>
      </c>
      <c r="AX1" s="4">
        <v>2023</v>
      </c>
      <c r="AY1" s="4">
        <v>2024</v>
      </c>
    </row>
    <row r="2" spans="2:54" ht="42.5" thickBot="1">
      <c r="B2" s="110" t="s">
        <v>727</v>
      </c>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Q2" s="406"/>
      <c r="AS2" s="406"/>
      <c r="AV2" s="71" t="s">
        <v>739</v>
      </c>
      <c r="AW2" s="357">
        <f>SUMIF($AD$6:$AD$1048576,"2022",$AY$6:$AY$1048576)</f>
        <v>11680.98948899364</v>
      </c>
      <c r="AX2" s="357">
        <f>SUMIF($AD$6:$AD$1048576,"2023",$AY$6:$AY$1048576)</f>
        <v>12204.32918395327</v>
      </c>
      <c r="AY2" s="108">
        <f>SUMIF($AD$6:$AD$1048576,"2024",$AY$6:$AY$1048576)</f>
        <v>14084.328964426042</v>
      </c>
    </row>
    <row r="3" spans="2:54">
      <c r="AR3" s="360"/>
    </row>
    <row r="4" spans="2:54">
      <c r="B4" s="47" t="s">
        <v>738</v>
      </c>
      <c r="C4" s="47"/>
      <c r="D4" s="541" t="s">
        <v>672</v>
      </c>
      <c r="E4" s="541"/>
      <c r="F4" s="542" t="s">
        <v>743</v>
      </c>
      <c r="G4" s="543"/>
      <c r="H4" s="543"/>
      <c r="I4" s="543"/>
      <c r="J4" s="543"/>
      <c r="K4" s="543"/>
      <c r="L4" s="543"/>
      <c r="M4" s="543"/>
      <c r="N4" s="543"/>
      <c r="O4" s="543"/>
      <c r="P4" s="543"/>
      <c r="Q4" s="543"/>
      <c r="R4" s="543"/>
      <c r="S4" s="543"/>
      <c r="T4" s="543"/>
      <c r="U4" s="543"/>
      <c r="V4" s="544"/>
      <c r="W4" s="545" t="s">
        <v>744</v>
      </c>
      <c r="X4" s="546"/>
      <c r="Y4" s="547"/>
      <c r="Z4" s="547"/>
      <c r="AA4" s="547"/>
      <c r="AB4" s="547"/>
      <c r="AC4" s="547"/>
      <c r="AD4" s="539" t="s">
        <v>164</v>
      </c>
      <c r="AE4" s="538"/>
      <c r="AF4" s="538"/>
      <c r="AG4" s="538"/>
      <c r="AH4" s="538"/>
      <c r="AI4" s="538"/>
      <c r="AJ4" s="538"/>
      <c r="AK4" s="538"/>
      <c r="AL4" s="538"/>
      <c r="AM4" s="538"/>
      <c r="AN4" s="538"/>
      <c r="AO4" s="538"/>
      <c r="AP4" s="538"/>
      <c r="AQ4" s="538"/>
      <c r="AR4" s="538"/>
      <c r="AS4" s="538"/>
      <c r="AT4" s="538"/>
      <c r="AU4" s="540"/>
      <c r="AV4" s="539" t="s">
        <v>691</v>
      </c>
      <c r="AW4" s="538"/>
      <c r="AX4" s="538"/>
      <c r="AY4" s="540"/>
    </row>
    <row r="5" spans="2:54" s="19" customFormat="1" ht="34">
      <c r="B5" s="48" t="s">
        <v>738</v>
      </c>
      <c r="C5" s="48" t="s">
        <v>569</v>
      </c>
      <c r="D5" s="49" t="s">
        <v>603</v>
      </c>
      <c r="E5" s="49" t="s">
        <v>728</v>
      </c>
      <c r="F5" s="49" t="s">
        <v>645</v>
      </c>
      <c r="G5" s="49" t="s">
        <v>730</v>
      </c>
      <c r="H5" s="49" t="s">
        <v>96</v>
      </c>
      <c r="I5" s="49" t="s">
        <v>97</v>
      </c>
      <c r="J5" s="49" t="s">
        <v>79</v>
      </c>
      <c r="K5" s="49" t="s">
        <v>80</v>
      </c>
      <c r="L5" s="49" t="s">
        <v>81</v>
      </c>
      <c r="M5" s="49" t="s">
        <v>82</v>
      </c>
      <c r="N5" s="49" t="s">
        <v>83</v>
      </c>
      <c r="O5" s="49" t="s">
        <v>84</v>
      </c>
      <c r="P5" s="49" t="s">
        <v>85</v>
      </c>
      <c r="Q5" s="49" t="s">
        <v>86</v>
      </c>
      <c r="R5" s="49" t="s">
        <v>87</v>
      </c>
      <c r="S5" s="49" t="s">
        <v>88</v>
      </c>
      <c r="T5" s="49" t="s">
        <v>659</v>
      </c>
      <c r="U5" s="51" t="s">
        <v>730</v>
      </c>
      <c r="V5" s="67" t="s">
        <v>731</v>
      </c>
      <c r="W5" s="52" t="s">
        <v>732</v>
      </c>
      <c r="X5" s="52" t="s">
        <v>733</v>
      </c>
      <c r="Y5" s="50" t="s">
        <v>737</v>
      </c>
      <c r="Z5" s="50" t="s">
        <v>734</v>
      </c>
      <c r="AA5" s="50" t="s">
        <v>735</v>
      </c>
      <c r="AB5" s="50" t="s">
        <v>165</v>
      </c>
      <c r="AC5" s="50" t="s">
        <v>166</v>
      </c>
      <c r="AD5" s="65" t="s">
        <v>710</v>
      </c>
      <c r="AE5" s="467" t="s">
        <v>645</v>
      </c>
      <c r="AF5" s="65" t="s">
        <v>679</v>
      </c>
      <c r="AG5" s="65" t="s">
        <v>680</v>
      </c>
      <c r="AH5" s="65" t="s">
        <v>681</v>
      </c>
      <c r="AI5" s="65" t="s">
        <v>682</v>
      </c>
      <c r="AJ5" s="65" t="s">
        <v>683</v>
      </c>
      <c r="AK5" s="65" t="s">
        <v>684</v>
      </c>
      <c r="AL5" s="65" t="s">
        <v>685</v>
      </c>
      <c r="AM5" s="65" t="s">
        <v>686</v>
      </c>
      <c r="AN5" s="65" t="s">
        <v>687</v>
      </c>
      <c r="AO5" s="65" t="s">
        <v>688</v>
      </c>
      <c r="AP5" s="65" t="s">
        <v>689</v>
      </c>
      <c r="AQ5" s="65" t="s">
        <v>690</v>
      </c>
      <c r="AR5" s="467" t="s">
        <v>740</v>
      </c>
      <c r="AS5" s="66" t="s">
        <v>659</v>
      </c>
      <c r="AT5" s="66" t="s">
        <v>742</v>
      </c>
      <c r="AU5" s="66" t="s">
        <v>728</v>
      </c>
      <c r="AV5" s="66" t="s">
        <v>98</v>
      </c>
      <c r="AW5" s="66" t="s">
        <v>99</v>
      </c>
      <c r="AX5" s="66" t="s">
        <v>100</v>
      </c>
      <c r="AY5" s="66" t="s">
        <v>167</v>
      </c>
    </row>
    <row r="6" spans="2:54" ht="17.5">
      <c r="B6" s="189">
        <v>1</v>
      </c>
      <c r="C6" s="112" t="s">
        <v>583</v>
      </c>
      <c r="D6" s="190" t="s">
        <v>582</v>
      </c>
      <c r="E6" s="113" t="s">
        <v>611</v>
      </c>
      <c r="F6" s="125" t="s">
        <v>172</v>
      </c>
      <c r="G6" s="117">
        <v>398.33486666666664</v>
      </c>
      <c r="H6" s="117">
        <v>32.461199999999998</v>
      </c>
      <c r="I6" s="117">
        <v>30.059866666666668</v>
      </c>
      <c r="J6" s="117">
        <v>28.296533333333333</v>
      </c>
      <c r="K6" s="117">
        <v>25.639733333333336</v>
      </c>
      <c r="L6" s="117">
        <v>31.623266666666666</v>
      </c>
      <c r="M6" s="117">
        <v>37.440533333333335</v>
      </c>
      <c r="N6" s="117">
        <v>45.295666666666662</v>
      </c>
      <c r="O6" s="117">
        <v>45.907333333333334</v>
      </c>
      <c r="P6" s="117">
        <v>35.619199999999999</v>
      </c>
      <c r="Q6" s="117">
        <v>24.90066666666667</v>
      </c>
      <c r="R6" s="117">
        <v>26.7502</v>
      </c>
      <c r="S6" s="117">
        <v>34.340666666666671</v>
      </c>
      <c r="T6" s="115" t="s">
        <v>168</v>
      </c>
      <c r="U6" s="192"/>
      <c r="V6" s="129" t="s">
        <v>169</v>
      </c>
      <c r="W6" s="130" t="s">
        <v>745</v>
      </c>
      <c r="X6" s="130"/>
      <c r="Y6" s="194"/>
      <c r="Z6" s="115"/>
      <c r="AA6" s="115"/>
      <c r="AB6" s="194"/>
      <c r="AC6" s="7"/>
      <c r="AD6" s="7">
        <v>2022</v>
      </c>
      <c r="AE6" s="7" t="str">
        <f t="shared" ref="AE6:AE33" si="0">IF($C6="","",IF($E6="Korea",$F6,IF($F6="Electricity","Electricity",IF($F6="Steam","스팀",""))))</f>
        <v>Electricity</v>
      </c>
      <c r="AF6" s="104">
        <f>IF(OR($T6="MWh",$T6="GJ"),H6,"")</f>
        <v>32.461199999999998</v>
      </c>
      <c r="AG6" s="104">
        <f t="shared" ref="AG6:AQ6" si="1">IF(OR($T6="MWh",$T6="GJ"),I6,"")</f>
        <v>30.059866666666668</v>
      </c>
      <c r="AH6" s="104">
        <f t="shared" si="1"/>
        <v>28.296533333333333</v>
      </c>
      <c r="AI6" s="104">
        <f t="shared" si="1"/>
        <v>25.639733333333336</v>
      </c>
      <c r="AJ6" s="104">
        <f t="shared" si="1"/>
        <v>31.623266666666666</v>
      </c>
      <c r="AK6" s="104">
        <f t="shared" si="1"/>
        <v>37.440533333333335</v>
      </c>
      <c r="AL6" s="104">
        <f t="shared" si="1"/>
        <v>45.295666666666662</v>
      </c>
      <c r="AM6" s="104">
        <f t="shared" si="1"/>
        <v>45.907333333333334</v>
      </c>
      <c r="AN6" s="104">
        <f t="shared" si="1"/>
        <v>35.619199999999999</v>
      </c>
      <c r="AO6" s="104">
        <f t="shared" si="1"/>
        <v>24.90066666666667</v>
      </c>
      <c r="AP6" s="104">
        <f t="shared" si="1"/>
        <v>26.7502</v>
      </c>
      <c r="AQ6" s="104">
        <f t="shared" si="1"/>
        <v>34.340666666666671</v>
      </c>
      <c r="AR6" s="104">
        <f>SUM(AF6:AQ6)</f>
        <v>398.33486666666664</v>
      </c>
      <c r="AS6" s="7" t="str">
        <f t="shared" ref="AS6:AS33" si="2">IF($AE6="","",IF(AND($AE6="Electricity",$T6="MWh"),$T6,IF(AND($AE6="스팀",$T6="GJ"),$T6,"")))</f>
        <v>MWh</v>
      </c>
      <c r="AT6" s="104">
        <f t="shared" ref="AT6:AT33" si="3">IF($AE6="","",IF($AS6="MWh",$AR6*3600,IF($AS6="GJ",$AR6*1000,"")))</f>
        <v>1434005.52</v>
      </c>
      <c r="AU6" s="7" t="str">
        <f t="shared" ref="AU6:AU33" si="4">IF($AE6="","",IF($E6="Korea","Korea",$E6))</f>
        <v>Korea</v>
      </c>
      <c r="AV6" s="257">
        <f>IF($AE6="","",$AR6*IF($AE6="Electricity",VLOOKUP($AU6,'5-4. Calorific&amp;Emission factor'!$AD$9:$AJ$10,2,FALSE),VLOOKUP('3-2. (Raw data) Scope2_Location'!$E6,'5-4. Calorific&amp;Emission factor'!$AD$9:$AJ$10,5,FALSE)))</f>
        <v>185345.21346</v>
      </c>
      <c r="AW6" s="69">
        <f>IF($AE6="","",$AR6*IF($AE6="Electricity",VLOOKUP($AU6,'5-4. Calorific&amp;Emission factor'!$AD$9:$AJ$10,3,FALSE),VLOOKUP('3-2. (Raw data) Scope2_Location'!$AU6,'5-4. Calorific&amp;Emission factor'!$AD$9:$AJ$10,6,FALSE)))</f>
        <v>3.7936653968253968</v>
      </c>
      <c r="AX6" s="69">
        <f>IF($AE6="","",$AR6*IF($AE6="Electricity",VLOOKUP($AU6,'5-4. Calorific&amp;Emission factor'!$AD$9:$AJ$10,4,FALSE),VLOOKUP('3-2. (Raw data) Scope2_Location'!$AU6,'5-4. Calorific&amp;Emission factor'!$AD$9:$AJ$10,7,FALSE)))</f>
        <v>2.0559218924731182</v>
      </c>
      <c r="AY6" s="200">
        <f>IF($AE6="","",IF($AU6="Korea",((AV6*'5-4. Calorific&amp;Emission factor'!$D$7+AW6*'5-4. Calorific&amp;Emission factor'!$D$8+AX6*'5-4. Calorific&amp;Emission factor'!$D$9)/1000),$AR6*'5-4. Calorific&amp;Emission factor'!$AE$14))</f>
        <v>186.00890910235947</v>
      </c>
      <c r="AZ6" s="201"/>
    </row>
    <row r="7" spans="2:54" ht="17.5">
      <c r="B7" s="189">
        <v>2</v>
      </c>
      <c r="C7" s="112" t="s">
        <v>583</v>
      </c>
      <c r="D7" s="190" t="s">
        <v>582</v>
      </c>
      <c r="E7" s="113" t="s">
        <v>611</v>
      </c>
      <c r="F7" s="125" t="s">
        <v>172</v>
      </c>
      <c r="G7" s="117">
        <v>383.75560000000002</v>
      </c>
      <c r="H7" s="117">
        <v>32.473866666666666</v>
      </c>
      <c r="I7" s="117">
        <v>28.420666666666669</v>
      </c>
      <c r="J7" s="117">
        <v>25.645533333333333</v>
      </c>
      <c r="K7" s="117">
        <v>23.437999999999999</v>
      </c>
      <c r="L7" s="117">
        <v>29.359466666666666</v>
      </c>
      <c r="M7" s="117">
        <v>37.70086666666667</v>
      </c>
      <c r="N7" s="117">
        <v>41.599333333333334</v>
      </c>
      <c r="O7" s="117">
        <v>45.361866666666671</v>
      </c>
      <c r="P7" s="117">
        <v>36.06686666666667</v>
      </c>
      <c r="Q7" s="117">
        <v>23.910066666666665</v>
      </c>
      <c r="R7" s="117">
        <v>27.963466666666669</v>
      </c>
      <c r="S7" s="117">
        <v>31.8156</v>
      </c>
      <c r="T7" s="115" t="s">
        <v>168</v>
      </c>
      <c r="U7" s="192"/>
      <c r="V7" s="129" t="s">
        <v>169</v>
      </c>
      <c r="W7" s="130" t="s">
        <v>745</v>
      </c>
      <c r="X7" s="130"/>
      <c r="Y7" s="194"/>
      <c r="Z7" s="115"/>
      <c r="AA7" s="115"/>
      <c r="AB7" s="194"/>
      <c r="AC7" s="7"/>
      <c r="AD7" s="7">
        <v>2023</v>
      </c>
      <c r="AE7" s="7" t="str">
        <f t="shared" si="0"/>
        <v>Electricity</v>
      </c>
      <c r="AF7" s="104">
        <f t="shared" ref="AF7:AF33" si="5">IF(OR($T7="MWh",$T7="GJ"),H7,"")</f>
        <v>32.473866666666666</v>
      </c>
      <c r="AG7" s="104">
        <f t="shared" ref="AG7:AG33" si="6">IF(OR($T7="MWh",$T7="GJ"),I7,"")</f>
        <v>28.420666666666669</v>
      </c>
      <c r="AH7" s="104">
        <f t="shared" ref="AH7:AH33" si="7">IF(OR($T7="MWh",$T7="GJ"),J7,"")</f>
        <v>25.645533333333333</v>
      </c>
      <c r="AI7" s="104">
        <f t="shared" ref="AI7:AI33" si="8">IF(OR($T7="MWh",$T7="GJ"),K7,"")</f>
        <v>23.437999999999999</v>
      </c>
      <c r="AJ7" s="104">
        <f t="shared" ref="AJ7:AJ33" si="9">IF(OR($T7="MWh",$T7="GJ"),L7,"")</f>
        <v>29.359466666666666</v>
      </c>
      <c r="AK7" s="104">
        <f t="shared" ref="AK7:AK33" si="10">IF(OR($T7="MWh",$T7="GJ"),M7,"")</f>
        <v>37.70086666666667</v>
      </c>
      <c r="AL7" s="104">
        <f t="shared" ref="AL7:AL33" si="11">IF(OR($T7="MWh",$T7="GJ"),N7,"")</f>
        <v>41.599333333333334</v>
      </c>
      <c r="AM7" s="104">
        <f t="shared" ref="AM7:AM33" si="12">IF(OR($T7="MWh",$T7="GJ"),O7,"")</f>
        <v>45.361866666666671</v>
      </c>
      <c r="AN7" s="104">
        <f t="shared" ref="AN7:AN33" si="13">IF(OR($T7="MWh",$T7="GJ"),P7,"")</f>
        <v>36.06686666666667</v>
      </c>
      <c r="AO7" s="104">
        <f t="shared" ref="AO7:AO33" si="14">IF(OR($T7="MWh",$T7="GJ"),Q7,"")</f>
        <v>23.910066666666665</v>
      </c>
      <c r="AP7" s="104">
        <f t="shared" ref="AP7:AP33" si="15">IF(OR($T7="MWh",$T7="GJ"),R7,"")</f>
        <v>27.963466666666669</v>
      </c>
      <c r="AQ7" s="104">
        <f t="shared" ref="AQ7:AQ33" si="16">IF(OR($T7="MWh",$T7="GJ"),S7,"")</f>
        <v>31.8156</v>
      </c>
      <c r="AR7" s="104">
        <f t="shared" ref="AR7:AR33" si="17">SUM(AF7:AQ7)</f>
        <v>383.75560000000002</v>
      </c>
      <c r="AS7" s="7" t="str">
        <f t="shared" si="2"/>
        <v>MWh</v>
      </c>
      <c r="AT7" s="104">
        <f t="shared" si="3"/>
        <v>1381520.1600000001</v>
      </c>
      <c r="AU7" s="7" t="str">
        <f t="shared" si="4"/>
        <v>Korea</v>
      </c>
      <c r="AV7" s="257">
        <f>IF($AE7="","",$AR7*IF($AE7="Electricity",VLOOKUP($AU7,'5-4. Calorific&amp;Emission factor'!$AD$9:$AJ$10,2,FALSE),VLOOKUP('3-2. (Raw data) Scope2_Location'!$E7,'5-4. Calorific&amp;Emission factor'!$AD$9:$AJ$10,5,FALSE)))</f>
        <v>178561.48068000001</v>
      </c>
      <c r="AW7" s="69">
        <f>IF($AE7="","",$AR7*IF($AE7="Electricity",VLOOKUP($AU7,'5-4. Calorific&amp;Emission factor'!$AD$9:$AJ$10,3,FALSE),VLOOKUP('3-2. (Raw data) Scope2_Location'!$AU7,'5-4. Calorific&amp;Emission factor'!$AD$9:$AJ$10,6,FALSE)))</f>
        <v>3.6548152380952388</v>
      </c>
      <c r="AX7" s="69">
        <f>IF($AE7="","",$AR7*IF($AE7="Electricity",VLOOKUP($AU7,'5-4. Calorific&amp;Emission factor'!$AD$9:$AJ$10,4,FALSE),VLOOKUP('3-2. (Raw data) Scope2_Location'!$AU7,'5-4. Calorific&amp;Emission factor'!$AD$9:$AJ$10,7,FALSE)))</f>
        <v>1.9806740645161292</v>
      </c>
      <c r="AY7" s="200">
        <f>IF($AE7="","",IF($AU7="Korea",((AV7*'5-4. Calorific&amp;Emission factor'!$D$7+AW7*'5-4. Calorific&amp;Emission factor'!$D$8+AX7*'5-4. Calorific&amp;Emission factor'!$D$9)/1000),$AR7*'5-4. Calorific&amp;Emission factor'!$AE$14))</f>
        <v>179.20088471104148</v>
      </c>
      <c r="AZ7" s="201"/>
    </row>
    <row r="8" spans="2:54" ht="17.5">
      <c r="B8" s="189">
        <v>3</v>
      </c>
      <c r="C8" s="112" t="s">
        <v>583</v>
      </c>
      <c r="D8" s="190" t="s">
        <v>582</v>
      </c>
      <c r="E8" s="113" t="s">
        <v>611</v>
      </c>
      <c r="F8" s="125" t="s">
        <v>753</v>
      </c>
      <c r="G8" s="117">
        <v>395.44220689655174</v>
      </c>
      <c r="H8" s="117">
        <v>32.705466666666666</v>
      </c>
      <c r="I8" s="117">
        <v>27.023</v>
      </c>
      <c r="J8" s="117">
        <v>26.410599999999999</v>
      </c>
      <c r="K8" s="117">
        <v>23.921800000000001</v>
      </c>
      <c r="L8" s="117">
        <v>29.436466666666668</v>
      </c>
      <c r="M8" s="117">
        <v>38.218600000000002</v>
      </c>
      <c r="N8" s="117">
        <v>46.063473563218388</v>
      </c>
      <c r="O8" s="117">
        <v>48.955358620689651</v>
      </c>
      <c r="P8" s="117">
        <v>37.557457471264371</v>
      </c>
      <c r="Q8" s="117">
        <v>26.013724137931035</v>
      </c>
      <c r="R8" s="117">
        <v>26.052039080459775</v>
      </c>
      <c r="S8" s="117">
        <v>33.084220689655176</v>
      </c>
      <c r="T8" s="115" t="s">
        <v>168</v>
      </c>
      <c r="U8" s="192"/>
      <c r="V8" s="129" t="s">
        <v>169</v>
      </c>
      <c r="W8" s="130" t="s">
        <v>745</v>
      </c>
      <c r="X8" s="130"/>
      <c r="Y8" s="194"/>
      <c r="Z8" s="115"/>
      <c r="AA8" s="115"/>
      <c r="AB8" s="194"/>
      <c r="AC8" s="7"/>
      <c r="AD8" s="7">
        <v>2024</v>
      </c>
      <c r="AE8" s="7" t="str">
        <f t="shared" si="0"/>
        <v>Electricity</v>
      </c>
      <c r="AF8" s="104">
        <f t="shared" si="5"/>
        <v>32.705466666666666</v>
      </c>
      <c r="AG8" s="104">
        <f t="shared" si="6"/>
        <v>27.023</v>
      </c>
      <c r="AH8" s="104">
        <f t="shared" si="7"/>
        <v>26.410599999999999</v>
      </c>
      <c r="AI8" s="104">
        <f t="shared" si="8"/>
        <v>23.921800000000001</v>
      </c>
      <c r="AJ8" s="104">
        <f t="shared" si="9"/>
        <v>29.436466666666668</v>
      </c>
      <c r="AK8" s="104">
        <f t="shared" si="10"/>
        <v>38.218600000000002</v>
      </c>
      <c r="AL8" s="104">
        <f t="shared" si="11"/>
        <v>46.063473563218388</v>
      </c>
      <c r="AM8" s="104">
        <f t="shared" si="12"/>
        <v>48.955358620689651</v>
      </c>
      <c r="AN8" s="104">
        <f t="shared" si="13"/>
        <v>37.557457471264371</v>
      </c>
      <c r="AO8" s="104">
        <f t="shared" si="14"/>
        <v>26.013724137931035</v>
      </c>
      <c r="AP8" s="104">
        <f t="shared" si="15"/>
        <v>26.052039080459775</v>
      </c>
      <c r="AQ8" s="104">
        <f t="shared" si="16"/>
        <v>33.084220689655176</v>
      </c>
      <c r="AR8" s="104">
        <f t="shared" si="17"/>
        <v>395.44220689655174</v>
      </c>
      <c r="AS8" s="7" t="str">
        <f t="shared" si="2"/>
        <v>MWh</v>
      </c>
      <c r="AT8" s="104">
        <f t="shared" si="3"/>
        <v>1423591.9448275862</v>
      </c>
      <c r="AU8" s="7" t="str">
        <f t="shared" si="4"/>
        <v>Korea</v>
      </c>
      <c r="AV8" s="257">
        <f>IF($AE8="","",$AR8*IF($AE8="Electricity",VLOOKUP($AU8,'5-4. Calorific&amp;Emission factor'!$AD$9:$AJ$10,2,FALSE),VLOOKUP('3-2. (Raw data) Scope2_Location'!$E8,'5-4. Calorific&amp;Emission factor'!$AD$9:$AJ$10,5,FALSE)))</f>
        <v>183999.25886896552</v>
      </c>
      <c r="AW8" s="69">
        <f>IF($AE8="","",$AR8*IF($AE8="Electricity",VLOOKUP($AU8,'5-4. Calorific&amp;Emission factor'!$AD$9:$AJ$10,3,FALSE),VLOOKUP('3-2. (Raw data) Scope2_Location'!$AU8,'5-4. Calorific&amp;Emission factor'!$AD$9:$AJ$10,6,FALSE)))</f>
        <v>3.7661162561576358</v>
      </c>
      <c r="AX8" s="69">
        <f>IF($AE8="","",$AR8*IF($AE8="Electricity",VLOOKUP($AU8,'5-4. Calorific&amp;Emission factor'!$AD$9:$AJ$10,4,FALSE),VLOOKUP('3-2. (Raw data) Scope2_Location'!$AU8,'5-4. Calorific&amp;Emission factor'!$AD$9:$AJ$10,7,FALSE)))</f>
        <v>2.0409920355951057</v>
      </c>
      <c r="AY8" s="200">
        <f>IF($AE8="","",IF($AU8="Korea",((AV8*'5-4. Calorific&amp;Emission factor'!$D$7+AW8*'5-4. Calorific&amp;Emission factor'!$D$8+AX8*'5-4. Calorific&amp;Emission factor'!$D$9)/1000),$AR8*'5-4. Calorific&amp;Emission factor'!$AE$14))</f>
        <v>184.65813483359923</v>
      </c>
      <c r="AZ8" s="201"/>
    </row>
    <row r="9" spans="2:54" ht="18">
      <c r="B9" s="189">
        <v>4</v>
      </c>
      <c r="C9" s="115" t="s">
        <v>105</v>
      </c>
      <c r="D9" s="191" t="s">
        <v>170</v>
      </c>
      <c r="E9" s="116" t="s">
        <v>171</v>
      </c>
      <c r="F9" s="126" t="s">
        <v>172</v>
      </c>
      <c r="G9" s="117">
        <v>1662.4199999999998</v>
      </c>
      <c r="H9" s="105">
        <v>133.18</v>
      </c>
      <c r="I9" s="119">
        <v>126.64</v>
      </c>
      <c r="J9" s="119">
        <v>119.65</v>
      </c>
      <c r="K9" s="119">
        <v>143.57</v>
      </c>
      <c r="L9" s="119">
        <v>131.12</v>
      </c>
      <c r="M9" s="119">
        <v>117.15</v>
      </c>
      <c r="N9" s="119">
        <v>162.06</v>
      </c>
      <c r="O9" s="119">
        <v>163.09</v>
      </c>
      <c r="P9" s="119">
        <v>162.13999999999999</v>
      </c>
      <c r="Q9" s="119">
        <v>137.82</v>
      </c>
      <c r="R9" s="119">
        <v>132.26</v>
      </c>
      <c r="S9" s="105">
        <v>133.74</v>
      </c>
      <c r="T9" s="115" t="s">
        <v>168</v>
      </c>
      <c r="U9" s="193">
        <v>1489850633</v>
      </c>
      <c r="V9" s="129" t="s">
        <v>173</v>
      </c>
      <c r="W9" s="128" t="s">
        <v>174</v>
      </c>
      <c r="X9" s="194">
        <v>0.8</v>
      </c>
      <c r="Y9" s="115" t="s">
        <v>175</v>
      </c>
      <c r="Z9" s="115">
        <v>2019</v>
      </c>
      <c r="AA9" s="194">
        <v>1329.9359999999999</v>
      </c>
      <c r="AB9" s="7"/>
      <c r="AC9" s="7"/>
      <c r="AD9" s="7">
        <v>2022</v>
      </c>
      <c r="AE9" s="7" t="str">
        <f t="shared" si="0"/>
        <v>Electricity</v>
      </c>
      <c r="AF9" s="104">
        <f t="shared" si="5"/>
        <v>133.18</v>
      </c>
      <c r="AG9" s="104">
        <f t="shared" si="6"/>
        <v>126.64</v>
      </c>
      <c r="AH9" s="104">
        <f t="shared" si="7"/>
        <v>119.65</v>
      </c>
      <c r="AI9" s="104">
        <f t="shared" si="8"/>
        <v>143.57</v>
      </c>
      <c r="AJ9" s="104">
        <f t="shared" si="9"/>
        <v>131.12</v>
      </c>
      <c r="AK9" s="104">
        <f t="shared" si="10"/>
        <v>117.15</v>
      </c>
      <c r="AL9" s="104">
        <f t="shared" si="11"/>
        <v>162.06</v>
      </c>
      <c r="AM9" s="104">
        <f t="shared" si="12"/>
        <v>163.09</v>
      </c>
      <c r="AN9" s="104">
        <f t="shared" si="13"/>
        <v>162.13999999999999</v>
      </c>
      <c r="AO9" s="104">
        <f t="shared" si="14"/>
        <v>137.82</v>
      </c>
      <c r="AP9" s="104">
        <f t="shared" si="15"/>
        <v>132.26</v>
      </c>
      <c r="AQ9" s="104">
        <f t="shared" si="16"/>
        <v>133.74</v>
      </c>
      <c r="AR9" s="104">
        <f t="shared" si="17"/>
        <v>1662.4199999999998</v>
      </c>
      <c r="AS9" s="7" t="str">
        <f t="shared" si="2"/>
        <v>MWh</v>
      </c>
      <c r="AT9" s="104">
        <f t="shared" si="3"/>
        <v>5984711.9999999991</v>
      </c>
      <c r="AU9" s="7" t="str">
        <f t="shared" si="4"/>
        <v>Indonesia</v>
      </c>
      <c r="AV9" s="257">
        <f>IF($AE9="","",$AR9*IF($AE9="Electricity",VLOOKUP($AU9,'5-4. Calorific&amp;Emission factor'!$AD$9:$AJ$10,2,FALSE),VLOOKUP('3-2. (Raw data) Scope2_Location'!$E9,'5-4. Calorific&amp;Emission factor'!$AD$9:$AJ$10,5,FALSE)))</f>
        <v>1281227.094</v>
      </c>
      <c r="AW9" s="69">
        <f>IF($AE9="","",$AR9*IF($AE9="Electricity",VLOOKUP($AU9,'5-4. Calorific&amp;Emission factor'!$AD$9:$AJ$10,3,FALSE),VLOOKUP('3-2. (Raw data) Scope2_Location'!$AU9,'5-4. Calorific&amp;Emission factor'!$AD$9:$AJ$10,6,FALSE)))</f>
        <v>63.330285714285715</v>
      </c>
      <c r="AX9" s="69">
        <f>IF($AE9="","",$AR9*IF($AE9="Electricity",VLOOKUP($AU9,'5-4. Calorific&amp;Emission factor'!$AD$9:$AJ$10,4,FALSE),VLOOKUP('3-2. (Raw data) Scope2_Location'!$AU9,'5-4. Calorific&amp;Emission factor'!$AD$9:$AJ$10,7,FALSE)))</f>
        <v>21.450580645161288</v>
      </c>
      <c r="AY9" s="200">
        <f>IF($AE9="","",IF($AU9="Korea",((AV9*'5-4. Calorific&amp;Emission factor'!$D$7+AW9*'5-4. Calorific&amp;Emission factor'!$D$8+AX9*'5-4. Calorific&amp;Emission factor'!$D$9)/1000),$AR9*'5-4. Calorific&amp;Emission factor'!$AE$14))</f>
        <v>1446.3054</v>
      </c>
      <c r="AZ9" s="201"/>
      <c r="BB9" s="295"/>
    </row>
    <row r="10" spans="2:54" ht="18">
      <c r="B10" s="189">
        <v>5</v>
      </c>
      <c r="C10" s="115" t="s">
        <v>105</v>
      </c>
      <c r="D10" s="191" t="s">
        <v>170</v>
      </c>
      <c r="E10" s="116" t="s">
        <v>171</v>
      </c>
      <c r="F10" s="126" t="s">
        <v>172</v>
      </c>
      <c r="G10" s="117">
        <v>0</v>
      </c>
      <c r="H10" s="105"/>
      <c r="I10" s="119"/>
      <c r="J10" s="119"/>
      <c r="K10" s="119"/>
      <c r="L10" s="119"/>
      <c r="M10" s="119"/>
      <c r="N10" s="119"/>
      <c r="O10" s="119"/>
      <c r="P10" s="119"/>
      <c r="Q10" s="119"/>
      <c r="R10" s="119"/>
      <c r="S10" s="105"/>
      <c r="T10" s="115" t="s">
        <v>168</v>
      </c>
      <c r="U10" s="193"/>
      <c r="V10" s="129"/>
      <c r="W10" s="128"/>
      <c r="X10" s="194"/>
      <c r="Y10" s="115"/>
      <c r="Z10" s="115"/>
      <c r="AA10" s="194"/>
      <c r="AB10" s="7"/>
      <c r="AC10" s="7"/>
      <c r="AD10" s="7">
        <v>2022</v>
      </c>
      <c r="AE10" s="7" t="str">
        <f t="shared" si="0"/>
        <v>Electricity</v>
      </c>
      <c r="AF10" s="104">
        <f t="shared" si="5"/>
        <v>0</v>
      </c>
      <c r="AG10" s="104">
        <f t="shared" si="6"/>
        <v>0</v>
      </c>
      <c r="AH10" s="104">
        <f t="shared" si="7"/>
        <v>0</v>
      </c>
      <c r="AI10" s="104">
        <f t="shared" si="8"/>
        <v>0</v>
      </c>
      <c r="AJ10" s="104">
        <f t="shared" si="9"/>
        <v>0</v>
      </c>
      <c r="AK10" s="104">
        <f t="shared" si="10"/>
        <v>0</v>
      </c>
      <c r="AL10" s="104">
        <f t="shared" si="11"/>
        <v>0</v>
      </c>
      <c r="AM10" s="104">
        <f t="shared" si="12"/>
        <v>0</v>
      </c>
      <c r="AN10" s="104">
        <f t="shared" si="13"/>
        <v>0</v>
      </c>
      <c r="AO10" s="104">
        <f t="shared" si="14"/>
        <v>0</v>
      </c>
      <c r="AP10" s="104">
        <f t="shared" si="15"/>
        <v>0</v>
      </c>
      <c r="AQ10" s="104">
        <f t="shared" si="16"/>
        <v>0</v>
      </c>
      <c r="AR10" s="104">
        <f t="shared" si="17"/>
        <v>0</v>
      </c>
      <c r="AS10" s="7" t="str">
        <f t="shared" si="2"/>
        <v>MWh</v>
      </c>
      <c r="AT10" s="104">
        <f t="shared" si="3"/>
        <v>0</v>
      </c>
      <c r="AU10" s="7" t="str">
        <f t="shared" si="4"/>
        <v>Indonesia</v>
      </c>
      <c r="AV10" s="257">
        <f>IF($AE10="","",$AR10*IF($AE10="Electricity",VLOOKUP($AU10,'5-4. Calorific&amp;Emission factor'!$AD$9:$AJ$10,2,FALSE),VLOOKUP('3-2. (Raw data) Scope2_Location'!$E10,'5-4. Calorific&amp;Emission factor'!$AD$9:$AJ$10,5,FALSE)))</f>
        <v>0</v>
      </c>
      <c r="AW10" s="69">
        <f>IF($AE10="","",$AR10*IF($AE10="Electricity",VLOOKUP($AU10,'5-4. Calorific&amp;Emission factor'!$AD$9:$AJ$10,3,FALSE),VLOOKUP('3-2. (Raw data) Scope2_Location'!$AU10,'5-4. Calorific&amp;Emission factor'!$AD$9:$AJ$10,6,FALSE)))</f>
        <v>0</v>
      </c>
      <c r="AX10" s="69">
        <f>IF($AE10="","",$AR10*IF($AE10="Electricity",VLOOKUP($AU10,'5-4. Calorific&amp;Emission factor'!$AD$9:$AJ$10,4,FALSE),VLOOKUP('3-2. (Raw data) Scope2_Location'!$AU10,'5-4. Calorific&amp;Emission factor'!$AD$9:$AJ$10,7,FALSE)))</f>
        <v>0</v>
      </c>
      <c r="AY10" s="200">
        <f>IF($AE10="","",IF($AU10="Korea",((AV10*'5-4. Calorific&amp;Emission factor'!$D$7+AW10*'5-4. Calorific&amp;Emission factor'!$D$8+AX10*'5-4. Calorific&amp;Emission factor'!$D$9)/1000),$AR10*'5-4. Calorific&amp;Emission factor'!$AE$14))</f>
        <v>0</v>
      </c>
      <c r="AZ10" s="201"/>
      <c r="BB10" s="295"/>
    </row>
    <row r="11" spans="2:54" ht="18">
      <c r="B11" s="189">
        <v>6</v>
      </c>
      <c r="C11" s="115" t="s">
        <v>105</v>
      </c>
      <c r="D11" s="191" t="s">
        <v>40</v>
      </c>
      <c r="E11" s="116" t="s">
        <v>171</v>
      </c>
      <c r="F11" s="126" t="s">
        <v>172</v>
      </c>
      <c r="G11" s="117">
        <v>1535.8200000000002</v>
      </c>
      <c r="H11" s="105">
        <v>141.77600000000001</v>
      </c>
      <c r="I11" s="119">
        <v>119.616</v>
      </c>
      <c r="J11" s="119">
        <v>123.072</v>
      </c>
      <c r="K11" s="119">
        <v>117.15</v>
      </c>
      <c r="L11" s="119">
        <v>134.416</v>
      </c>
      <c r="M11" s="119">
        <v>131.47200000000001</v>
      </c>
      <c r="N11" s="119">
        <v>133.87200000000001</v>
      </c>
      <c r="O11" s="119">
        <v>141.40799999999999</v>
      </c>
      <c r="P11" s="119">
        <v>117.15</v>
      </c>
      <c r="Q11" s="119">
        <v>125.584</v>
      </c>
      <c r="R11" s="119">
        <v>132.49600000000001</v>
      </c>
      <c r="S11" s="105">
        <v>117.80800000000001</v>
      </c>
      <c r="T11" s="115" t="s">
        <v>168</v>
      </c>
      <c r="U11" s="193">
        <v>1489850633</v>
      </c>
      <c r="V11" s="129" t="s">
        <v>173</v>
      </c>
      <c r="W11" s="128" t="s">
        <v>174</v>
      </c>
      <c r="X11" s="194">
        <v>0.8</v>
      </c>
      <c r="Y11" s="115" t="s">
        <v>175</v>
      </c>
      <c r="Z11" s="115">
        <v>2019</v>
      </c>
      <c r="AA11" s="194">
        <v>1228.6559999999999</v>
      </c>
      <c r="AB11" s="7"/>
      <c r="AC11" s="7"/>
      <c r="AD11" s="7">
        <v>2023</v>
      </c>
      <c r="AE11" s="7" t="str">
        <f t="shared" si="0"/>
        <v>Electricity</v>
      </c>
      <c r="AF11" s="104">
        <f t="shared" si="5"/>
        <v>141.77600000000001</v>
      </c>
      <c r="AG11" s="104">
        <f t="shared" si="6"/>
        <v>119.616</v>
      </c>
      <c r="AH11" s="104">
        <f t="shared" si="7"/>
        <v>123.072</v>
      </c>
      <c r="AI11" s="104">
        <f t="shared" si="8"/>
        <v>117.15</v>
      </c>
      <c r="AJ11" s="104">
        <f t="shared" si="9"/>
        <v>134.416</v>
      </c>
      <c r="AK11" s="104">
        <f t="shared" si="10"/>
        <v>131.47200000000001</v>
      </c>
      <c r="AL11" s="104">
        <f t="shared" si="11"/>
        <v>133.87200000000001</v>
      </c>
      <c r="AM11" s="104">
        <f t="shared" si="12"/>
        <v>141.40799999999999</v>
      </c>
      <c r="AN11" s="104">
        <f t="shared" si="13"/>
        <v>117.15</v>
      </c>
      <c r="AO11" s="104">
        <f t="shared" si="14"/>
        <v>125.584</v>
      </c>
      <c r="AP11" s="104">
        <f t="shared" si="15"/>
        <v>132.49600000000001</v>
      </c>
      <c r="AQ11" s="104">
        <f t="shared" si="16"/>
        <v>117.80800000000001</v>
      </c>
      <c r="AR11" s="104">
        <f t="shared" si="17"/>
        <v>1535.8200000000002</v>
      </c>
      <c r="AS11" s="7" t="str">
        <f t="shared" si="2"/>
        <v>MWh</v>
      </c>
      <c r="AT11" s="104">
        <f t="shared" si="3"/>
        <v>5528952.0000000009</v>
      </c>
      <c r="AU11" s="7" t="str">
        <f t="shared" si="4"/>
        <v>Indonesia</v>
      </c>
      <c r="AV11" s="257">
        <f>IF($AE11="","",$AR11*IF($AE11="Electricity",VLOOKUP($AU11,'5-4. Calorific&amp;Emission factor'!$AD$9:$AJ$10,2,FALSE),VLOOKUP('3-2. (Raw data) Scope2_Location'!$E11,'5-4. Calorific&amp;Emission factor'!$AD$9:$AJ$10,5,FALSE)))</f>
        <v>1183656.4740000002</v>
      </c>
      <c r="AW11" s="69">
        <f>IF($AE11="","",$AR11*IF($AE11="Electricity",VLOOKUP($AU11,'5-4. Calorific&amp;Emission factor'!$AD$9:$AJ$10,3,FALSE),VLOOKUP('3-2. (Raw data) Scope2_Location'!$AU11,'5-4. Calorific&amp;Emission factor'!$AD$9:$AJ$10,6,FALSE)))</f>
        <v>58.507428571428584</v>
      </c>
      <c r="AX11" s="69">
        <f>IF($AE11="","",$AR11*IF($AE11="Electricity",VLOOKUP($AU11,'5-4. Calorific&amp;Emission factor'!$AD$9:$AJ$10,4,FALSE),VLOOKUP('3-2. (Raw data) Scope2_Location'!$AU11,'5-4. Calorific&amp;Emission factor'!$AD$9:$AJ$10,7,FALSE)))</f>
        <v>19.817032258064518</v>
      </c>
      <c r="AY11" s="200">
        <f>IF($AE11="","",IF($AU11="Korea",((AV11*'5-4. Calorific&amp;Emission factor'!$D$7+AW11*'5-4. Calorific&amp;Emission factor'!$D$8+AX11*'5-4. Calorific&amp;Emission factor'!$D$9)/1000),$AR11*'5-4. Calorific&amp;Emission factor'!$AE$14))</f>
        <v>1336.1634000000001</v>
      </c>
      <c r="AZ11" s="201"/>
      <c r="BB11" s="295"/>
    </row>
    <row r="12" spans="2:54" ht="18">
      <c r="B12" s="189">
        <v>7</v>
      </c>
      <c r="C12" s="115" t="s">
        <v>105</v>
      </c>
      <c r="D12" s="191" t="s">
        <v>40</v>
      </c>
      <c r="E12" s="116" t="s">
        <v>171</v>
      </c>
      <c r="F12" s="126" t="s">
        <v>172</v>
      </c>
      <c r="G12" s="117">
        <v>0</v>
      </c>
      <c r="H12" s="105"/>
      <c r="I12" s="119"/>
      <c r="J12" s="119"/>
      <c r="K12" s="119"/>
      <c r="L12" s="119"/>
      <c r="M12" s="119"/>
      <c r="N12" s="119"/>
      <c r="O12" s="119"/>
      <c r="P12" s="119"/>
      <c r="Q12" s="119"/>
      <c r="R12" s="119"/>
      <c r="S12" s="105"/>
      <c r="T12" s="115" t="s">
        <v>168</v>
      </c>
      <c r="U12" s="193"/>
      <c r="V12" s="129"/>
      <c r="W12" s="128"/>
      <c r="X12" s="194"/>
      <c r="Y12" s="115"/>
      <c r="Z12" s="115"/>
      <c r="AA12" s="194"/>
      <c r="AB12" s="7"/>
      <c r="AC12" s="7"/>
      <c r="AD12" s="7">
        <v>2023</v>
      </c>
      <c r="AE12" s="7" t="str">
        <f t="shared" si="0"/>
        <v>Electricity</v>
      </c>
      <c r="AF12" s="104">
        <f t="shared" si="5"/>
        <v>0</v>
      </c>
      <c r="AG12" s="104">
        <f t="shared" si="6"/>
        <v>0</v>
      </c>
      <c r="AH12" s="104">
        <f t="shared" si="7"/>
        <v>0</v>
      </c>
      <c r="AI12" s="104">
        <f t="shared" si="8"/>
        <v>0</v>
      </c>
      <c r="AJ12" s="104">
        <f t="shared" si="9"/>
        <v>0</v>
      </c>
      <c r="AK12" s="104">
        <f t="shared" si="10"/>
        <v>0</v>
      </c>
      <c r="AL12" s="104">
        <f t="shared" si="11"/>
        <v>0</v>
      </c>
      <c r="AM12" s="104">
        <f t="shared" si="12"/>
        <v>0</v>
      </c>
      <c r="AN12" s="104">
        <f t="shared" si="13"/>
        <v>0</v>
      </c>
      <c r="AO12" s="104">
        <f t="shared" si="14"/>
        <v>0</v>
      </c>
      <c r="AP12" s="104">
        <f t="shared" si="15"/>
        <v>0</v>
      </c>
      <c r="AQ12" s="104">
        <f t="shared" si="16"/>
        <v>0</v>
      </c>
      <c r="AR12" s="104">
        <f t="shared" si="17"/>
        <v>0</v>
      </c>
      <c r="AS12" s="7" t="str">
        <f t="shared" si="2"/>
        <v>MWh</v>
      </c>
      <c r="AT12" s="104">
        <f t="shared" si="3"/>
        <v>0</v>
      </c>
      <c r="AU12" s="7" t="str">
        <f t="shared" si="4"/>
        <v>Indonesia</v>
      </c>
      <c r="AV12" s="257">
        <f>IF($AE12="","",$AR12*IF($AE12="Electricity",VLOOKUP($AU12,'5-4. Calorific&amp;Emission factor'!$AD$9:$AJ$10,2,FALSE),VLOOKUP('3-2. (Raw data) Scope2_Location'!$E12,'5-4. Calorific&amp;Emission factor'!$AD$9:$AJ$10,5,FALSE)))</f>
        <v>0</v>
      </c>
      <c r="AW12" s="69">
        <f>IF($AE12="","",$AR12*IF($AE12="Electricity",VLOOKUP($AU12,'5-4. Calorific&amp;Emission factor'!$AD$9:$AJ$10,3,FALSE),VLOOKUP('3-2. (Raw data) Scope2_Location'!$AU12,'5-4. Calorific&amp;Emission factor'!$AD$9:$AJ$10,6,FALSE)))</f>
        <v>0</v>
      </c>
      <c r="AX12" s="69">
        <f>IF($AE12="","",$AR12*IF($AE12="Electricity",VLOOKUP($AU12,'5-4. Calorific&amp;Emission factor'!$AD$9:$AJ$10,4,FALSE),VLOOKUP('3-2. (Raw data) Scope2_Location'!$AU12,'5-4. Calorific&amp;Emission factor'!$AD$9:$AJ$10,7,FALSE)))</f>
        <v>0</v>
      </c>
      <c r="AY12" s="200">
        <f>IF($AE12="","",IF($AU12="Korea",((AV12*'5-4. Calorific&amp;Emission factor'!$D$7+AW12*'5-4. Calorific&amp;Emission factor'!$D$8+AX12*'5-4. Calorific&amp;Emission factor'!$D$9)/1000),$AR12*'5-4. Calorific&amp;Emission factor'!$AE$14))</f>
        <v>0</v>
      </c>
      <c r="AZ12" s="201"/>
      <c r="BB12" s="295"/>
    </row>
    <row r="13" spans="2:54" ht="18">
      <c r="B13" s="189">
        <v>8</v>
      </c>
      <c r="C13" s="115" t="s">
        <v>105</v>
      </c>
      <c r="D13" s="191" t="s">
        <v>40</v>
      </c>
      <c r="E13" s="116" t="s">
        <v>171</v>
      </c>
      <c r="F13" s="126" t="s">
        <v>172</v>
      </c>
      <c r="G13" s="117">
        <v>1509.6589999999999</v>
      </c>
      <c r="H13" s="105">
        <v>119.72799999999999</v>
      </c>
      <c r="I13" s="119">
        <v>100.352</v>
      </c>
      <c r="J13" s="119">
        <v>98.591999999999999</v>
      </c>
      <c r="K13" s="119">
        <v>82.367999999999995</v>
      </c>
      <c r="L13" s="119">
        <v>128.886</v>
      </c>
      <c r="M13" s="119">
        <v>131.96600000000001</v>
      </c>
      <c r="N13" s="119">
        <v>170.18</v>
      </c>
      <c r="O13" s="119">
        <v>152.25899999999999</v>
      </c>
      <c r="P13" s="119">
        <v>117.994</v>
      </c>
      <c r="Q13" s="119">
        <v>146.126</v>
      </c>
      <c r="R13" s="119">
        <v>130.33600000000001</v>
      </c>
      <c r="S13" s="105">
        <v>130.87200000000001</v>
      </c>
      <c r="T13" s="115" t="s">
        <v>168</v>
      </c>
      <c r="U13" s="193">
        <v>1489850633</v>
      </c>
      <c r="V13" s="129" t="s">
        <v>173</v>
      </c>
      <c r="W13" s="128" t="s">
        <v>174</v>
      </c>
      <c r="X13" s="194">
        <v>0.8</v>
      </c>
      <c r="Y13" s="115" t="s">
        <v>175</v>
      </c>
      <c r="Z13" s="115">
        <v>2019</v>
      </c>
      <c r="AA13" s="194">
        <v>1207.7272</v>
      </c>
      <c r="AB13" s="7"/>
      <c r="AC13" s="7"/>
      <c r="AD13" s="7">
        <v>2024</v>
      </c>
      <c r="AE13" s="7" t="str">
        <f t="shared" si="0"/>
        <v>Electricity</v>
      </c>
      <c r="AF13" s="104">
        <f t="shared" si="5"/>
        <v>119.72799999999999</v>
      </c>
      <c r="AG13" s="104">
        <f t="shared" si="6"/>
        <v>100.352</v>
      </c>
      <c r="AH13" s="104">
        <f t="shared" si="7"/>
        <v>98.591999999999999</v>
      </c>
      <c r="AI13" s="104">
        <f t="shared" si="8"/>
        <v>82.367999999999995</v>
      </c>
      <c r="AJ13" s="104">
        <f t="shared" si="9"/>
        <v>128.886</v>
      </c>
      <c r="AK13" s="104">
        <f t="shared" si="10"/>
        <v>131.96600000000001</v>
      </c>
      <c r="AL13" s="104">
        <f t="shared" si="11"/>
        <v>170.18</v>
      </c>
      <c r="AM13" s="104">
        <f t="shared" si="12"/>
        <v>152.25899999999999</v>
      </c>
      <c r="AN13" s="104">
        <f t="shared" si="13"/>
        <v>117.994</v>
      </c>
      <c r="AO13" s="104">
        <f t="shared" si="14"/>
        <v>146.126</v>
      </c>
      <c r="AP13" s="104">
        <f t="shared" si="15"/>
        <v>130.33600000000001</v>
      </c>
      <c r="AQ13" s="104">
        <f t="shared" si="16"/>
        <v>130.87200000000001</v>
      </c>
      <c r="AR13" s="104">
        <f t="shared" si="17"/>
        <v>1509.6589999999999</v>
      </c>
      <c r="AS13" s="7" t="str">
        <f t="shared" si="2"/>
        <v>MWh</v>
      </c>
      <c r="AT13" s="104">
        <f t="shared" si="3"/>
        <v>5434772.3999999994</v>
      </c>
      <c r="AU13" s="7" t="str">
        <f t="shared" si="4"/>
        <v>Indonesia</v>
      </c>
      <c r="AV13" s="257">
        <f>IF($AE13="","",$AR13*IF($AE13="Electricity",VLOOKUP($AU13,'5-4. Calorific&amp;Emission factor'!$AD$9:$AJ$10,2,FALSE),VLOOKUP('3-2. (Raw data) Scope2_Location'!$E13,'5-4. Calorific&amp;Emission factor'!$AD$9:$AJ$10,5,FALSE)))</f>
        <v>1163494.1913000001</v>
      </c>
      <c r="AW13" s="69">
        <f>IF($AE13="","",$AR13*IF($AE13="Electricity",VLOOKUP($AU13,'5-4. Calorific&amp;Emission factor'!$AD$9:$AJ$10,3,FALSE),VLOOKUP('3-2. (Raw data) Scope2_Location'!$AU13,'5-4. Calorific&amp;Emission factor'!$AD$9:$AJ$10,6,FALSE)))</f>
        <v>57.510819047619052</v>
      </c>
      <c r="AX13" s="69">
        <f>IF($AE13="","",$AR13*IF($AE13="Electricity",VLOOKUP($AU13,'5-4. Calorific&amp;Emission factor'!$AD$9:$AJ$10,4,FALSE),VLOOKUP('3-2. (Raw data) Scope2_Location'!$AU13,'5-4. Calorific&amp;Emission factor'!$AD$9:$AJ$10,7,FALSE)))</f>
        <v>19.479470967741936</v>
      </c>
      <c r="AY13" s="200">
        <f>IF($AE13="","",IF($AU13="Korea",((AV13*'5-4. Calorific&amp;Emission factor'!$D$7+AW13*'5-4. Calorific&amp;Emission factor'!$D$8+AX13*'5-4. Calorific&amp;Emission factor'!$D$9)/1000),$AR13*'5-4. Calorific&amp;Emission factor'!$AE$14))</f>
        <v>1313.4033299999999</v>
      </c>
      <c r="AZ13" s="201"/>
      <c r="BB13" s="295"/>
    </row>
    <row r="14" spans="2:54" ht="18">
      <c r="B14" s="189">
        <v>9</v>
      </c>
      <c r="C14" s="115" t="s">
        <v>105</v>
      </c>
      <c r="D14" s="191" t="s">
        <v>40</v>
      </c>
      <c r="E14" s="115" t="s">
        <v>171</v>
      </c>
      <c r="F14" s="312" t="s">
        <v>172</v>
      </c>
      <c r="G14" s="117">
        <v>9.1939999999999991</v>
      </c>
      <c r="H14" s="105">
        <v>0.747</v>
      </c>
      <c r="I14" s="119">
        <v>0.79600000000000004</v>
      </c>
      <c r="J14" s="119">
        <v>0.55800000000000005</v>
      </c>
      <c r="K14" s="119">
        <v>0.73299999999999998</v>
      </c>
      <c r="L14" s="119">
        <v>0.61699999999999999</v>
      </c>
      <c r="M14" s="119">
        <v>0.67700000000000005</v>
      </c>
      <c r="N14" s="119">
        <v>0.76100000000000001</v>
      </c>
      <c r="O14" s="119">
        <v>0.94599999999999995</v>
      </c>
      <c r="P14" s="119">
        <v>0.70599999999999996</v>
      </c>
      <c r="Q14" s="119">
        <v>1.0549999999999999</v>
      </c>
      <c r="R14" s="119">
        <v>0.77700000000000002</v>
      </c>
      <c r="S14" s="105">
        <v>0.82099999999999995</v>
      </c>
      <c r="T14" s="115" t="s">
        <v>168</v>
      </c>
      <c r="U14" s="193">
        <v>15619878.619999999</v>
      </c>
      <c r="V14" s="129"/>
      <c r="W14" s="128"/>
      <c r="X14" s="194"/>
      <c r="Y14" s="115"/>
      <c r="Z14" s="115"/>
      <c r="AA14" s="194"/>
      <c r="AB14" s="7"/>
      <c r="AC14" s="7"/>
      <c r="AD14" s="7">
        <v>2024</v>
      </c>
      <c r="AE14" s="7" t="str">
        <f t="shared" si="0"/>
        <v>Electricity</v>
      </c>
      <c r="AF14" s="104">
        <f t="shared" ref="AF14" si="18">IF(OR($T14="MWh",$T14="GJ"),H14,"")</f>
        <v>0.747</v>
      </c>
      <c r="AG14" s="104">
        <f t="shared" ref="AG14" si="19">IF(OR($T14="MWh",$T14="GJ"),I14,"")</f>
        <v>0.79600000000000004</v>
      </c>
      <c r="AH14" s="104">
        <f t="shared" ref="AH14" si="20">IF(OR($T14="MWh",$T14="GJ"),J14,"")</f>
        <v>0.55800000000000005</v>
      </c>
      <c r="AI14" s="104">
        <f t="shared" ref="AI14" si="21">IF(OR($T14="MWh",$T14="GJ"),K14,"")</f>
        <v>0.73299999999999998</v>
      </c>
      <c r="AJ14" s="104">
        <f t="shared" ref="AJ14" si="22">IF(OR($T14="MWh",$T14="GJ"),L14,"")</f>
        <v>0.61699999999999999</v>
      </c>
      <c r="AK14" s="104">
        <f t="shared" ref="AK14" si="23">IF(OR($T14="MWh",$T14="GJ"),M14,"")</f>
        <v>0.67700000000000005</v>
      </c>
      <c r="AL14" s="104">
        <f t="shared" ref="AL14" si="24">IF(OR($T14="MWh",$T14="GJ"),N14,"")</f>
        <v>0.76100000000000001</v>
      </c>
      <c r="AM14" s="104">
        <f t="shared" ref="AM14" si="25">IF(OR($T14="MWh",$T14="GJ"),O14,"")</f>
        <v>0.94599999999999995</v>
      </c>
      <c r="AN14" s="104">
        <f t="shared" ref="AN14" si="26">IF(OR($T14="MWh",$T14="GJ"),P14,"")</f>
        <v>0.70599999999999996</v>
      </c>
      <c r="AO14" s="104">
        <f t="shared" ref="AO14" si="27">IF(OR($T14="MWh",$T14="GJ"),Q14,"")</f>
        <v>1.0549999999999999</v>
      </c>
      <c r="AP14" s="104">
        <f t="shared" ref="AP14" si="28">IF(OR($T14="MWh",$T14="GJ"),R14,"")</f>
        <v>0.77700000000000002</v>
      </c>
      <c r="AQ14" s="104">
        <f t="shared" ref="AQ14" si="29">IF(OR($T14="MWh",$T14="GJ"),S14,"")</f>
        <v>0.82099999999999995</v>
      </c>
      <c r="AR14" s="104">
        <f t="shared" ref="AR14" si="30">SUM(AF14:AQ14)</f>
        <v>9.1939999999999991</v>
      </c>
      <c r="AS14" s="7" t="str">
        <f t="shared" si="2"/>
        <v>MWh</v>
      </c>
      <c r="AT14" s="104">
        <f t="shared" si="3"/>
        <v>33098.399999999994</v>
      </c>
      <c r="AU14" s="7" t="str">
        <f t="shared" si="4"/>
        <v>Indonesia</v>
      </c>
      <c r="AV14" s="257">
        <f>IF($AE14="","",$AR14*IF($AE14="Electricity",VLOOKUP($AU14,'5-4. Calorific&amp;Emission factor'!$AD$9:$AJ$10,2,FALSE),VLOOKUP('3-2. (Raw data) Scope2_Location'!$E14,'5-4. Calorific&amp;Emission factor'!$AD$9:$AJ$10,5,FALSE)))</f>
        <v>7085.8157999999994</v>
      </c>
      <c r="AW14" s="69">
        <f>IF($AE14="","",$AR14*IF($AE14="Electricity",VLOOKUP($AU14,'5-4. Calorific&amp;Emission factor'!$AD$9:$AJ$10,3,FALSE),VLOOKUP('3-2. (Raw data) Scope2_Location'!$AU14,'5-4. Calorific&amp;Emission factor'!$AD$9:$AJ$10,6,FALSE)))</f>
        <v>0.35024761904761903</v>
      </c>
      <c r="AX14" s="69">
        <f>IF($AE14="","",$AR14*IF($AE14="Electricity",VLOOKUP($AU14,'5-4. Calorific&amp;Emission factor'!$AD$9:$AJ$10,4,FALSE),VLOOKUP('3-2. (Raw data) Scope2_Location'!$AU14,'5-4. Calorific&amp;Emission factor'!$AD$9:$AJ$10,7,FALSE)))</f>
        <v>0.11863225806451612</v>
      </c>
      <c r="AY14" s="200">
        <f>IF($AE14="","",IF($AU14="Korea",((AV14*'5-4. Calorific&amp;Emission factor'!$D$7+AW14*'5-4. Calorific&amp;Emission factor'!$D$8+AX14*'5-4. Calorific&amp;Emission factor'!$D$9)/1000),$AR14*'5-4. Calorific&amp;Emission factor'!$AE$14))</f>
        <v>7.9987799999999991</v>
      </c>
      <c r="AZ14" s="201"/>
      <c r="BB14" s="295"/>
    </row>
    <row r="15" spans="2:54" ht="18">
      <c r="B15" s="189">
        <v>10</v>
      </c>
      <c r="C15" s="115" t="s">
        <v>105</v>
      </c>
      <c r="D15" s="191" t="s">
        <v>40</v>
      </c>
      <c r="E15" s="115" t="s">
        <v>171</v>
      </c>
      <c r="F15" s="312" t="s">
        <v>172</v>
      </c>
      <c r="G15" s="117">
        <v>8.213000000000001</v>
      </c>
      <c r="H15" s="105">
        <v>0.76400000000000001</v>
      </c>
      <c r="I15" s="119">
        <v>0.72499999999999998</v>
      </c>
      <c r="J15" s="119">
        <v>0.63400000000000001</v>
      </c>
      <c r="K15" s="119">
        <v>0.76200000000000001</v>
      </c>
      <c r="L15" s="119">
        <v>0.63300000000000001</v>
      </c>
      <c r="M15" s="119">
        <v>0.66</v>
      </c>
      <c r="N15" s="119">
        <v>0.61199999999999999</v>
      </c>
      <c r="O15" s="119">
        <v>0.68100000000000005</v>
      </c>
      <c r="P15" s="119">
        <v>0.74</v>
      </c>
      <c r="Q15" s="119">
        <v>0.64800000000000002</v>
      </c>
      <c r="R15" s="119">
        <v>0.71599999999999997</v>
      </c>
      <c r="S15" s="105">
        <v>0.63800000000000001</v>
      </c>
      <c r="T15" s="115" t="s">
        <v>168</v>
      </c>
      <c r="U15" s="193">
        <v>13950200.289999999</v>
      </c>
      <c r="V15" s="129"/>
      <c r="W15" s="128"/>
      <c r="X15" s="194"/>
      <c r="Y15" s="115"/>
      <c r="Z15" s="115"/>
      <c r="AA15" s="194"/>
      <c r="AB15" s="7"/>
      <c r="AC15" s="7"/>
      <c r="AD15" s="7">
        <v>2024</v>
      </c>
      <c r="AE15" s="7" t="str">
        <f t="shared" si="0"/>
        <v>Electricity</v>
      </c>
      <c r="AF15" s="104">
        <f t="shared" si="5"/>
        <v>0.76400000000000001</v>
      </c>
      <c r="AG15" s="104">
        <f t="shared" si="6"/>
        <v>0.72499999999999998</v>
      </c>
      <c r="AH15" s="104">
        <f t="shared" si="7"/>
        <v>0.63400000000000001</v>
      </c>
      <c r="AI15" s="104">
        <f t="shared" si="8"/>
        <v>0.76200000000000001</v>
      </c>
      <c r="AJ15" s="104">
        <f t="shared" si="9"/>
        <v>0.63300000000000001</v>
      </c>
      <c r="AK15" s="104">
        <f t="shared" si="10"/>
        <v>0.66</v>
      </c>
      <c r="AL15" s="104">
        <f t="shared" si="11"/>
        <v>0.61199999999999999</v>
      </c>
      <c r="AM15" s="104">
        <f t="shared" si="12"/>
        <v>0.68100000000000005</v>
      </c>
      <c r="AN15" s="104">
        <f t="shared" si="13"/>
        <v>0.74</v>
      </c>
      <c r="AO15" s="104">
        <f t="shared" si="14"/>
        <v>0.64800000000000002</v>
      </c>
      <c r="AP15" s="104">
        <f t="shared" si="15"/>
        <v>0.71599999999999997</v>
      </c>
      <c r="AQ15" s="104">
        <f t="shared" si="16"/>
        <v>0.63800000000000001</v>
      </c>
      <c r="AR15" s="104">
        <f t="shared" si="17"/>
        <v>8.213000000000001</v>
      </c>
      <c r="AS15" s="7" t="str">
        <f t="shared" si="2"/>
        <v>MWh</v>
      </c>
      <c r="AT15" s="104">
        <f t="shared" si="3"/>
        <v>29566.800000000003</v>
      </c>
      <c r="AU15" s="7" t="str">
        <f t="shared" si="4"/>
        <v>Indonesia</v>
      </c>
      <c r="AV15" s="257">
        <f>IF($AE15="","",$AR15*IF($AE15="Electricity",VLOOKUP($AU15,'5-4. Calorific&amp;Emission factor'!$AD$9:$AJ$10,2,FALSE),VLOOKUP('3-2. (Raw data) Scope2_Location'!$E15,'5-4. Calorific&amp;Emission factor'!$AD$9:$AJ$10,5,FALSE)))</f>
        <v>6329.7591000000011</v>
      </c>
      <c r="AW15" s="69">
        <f>IF($AE15="","",$AR15*IF($AE15="Electricity",VLOOKUP($AU15,'5-4. Calorific&amp;Emission factor'!$AD$9:$AJ$10,3,FALSE),VLOOKUP('3-2. (Raw data) Scope2_Location'!$AU15,'5-4. Calorific&amp;Emission factor'!$AD$9:$AJ$10,6,FALSE)))</f>
        <v>0.31287619047619053</v>
      </c>
      <c r="AX15" s="69">
        <f>IF($AE15="","",$AR15*IF($AE15="Electricity",VLOOKUP($AU15,'5-4. Calorific&amp;Emission factor'!$AD$9:$AJ$10,4,FALSE),VLOOKUP('3-2. (Raw data) Scope2_Location'!$AU15,'5-4. Calorific&amp;Emission factor'!$AD$9:$AJ$10,7,FALSE)))</f>
        <v>0.10597419354838711</v>
      </c>
      <c r="AY15" s="200">
        <f>IF($AE15="","",IF($AU15="Korea",((AV15*'5-4. Calorific&amp;Emission factor'!$D$7+AW15*'5-4. Calorific&amp;Emission factor'!$D$8+AX15*'5-4. Calorific&amp;Emission factor'!$D$9)/1000),$AR15*'5-4. Calorific&amp;Emission factor'!$AE$14))</f>
        <v>7.1453100000000012</v>
      </c>
      <c r="AZ15" s="201"/>
      <c r="BB15" s="295"/>
    </row>
    <row r="16" spans="2:54" ht="18">
      <c r="B16" s="189">
        <v>11</v>
      </c>
      <c r="C16" s="115" t="s">
        <v>127</v>
      </c>
      <c r="D16" s="191" t="s">
        <v>13</v>
      </c>
      <c r="E16" s="116" t="s">
        <v>171</v>
      </c>
      <c r="F16" s="126" t="s">
        <v>172</v>
      </c>
      <c r="G16" s="117">
        <v>1315.3920000000001</v>
      </c>
      <c r="H16" s="106">
        <v>117.36</v>
      </c>
      <c r="I16" s="122">
        <v>108.19199999999999</v>
      </c>
      <c r="J16" s="122">
        <v>117.42400000000001</v>
      </c>
      <c r="K16" s="123">
        <v>85.792000000000002</v>
      </c>
      <c r="L16" s="122">
        <v>97.92</v>
      </c>
      <c r="M16" s="122">
        <v>117.456</v>
      </c>
      <c r="N16" s="122">
        <v>113.904</v>
      </c>
      <c r="O16" s="122">
        <v>109.104</v>
      </c>
      <c r="P16" s="122">
        <v>114.256</v>
      </c>
      <c r="Q16" s="122">
        <v>109.52</v>
      </c>
      <c r="R16" s="122">
        <v>115.16800000000001</v>
      </c>
      <c r="S16" s="106">
        <v>109.29600000000001</v>
      </c>
      <c r="T16" s="115" t="s">
        <v>168</v>
      </c>
      <c r="U16" s="193">
        <v>1481808162</v>
      </c>
      <c r="V16" s="129" t="s">
        <v>173</v>
      </c>
      <c r="W16" s="128" t="s">
        <v>174</v>
      </c>
      <c r="X16" s="194"/>
      <c r="Y16" s="115" t="s">
        <v>175</v>
      </c>
      <c r="Z16" s="115"/>
      <c r="AA16" s="194">
        <v>870</v>
      </c>
      <c r="AB16" s="7"/>
      <c r="AC16" s="7"/>
      <c r="AD16" s="7">
        <v>2022</v>
      </c>
      <c r="AE16" s="7" t="str">
        <f t="shared" si="0"/>
        <v>Electricity</v>
      </c>
      <c r="AF16" s="104">
        <f t="shared" si="5"/>
        <v>117.36</v>
      </c>
      <c r="AG16" s="104">
        <f t="shared" si="6"/>
        <v>108.19199999999999</v>
      </c>
      <c r="AH16" s="104">
        <f t="shared" si="7"/>
        <v>117.42400000000001</v>
      </c>
      <c r="AI16" s="104">
        <f t="shared" si="8"/>
        <v>85.792000000000002</v>
      </c>
      <c r="AJ16" s="104">
        <f t="shared" si="9"/>
        <v>97.92</v>
      </c>
      <c r="AK16" s="104">
        <f t="shared" si="10"/>
        <v>117.456</v>
      </c>
      <c r="AL16" s="104">
        <f t="shared" si="11"/>
        <v>113.904</v>
      </c>
      <c r="AM16" s="104">
        <f t="shared" si="12"/>
        <v>109.104</v>
      </c>
      <c r="AN16" s="104">
        <f t="shared" si="13"/>
        <v>114.256</v>
      </c>
      <c r="AO16" s="104">
        <f t="shared" si="14"/>
        <v>109.52</v>
      </c>
      <c r="AP16" s="104">
        <f t="shared" si="15"/>
        <v>115.16800000000001</v>
      </c>
      <c r="AQ16" s="104">
        <f t="shared" si="16"/>
        <v>109.29600000000001</v>
      </c>
      <c r="AR16" s="104">
        <f t="shared" si="17"/>
        <v>1315.3920000000001</v>
      </c>
      <c r="AS16" s="7" t="str">
        <f t="shared" si="2"/>
        <v>MWh</v>
      </c>
      <c r="AT16" s="104">
        <f t="shared" si="3"/>
        <v>4735411.2</v>
      </c>
      <c r="AU16" s="7" t="str">
        <f t="shared" si="4"/>
        <v>Indonesia</v>
      </c>
      <c r="AV16" s="257">
        <f>IF($AE16="","",$AR16*IF($AE16="Electricity",VLOOKUP($AU16,'5-4. Calorific&amp;Emission factor'!$AD$9:$AJ$10,2,FALSE),VLOOKUP('3-2. (Raw data) Scope2_Location'!$E16,'5-4. Calorific&amp;Emission factor'!$AD$9:$AJ$10,5,FALSE)))</f>
        <v>1013772.6144000001</v>
      </c>
      <c r="AW16" s="69">
        <f>IF($AE16="","",$AR16*IF($AE16="Electricity",VLOOKUP($AU16,'5-4. Calorific&amp;Emission factor'!$AD$9:$AJ$10,3,FALSE),VLOOKUP('3-2. (Raw data) Scope2_Location'!$AU16,'5-4. Calorific&amp;Emission factor'!$AD$9:$AJ$10,6,FALSE)))</f>
        <v>50.110171428571434</v>
      </c>
      <c r="AX16" s="69">
        <f>IF($AE16="","",$AR16*IF($AE16="Electricity",VLOOKUP($AU16,'5-4. Calorific&amp;Emission factor'!$AD$9:$AJ$10,4,FALSE),VLOOKUP('3-2. (Raw data) Scope2_Location'!$AU16,'5-4. Calorific&amp;Emission factor'!$AD$9:$AJ$10,7,FALSE)))</f>
        <v>16.972799999999999</v>
      </c>
      <c r="AY16" s="200">
        <f>IF($AE16="","",IF($AU16="Korea",((AV16*'5-4. Calorific&amp;Emission factor'!$D$7+AW16*'5-4. Calorific&amp;Emission factor'!$D$8+AX16*'5-4. Calorific&amp;Emission factor'!$D$9)/1000),$AR16*'5-4. Calorific&amp;Emission factor'!$AE$14))</f>
        <v>1144.39104</v>
      </c>
      <c r="AZ16" s="201"/>
      <c r="BB16" s="295"/>
    </row>
    <row r="17" spans="2:54" ht="18">
      <c r="B17" s="189">
        <v>12</v>
      </c>
      <c r="C17" s="115" t="s">
        <v>127</v>
      </c>
      <c r="D17" s="191" t="s">
        <v>15</v>
      </c>
      <c r="E17" s="116" t="s">
        <v>171</v>
      </c>
      <c r="F17" s="126" t="s">
        <v>172</v>
      </c>
      <c r="G17" s="117">
        <v>7830.616</v>
      </c>
      <c r="H17" s="106">
        <v>595.19200000000001</v>
      </c>
      <c r="I17" s="122">
        <v>565.37599999999998</v>
      </c>
      <c r="J17" s="122">
        <v>711.23199999999997</v>
      </c>
      <c r="K17" s="123">
        <v>602.11199999999997</v>
      </c>
      <c r="L17" s="122">
        <v>591.39200000000005</v>
      </c>
      <c r="M17" s="122">
        <v>759.68</v>
      </c>
      <c r="N17" s="122">
        <v>690.11199999999997</v>
      </c>
      <c r="O17" s="122">
        <v>674.46400000000006</v>
      </c>
      <c r="P17" s="122">
        <v>614.11199999999997</v>
      </c>
      <c r="Q17" s="122">
        <v>663.52</v>
      </c>
      <c r="R17" s="122">
        <v>683.52</v>
      </c>
      <c r="S17" s="106">
        <v>679.904</v>
      </c>
      <c r="T17" s="115" t="s">
        <v>168</v>
      </c>
      <c r="U17" s="193">
        <v>8850256894</v>
      </c>
      <c r="V17" s="129" t="s">
        <v>173</v>
      </c>
      <c r="W17" s="128" t="s">
        <v>174</v>
      </c>
      <c r="X17" s="194"/>
      <c r="Y17" s="115"/>
      <c r="Z17" s="115"/>
      <c r="AA17" s="194"/>
      <c r="AB17" s="7"/>
      <c r="AC17" s="7"/>
      <c r="AD17" s="7">
        <v>2022</v>
      </c>
      <c r="AE17" s="7" t="str">
        <f t="shared" si="0"/>
        <v>Electricity</v>
      </c>
      <c r="AF17" s="104">
        <f t="shared" si="5"/>
        <v>595.19200000000001</v>
      </c>
      <c r="AG17" s="104">
        <f t="shared" si="6"/>
        <v>565.37599999999998</v>
      </c>
      <c r="AH17" s="104">
        <f t="shared" si="7"/>
        <v>711.23199999999997</v>
      </c>
      <c r="AI17" s="104">
        <f t="shared" si="8"/>
        <v>602.11199999999997</v>
      </c>
      <c r="AJ17" s="104">
        <f t="shared" si="9"/>
        <v>591.39200000000005</v>
      </c>
      <c r="AK17" s="104">
        <f t="shared" si="10"/>
        <v>759.68</v>
      </c>
      <c r="AL17" s="104">
        <f t="shared" si="11"/>
        <v>690.11199999999997</v>
      </c>
      <c r="AM17" s="104">
        <f t="shared" si="12"/>
        <v>674.46400000000006</v>
      </c>
      <c r="AN17" s="104">
        <f t="shared" si="13"/>
        <v>614.11199999999997</v>
      </c>
      <c r="AO17" s="104">
        <f t="shared" si="14"/>
        <v>663.52</v>
      </c>
      <c r="AP17" s="104">
        <f t="shared" si="15"/>
        <v>683.52</v>
      </c>
      <c r="AQ17" s="104">
        <f t="shared" si="16"/>
        <v>679.904</v>
      </c>
      <c r="AR17" s="104">
        <f t="shared" si="17"/>
        <v>7830.616</v>
      </c>
      <c r="AS17" s="7" t="str">
        <f t="shared" si="2"/>
        <v>MWh</v>
      </c>
      <c r="AT17" s="104">
        <f t="shared" si="3"/>
        <v>28190217.600000001</v>
      </c>
      <c r="AU17" s="7" t="str">
        <f t="shared" si="4"/>
        <v>Indonesia</v>
      </c>
      <c r="AV17" s="257">
        <f>IF($AE17="","",$AR17*IF($AE17="Electricity",VLOOKUP($AU17,'5-4. Calorific&amp;Emission factor'!$AD$9:$AJ$10,2,FALSE),VLOOKUP('3-2. (Raw data) Scope2_Location'!$E17,'5-4. Calorific&amp;Emission factor'!$AD$9:$AJ$10,5,FALSE)))</f>
        <v>6035055.7512000008</v>
      </c>
      <c r="AW17" s="69">
        <f>IF($AE17="","",$AR17*IF($AE17="Electricity",VLOOKUP($AU17,'5-4. Calorific&amp;Emission factor'!$AD$9:$AJ$10,3,FALSE),VLOOKUP('3-2. (Raw data) Scope2_Location'!$AU17,'5-4. Calorific&amp;Emission factor'!$AD$9:$AJ$10,6,FALSE)))</f>
        <v>298.30918095238098</v>
      </c>
      <c r="AX17" s="69">
        <f>IF($AE17="","",$AR17*IF($AE17="Electricity",VLOOKUP($AU17,'5-4. Calorific&amp;Emission factor'!$AD$9:$AJ$10,4,FALSE),VLOOKUP('3-2. (Raw data) Scope2_Location'!$AU17,'5-4. Calorific&amp;Emission factor'!$AD$9:$AJ$10,7,FALSE)))</f>
        <v>101.0402064516129</v>
      </c>
      <c r="AY17" s="200">
        <f>IF($AE17="","",IF($AU17="Korea",((AV17*'5-4. Calorific&amp;Emission factor'!$D$7+AW17*'5-4. Calorific&amp;Emission factor'!$D$8+AX17*'5-4. Calorific&amp;Emission factor'!$D$9)/1000),$AR17*'5-4. Calorific&amp;Emission factor'!$AE$14))</f>
        <v>6812.6359199999997</v>
      </c>
      <c r="AZ17" s="201"/>
      <c r="BB17" s="295"/>
    </row>
    <row r="18" spans="2:54" ht="18">
      <c r="B18" s="189">
        <v>13</v>
      </c>
      <c r="C18" s="115" t="s">
        <v>127</v>
      </c>
      <c r="D18" s="191" t="s">
        <v>13</v>
      </c>
      <c r="E18" s="116" t="s">
        <v>171</v>
      </c>
      <c r="F18" s="126" t="s">
        <v>172</v>
      </c>
      <c r="G18" s="117">
        <v>1295.8239999999998</v>
      </c>
      <c r="H18" s="106">
        <v>104.52800000000001</v>
      </c>
      <c r="I18" s="122">
        <v>113.152</v>
      </c>
      <c r="J18" s="122">
        <v>130.56</v>
      </c>
      <c r="K18" s="122">
        <v>82.24</v>
      </c>
      <c r="L18" s="122">
        <v>113.536</v>
      </c>
      <c r="M18" s="122">
        <v>98</v>
      </c>
      <c r="N18" s="122">
        <v>104.32</v>
      </c>
      <c r="O18" s="122">
        <v>85.712000000000003</v>
      </c>
      <c r="P18" s="122">
        <v>105.55200000000001</v>
      </c>
      <c r="Q18" s="122">
        <v>114.19199999999999</v>
      </c>
      <c r="R18" s="122">
        <v>129.47200000000001</v>
      </c>
      <c r="S18" s="122">
        <v>114.56</v>
      </c>
      <c r="T18" s="115" t="s">
        <v>168</v>
      </c>
      <c r="U18" s="193">
        <v>1303942545</v>
      </c>
      <c r="V18" s="129" t="s">
        <v>173</v>
      </c>
      <c r="W18" s="128" t="s">
        <v>174</v>
      </c>
      <c r="X18" s="194"/>
      <c r="Y18" s="115" t="s">
        <v>175</v>
      </c>
      <c r="Z18" s="115">
        <v>2023</v>
      </c>
      <c r="AA18" s="194">
        <v>870</v>
      </c>
      <c r="AB18" s="7"/>
      <c r="AC18" s="7"/>
      <c r="AD18" s="7">
        <v>2023</v>
      </c>
      <c r="AE18" s="7" t="str">
        <f t="shared" si="0"/>
        <v>Electricity</v>
      </c>
      <c r="AF18" s="104">
        <f t="shared" si="5"/>
        <v>104.52800000000001</v>
      </c>
      <c r="AG18" s="104">
        <f t="shared" si="6"/>
        <v>113.152</v>
      </c>
      <c r="AH18" s="104">
        <f t="shared" si="7"/>
        <v>130.56</v>
      </c>
      <c r="AI18" s="104">
        <f t="shared" si="8"/>
        <v>82.24</v>
      </c>
      <c r="AJ18" s="104">
        <f t="shared" si="9"/>
        <v>113.536</v>
      </c>
      <c r="AK18" s="104">
        <f t="shared" si="10"/>
        <v>98</v>
      </c>
      <c r="AL18" s="104">
        <f t="shared" si="11"/>
        <v>104.32</v>
      </c>
      <c r="AM18" s="104">
        <f t="shared" si="12"/>
        <v>85.712000000000003</v>
      </c>
      <c r="AN18" s="104">
        <f t="shared" si="13"/>
        <v>105.55200000000001</v>
      </c>
      <c r="AO18" s="104">
        <f t="shared" si="14"/>
        <v>114.19199999999999</v>
      </c>
      <c r="AP18" s="104">
        <f t="shared" si="15"/>
        <v>129.47200000000001</v>
      </c>
      <c r="AQ18" s="104">
        <f t="shared" si="16"/>
        <v>114.56</v>
      </c>
      <c r="AR18" s="104">
        <f t="shared" si="17"/>
        <v>1295.8239999999998</v>
      </c>
      <c r="AS18" s="7" t="str">
        <f t="shared" si="2"/>
        <v>MWh</v>
      </c>
      <c r="AT18" s="104">
        <f t="shared" si="3"/>
        <v>4664966.3999999994</v>
      </c>
      <c r="AU18" s="7" t="str">
        <f t="shared" si="4"/>
        <v>Indonesia</v>
      </c>
      <c r="AV18" s="257">
        <f>IF($AE18="","",$AR18*IF($AE18="Electricity",VLOOKUP($AU18,'5-4. Calorific&amp;Emission factor'!$AD$9:$AJ$10,2,FALSE),VLOOKUP('3-2. (Raw data) Scope2_Location'!$E18,'5-4. Calorific&amp;Emission factor'!$AD$9:$AJ$10,5,FALSE)))</f>
        <v>998691.5567999999</v>
      </c>
      <c r="AW18" s="69">
        <f>IF($AE18="","",$AR18*IF($AE18="Electricity",VLOOKUP($AU18,'5-4. Calorific&amp;Emission factor'!$AD$9:$AJ$10,3,FALSE),VLOOKUP('3-2. (Raw data) Scope2_Location'!$AU18,'5-4. Calorific&amp;Emission factor'!$AD$9:$AJ$10,6,FALSE)))</f>
        <v>49.364723809523809</v>
      </c>
      <c r="AX18" s="69">
        <f>IF($AE18="","",$AR18*IF($AE18="Electricity",VLOOKUP($AU18,'5-4. Calorific&amp;Emission factor'!$AD$9:$AJ$10,4,FALSE),VLOOKUP('3-2. (Raw data) Scope2_Location'!$AU18,'5-4. Calorific&amp;Emission factor'!$AD$9:$AJ$10,7,FALSE)))</f>
        <v>16.720309677419351</v>
      </c>
      <c r="AY18" s="200">
        <f>IF($AE18="","",IF($AU18="Korea",((AV18*'5-4. Calorific&amp;Emission factor'!$D$7+AW18*'5-4. Calorific&amp;Emission factor'!$D$8+AX18*'5-4. Calorific&amp;Emission factor'!$D$9)/1000),$AR18*'5-4. Calorific&amp;Emission factor'!$AE$14))</f>
        <v>1127.3668799999998</v>
      </c>
      <c r="AZ18" s="201"/>
      <c r="BB18" s="295"/>
    </row>
    <row r="19" spans="2:54" ht="18">
      <c r="B19" s="189">
        <v>14</v>
      </c>
      <c r="C19" s="115" t="s">
        <v>127</v>
      </c>
      <c r="D19" s="191" t="s">
        <v>15</v>
      </c>
      <c r="E19" s="116" t="s">
        <v>171</v>
      </c>
      <c r="F19" s="126" t="s">
        <v>172</v>
      </c>
      <c r="G19" s="117">
        <v>8618.768</v>
      </c>
      <c r="H19" s="106">
        <v>724.19200000000001</v>
      </c>
      <c r="I19" s="122">
        <v>671.36</v>
      </c>
      <c r="J19" s="122">
        <v>718.56</v>
      </c>
      <c r="K19" s="122">
        <v>435.2</v>
      </c>
      <c r="L19" s="122">
        <v>827.04</v>
      </c>
      <c r="M19" s="122">
        <v>792.24800000000005</v>
      </c>
      <c r="N19" s="122">
        <v>858.52800000000002</v>
      </c>
      <c r="O19" s="122">
        <v>738.88</v>
      </c>
      <c r="P19" s="122">
        <v>678.36</v>
      </c>
      <c r="Q19" s="122">
        <v>756.08</v>
      </c>
      <c r="R19" s="122">
        <v>726</v>
      </c>
      <c r="S19" s="122">
        <v>692.32</v>
      </c>
      <c r="T19" s="115" t="s">
        <v>168</v>
      </c>
      <c r="U19" s="193">
        <v>9747992830</v>
      </c>
      <c r="V19" s="129" t="s">
        <v>173</v>
      </c>
      <c r="W19" s="128" t="s">
        <v>174</v>
      </c>
      <c r="X19" s="194"/>
      <c r="Y19" s="115" t="s">
        <v>175</v>
      </c>
      <c r="Z19" s="115">
        <v>2020</v>
      </c>
      <c r="AA19" s="194">
        <v>870</v>
      </c>
      <c r="AB19" s="7"/>
      <c r="AC19" s="7"/>
      <c r="AD19" s="7">
        <v>2023</v>
      </c>
      <c r="AE19" s="7" t="str">
        <f t="shared" si="0"/>
        <v>Electricity</v>
      </c>
      <c r="AF19" s="104">
        <f t="shared" si="5"/>
        <v>724.19200000000001</v>
      </c>
      <c r="AG19" s="104">
        <f t="shared" si="6"/>
        <v>671.36</v>
      </c>
      <c r="AH19" s="104">
        <f t="shared" si="7"/>
        <v>718.56</v>
      </c>
      <c r="AI19" s="104">
        <f t="shared" si="8"/>
        <v>435.2</v>
      </c>
      <c r="AJ19" s="104">
        <f t="shared" si="9"/>
        <v>827.04</v>
      </c>
      <c r="AK19" s="104">
        <f t="shared" si="10"/>
        <v>792.24800000000005</v>
      </c>
      <c r="AL19" s="104">
        <f t="shared" si="11"/>
        <v>858.52800000000002</v>
      </c>
      <c r="AM19" s="104">
        <f t="shared" si="12"/>
        <v>738.88</v>
      </c>
      <c r="AN19" s="104">
        <f t="shared" si="13"/>
        <v>678.36</v>
      </c>
      <c r="AO19" s="104">
        <f t="shared" si="14"/>
        <v>756.08</v>
      </c>
      <c r="AP19" s="104">
        <f t="shared" si="15"/>
        <v>726</v>
      </c>
      <c r="AQ19" s="104">
        <f t="shared" si="16"/>
        <v>692.32</v>
      </c>
      <c r="AR19" s="104">
        <f t="shared" si="17"/>
        <v>8618.768</v>
      </c>
      <c r="AS19" s="7" t="str">
        <f t="shared" si="2"/>
        <v>MWh</v>
      </c>
      <c r="AT19" s="104">
        <f t="shared" si="3"/>
        <v>31027564.800000001</v>
      </c>
      <c r="AU19" s="7" t="str">
        <f t="shared" si="4"/>
        <v>Indonesia</v>
      </c>
      <c r="AV19" s="257">
        <f>IF($AE19="","",$AR19*IF($AE19="Electricity",VLOOKUP($AU19,'5-4. Calorific&amp;Emission factor'!$AD$9:$AJ$10,2,FALSE),VLOOKUP('3-2. (Raw data) Scope2_Location'!$E19,'5-4. Calorific&amp;Emission factor'!$AD$9:$AJ$10,5,FALSE)))</f>
        <v>6642484.4976000004</v>
      </c>
      <c r="AW19" s="69">
        <f>IF($AE19="","",$AR19*IF($AE19="Electricity",VLOOKUP($AU19,'5-4. Calorific&amp;Emission factor'!$AD$9:$AJ$10,3,FALSE),VLOOKUP('3-2. (Raw data) Scope2_Location'!$AU19,'5-4. Calorific&amp;Emission factor'!$AD$9:$AJ$10,6,FALSE)))</f>
        <v>328.33401904761905</v>
      </c>
      <c r="AX19" s="69">
        <f>IF($AE19="","",$AR19*IF($AE19="Electricity",VLOOKUP($AU19,'5-4. Calorific&amp;Emission factor'!$AD$9:$AJ$10,4,FALSE),VLOOKUP('3-2. (Raw data) Scope2_Location'!$AU19,'5-4. Calorific&amp;Emission factor'!$AD$9:$AJ$10,7,FALSE)))</f>
        <v>111.20990967741936</v>
      </c>
      <c r="AY19" s="200">
        <f>IF($AE19="","",IF($AU19="Korea",((AV19*'5-4. Calorific&amp;Emission factor'!$D$7+AW19*'5-4. Calorific&amp;Emission factor'!$D$8+AX19*'5-4. Calorific&amp;Emission factor'!$D$9)/1000),$AR19*'5-4. Calorific&amp;Emission factor'!$AE$14))</f>
        <v>7498.32816</v>
      </c>
      <c r="AZ19" s="201"/>
      <c r="BB19" s="295"/>
    </row>
    <row r="20" spans="2:54" ht="18">
      <c r="B20" s="189">
        <v>15</v>
      </c>
      <c r="C20" s="115" t="s">
        <v>127</v>
      </c>
      <c r="D20" s="191" t="s">
        <v>13</v>
      </c>
      <c r="E20" s="116" t="s">
        <v>171</v>
      </c>
      <c r="F20" s="126" t="s">
        <v>172</v>
      </c>
      <c r="G20" s="117">
        <v>1546.4214000000002</v>
      </c>
      <c r="H20" s="106">
        <v>108.967</v>
      </c>
      <c r="I20" s="123">
        <v>114.688</v>
      </c>
      <c r="J20" s="122">
        <v>104.992</v>
      </c>
      <c r="K20" s="123">
        <v>103.264</v>
      </c>
      <c r="L20" s="122">
        <v>138.64160000000001</v>
      </c>
      <c r="M20" s="122">
        <v>140.39359999999999</v>
      </c>
      <c r="N20" s="122">
        <v>98</v>
      </c>
      <c r="O20" s="122">
        <v>129.8288</v>
      </c>
      <c r="P20" s="122">
        <v>143.03360000000001</v>
      </c>
      <c r="Q20" s="122">
        <v>169.0976</v>
      </c>
      <c r="R20" s="122">
        <v>142.54079999999999</v>
      </c>
      <c r="S20" s="105">
        <v>152.9744</v>
      </c>
      <c r="T20" s="115" t="s">
        <v>168</v>
      </c>
      <c r="U20" s="193">
        <v>1739944014</v>
      </c>
      <c r="V20" s="129" t="s">
        <v>173</v>
      </c>
      <c r="W20" s="128" t="s">
        <v>174</v>
      </c>
      <c r="X20" s="194"/>
      <c r="Y20" s="115" t="s">
        <v>175</v>
      </c>
      <c r="Z20" s="115">
        <v>2023</v>
      </c>
      <c r="AA20" s="194">
        <v>870</v>
      </c>
      <c r="AB20" s="7"/>
      <c r="AC20" s="7"/>
      <c r="AD20" s="7">
        <v>2024</v>
      </c>
      <c r="AE20" s="7" t="str">
        <f t="shared" si="0"/>
        <v>Electricity</v>
      </c>
      <c r="AF20" s="104">
        <f t="shared" si="5"/>
        <v>108.967</v>
      </c>
      <c r="AG20" s="104">
        <f t="shared" si="6"/>
        <v>114.688</v>
      </c>
      <c r="AH20" s="104">
        <f t="shared" si="7"/>
        <v>104.992</v>
      </c>
      <c r="AI20" s="104">
        <f t="shared" si="8"/>
        <v>103.264</v>
      </c>
      <c r="AJ20" s="104">
        <f t="shared" si="9"/>
        <v>138.64160000000001</v>
      </c>
      <c r="AK20" s="104">
        <f t="shared" si="10"/>
        <v>140.39359999999999</v>
      </c>
      <c r="AL20" s="104">
        <f t="shared" si="11"/>
        <v>98</v>
      </c>
      <c r="AM20" s="104">
        <f t="shared" si="12"/>
        <v>129.8288</v>
      </c>
      <c r="AN20" s="104">
        <f t="shared" si="13"/>
        <v>143.03360000000001</v>
      </c>
      <c r="AO20" s="104">
        <f t="shared" si="14"/>
        <v>169.0976</v>
      </c>
      <c r="AP20" s="104">
        <f t="shared" si="15"/>
        <v>142.54079999999999</v>
      </c>
      <c r="AQ20" s="104">
        <f t="shared" si="16"/>
        <v>152.9744</v>
      </c>
      <c r="AR20" s="104">
        <f t="shared" si="17"/>
        <v>1546.4214000000002</v>
      </c>
      <c r="AS20" s="7" t="str">
        <f t="shared" si="2"/>
        <v>MWh</v>
      </c>
      <c r="AT20" s="104">
        <f t="shared" si="3"/>
        <v>5567117.040000001</v>
      </c>
      <c r="AU20" s="7" t="str">
        <f t="shared" si="4"/>
        <v>Indonesia</v>
      </c>
      <c r="AV20" s="257">
        <f>IF($AE20="","",$AR20*IF($AE20="Electricity",VLOOKUP($AU20,'5-4. Calorific&amp;Emission factor'!$AD$9:$AJ$10,2,FALSE),VLOOKUP('3-2. (Raw data) Scope2_Location'!$E20,'5-4. Calorific&amp;Emission factor'!$AD$9:$AJ$10,5,FALSE)))</f>
        <v>1191826.9729800003</v>
      </c>
      <c r="AW20" s="69">
        <f>IF($AE20="","",$AR20*IF($AE20="Electricity",VLOOKUP($AU20,'5-4. Calorific&amp;Emission factor'!$AD$9:$AJ$10,3,FALSE),VLOOKUP('3-2. (Raw data) Scope2_Location'!$AU20,'5-4. Calorific&amp;Emission factor'!$AD$9:$AJ$10,6,FALSE)))</f>
        <v>58.911291428571438</v>
      </c>
      <c r="AX20" s="69">
        <f>IF($AE20="","",$AR20*IF($AE20="Electricity",VLOOKUP($AU20,'5-4. Calorific&amp;Emission factor'!$AD$9:$AJ$10,4,FALSE),VLOOKUP('3-2. (Raw data) Scope2_Location'!$AU20,'5-4. Calorific&amp;Emission factor'!$AD$9:$AJ$10,7,FALSE)))</f>
        <v>19.953824516129036</v>
      </c>
      <c r="AY20" s="200">
        <f>IF($AE20="","",IF($AU20="Korea",((AV20*'5-4. Calorific&amp;Emission factor'!$D$7+AW20*'5-4. Calorific&amp;Emission factor'!$D$8+AX20*'5-4. Calorific&amp;Emission factor'!$D$9)/1000),$AR20*'5-4. Calorific&amp;Emission factor'!$AE$14))</f>
        <v>1345.3866180000002</v>
      </c>
      <c r="AZ20" s="201"/>
      <c r="BB20" s="295"/>
    </row>
    <row r="21" spans="2:54" ht="18">
      <c r="B21" s="189">
        <v>16</v>
      </c>
      <c r="C21" s="115" t="s">
        <v>127</v>
      </c>
      <c r="D21" s="191" t="s">
        <v>15</v>
      </c>
      <c r="E21" s="116" t="s">
        <v>171</v>
      </c>
      <c r="F21" s="126" t="s">
        <v>172</v>
      </c>
      <c r="G21" s="117">
        <v>9336.8607599999996</v>
      </c>
      <c r="H21" s="106">
        <v>742</v>
      </c>
      <c r="I21" s="123">
        <v>621.08000000000004</v>
      </c>
      <c r="J21" s="122">
        <v>663.68</v>
      </c>
      <c r="K21" s="123">
        <v>583.6</v>
      </c>
      <c r="L21" s="122">
        <v>812.33199999999999</v>
      </c>
      <c r="M21" s="122">
        <v>819.50400000000002</v>
      </c>
      <c r="N21" s="122">
        <v>797.24800000000005</v>
      </c>
      <c r="O21" s="122">
        <v>961.14400000000001</v>
      </c>
      <c r="P21" s="122">
        <v>807.78</v>
      </c>
      <c r="Q21" s="122">
        <v>865.08900000000006</v>
      </c>
      <c r="R21" s="122">
        <v>808.62335999999993</v>
      </c>
      <c r="S21" s="105">
        <v>854.78039999999999</v>
      </c>
      <c r="T21" s="115" t="s">
        <v>168</v>
      </c>
      <c r="U21" s="193">
        <v>10623766511.51</v>
      </c>
      <c r="V21" s="129" t="s">
        <v>173</v>
      </c>
      <c r="W21" s="128" t="s">
        <v>174</v>
      </c>
      <c r="X21" s="194"/>
      <c r="Y21" s="115" t="s">
        <v>175</v>
      </c>
      <c r="Z21" s="115">
        <v>2020</v>
      </c>
      <c r="AA21" s="194">
        <v>870</v>
      </c>
      <c r="AB21" s="7"/>
      <c r="AC21" s="7"/>
      <c r="AD21" s="7">
        <v>2024</v>
      </c>
      <c r="AE21" s="7" t="str">
        <f t="shared" si="0"/>
        <v>Electricity</v>
      </c>
      <c r="AF21" s="104">
        <f t="shared" si="5"/>
        <v>742</v>
      </c>
      <c r="AG21" s="104">
        <f t="shared" si="6"/>
        <v>621.08000000000004</v>
      </c>
      <c r="AH21" s="104">
        <f t="shared" si="7"/>
        <v>663.68</v>
      </c>
      <c r="AI21" s="104">
        <f t="shared" si="8"/>
        <v>583.6</v>
      </c>
      <c r="AJ21" s="104">
        <f t="shared" si="9"/>
        <v>812.33199999999999</v>
      </c>
      <c r="AK21" s="104">
        <f t="shared" si="10"/>
        <v>819.50400000000002</v>
      </c>
      <c r="AL21" s="104">
        <f t="shared" si="11"/>
        <v>797.24800000000005</v>
      </c>
      <c r="AM21" s="104">
        <f t="shared" si="12"/>
        <v>961.14400000000001</v>
      </c>
      <c r="AN21" s="104">
        <f t="shared" si="13"/>
        <v>807.78</v>
      </c>
      <c r="AO21" s="104">
        <f t="shared" si="14"/>
        <v>865.08900000000006</v>
      </c>
      <c r="AP21" s="104">
        <f t="shared" si="15"/>
        <v>808.62335999999993</v>
      </c>
      <c r="AQ21" s="104">
        <f t="shared" si="16"/>
        <v>854.78039999999999</v>
      </c>
      <c r="AR21" s="104">
        <f t="shared" si="17"/>
        <v>9336.8607599999996</v>
      </c>
      <c r="AS21" s="7" t="str">
        <f t="shared" si="2"/>
        <v>MWh</v>
      </c>
      <c r="AT21" s="104">
        <f t="shared" si="3"/>
        <v>33612698.736000001</v>
      </c>
      <c r="AU21" s="7" t="str">
        <f t="shared" si="4"/>
        <v>Indonesia</v>
      </c>
      <c r="AV21" s="257">
        <f>IF($AE21="","",$AR21*IF($AE21="Electricity",VLOOKUP($AU21,'5-4. Calorific&amp;Emission factor'!$AD$9:$AJ$10,2,FALSE),VLOOKUP('3-2. (Raw data) Scope2_Location'!$E21,'5-4. Calorific&amp;Emission factor'!$AD$9:$AJ$10,5,FALSE)))</f>
        <v>7195918.5877320003</v>
      </c>
      <c r="AW21" s="69">
        <f>IF($AE21="","",$AR21*IF($AE21="Electricity",VLOOKUP($AU21,'5-4. Calorific&amp;Emission factor'!$AD$9:$AJ$10,3,FALSE),VLOOKUP('3-2. (Raw data) Scope2_Location'!$AU21,'5-4. Calorific&amp;Emission factor'!$AD$9:$AJ$10,6,FALSE)))</f>
        <v>355.68993371428576</v>
      </c>
      <c r="AX21" s="69">
        <f>IF($AE21="","",$AR21*IF($AE21="Electricity",VLOOKUP($AU21,'5-4. Calorific&amp;Emission factor'!$AD$9:$AJ$10,4,FALSE),VLOOKUP('3-2. (Raw data) Scope2_Location'!$AU21,'5-4. Calorific&amp;Emission factor'!$AD$9:$AJ$10,7,FALSE)))</f>
        <v>120.47562270967741</v>
      </c>
      <c r="AY21" s="200">
        <f>IF($AE21="","",IF($AU21="Korea",((AV21*'5-4. Calorific&amp;Emission factor'!$D$7+AW21*'5-4. Calorific&amp;Emission factor'!$D$8+AX21*'5-4. Calorific&amp;Emission factor'!$D$9)/1000),$AR21*'5-4. Calorific&amp;Emission factor'!$AE$14))</f>
        <v>8123.0688611999994</v>
      </c>
      <c r="AZ21" s="201"/>
      <c r="BB21" s="295"/>
    </row>
    <row r="22" spans="2:54" ht="18">
      <c r="B22" s="189">
        <v>17</v>
      </c>
      <c r="C22" s="115" t="s">
        <v>41</v>
      </c>
      <c r="D22" s="191" t="s">
        <v>41</v>
      </c>
      <c r="E22" s="116" t="s">
        <v>171</v>
      </c>
      <c r="F22" s="126" t="s">
        <v>172</v>
      </c>
      <c r="G22" s="117">
        <v>13.094999999999999</v>
      </c>
      <c r="H22" s="124">
        <v>1.0589999999999999</v>
      </c>
      <c r="I22" s="124">
        <v>0.70699999999999996</v>
      </c>
      <c r="J22" s="124">
        <v>1.1539999999999999</v>
      </c>
      <c r="K22" s="124">
        <v>1.252</v>
      </c>
      <c r="L22" s="124">
        <v>0.88400000000000001</v>
      </c>
      <c r="M22" s="124">
        <v>1.0609999999999999</v>
      </c>
      <c r="N22" s="124">
        <v>1.337</v>
      </c>
      <c r="O22" s="124">
        <v>1.137</v>
      </c>
      <c r="P22" s="124">
        <v>1.204</v>
      </c>
      <c r="Q22" s="124">
        <v>1.147</v>
      </c>
      <c r="R22" s="124">
        <v>1.1100000000000001</v>
      </c>
      <c r="S22" s="124">
        <v>1.0429999999999999</v>
      </c>
      <c r="T22" s="115" t="s">
        <v>168</v>
      </c>
      <c r="U22" s="193">
        <v>191120791</v>
      </c>
      <c r="V22" s="129" t="s">
        <v>173</v>
      </c>
      <c r="W22" s="128" t="s">
        <v>176</v>
      </c>
      <c r="X22" s="194">
        <v>0.87</v>
      </c>
      <c r="Y22" s="115" t="s">
        <v>175</v>
      </c>
      <c r="Z22" s="115">
        <v>2019</v>
      </c>
      <c r="AA22" s="194">
        <v>11.39265</v>
      </c>
      <c r="AB22" s="7"/>
      <c r="AC22" s="7"/>
      <c r="AD22" s="7">
        <v>2022</v>
      </c>
      <c r="AE22" s="7" t="str">
        <f t="shared" si="0"/>
        <v>Electricity</v>
      </c>
      <c r="AF22" s="104">
        <f t="shared" si="5"/>
        <v>1.0589999999999999</v>
      </c>
      <c r="AG22" s="104">
        <f t="shared" si="6"/>
        <v>0.70699999999999996</v>
      </c>
      <c r="AH22" s="104">
        <f t="shared" si="7"/>
        <v>1.1539999999999999</v>
      </c>
      <c r="AI22" s="104">
        <f t="shared" si="8"/>
        <v>1.252</v>
      </c>
      <c r="AJ22" s="104">
        <f t="shared" si="9"/>
        <v>0.88400000000000001</v>
      </c>
      <c r="AK22" s="104">
        <f t="shared" si="10"/>
        <v>1.0609999999999999</v>
      </c>
      <c r="AL22" s="104">
        <f t="shared" si="11"/>
        <v>1.337</v>
      </c>
      <c r="AM22" s="104">
        <f t="shared" si="12"/>
        <v>1.137</v>
      </c>
      <c r="AN22" s="104">
        <f t="shared" si="13"/>
        <v>1.204</v>
      </c>
      <c r="AO22" s="104">
        <f t="shared" si="14"/>
        <v>1.147</v>
      </c>
      <c r="AP22" s="104">
        <f t="shared" si="15"/>
        <v>1.1100000000000001</v>
      </c>
      <c r="AQ22" s="104">
        <f t="shared" si="16"/>
        <v>1.0429999999999999</v>
      </c>
      <c r="AR22" s="104">
        <f t="shared" si="17"/>
        <v>13.094999999999999</v>
      </c>
      <c r="AS22" s="7" t="str">
        <f t="shared" si="2"/>
        <v>MWh</v>
      </c>
      <c r="AT22" s="104">
        <f t="shared" si="3"/>
        <v>47141.999999999993</v>
      </c>
      <c r="AU22" s="7" t="str">
        <f t="shared" si="4"/>
        <v>Indonesia</v>
      </c>
      <c r="AV22" s="257">
        <f>IF($AE22="","",$AR22*IF($AE22="Electricity",VLOOKUP($AU22,'5-4. Calorific&amp;Emission factor'!$AD$9:$AJ$10,2,FALSE),VLOOKUP('3-2. (Raw data) Scope2_Location'!$E22,'5-4. Calorific&amp;Emission factor'!$AD$9:$AJ$10,5,FALSE)))</f>
        <v>10092.316499999999</v>
      </c>
      <c r="AW22" s="69">
        <f>IF($AE22="","",$AR22*IF($AE22="Electricity",VLOOKUP($AU22,'5-4. Calorific&amp;Emission factor'!$AD$9:$AJ$10,3,FALSE),VLOOKUP('3-2. (Raw data) Scope2_Location'!$AU22,'5-4. Calorific&amp;Emission factor'!$AD$9:$AJ$10,6,FALSE)))</f>
        <v>0.49885714285714283</v>
      </c>
      <c r="AX22" s="69">
        <f>IF($AE22="","",$AR22*IF($AE22="Electricity",VLOOKUP($AU22,'5-4. Calorific&amp;Emission factor'!$AD$9:$AJ$10,4,FALSE),VLOOKUP('3-2. (Raw data) Scope2_Location'!$AU22,'5-4. Calorific&amp;Emission factor'!$AD$9:$AJ$10,7,FALSE)))</f>
        <v>0.16896774193548386</v>
      </c>
      <c r="AY22" s="200">
        <f>IF($AE22="","",IF($AU22="Korea",((AV22*'5-4. Calorific&amp;Emission factor'!$D$7+AW22*'5-4. Calorific&amp;Emission factor'!$D$8+AX22*'5-4. Calorific&amp;Emission factor'!$D$9)/1000),$AR22*'5-4. Calorific&amp;Emission factor'!$AE$14))</f>
        <v>11.39265</v>
      </c>
      <c r="AZ22" s="201"/>
      <c r="BB22" s="295"/>
    </row>
    <row r="23" spans="2:54" ht="18">
      <c r="B23" s="189">
        <v>18</v>
      </c>
      <c r="C23" s="115" t="s">
        <v>41</v>
      </c>
      <c r="D23" s="191" t="s">
        <v>41</v>
      </c>
      <c r="E23" s="116" t="s">
        <v>171</v>
      </c>
      <c r="F23" s="126" t="s">
        <v>172</v>
      </c>
      <c r="G23" s="117">
        <v>9.4743000000000013</v>
      </c>
      <c r="H23" s="124">
        <v>0.86129999999999995</v>
      </c>
      <c r="I23" s="124">
        <v>2.0097</v>
      </c>
      <c r="J23" s="124">
        <v>0.86129999999999995</v>
      </c>
      <c r="K23" s="124">
        <v>1.7225999999999999</v>
      </c>
      <c r="L23" s="124">
        <v>0</v>
      </c>
      <c r="M23" s="124">
        <v>0.28710000000000002</v>
      </c>
      <c r="N23" s="124">
        <v>0.57420000000000004</v>
      </c>
      <c r="O23" s="124">
        <v>0.86129999999999995</v>
      </c>
      <c r="P23" s="124">
        <v>0.28710000000000002</v>
      </c>
      <c r="Q23" s="124">
        <v>0.86129999999999995</v>
      </c>
      <c r="R23" s="124">
        <v>0.28710000000000002</v>
      </c>
      <c r="S23" s="124">
        <v>0.86129999999999995</v>
      </c>
      <c r="T23" s="115" t="s">
        <v>168</v>
      </c>
      <c r="U23" s="323" t="s">
        <v>177</v>
      </c>
      <c r="V23" s="129" t="s">
        <v>173</v>
      </c>
      <c r="W23" s="128" t="s">
        <v>176</v>
      </c>
      <c r="X23" s="194">
        <v>0.87</v>
      </c>
      <c r="Y23" s="115" t="s">
        <v>175</v>
      </c>
      <c r="Z23" s="115">
        <v>2019</v>
      </c>
      <c r="AA23" s="194">
        <v>8.2423800000000007</v>
      </c>
      <c r="AB23" s="7"/>
      <c r="AC23" s="7"/>
      <c r="AD23" s="7">
        <v>2022</v>
      </c>
      <c r="AE23" s="7" t="str">
        <f t="shared" si="0"/>
        <v>Electricity</v>
      </c>
      <c r="AF23" s="104">
        <f t="shared" si="5"/>
        <v>0.86129999999999995</v>
      </c>
      <c r="AG23" s="104">
        <f t="shared" si="6"/>
        <v>2.0097</v>
      </c>
      <c r="AH23" s="104">
        <f t="shared" si="7"/>
        <v>0.86129999999999995</v>
      </c>
      <c r="AI23" s="104">
        <f t="shared" si="8"/>
        <v>1.7225999999999999</v>
      </c>
      <c r="AJ23" s="104">
        <f t="shared" si="9"/>
        <v>0</v>
      </c>
      <c r="AK23" s="104">
        <f t="shared" si="10"/>
        <v>0.28710000000000002</v>
      </c>
      <c r="AL23" s="104">
        <f t="shared" si="11"/>
        <v>0.57420000000000004</v>
      </c>
      <c r="AM23" s="104">
        <f t="shared" si="12"/>
        <v>0.86129999999999995</v>
      </c>
      <c r="AN23" s="104">
        <f t="shared" si="13"/>
        <v>0.28710000000000002</v>
      </c>
      <c r="AO23" s="104">
        <f t="shared" si="14"/>
        <v>0.86129999999999995</v>
      </c>
      <c r="AP23" s="104">
        <f t="shared" si="15"/>
        <v>0.28710000000000002</v>
      </c>
      <c r="AQ23" s="104">
        <f t="shared" si="16"/>
        <v>0.86129999999999995</v>
      </c>
      <c r="AR23" s="104">
        <f t="shared" si="17"/>
        <v>9.4743000000000013</v>
      </c>
      <c r="AS23" s="7" t="str">
        <f t="shared" si="2"/>
        <v>MWh</v>
      </c>
      <c r="AT23" s="104">
        <f t="shared" si="3"/>
        <v>34107.480000000003</v>
      </c>
      <c r="AU23" s="7" t="str">
        <f t="shared" si="4"/>
        <v>Indonesia</v>
      </c>
      <c r="AV23" s="257">
        <f>IF($AE23="","",$AR23*IF($AE23="Electricity",VLOOKUP($AU23,'5-4. Calorific&amp;Emission factor'!$AD$9:$AJ$10,2,FALSE),VLOOKUP('3-2. (Raw data) Scope2_Location'!$E23,'5-4. Calorific&amp;Emission factor'!$AD$9:$AJ$10,5,FALSE)))</f>
        <v>7301.8430100000014</v>
      </c>
      <c r="AW23" s="69">
        <f>IF($AE23="","",$AR23*IF($AE23="Electricity",VLOOKUP($AU23,'5-4. Calorific&amp;Emission factor'!$AD$9:$AJ$10,3,FALSE),VLOOKUP('3-2. (Raw data) Scope2_Location'!$AU23,'5-4. Calorific&amp;Emission factor'!$AD$9:$AJ$10,6,FALSE)))</f>
        <v>0.36092571428571435</v>
      </c>
      <c r="AX23" s="69">
        <f>IF($AE23="","",$AR23*IF($AE23="Electricity",VLOOKUP($AU23,'5-4. Calorific&amp;Emission factor'!$AD$9:$AJ$10,4,FALSE),VLOOKUP('3-2. (Raw data) Scope2_Location'!$AU23,'5-4. Calorific&amp;Emission factor'!$AD$9:$AJ$10,7,FALSE)))</f>
        <v>0.12224903225806454</v>
      </c>
      <c r="AY23" s="200">
        <f>IF($AE23="","",IF($AU23="Korea",((AV23*'5-4. Calorific&amp;Emission factor'!$D$7+AW23*'5-4. Calorific&amp;Emission factor'!$D$8+AX23*'5-4. Calorific&amp;Emission factor'!$D$9)/1000),$AR23*'5-4. Calorific&amp;Emission factor'!$AE$14))</f>
        <v>8.2426410000000008</v>
      </c>
      <c r="AZ23" s="201"/>
      <c r="BB23" s="295"/>
    </row>
    <row r="24" spans="2:54" ht="18">
      <c r="B24" s="189">
        <v>19</v>
      </c>
      <c r="C24" s="115" t="s">
        <v>41</v>
      </c>
      <c r="D24" s="191" t="s">
        <v>41</v>
      </c>
      <c r="E24" s="116" t="s">
        <v>171</v>
      </c>
      <c r="F24" s="126" t="s">
        <v>172</v>
      </c>
      <c r="G24" s="117">
        <v>14.0318</v>
      </c>
      <c r="H24" s="124">
        <v>1.0724</v>
      </c>
      <c r="I24" s="124">
        <v>1.0309000000000001</v>
      </c>
      <c r="J24" s="124">
        <v>1.2347999999999999</v>
      </c>
      <c r="K24" s="124">
        <v>1.0037</v>
      </c>
      <c r="L24" s="124">
        <v>1.2182999999999999</v>
      </c>
      <c r="M24" s="124">
        <v>1.4317</v>
      </c>
      <c r="N24" s="124">
        <v>1.1327</v>
      </c>
      <c r="O24" s="124">
        <v>1.2987</v>
      </c>
      <c r="P24" s="124">
        <v>1.1897</v>
      </c>
      <c r="Q24" s="124">
        <v>1.1427</v>
      </c>
      <c r="R24" s="124">
        <v>1.1859999999999999</v>
      </c>
      <c r="S24" s="124">
        <v>1.0902000000000001</v>
      </c>
      <c r="T24" s="115" t="s">
        <v>168</v>
      </c>
      <c r="U24" s="193">
        <v>193848192</v>
      </c>
      <c r="V24" s="129" t="s">
        <v>173</v>
      </c>
      <c r="W24" s="128" t="s">
        <v>176</v>
      </c>
      <c r="X24" s="194">
        <v>0.87</v>
      </c>
      <c r="Y24" s="115" t="s">
        <v>175</v>
      </c>
      <c r="Z24" s="115">
        <v>2019</v>
      </c>
      <c r="AA24" s="194">
        <v>12.207839999999999</v>
      </c>
      <c r="AB24" s="7"/>
      <c r="AC24" s="7"/>
      <c r="AD24" s="7">
        <v>2023</v>
      </c>
      <c r="AE24" s="7" t="str">
        <f t="shared" si="0"/>
        <v>Electricity</v>
      </c>
      <c r="AF24" s="104">
        <f t="shared" si="5"/>
        <v>1.0724</v>
      </c>
      <c r="AG24" s="104">
        <f t="shared" si="6"/>
        <v>1.0309000000000001</v>
      </c>
      <c r="AH24" s="104">
        <f t="shared" si="7"/>
        <v>1.2347999999999999</v>
      </c>
      <c r="AI24" s="104">
        <f t="shared" si="8"/>
        <v>1.0037</v>
      </c>
      <c r="AJ24" s="104">
        <f t="shared" si="9"/>
        <v>1.2182999999999999</v>
      </c>
      <c r="AK24" s="104">
        <f t="shared" si="10"/>
        <v>1.4317</v>
      </c>
      <c r="AL24" s="104">
        <f t="shared" si="11"/>
        <v>1.1327</v>
      </c>
      <c r="AM24" s="104">
        <f t="shared" si="12"/>
        <v>1.2987</v>
      </c>
      <c r="AN24" s="104">
        <f t="shared" si="13"/>
        <v>1.1897</v>
      </c>
      <c r="AO24" s="104">
        <f t="shared" si="14"/>
        <v>1.1427</v>
      </c>
      <c r="AP24" s="104">
        <f t="shared" si="15"/>
        <v>1.1859999999999999</v>
      </c>
      <c r="AQ24" s="104">
        <f t="shared" si="16"/>
        <v>1.0902000000000001</v>
      </c>
      <c r="AR24" s="104">
        <f t="shared" si="17"/>
        <v>14.0318</v>
      </c>
      <c r="AS24" s="7" t="str">
        <f t="shared" si="2"/>
        <v>MWh</v>
      </c>
      <c r="AT24" s="104">
        <f t="shared" si="3"/>
        <v>50514.48</v>
      </c>
      <c r="AU24" s="7" t="str">
        <f t="shared" si="4"/>
        <v>Indonesia</v>
      </c>
      <c r="AV24" s="257">
        <f>IF($AE24="","",$AR24*IF($AE24="Electricity",VLOOKUP($AU24,'5-4. Calorific&amp;Emission factor'!$AD$9:$AJ$10,2,FALSE),VLOOKUP('3-2. (Raw data) Scope2_Location'!$E24,'5-4. Calorific&amp;Emission factor'!$AD$9:$AJ$10,5,FALSE)))</f>
        <v>10814.308260000002</v>
      </c>
      <c r="AW24" s="69">
        <f>IF($AE24="","",$AR24*IF($AE24="Electricity",VLOOKUP($AU24,'5-4. Calorific&amp;Emission factor'!$AD$9:$AJ$10,3,FALSE),VLOOKUP('3-2. (Raw data) Scope2_Location'!$AU24,'5-4. Calorific&amp;Emission factor'!$AD$9:$AJ$10,6,FALSE)))</f>
        <v>0.53454476190476197</v>
      </c>
      <c r="AX24" s="69">
        <f>IF($AE24="","",$AR24*IF($AE24="Electricity",VLOOKUP($AU24,'5-4. Calorific&amp;Emission factor'!$AD$9:$AJ$10,4,FALSE),VLOOKUP('3-2. (Raw data) Scope2_Location'!$AU24,'5-4. Calorific&amp;Emission factor'!$AD$9:$AJ$10,7,FALSE)))</f>
        <v>0.18105548387096776</v>
      </c>
      <c r="AY24" s="200">
        <f>IF($AE24="","",IF($AU24="Korea",((AV24*'5-4. Calorific&amp;Emission factor'!$D$7+AW24*'5-4. Calorific&amp;Emission factor'!$D$8+AX24*'5-4. Calorific&amp;Emission factor'!$D$9)/1000),$AR24*'5-4. Calorific&amp;Emission factor'!$AE$14))</f>
        <v>12.207666</v>
      </c>
      <c r="AZ24" s="201"/>
      <c r="BB24" s="295"/>
    </row>
    <row r="25" spans="2:54" ht="18">
      <c r="B25" s="189">
        <v>20</v>
      </c>
      <c r="C25" s="115" t="s">
        <v>41</v>
      </c>
      <c r="D25" s="191" t="s">
        <v>41</v>
      </c>
      <c r="E25" s="116" t="s">
        <v>171</v>
      </c>
      <c r="F25" s="126" t="s">
        <v>172</v>
      </c>
      <c r="G25" s="117">
        <v>6.8904000000000014</v>
      </c>
      <c r="H25" s="122">
        <v>0.28710000000000002</v>
      </c>
      <c r="I25" s="122">
        <v>0.57420000000000004</v>
      </c>
      <c r="J25" s="122">
        <v>0.57420000000000004</v>
      </c>
      <c r="K25" s="122">
        <v>0.57420000000000004</v>
      </c>
      <c r="L25" s="122">
        <v>0.86129999999999995</v>
      </c>
      <c r="M25" s="122">
        <v>0.28710000000000002</v>
      </c>
      <c r="N25" s="122">
        <v>0.86129999999999995</v>
      </c>
      <c r="O25" s="122">
        <v>0.57420000000000004</v>
      </c>
      <c r="P25" s="122">
        <v>0.28710000000000002</v>
      </c>
      <c r="Q25" s="122">
        <v>0.57420000000000004</v>
      </c>
      <c r="R25" s="122">
        <v>0.57420000000000004</v>
      </c>
      <c r="S25" s="122">
        <v>0.86129999999999995</v>
      </c>
      <c r="T25" s="115" t="s">
        <v>168</v>
      </c>
      <c r="U25" s="323" t="s">
        <v>178</v>
      </c>
      <c r="V25" s="129" t="s">
        <v>173</v>
      </c>
      <c r="W25" s="128" t="s">
        <v>176</v>
      </c>
      <c r="X25" s="194">
        <v>0.87</v>
      </c>
      <c r="Y25" s="115" t="s">
        <v>175</v>
      </c>
      <c r="Z25" s="115">
        <v>2019</v>
      </c>
      <c r="AA25" s="194">
        <v>5.9943</v>
      </c>
      <c r="AB25" s="7"/>
      <c r="AC25" s="7"/>
      <c r="AD25" s="7">
        <v>2023</v>
      </c>
      <c r="AE25" s="7" t="str">
        <f t="shared" si="0"/>
        <v>Electricity</v>
      </c>
      <c r="AF25" s="104">
        <f t="shared" si="5"/>
        <v>0.28710000000000002</v>
      </c>
      <c r="AG25" s="104">
        <f t="shared" si="6"/>
        <v>0.57420000000000004</v>
      </c>
      <c r="AH25" s="104">
        <f t="shared" si="7"/>
        <v>0.57420000000000004</v>
      </c>
      <c r="AI25" s="104">
        <f t="shared" si="8"/>
        <v>0.57420000000000004</v>
      </c>
      <c r="AJ25" s="104">
        <f t="shared" si="9"/>
        <v>0.86129999999999995</v>
      </c>
      <c r="AK25" s="104">
        <f t="shared" si="10"/>
        <v>0.28710000000000002</v>
      </c>
      <c r="AL25" s="104">
        <f t="shared" si="11"/>
        <v>0.86129999999999995</v>
      </c>
      <c r="AM25" s="104">
        <f t="shared" si="12"/>
        <v>0.57420000000000004</v>
      </c>
      <c r="AN25" s="104">
        <f t="shared" si="13"/>
        <v>0.28710000000000002</v>
      </c>
      <c r="AO25" s="104">
        <f t="shared" si="14"/>
        <v>0.57420000000000004</v>
      </c>
      <c r="AP25" s="104">
        <f t="shared" si="15"/>
        <v>0.57420000000000004</v>
      </c>
      <c r="AQ25" s="104">
        <f t="shared" si="16"/>
        <v>0.86129999999999995</v>
      </c>
      <c r="AR25" s="104">
        <f t="shared" si="17"/>
        <v>6.8904000000000014</v>
      </c>
      <c r="AS25" s="7" t="str">
        <f t="shared" si="2"/>
        <v>MWh</v>
      </c>
      <c r="AT25" s="104">
        <f t="shared" si="3"/>
        <v>24805.440000000006</v>
      </c>
      <c r="AU25" s="7" t="str">
        <f t="shared" si="4"/>
        <v>Indonesia</v>
      </c>
      <c r="AV25" s="257">
        <f>IF($AE25="","",$AR25*IF($AE25="Electricity",VLOOKUP($AU25,'5-4. Calorific&amp;Emission factor'!$AD$9:$AJ$10,2,FALSE),VLOOKUP('3-2. (Raw data) Scope2_Location'!$E25,'5-4. Calorific&amp;Emission factor'!$AD$9:$AJ$10,5,FALSE)))</f>
        <v>5310.4312800000016</v>
      </c>
      <c r="AW25" s="69">
        <f>IF($AE25="","",$AR25*IF($AE25="Electricity",VLOOKUP($AU25,'5-4. Calorific&amp;Emission factor'!$AD$9:$AJ$10,3,FALSE),VLOOKUP('3-2. (Raw data) Scope2_Location'!$AU25,'5-4. Calorific&amp;Emission factor'!$AD$9:$AJ$10,6,FALSE)))</f>
        <v>0.26249142857142865</v>
      </c>
      <c r="AX25" s="69">
        <f>IF($AE25="","",$AR25*IF($AE25="Electricity",VLOOKUP($AU25,'5-4. Calorific&amp;Emission factor'!$AD$9:$AJ$10,4,FALSE),VLOOKUP('3-2. (Raw data) Scope2_Location'!$AU25,'5-4. Calorific&amp;Emission factor'!$AD$9:$AJ$10,7,FALSE)))</f>
        <v>8.8908387096774205E-2</v>
      </c>
      <c r="AY25" s="200">
        <f>IF($AE25="","",IF($AU25="Korea",((AV25*'5-4. Calorific&amp;Emission factor'!$D$7+AW25*'5-4. Calorific&amp;Emission factor'!$D$8+AX25*'5-4. Calorific&amp;Emission factor'!$D$9)/1000),$AR25*'5-4. Calorific&amp;Emission factor'!$AE$14))</f>
        <v>5.9946480000000015</v>
      </c>
      <c r="AZ25" s="201"/>
      <c r="BB25" s="295"/>
    </row>
    <row r="26" spans="2:54" ht="18">
      <c r="B26" s="189">
        <v>21</v>
      </c>
      <c r="C26" s="115" t="s">
        <v>41</v>
      </c>
      <c r="D26" s="191" t="s">
        <v>41</v>
      </c>
      <c r="E26" s="116" t="s">
        <v>171</v>
      </c>
      <c r="F26" s="126" t="s">
        <v>172</v>
      </c>
      <c r="G26" s="117">
        <v>12.653700000000001</v>
      </c>
      <c r="H26" s="122">
        <v>1.139</v>
      </c>
      <c r="I26" s="122">
        <v>1.0363</v>
      </c>
      <c r="J26" s="122">
        <v>1.0418000000000001</v>
      </c>
      <c r="K26" s="122">
        <v>1.0032999999999999</v>
      </c>
      <c r="L26" s="122">
        <v>1.2437</v>
      </c>
      <c r="M26" s="122">
        <v>1.2002000000000002</v>
      </c>
      <c r="N26" s="122">
        <v>1.1057999999999999</v>
      </c>
      <c r="O26" s="122">
        <v>1.2130999999999998</v>
      </c>
      <c r="P26" s="122">
        <v>0.96679999999999999</v>
      </c>
      <c r="Q26" s="122">
        <v>1.0708</v>
      </c>
      <c r="R26" s="122">
        <v>0.80089999999999995</v>
      </c>
      <c r="S26" s="122">
        <v>0.83199999999999996</v>
      </c>
      <c r="T26" s="115" t="s">
        <v>168</v>
      </c>
      <c r="U26" s="193">
        <v>189876878</v>
      </c>
      <c r="V26" s="129" t="s">
        <v>173</v>
      </c>
      <c r="W26" s="128" t="s">
        <v>179</v>
      </c>
      <c r="X26" s="194">
        <v>0.87</v>
      </c>
      <c r="Y26" s="115" t="s">
        <v>175</v>
      </c>
      <c r="Z26" s="115">
        <v>2019</v>
      </c>
      <c r="AA26" s="194">
        <v>11.008979999999999</v>
      </c>
      <c r="AB26" s="7"/>
      <c r="AC26" s="7"/>
      <c r="AD26" s="7">
        <v>2024</v>
      </c>
      <c r="AE26" s="7" t="str">
        <f t="shared" si="0"/>
        <v>Electricity</v>
      </c>
      <c r="AF26" s="104">
        <f t="shared" si="5"/>
        <v>1.139</v>
      </c>
      <c r="AG26" s="104">
        <f t="shared" si="6"/>
        <v>1.0363</v>
      </c>
      <c r="AH26" s="104">
        <f t="shared" si="7"/>
        <v>1.0418000000000001</v>
      </c>
      <c r="AI26" s="104">
        <f t="shared" si="8"/>
        <v>1.0032999999999999</v>
      </c>
      <c r="AJ26" s="104">
        <f t="shared" si="9"/>
        <v>1.2437</v>
      </c>
      <c r="AK26" s="104">
        <f t="shared" si="10"/>
        <v>1.2002000000000002</v>
      </c>
      <c r="AL26" s="104">
        <f t="shared" si="11"/>
        <v>1.1057999999999999</v>
      </c>
      <c r="AM26" s="104">
        <f t="shared" si="12"/>
        <v>1.2130999999999998</v>
      </c>
      <c r="AN26" s="104">
        <f t="shared" si="13"/>
        <v>0.96679999999999999</v>
      </c>
      <c r="AO26" s="104">
        <f t="shared" si="14"/>
        <v>1.0708</v>
      </c>
      <c r="AP26" s="104">
        <f t="shared" si="15"/>
        <v>0.80089999999999995</v>
      </c>
      <c r="AQ26" s="104">
        <f t="shared" si="16"/>
        <v>0.83199999999999996</v>
      </c>
      <c r="AR26" s="104">
        <f t="shared" si="17"/>
        <v>12.653700000000001</v>
      </c>
      <c r="AS26" s="7" t="str">
        <f t="shared" si="2"/>
        <v>MWh</v>
      </c>
      <c r="AT26" s="104">
        <f t="shared" si="3"/>
        <v>45553.32</v>
      </c>
      <c r="AU26" s="7" t="str">
        <f t="shared" si="4"/>
        <v>Indonesia</v>
      </c>
      <c r="AV26" s="257">
        <f>IF($AE26="","",$AR26*IF($AE26="Electricity",VLOOKUP($AU26,'5-4. Calorific&amp;Emission factor'!$AD$9:$AJ$10,2,FALSE),VLOOKUP('3-2. (Raw data) Scope2_Location'!$E26,'5-4. Calorific&amp;Emission factor'!$AD$9:$AJ$10,5,FALSE)))</f>
        <v>9752.2065900000016</v>
      </c>
      <c r="AW26" s="69">
        <f>IF($AE26="","",$AR26*IF($AE26="Electricity",VLOOKUP($AU26,'5-4. Calorific&amp;Emission factor'!$AD$9:$AJ$10,3,FALSE),VLOOKUP('3-2. (Raw data) Scope2_Location'!$AU26,'5-4. Calorific&amp;Emission factor'!$AD$9:$AJ$10,6,FALSE)))</f>
        <v>0.48204571428571436</v>
      </c>
      <c r="AX26" s="69">
        <f>IF($AE26="","",$AR26*IF($AE26="Electricity",VLOOKUP($AU26,'5-4. Calorific&amp;Emission factor'!$AD$9:$AJ$10,4,FALSE),VLOOKUP('3-2. (Raw data) Scope2_Location'!$AU26,'5-4. Calorific&amp;Emission factor'!$AD$9:$AJ$10,7,FALSE)))</f>
        <v>0.16327354838709679</v>
      </c>
      <c r="AY26" s="200">
        <f>IF($AE26="","",IF($AU26="Korea",((AV26*'5-4. Calorific&amp;Emission factor'!$D$7+AW26*'5-4. Calorific&amp;Emission factor'!$D$8+AX26*'5-4. Calorific&amp;Emission factor'!$D$9)/1000),$AR26*'5-4. Calorific&amp;Emission factor'!$AE$14))</f>
        <v>11.008719000000001</v>
      </c>
      <c r="AZ26" s="201"/>
      <c r="BB26" s="295"/>
    </row>
    <row r="27" spans="2:54" ht="18">
      <c r="B27" s="189">
        <v>22</v>
      </c>
      <c r="C27" s="115" t="s">
        <v>41</v>
      </c>
      <c r="D27" s="191" t="s">
        <v>41</v>
      </c>
      <c r="E27" s="116" t="s">
        <v>171</v>
      </c>
      <c r="F27" s="126" t="s">
        <v>172</v>
      </c>
      <c r="G27" s="117">
        <v>8.0724000000000018</v>
      </c>
      <c r="H27" s="122">
        <v>0.5766</v>
      </c>
      <c r="I27" s="122">
        <v>0.8649</v>
      </c>
      <c r="J27" s="122">
        <v>0.2883</v>
      </c>
      <c r="K27" s="122">
        <v>0.5766</v>
      </c>
      <c r="L27" s="122">
        <v>0.8649</v>
      </c>
      <c r="M27" s="122">
        <v>0.8649</v>
      </c>
      <c r="N27" s="122">
        <v>0.2883</v>
      </c>
      <c r="O27" s="122">
        <v>0.8649</v>
      </c>
      <c r="P27" s="122">
        <v>0.8649</v>
      </c>
      <c r="Q27" s="122">
        <v>0.5766</v>
      </c>
      <c r="R27" s="122">
        <v>0.8649</v>
      </c>
      <c r="S27" s="122">
        <v>0.5766</v>
      </c>
      <c r="T27" s="115" t="s">
        <v>168</v>
      </c>
      <c r="U27" s="323" t="s">
        <v>180</v>
      </c>
      <c r="V27" s="129" t="s">
        <v>173</v>
      </c>
      <c r="W27" s="128" t="s">
        <v>179</v>
      </c>
      <c r="X27" s="194">
        <v>0.87</v>
      </c>
      <c r="Y27" s="115" t="s">
        <v>175</v>
      </c>
      <c r="Z27" s="115">
        <v>2019</v>
      </c>
      <c r="AA27" s="194">
        <v>7.02264</v>
      </c>
      <c r="AB27" s="7"/>
      <c r="AC27" s="7"/>
      <c r="AD27" s="7">
        <v>2024</v>
      </c>
      <c r="AE27" s="7" t="str">
        <f t="shared" si="0"/>
        <v>Electricity</v>
      </c>
      <c r="AF27" s="104">
        <f t="shared" si="5"/>
        <v>0.5766</v>
      </c>
      <c r="AG27" s="104">
        <f t="shared" si="6"/>
        <v>0.8649</v>
      </c>
      <c r="AH27" s="104">
        <f t="shared" si="7"/>
        <v>0.2883</v>
      </c>
      <c r="AI27" s="104">
        <f t="shared" si="8"/>
        <v>0.5766</v>
      </c>
      <c r="AJ27" s="104">
        <f t="shared" si="9"/>
        <v>0.8649</v>
      </c>
      <c r="AK27" s="104">
        <f t="shared" si="10"/>
        <v>0.8649</v>
      </c>
      <c r="AL27" s="104">
        <f t="shared" si="11"/>
        <v>0.2883</v>
      </c>
      <c r="AM27" s="104">
        <f t="shared" si="12"/>
        <v>0.8649</v>
      </c>
      <c r="AN27" s="104">
        <f t="shared" si="13"/>
        <v>0.8649</v>
      </c>
      <c r="AO27" s="104">
        <f t="shared" si="14"/>
        <v>0.5766</v>
      </c>
      <c r="AP27" s="104">
        <f t="shared" si="15"/>
        <v>0.8649</v>
      </c>
      <c r="AQ27" s="104">
        <f t="shared" si="16"/>
        <v>0.5766</v>
      </c>
      <c r="AR27" s="104">
        <f t="shared" si="17"/>
        <v>8.0724000000000018</v>
      </c>
      <c r="AS27" s="7" t="str">
        <f t="shared" si="2"/>
        <v>MWh</v>
      </c>
      <c r="AT27" s="104">
        <f t="shared" si="3"/>
        <v>29060.640000000007</v>
      </c>
      <c r="AU27" s="7" t="str">
        <f t="shared" si="4"/>
        <v>Indonesia</v>
      </c>
      <c r="AV27" s="257">
        <f>IF($AE27="","",$AR27*IF($AE27="Electricity",VLOOKUP($AU27,'5-4. Calorific&amp;Emission factor'!$AD$9:$AJ$10,2,FALSE),VLOOKUP('3-2. (Raw data) Scope2_Location'!$E27,'5-4. Calorific&amp;Emission factor'!$AD$9:$AJ$10,5,FALSE)))</f>
        <v>6221.3986800000021</v>
      </c>
      <c r="AW27" s="69">
        <f>IF($AE27="","",$AR27*IF($AE27="Electricity",VLOOKUP($AU27,'5-4. Calorific&amp;Emission factor'!$AD$9:$AJ$10,3,FALSE),VLOOKUP('3-2. (Raw data) Scope2_Location'!$AU27,'5-4. Calorific&amp;Emission factor'!$AD$9:$AJ$10,6,FALSE)))</f>
        <v>0.30752000000000007</v>
      </c>
      <c r="AX27" s="69">
        <f>IF($AE27="","",$AR27*IF($AE27="Electricity",VLOOKUP($AU27,'5-4. Calorific&amp;Emission factor'!$AD$9:$AJ$10,4,FALSE),VLOOKUP('3-2. (Raw data) Scope2_Location'!$AU27,'5-4. Calorific&amp;Emission factor'!$AD$9:$AJ$10,7,FALSE)))</f>
        <v>0.10416000000000002</v>
      </c>
      <c r="AY27" s="200">
        <f>IF($AE27="","",IF($AU27="Korea",((AV27*'5-4. Calorific&amp;Emission factor'!$D$7+AW27*'5-4. Calorific&amp;Emission factor'!$D$8+AX27*'5-4. Calorific&amp;Emission factor'!$D$9)/1000),$AR27*'5-4. Calorific&amp;Emission factor'!$AE$14))</f>
        <v>7.0229880000000016</v>
      </c>
      <c r="AZ27" s="201"/>
      <c r="BB27" s="295"/>
    </row>
    <row r="28" spans="2:54" ht="18">
      <c r="B28" s="189">
        <v>23</v>
      </c>
      <c r="C28" s="115" t="s">
        <v>42</v>
      </c>
      <c r="D28" s="191" t="s">
        <v>42</v>
      </c>
      <c r="E28" s="116" t="s">
        <v>171</v>
      </c>
      <c r="F28" s="126" t="s">
        <v>172</v>
      </c>
      <c r="G28" s="117">
        <v>2378.0160000000001</v>
      </c>
      <c r="H28" s="122">
        <v>172.208</v>
      </c>
      <c r="I28" s="122">
        <v>153.392</v>
      </c>
      <c r="J28" s="122">
        <v>206.14400000000001</v>
      </c>
      <c r="K28" s="122">
        <v>234.57599999999999</v>
      </c>
      <c r="L28" s="122">
        <v>187.50399999999999</v>
      </c>
      <c r="M28" s="122">
        <v>214.352</v>
      </c>
      <c r="N28" s="122">
        <v>215.61600000000001</v>
      </c>
      <c r="O28" s="122">
        <v>216.36799999999999</v>
      </c>
      <c r="P28" s="122">
        <v>219.536</v>
      </c>
      <c r="Q28" s="122">
        <v>197.21600000000001</v>
      </c>
      <c r="R28" s="122">
        <v>188.48</v>
      </c>
      <c r="S28" s="122">
        <v>172.624</v>
      </c>
      <c r="T28" s="115" t="s">
        <v>168</v>
      </c>
      <c r="U28" s="193">
        <v>2649836303</v>
      </c>
      <c r="V28" s="129" t="s">
        <v>173</v>
      </c>
      <c r="W28" s="128" t="s">
        <v>174</v>
      </c>
      <c r="X28" s="194">
        <v>0.8</v>
      </c>
      <c r="Y28" s="115" t="s">
        <v>175</v>
      </c>
      <c r="Z28" s="115">
        <v>2019</v>
      </c>
      <c r="AA28" s="194">
        <v>1902418</v>
      </c>
      <c r="AB28" s="7"/>
      <c r="AC28" s="7"/>
      <c r="AD28" s="7">
        <v>2022</v>
      </c>
      <c r="AE28" s="7" t="str">
        <f t="shared" si="0"/>
        <v>Electricity</v>
      </c>
      <c r="AF28" s="104">
        <f t="shared" si="5"/>
        <v>172.208</v>
      </c>
      <c r="AG28" s="104">
        <f t="shared" si="6"/>
        <v>153.392</v>
      </c>
      <c r="AH28" s="104">
        <f t="shared" si="7"/>
        <v>206.14400000000001</v>
      </c>
      <c r="AI28" s="104">
        <f t="shared" si="8"/>
        <v>234.57599999999999</v>
      </c>
      <c r="AJ28" s="104">
        <f t="shared" si="9"/>
        <v>187.50399999999999</v>
      </c>
      <c r="AK28" s="104">
        <f t="shared" si="10"/>
        <v>214.352</v>
      </c>
      <c r="AL28" s="104">
        <f t="shared" si="11"/>
        <v>215.61600000000001</v>
      </c>
      <c r="AM28" s="104">
        <f t="shared" si="12"/>
        <v>216.36799999999999</v>
      </c>
      <c r="AN28" s="104">
        <f t="shared" si="13"/>
        <v>219.536</v>
      </c>
      <c r="AO28" s="104">
        <f t="shared" si="14"/>
        <v>197.21600000000001</v>
      </c>
      <c r="AP28" s="104">
        <f t="shared" si="15"/>
        <v>188.48</v>
      </c>
      <c r="AQ28" s="104">
        <f t="shared" si="16"/>
        <v>172.624</v>
      </c>
      <c r="AR28" s="104">
        <f t="shared" si="17"/>
        <v>2378.0160000000001</v>
      </c>
      <c r="AS28" s="7" t="str">
        <f t="shared" si="2"/>
        <v>MWh</v>
      </c>
      <c r="AT28" s="104">
        <f t="shared" si="3"/>
        <v>8560857.5999999996</v>
      </c>
      <c r="AU28" s="7" t="str">
        <f t="shared" si="4"/>
        <v>Indonesia</v>
      </c>
      <c r="AV28" s="257">
        <f>IF($AE28="","",$AR28*IF($AE28="Electricity",VLOOKUP($AU28,'5-4. Calorific&amp;Emission factor'!$AD$9:$AJ$10,2,FALSE),VLOOKUP('3-2. (Raw data) Scope2_Location'!$E28,'5-4. Calorific&amp;Emission factor'!$AD$9:$AJ$10,5,FALSE)))</f>
        <v>1832736.9312000002</v>
      </c>
      <c r="AW28" s="69">
        <f>IF($AE28="","",$AR28*IF($AE28="Electricity",VLOOKUP($AU28,'5-4. Calorific&amp;Emission factor'!$AD$9:$AJ$10,3,FALSE),VLOOKUP('3-2. (Raw data) Scope2_Location'!$AU28,'5-4. Calorific&amp;Emission factor'!$AD$9:$AJ$10,6,FALSE)))</f>
        <v>90.591085714285725</v>
      </c>
      <c r="AX28" s="69">
        <f>IF($AE28="","",$AR28*IF($AE28="Electricity",VLOOKUP($AU28,'5-4. Calorific&amp;Emission factor'!$AD$9:$AJ$10,4,FALSE),VLOOKUP('3-2. (Raw data) Scope2_Location'!$AU28,'5-4. Calorific&amp;Emission factor'!$AD$9:$AJ$10,7,FALSE)))</f>
        <v>30.684077419354839</v>
      </c>
      <c r="AY28" s="200">
        <f>IF($AE28="","",IF($AU28="Korea",((AV28*'5-4. Calorific&amp;Emission factor'!$D$7+AW28*'5-4. Calorific&amp;Emission factor'!$D$8+AX28*'5-4. Calorific&amp;Emission factor'!$D$9)/1000),$AR28*'5-4. Calorific&amp;Emission factor'!$AE$14))</f>
        <v>2068.87392</v>
      </c>
      <c r="AZ28" s="201"/>
      <c r="BB28" s="295"/>
    </row>
    <row r="29" spans="2:54" ht="18">
      <c r="B29" s="189">
        <v>24</v>
      </c>
      <c r="C29" s="115" t="s">
        <v>42</v>
      </c>
      <c r="D29" s="191" t="s">
        <v>42</v>
      </c>
      <c r="E29" s="116" t="s">
        <v>171</v>
      </c>
      <c r="F29" s="126" t="s">
        <v>172</v>
      </c>
      <c r="G29" s="117">
        <v>2347.692</v>
      </c>
      <c r="H29" s="122">
        <v>174.952</v>
      </c>
      <c r="I29" s="122">
        <v>168.376</v>
      </c>
      <c r="J29" s="122">
        <v>197.208</v>
      </c>
      <c r="K29" s="122">
        <v>127.458</v>
      </c>
      <c r="L29" s="122">
        <v>219.21600000000001</v>
      </c>
      <c r="M29" s="122">
        <v>195.541</v>
      </c>
      <c r="N29" s="122">
        <v>198.71199999999999</v>
      </c>
      <c r="O29" s="122">
        <v>196.904</v>
      </c>
      <c r="P29" s="122">
        <v>192.31</v>
      </c>
      <c r="Q29" s="122">
        <v>220.58199999999999</v>
      </c>
      <c r="R29" s="122">
        <v>239.39</v>
      </c>
      <c r="S29" s="122">
        <v>217.04300000000001</v>
      </c>
      <c r="T29" s="115" t="s">
        <v>168</v>
      </c>
      <c r="U29" s="193">
        <v>2599210153</v>
      </c>
      <c r="V29" s="129" t="s">
        <v>173</v>
      </c>
      <c r="W29" s="128" t="s">
        <v>174</v>
      </c>
      <c r="X29" s="194">
        <v>0.8</v>
      </c>
      <c r="Y29" s="115" t="s">
        <v>175</v>
      </c>
      <c r="Z29" s="115">
        <v>2019</v>
      </c>
      <c r="AA29" s="194">
        <v>1878153</v>
      </c>
      <c r="AB29" s="7"/>
      <c r="AC29" s="7"/>
      <c r="AD29" s="7">
        <v>2023</v>
      </c>
      <c r="AE29" s="7" t="str">
        <f t="shared" si="0"/>
        <v>Electricity</v>
      </c>
      <c r="AF29" s="104">
        <f t="shared" si="5"/>
        <v>174.952</v>
      </c>
      <c r="AG29" s="104">
        <f t="shared" si="6"/>
        <v>168.376</v>
      </c>
      <c r="AH29" s="104">
        <f t="shared" si="7"/>
        <v>197.208</v>
      </c>
      <c r="AI29" s="104">
        <f t="shared" si="8"/>
        <v>127.458</v>
      </c>
      <c r="AJ29" s="104">
        <f t="shared" si="9"/>
        <v>219.21600000000001</v>
      </c>
      <c r="AK29" s="104">
        <f t="shared" si="10"/>
        <v>195.541</v>
      </c>
      <c r="AL29" s="104">
        <f t="shared" si="11"/>
        <v>198.71199999999999</v>
      </c>
      <c r="AM29" s="104">
        <f t="shared" si="12"/>
        <v>196.904</v>
      </c>
      <c r="AN29" s="104">
        <f t="shared" si="13"/>
        <v>192.31</v>
      </c>
      <c r="AO29" s="104">
        <f t="shared" si="14"/>
        <v>220.58199999999999</v>
      </c>
      <c r="AP29" s="104">
        <f t="shared" si="15"/>
        <v>239.39</v>
      </c>
      <c r="AQ29" s="104">
        <f t="shared" si="16"/>
        <v>217.04300000000001</v>
      </c>
      <c r="AR29" s="104">
        <f t="shared" si="17"/>
        <v>2347.692</v>
      </c>
      <c r="AS29" s="7" t="str">
        <f t="shared" si="2"/>
        <v>MWh</v>
      </c>
      <c r="AT29" s="104">
        <f t="shared" si="3"/>
        <v>8451691.1999999993</v>
      </c>
      <c r="AU29" s="7" t="str">
        <f t="shared" si="4"/>
        <v>Indonesia</v>
      </c>
      <c r="AV29" s="257">
        <f>IF($AE29="","",$AR29*IF($AE29="Electricity",VLOOKUP($AU29,'5-4. Calorific&amp;Emission factor'!$AD$9:$AJ$10,2,FALSE),VLOOKUP('3-2. (Raw data) Scope2_Location'!$E29,'5-4. Calorific&amp;Emission factor'!$AD$9:$AJ$10,5,FALSE)))</f>
        <v>1809366.2244000002</v>
      </c>
      <c r="AW29" s="69">
        <f>IF($AE29="","",$AR29*IF($AE29="Electricity",VLOOKUP($AU29,'5-4. Calorific&amp;Emission factor'!$AD$9:$AJ$10,3,FALSE),VLOOKUP('3-2. (Raw data) Scope2_Location'!$AU29,'5-4. Calorific&amp;Emission factor'!$AD$9:$AJ$10,6,FALSE)))</f>
        <v>89.435885714285718</v>
      </c>
      <c r="AX29" s="69">
        <f>IF($AE29="","",$AR29*IF($AE29="Electricity",VLOOKUP($AU29,'5-4. Calorific&amp;Emission factor'!$AD$9:$AJ$10,4,FALSE),VLOOKUP('3-2. (Raw data) Scope2_Location'!$AU29,'5-4. Calorific&amp;Emission factor'!$AD$9:$AJ$10,7,FALSE)))</f>
        <v>30.2928</v>
      </c>
      <c r="AY29" s="200">
        <f>IF($AE29="","",IF($AU29="Korea",((AV29*'5-4. Calorific&amp;Emission factor'!$D$7+AW29*'5-4. Calorific&amp;Emission factor'!$D$8+AX29*'5-4. Calorific&amp;Emission factor'!$D$9)/1000),$AR29*'5-4. Calorific&amp;Emission factor'!$AE$14))</f>
        <v>2042.4920400000001</v>
      </c>
      <c r="AZ29" s="201"/>
      <c r="BB29" s="295"/>
    </row>
    <row r="30" spans="2:54" ht="18">
      <c r="B30" s="189">
        <v>25</v>
      </c>
      <c r="C30" s="115" t="s">
        <v>42</v>
      </c>
      <c r="D30" s="191" t="s">
        <v>42</v>
      </c>
      <c r="E30" s="116" t="s">
        <v>171</v>
      </c>
      <c r="F30" s="126" t="s">
        <v>172</v>
      </c>
      <c r="G30" s="117">
        <v>3542.5660000000003</v>
      </c>
      <c r="H30" s="122">
        <v>245.78399999999999</v>
      </c>
      <c r="I30" s="122">
        <v>224.66300000000001</v>
      </c>
      <c r="J30" s="122">
        <v>259.904</v>
      </c>
      <c r="K30" s="122">
        <v>211.07300000000001</v>
      </c>
      <c r="L30" s="122">
        <v>306.65800000000002</v>
      </c>
      <c r="M30" s="122">
        <v>277.37700000000001</v>
      </c>
      <c r="N30" s="122">
        <v>316.565</v>
      </c>
      <c r="O30" s="122">
        <v>293.66399999999999</v>
      </c>
      <c r="P30" s="122">
        <v>330.51400000000001</v>
      </c>
      <c r="Q30" s="122">
        <v>376.16899999999998</v>
      </c>
      <c r="R30" s="122">
        <v>348.07900000000001</v>
      </c>
      <c r="S30" s="122">
        <v>352.11599999999999</v>
      </c>
      <c r="T30" s="115" t="s">
        <v>168</v>
      </c>
      <c r="U30" s="193">
        <v>3282815422</v>
      </c>
      <c r="V30" s="129" t="s">
        <v>173</v>
      </c>
      <c r="W30" s="128" t="s">
        <v>174</v>
      </c>
      <c r="X30" s="194">
        <v>0.8</v>
      </c>
      <c r="Y30" s="115" t="s">
        <v>175</v>
      </c>
      <c r="Z30" s="115">
        <v>2019</v>
      </c>
      <c r="AA30" s="194">
        <v>2552360</v>
      </c>
      <c r="AB30" s="7"/>
      <c r="AC30" s="7"/>
      <c r="AD30" s="7">
        <v>2024</v>
      </c>
      <c r="AE30" s="7" t="str">
        <f t="shared" si="0"/>
        <v>Electricity</v>
      </c>
      <c r="AF30" s="104">
        <f t="shared" si="5"/>
        <v>245.78399999999999</v>
      </c>
      <c r="AG30" s="104">
        <f t="shared" si="6"/>
        <v>224.66300000000001</v>
      </c>
      <c r="AH30" s="104">
        <f t="shared" si="7"/>
        <v>259.904</v>
      </c>
      <c r="AI30" s="104">
        <f t="shared" si="8"/>
        <v>211.07300000000001</v>
      </c>
      <c r="AJ30" s="104">
        <f t="shared" si="9"/>
        <v>306.65800000000002</v>
      </c>
      <c r="AK30" s="104">
        <f t="shared" si="10"/>
        <v>277.37700000000001</v>
      </c>
      <c r="AL30" s="104">
        <f t="shared" si="11"/>
        <v>316.565</v>
      </c>
      <c r="AM30" s="104">
        <f t="shared" si="12"/>
        <v>293.66399999999999</v>
      </c>
      <c r="AN30" s="104">
        <f t="shared" si="13"/>
        <v>330.51400000000001</v>
      </c>
      <c r="AO30" s="104">
        <f t="shared" si="14"/>
        <v>376.16899999999998</v>
      </c>
      <c r="AP30" s="104">
        <f t="shared" si="15"/>
        <v>348.07900000000001</v>
      </c>
      <c r="AQ30" s="104">
        <f t="shared" si="16"/>
        <v>352.11599999999999</v>
      </c>
      <c r="AR30" s="104">
        <f t="shared" si="17"/>
        <v>3542.5660000000003</v>
      </c>
      <c r="AS30" s="7" t="str">
        <f t="shared" si="2"/>
        <v>MWh</v>
      </c>
      <c r="AT30" s="104">
        <f t="shared" si="3"/>
        <v>12753237.600000001</v>
      </c>
      <c r="AU30" s="7" t="str">
        <f t="shared" si="4"/>
        <v>Indonesia</v>
      </c>
      <c r="AV30" s="257">
        <f>IF($AE30="","",$AR30*IF($AE30="Electricity",VLOOKUP($AU30,'5-4. Calorific&amp;Emission factor'!$AD$9:$AJ$10,2,FALSE),VLOOKUP('3-2. (Raw data) Scope2_Location'!$E30,'5-4. Calorific&amp;Emission factor'!$AD$9:$AJ$10,5,FALSE)))</f>
        <v>2730255.6162000005</v>
      </c>
      <c r="AW30" s="69">
        <f>IF($AE30="","",$AR30*IF($AE30="Electricity",VLOOKUP($AU30,'5-4. Calorific&amp;Emission factor'!$AD$9:$AJ$10,3,FALSE),VLOOKUP('3-2. (Raw data) Scope2_Location'!$AU30,'5-4. Calorific&amp;Emission factor'!$AD$9:$AJ$10,6,FALSE)))</f>
        <v>134.95489523809525</v>
      </c>
      <c r="AX30" s="69">
        <f>IF($AE30="","",$AR30*IF($AE30="Electricity",VLOOKUP($AU30,'5-4. Calorific&amp;Emission factor'!$AD$9:$AJ$10,4,FALSE),VLOOKUP('3-2. (Raw data) Scope2_Location'!$AU30,'5-4. Calorific&amp;Emission factor'!$AD$9:$AJ$10,7,FALSE)))</f>
        <v>45.710529032258066</v>
      </c>
      <c r="AY30" s="200">
        <f>IF($AE30="","",IF($AU30="Korea",((AV30*'5-4. Calorific&amp;Emission factor'!$D$7+AW30*'5-4. Calorific&amp;Emission factor'!$D$8+AX30*'5-4. Calorific&amp;Emission factor'!$D$9)/1000),$AR30*'5-4. Calorific&amp;Emission factor'!$AE$14))</f>
        <v>3082.03242</v>
      </c>
      <c r="AZ30" s="201"/>
      <c r="BB30" s="295"/>
    </row>
    <row r="31" spans="2:54" ht="18">
      <c r="B31" s="189">
        <v>26</v>
      </c>
      <c r="C31" s="112" t="s">
        <v>181</v>
      </c>
      <c r="D31" s="190" t="s">
        <v>604</v>
      </c>
      <c r="E31" s="116" t="s">
        <v>611</v>
      </c>
      <c r="F31" s="126" t="s">
        <v>172</v>
      </c>
      <c r="G31" s="117">
        <v>6.7221333333333328</v>
      </c>
      <c r="H31" s="122">
        <v>0.56479999999999997</v>
      </c>
      <c r="I31" s="122">
        <v>0.49613333333333332</v>
      </c>
      <c r="J31" s="122">
        <v>0.45046666666666663</v>
      </c>
      <c r="K31" s="122">
        <v>0.42126666666666668</v>
      </c>
      <c r="L31" s="122">
        <v>0.53173333333333339</v>
      </c>
      <c r="M31" s="122">
        <v>0.65346666666666675</v>
      </c>
      <c r="N31" s="122">
        <v>0.83133333333333337</v>
      </c>
      <c r="O31" s="122">
        <v>0.8866666666666666</v>
      </c>
      <c r="P31" s="122">
        <v>0.63379999999999992</v>
      </c>
      <c r="Q31" s="122">
        <v>0.34233333333333332</v>
      </c>
      <c r="R31" s="122">
        <v>0.36380000000000001</v>
      </c>
      <c r="S31" s="122">
        <v>0.54633333333333334</v>
      </c>
      <c r="T31" s="115" t="s">
        <v>168</v>
      </c>
      <c r="U31" s="193"/>
      <c r="V31" s="129" t="s">
        <v>169</v>
      </c>
      <c r="W31" s="128" t="s">
        <v>745</v>
      </c>
      <c r="X31" s="128"/>
      <c r="Y31" s="194"/>
      <c r="Z31" s="115"/>
      <c r="AA31" s="115"/>
      <c r="AB31" s="194"/>
      <c r="AC31" s="7"/>
      <c r="AD31" s="7">
        <v>2022</v>
      </c>
      <c r="AE31" s="7" t="str">
        <f t="shared" si="0"/>
        <v>Electricity</v>
      </c>
      <c r="AF31" s="104">
        <f t="shared" si="5"/>
        <v>0.56479999999999997</v>
      </c>
      <c r="AG31" s="104">
        <f t="shared" si="6"/>
        <v>0.49613333333333332</v>
      </c>
      <c r="AH31" s="104">
        <f t="shared" si="7"/>
        <v>0.45046666666666663</v>
      </c>
      <c r="AI31" s="104">
        <f t="shared" si="8"/>
        <v>0.42126666666666668</v>
      </c>
      <c r="AJ31" s="104">
        <f t="shared" si="9"/>
        <v>0.53173333333333339</v>
      </c>
      <c r="AK31" s="104">
        <f t="shared" si="10"/>
        <v>0.65346666666666675</v>
      </c>
      <c r="AL31" s="104">
        <f t="shared" si="11"/>
        <v>0.83133333333333337</v>
      </c>
      <c r="AM31" s="104">
        <f t="shared" si="12"/>
        <v>0.8866666666666666</v>
      </c>
      <c r="AN31" s="104">
        <f t="shared" si="13"/>
        <v>0.63379999999999992</v>
      </c>
      <c r="AO31" s="104">
        <f t="shared" si="14"/>
        <v>0.34233333333333332</v>
      </c>
      <c r="AP31" s="104">
        <f t="shared" si="15"/>
        <v>0.36380000000000001</v>
      </c>
      <c r="AQ31" s="104">
        <f t="shared" si="16"/>
        <v>0.54633333333333334</v>
      </c>
      <c r="AR31" s="104">
        <f t="shared" si="17"/>
        <v>6.7221333333333328</v>
      </c>
      <c r="AS31" s="7" t="str">
        <f t="shared" si="2"/>
        <v>MWh</v>
      </c>
      <c r="AT31" s="104">
        <f t="shared" si="3"/>
        <v>24199.679999999997</v>
      </c>
      <c r="AU31" s="7" t="str">
        <f t="shared" si="4"/>
        <v>Korea</v>
      </c>
      <c r="AV31" s="257">
        <f>IF($AE31="","",$AR31*IF($AE31="Electricity",VLOOKUP($AU31,'5-4. Calorific&amp;Emission factor'!$AD$9:$AJ$10,2,FALSE),VLOOKUP('3-2. (Raw data) Scope2_Location'!$E31,'5-4. Calorific&amp;Emission factor'!$AD$9:$AJ$10,5,FALSE)))</f>
        <v>3127.8086399999997</v>
      </c>
      <c r="AW31" s="69">
        <f>IF($AE31="","",$AR31*IF($AE31="Electricity",VLOOKUP($AU31,'5-4. Calorific&amp;Emission factor'!$AD$9:$AJ$10,3,FALSE),VLOOKUP('3-2. (Raw data) Scope2_Location'!$AU31,'5-4. Calorific&amp;Emission factor'!$AD$9:$AJ$10,6,FALSE)))</f>
        <v>6.4020317460317458E-2</v>
      </c>
      <c r="AX31" s="69">
        <f>IF($AE31="","",$AR31*IF($AE31="Electricity",VLOOKUP($AU31,'5-4. Calorific&amp;Emission factor'!$AD$9:$AJ$10,4,FALSE),VLOOKUP('3-2. (Raw data) Scope2_Location'!$AU31,'5-4. Calorific&amp;Emission factor'!$AD$9:$AJ$10,7,FALSE)))</f>
        <v>3.4694881720430108E-2</v>
      </c>
      <c r="AY31" s="200">
        <f>IF($AE31="","",IF($AU31="Korea",((AV31*'5-4. Calorific&amp;Emission factor'!$D$7+AW31*'5-4. Calorific&amp;Emission factor'!$D$8+AX31*'5-4. Calorific&amp;Emission factor'!$D$9)/1000),$AR31*'5-4. Calorific&amp;Emission factor'!$AE$14))</f>
        <v>3.1390088912811063</v>
      </c>
      <c r="AZ31" s="201"/>
      <c r="BB31" s="295"/>
    </row>
    <row r="32" spans="2:54" ht="18">
      <c r="B32" s="189">
        <v>27</v>
      </c>
      <c r="C32" s="112" t="s">
        <v>181</v>
      </c>
      <c r="D32" s="190" t="s">
        <v>604</v>
      </c>
      <c r="E32" s="116" t="s">
        <v>611</v>
      </c>
      <c r="F32" s="126" t="s">
        <v>172</v>
      </c>
      <c r="G32" s="117">
        <v>5.5153999999999996</v>
      </c>
      <c r="H32" s="122">
        <v>0.48113333333333336</v>
      </c>
      <c r="I32" s="122">
        <v>0.40233333333333332</v>
      </c>
      <c r="J32" s="122">
        <v>0.32346666666666662</v>
      </c>
      <c r="K32" s="122">
        <v>0.27500000000000002</v>
      </c>
      <c r="L32" s="122">
        <v>0.41153333333333336</v>
      </c>
      <c r="M32" s="122">
        <v>0.58513333333333328</v>
      </c>
      <c r="N32" s="122">
        <v>0.62366666666666659</v>
      </c>
      <c r="O32" s="122">
        <v>0.77413333333333334</v>
      </c>
      <c r="P32" s="122">
        <v>0.52213333333333334</v>
      </c>
      <c r="Q32" s="122">
        <v>0.28793333333333332</v>
      </c>
      <c r="R32" s="122">
        <v>0.38153333333333339</v>
      </c>
      <c r="S32" s="122">
        <v>0.44739999999999996</v>
      </c>
      <c r="T32" s="115" t="s">
        <v>168</v>
      </c>
      <c r="U32" s="193"/>
      <c r="V32" s="129" t="s">
        <v>169</v>
      </c>
      <c r="W32" s="128" t="s">
        <v>745</v>
      </c>
      <c r="X32" s="128"/>
      <c r="Y32" s="194"/>
      <c r="Z32" s="115"/>
      <c r="AA32" s="115"/>
      <c r="AB32" s="194"/>
      <c r="AC32" s="7"/>
      <c r="AD32" s="7">
        <v>2023</v>
      </c>
      <c r="AE32" s="7" t="str">
        <f t="shared" si="0"/>
        <v>Electricity</v>
      </c>
      <c r="AF32" s="104">
        <f t="shared" si="5"/>
        <v>0.48113333333333336</v>
      </c>
      <c r="AG32" s="104">
        <f t="shared" si="6"/>
        <v>0.40233333333333332</v>
      </c>
      <c r="AH32" s="104">
        <f t="shared" si="7"/>
        <v>0.32346666666666662</v>
      </c>
      <c r="AI32" s="104">
        <f t="shared" si="8"/>
        <v>0.27500000000000002</v>
      </c>
      <c r="AJ32" s="104">
        <f t="shared" si="9"/>
        <v>0.41153333333333336</v>
      </c>
      <c r="AK32" s="104">
        <f t="shared" si="10"/>
        <v>0.58513333333333328</v>
      </c>
      <c r="AL32" s="104">
        <f t="shared" si="11"/>
        <v>0.62366666666666659</v>
      </c>
      <c r="AM32" s="104">
        <f t="shared" si="12"/>
        <v>0.77413333333333334</v>
      </c>
      <c r="AN32" s="104">
        <f t="shared" si="13"/>
        <v>0.52213333333333334</v>
      </c>
      <c r="AO32" s="104">
        <f t="shared" si="14"/>
        <v>0.28793333333333332</v>
      </c>
      <c r="AP32" s="104">
        <f t="shared" si="15"/>
        <v>0.38153333333333339</v>
      </c>
      <c r="AQ32" s="104">
        <f t="shared" si="16"/>
        <v>0.44739999999999996</v>
      </c>
      <c r="AR32" s="104">
        <f t="shared" si="17"/>
        <v>5.5153999999999996</v>
      </c>
      <c r="AS32" s="7" t="str">
        <f t="shared" si="2"/>
        <v>MWh</v>
      </c>
      <c r="AT32" s="104">
        <f t="shared" si="3"/>
        <v>19855.439999999999</v>
      </c>
      <c r="AU32" s="7" t="str">
        <f t="shared" si="4"/>
        <v>Korea</v>
      </c>
      <c r="AV32" s="257">
        <f>IF($AE32="","",$AR32*IF($AE32="Electricity",VLOOKUP($AU32,'5-4. Calorific&amp;Emission factor'!$AD$9:$AJ$10,2,FALSE),VLOOKUP('3-2. (Raw data) Scope2_Location'!$E32,'5-4. Calorific&amp;Emission factor'!$AD$9:$AJ$10,5,FALSE)))</f>
        <v>2566.3156199999999</v>
      </c>
      <c r="AW32" s="69">
        <f>IF($AE32="","",$AR32*IF($AE32="Electricity",VLOOKUP($AU32,'5-4. Calorific&amp;Emission factor'!$AD$9:$AJ$10,3,FALSE),VLOOKUP('3-2. (Raw data) Scope2_Location'!$AU32,'5-4. Calorific&amp;Emission factor'!$AD$9:$AJ$10,6,FALSE)))</f>
        <v>5.2527619047619052E-2</v>
      </c>
      <c r="AX32" s="69">
        <f>IF($AE32="","",$AR32*IF($AE32="Electricity",VLOOKUP($AU32,'5-4. Calorific&amp;Emission factor'!$AD$9:$AJ$10,4,FALSE),VLOOKUP('3-2. (Raw data) Scope2_Location'!$AU32,'5-4. Calorific&amp;Emission factor'!$AD$9:$AJ$10,7,FALSE)))</f>
        <v>2.8466580645161287E-2</v>
      </c>
      <c r="AY32" s="200">
        <f>IF($AE32="","",IF($AU32="Korea",((AV32*'5-4. Calorific&amp;Emission factor'!$D$7+AW32*'5-4. Calorific&amp;Emission factor'!$D$8+AX32*'5-4. Calorific&amp;Emission factor'!$D$9)/1000),$AR32*'5-4. Calorific&amp;Emission factor'!$AE$14))</f>
        <v>2.5755052422304141</v>
      </c>
      <c r="AZ32" s="201"/>
      <c r="BB32" s="295"/>
    </row>
    <row r="33" spans="2:54" ht="18">
      <c r="B33" s="189">
        <v>28</v>
      </c>
      <c r="C33" s="112" t="s">
        <v>181</v>
      </c>
      <c r="D33" s="190" t="s">
        <v>604</v>
      </c>
      <c r="E33" s="116" t="s">
        <v>611</v>
      </c>
      <c r="F33" s="126" t="s">
        <v>172</v>
      </c>
      <c r="G33" s="117">
        <v>5.1026000000000007</v>
      </c>
      <c r="H33" s="122">
        <v>0.47653333333333336</v>
      </c>
      <c r="I33" s="122">
        <v>0.35599999999999998</v>
      </c>
      <c r="J33" s="122">
        <v>0.33539999999999998</v>
      </c>
      <c r="K33" s="122">
        <v>0.2722</v>
      </c>
      <c r="L33" s="122">
        <v>0.38453333333333339</v>
      </c>
      <c r="M33" s="122">
        <v>0.57540000000000002</v>
      </c>
      <c r="N33" s="122">
        <v>0.71573333333333333</v>
      </c>
      <c r="O33" s="122">
        <v>0.81140000000000001</v>
      </c>
      <c r="P33" s="122">
        <v>0.54326666666666668</v>
      </c>
      <c r="Q33" s="122">
        <v>0.33300000000000002</v>
      </c>
      <c r="R33" s="122">
        <v>0.29913333333333331</v>
      </c>
      <c r="S33" s="122">
        <v>0.47339999999999999</v>
      </c>
      <c r="T33" s="115" t="s">
        <v>168</v>
      </c>
      <c r="U33" s="193"/>
      <c r="V33" s="129" t="s">
        <v>169</v>
      </c>
      <c r="W33" s="128" t="s">
        <v>745</v>
      </c>
      <c r="X33" s="128"/>
      <c r="Y33" s="194"/>
      <c r="Z33" s="115"/>
      <c r="AA33" s="115"/>
      <c r="AB33" s="194"/>
      <c r="AC33" s="7"/>
      <c r="AD33" s="7">
        <v>2024</v>
      </c>
      <c r="AE33" s="7" t="str">
        <f t="shared" si="0"/>
        <v>Electricity</v>
      </c>
      <c r="AF33" s="104">
        <f t="shared" si="5"/>
        <v>0.47653333333333336</v>
      </c>
      <c r="AG33" s="104">
        <f t="shared" si="6"/>
        <v>0.35599999999999998</v>
      </c>
      <c r="AH33" s="104">
        <f t="shared" si="7"/>
        <v>0.33539999999999998</v>
      </c>
      <c r="AI33" s="104">
        <f t="shared" si="8"/>
        <v>0.2722</v>
      </c>
      <c r="AJ33" s="104">
        <f t="shared" si="9"/>
        <v>0.38453333333333339</v>
      </c>
      <c r="AK33" s="104">
        <f t="shared" si="10"/>
        <v>0.57540000000000002</v>
      </c>
      <c r="AL33" s="104">
        <f t="shared" si="11"/>
        <v>0.71573333333333333</v>
      </c>
      <c r="AM33" s="104">
        <f t="shared" si="12"/>
        <v>0.81140000000000001</v>
      </c>
      <c r="AN33" s="104">
        <f t="shared" si="13"/>
        <v>0.54326666666666668</v>
      </c>
      <c r="AO33" s="104">
        <f t="shared" si="14"/>
        <v>0.33300000000000002</v>
      </c>
      <c r="AP33" s="104">
        <f t="shared" si="15"/>
        <v>0.29913333333333331</v>
      </c>
      <c r="AQ33" s="104">
        <f t="shared" si="16"/>
        <v>0.47339999999999999</v>
      </c>
      <c r="AR33" s="104">
        <f t="shared" si="17"/>
        <v>5.5760000000000005</v>
      </c>
      <c r="AS33" s="7" t="str">
        <f t="shared" si="2"/>
        <v>MWh</v>
      </c>
      <c r="AT33" s="104">
        <f t="shared" si="3"/>
        <v>20073.600000000002</v>
      </c>
      <c r="AU33" s="7" t="str">
        <f t="shared" si="4"/>
        <v>Korea</v>
      </c>
      <c r="AV33" s="257">
        <f>IF($AE33="","",$AR33*IF($AE33="Electricity",VLOOKUP($AU33,'5-4. Calorific&amp;Emission factor'!$AD$9:$AJ$10,2,FALSE),VLOOKUP('3-2. (Raw data) Scope2_Location'!$E33,'5-4. Calorific&amp;Emission factor'!$AD$9:$AJ$10,5,FALSE)))</f>
        <v>2594.5128000000004</v>
      </c>
      <c r="AW33" s="69">
        <f>IF($AE33="","",$AR33*IF($AE33="Electricity",VLOOKUP($AU33,'5-4. Calorific&amp;Emission factor'!$AD$9:$AJ$10,3,FALSE),VLOOKUP('3-2. (Raw data) Scope2_Location'!$AU33,'5-4. Calorific&amp;Emission factor'!$AD$9:$AJ$10,6,FALSE)))</f>
        <v>5.3104761904761912E-2</v>
      </c>
      <c r="AX33" s="69">
        <f>IF($AE33="","",$AR33*IF($AE33="Electricity",VLOOKUP($AU33,'5-4. Calorific&amp;Emission factor'!$AD$9:$AJ$10,4,FALSE),VLOOKUP('3-2. (Raw data) Scope2_Location'!$AU33,'5-4. Calorific&amp;Emission factor'!$AD$9:$AJ$10,7,FALSE)))</f>
        <v>2.8779354838709682E-2</v>
      </c>
      <c r="AY33" s="200">
        <f>IF($AE33="","",IF($AU33="Korea",((AV33*'5-4. Calorific&amp;Emission factor'!$D$7+AW33*'5-4. Calorific&amp;Emission factor'!$D$8+AX33*'5-4. Calorific&amp;Emission factor'!$D$9)/1000),$AR33*'5-4. Calorific&amp;Emission factor'!$AE$14))</f>
        <v>2.6038033924423969</v>
      </c>
      <c r="AZ33" s="201"/>
      <c r="BB33" s="295"/>
    </row>
    <row r="35" spans="2:54">
      <c r="AR35" s="295"/>
    </row>
    <row r="36" spans="2:54">
      <c r="AR36" s="295"/>
    </row>
    <row r="37" spans="2:54">
      <c r="AR37" s="295"/>
    </row>
    <row r="41" spans="2:54">
      <c r="AS41" s="201"/>
      <c r="AT41" s="201"/>
    </row>
    <row r="42" spans="2:54">
      <c r="AS42" s="201"/>
      <c r="AT42" s="201"/>
    </row>
    <row r="43" spans="2:54">
      <c r="AS43" s="201"/>
      <c r="AT43" s="201"/>
    </row>
  </sheetData>
  <autoFilter ref="B5:BA33" xr:uid="{C7105556-E672-422F-96D8-BC4C5C854335}"/>
  <mergeCells count="5">
    <mergeCell ref="AV4:AY4"/>
    <mergeCell ref="AD4:AU4"/>
    <mergeCell ref="D4:E4"/>
    <mergeCell ref="F4:V4"/>
    <mergeCell ref="W4:AC4"/>
  </mergeCells>
  <phoneticPr fontId="2" type="noConversion"/>
  <conditionalFormatting sqref="C18:D30">
    <cfRule type="expression" dxfId="82" priority="6">
      <formula>$E18="-Please Select-"</formula>
    </cfRule>
    <cfRule type="expression" dxfId="81" priority="7">
      <formula>$A18="*Example"</formula>
    </cfRule>
  </conditionalFormatting>
  <conditionalFormatting sqref="C6:E8">
    <cfRule type="expression" dxfId="80" priority="144">
      <formula>$E6="-선택-"</formula>
    </cfRule>
    <cfRule type="expression" dxfId="79" priority="145">
      <formula>$A6="*예시"</formula>
    </cfRule>
  </conditionalFormatting>
  <conditionalFormatting sqref="C9:E17">
    <cfRule type="expression" dxfId="78" priority="132">
      <formula>$E9="-Please Select-"</formula>
    </cfRule>
    <cfRule type="expression" dxfId="77" priority="133">
      <formula>$A9="*Example"</formula>
    </cfRule>
  </conditionalFormatting>
  <conditionalFormatting sqref="C31:E33">
    <cfRule type="expression" dxfId="76" priority="111">
      <formula>$A31="*예시"</formula>
    </cfRule>
    <cfRule type="expression" dxfId="75" priority="110">
      <formula>$E31="-선택-"</formula>
    </cfRule>
  </conditionalFormatting>
  <conditionalFormatting sqref="E18:E20">
    <cfRule type="expression" dxfId="74" priority="126">
      <formula>$E18="-Please Select-"</formula>
    </cfRule>
    <cfRule type="expression" dxfId="73" priority="127">
      <formula>$A18="*Example"</formula>
    </cfRule>
  </conditionalFormatting>
  <conditionalFormatting sqref="E18:E33 Y6:AB8 T6:T33 X9:AA30 W21:X33 Y31:AB33">
    <cfRule type="expression" dxfId="72" priority="142">
      <formula>$E6="-Please Select-"</formula>
    </cfRule>
  </conditionalFormatting>
  <conditionalFormatting sqref="E22:E30">
    <cfRule type="expression" dxfId="71" priority="107">
      <formula>$A22="*Example"</formula>
    </cfRule>
    <cfRule type="expression" dxfId="70" priority="106">
      <formula>$E22="-Please Select-"</formula>
    </cfRule>
  </conditionalFormatting>
  <conditionalFormatting sqref="F6:F8">
    <cfRule type="expression" dxfId="69" priority="89">
      <formula>$A6="*예시"</formula>
    </cfRule>
  </conditionalFormatting>
  <conditionalFormatting sqref="F9:F33">
    <cfRule type="expression" dxfId="68" priority="1">
      <formula>$A9="*Example"</formula>
    </cfRule>
  </conditionalFormatting>
  <conditionalFormatting sqref="G6:G33">
    <cfRule type="expression" dxfId="67" priority="18">
      <formula>$A6="*예시"</formula>
    </cfRule>
    <cfRule type="expression" dxfId="66" priority="95">
      <formula>$E6="-선택-"</formula>
    </cfRule>
  </conditionalFormatting>
  <conditionalFormatting sqref="H6:S8">
    <cfRule type="expression" dxfId="65" priority="88">
      <formula>$A6="*예시"</formula>
    </cfRule>
  </conditionalFormatting>
  <conditionalFormatting sqref="H9:S21">
    <cfRule type="expression" dxfId="64" priority="51">
      <formula>$E9="-Please Select-"</formula>
    </cfRule>
    <cfRule type="expression" dxfId="63" priority="52">
      <formula>$A9="*Example"</formula>
    </cfRule>
  </conditionalFormatting>
  <conditionalFormatting sqref="H25:S33">
    <cfRule type="expression" dxfId="62" priority="8">
      <formula>$E25="-Please Select-"</formula>
    </cfRule>
    <cfRule type="expression" dxfId="61" priority="9">
      <formula>$A25="*Example"</formula>
    </cfRule>
  </conditionalFormatting>
  <conditionalFormatting sqref="U15:U33">
    <cfRule type="expression" dxfId="60" priority="14">
      <formula>$A15="*Example"</formula>
    </cfRule>
    <cfRule type="expression" dxfId="59" priority="15">
      <formula>$E15="-Please Select-"</formula>
    </cfRule>
  </conditionalFormatting>
  <conditionalFormatting sqref="U9:W14">
    <cfRule type="expression" dxfId="58" priority="74">
      <formula>$A9="*Example"</formula>
    </cfRule>
    <cfRule type="expression" dxfId="57" priority="75">
      <formula>$E9="-Please Select-"</formula>
    </cfRule>
  </conditionalFormatting>
  <conditionalFormatting sqref="U6:X8 H6:S8">
    <cfRule type="expression" dxfId="56" priority="87">
      <formula>$E6="-선택-"</formula>
    </cfRule>
  </conditionalFormatting>
  <conditionalFormatting sqref="U6:X8">
    <cfRule type="expression" dxfId="55" priority="86">
      <formula>$A6="*예시"</formula>
    </cfRule>
  </conditionalFormatting>
  <conditionalFormatting sqref="V7:V33">
    <cfRule type="expression" dxfId="54" priority="148">
      <formula>$E7="-선택-"</formula>
    </cfRule>
    <cfRule type="expression" dxfId="53" priority="149">
      <formula>$A7="*예시"</formula>
    </cfRule>
  </conditionalFormatting>
  <conditionalFormatting sqref="V21:V30">
    <cfRule type="expression" dxfId="52" priority="21">
      <formula>$E21="-Please Select-"</formula>
    </cfRule>
    <cfRule type="expression" dxfId="51" priority="20">
      <formula>$A21="*Example"</formula>
    </cfRule>
  </conditionalFormatting>
  <conditionalFormatting sqref="V31:V33">
    <cfRule type="expression" dxfId="50" priority="23">
      <formula>$E31="-선택-"</formula>
    </cfRule>
    <cfRule type="expression" dxfId="49" priority="22">
      <formula>$A31="*예시"</formula>
    </cfRule>
  </conditionalFormatting>
  <conditionalFormatting sqref="V15:W20">
    <cfRule type="expression" dxfId="48" priority="55">
      <formula>$E15="-Please Select-"</formula>
    </cfRule>
    <cfRule type="expression" dxfId="47" priority="54">
      <formula>$A15="*Example"</formula>
    </cfRule>
  </conditionalFormatting>
  <conditionalFormatting sqref="Y6:AB8 T6:T33 X9:AA30 E18:E33 W21:X33 Y31:AB33">
    <cfRule type="expression" dxfId="46" priority="143">
      <formula>$A6="*Example"</formula>
    </cfRule>
  </conditionalFormatting>
  <conditionalFormatting sqref="AY6:AY33">
    <cfRule type="expression" dxfId="45" priority="150">
      <formula>$AY6&lt;&gt;""</formula>
    </cfRule>
  </conditionalFormatting>
  <dataValidations count="3">
    <dataValidation type="list" allowBlank="1" showInputMessage="1" showErrorMessage="1" sqref="F31:F33" xr:uid="{908EB44F-B436-46D7-8DFB-B330DEB2B6D8}">
      <formula1>"'-선택-, 전력, 스팀"</formula1>
    </dataValidation>
    <dataValidation type="list" allowBlank="1" showInputMessage="1" showErrorMessage="1" sqref="F22:F23" xr:uid="{642027B7-15CF-4DC9-9408-82B90FAADA1B}">
      <formula1>"Power, Steam"</formula1>
    </dataValidation>
    <dataValidation type="list" allowBlank="1" showInputMessage="1" showErrorMessage="1" sqref="F26:F30 F11:F21" xr:uid="{285CBE7B-D2B0-4C25-8750-613BB5C6490D}">
      <formula1>"'-Please Select-, Electricity, Steam"</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3D4C-100A-4B44-8F8A-E164618FA469}">
  <sheetPr>
    <pageSetUpPr fitToPage="1"/>
  </sheetPr>
  <dimension ref="B1:BB43"/>
  <sheetViews>
    <sheetView showGridLines="0" tabSelected="1" zoomScale="55" zoomScaleNormal="55" workbookViewId="0">
      <pane xSplit="3" ySplit="6" topLeftCell="D7" activePane="bottomRight" state="frozen"/>
      <selection activeCell="AU7" sqref="AU7"/>
      <selection pane="topRight" activeCell="AU7" sqref="AU7"/>
      <selection pane="bottomLeft" activeCell="AU7" sqref="AU7"/>
      <selection pane="bottomRight" activeCell="D21" sqref="D21"/>
    </sheetView>
  </sheetViews>
  <sheetFormatPr defaultColWidth="8.58203125" defaultRowHeight="17" outlineLevelCol="1"/>
  <cols>
    <col min="1" max="1" width="7.08203125" style="2" customWidth="1"/>
    <col min="2" max="2" width="8.58203125" style="2"/>
    <col min="3" max="3" width="36.08203125" style="2" customWidth="1"/>
    <col min="4" max="4" width="52.83203125" style="2" customWidth="1"/>
    <col min="5" max="5" width="24.83203125" style="2" bestFit="1" customWidth="1"/>
    <col min="6" max="6" width="17.33203125" style="2" customWidth="1"/>
    <col min="7" max="7" width="25.08203125" style="2" customWidth="1"/>
    <col min="8" max="19" width="25.08203125" style="2" customWidth="1" outlineLevel="1"/>
    <col min="20" max="20" width="27.83203125" style="2" customWidth="1"/>
    <col min="21" max="22" width="23" style="2" customWidth="1"/>
    <col min="23" max="24" width="22.83203125" style="2" customWidth="1"/>
    <col min="25" max="26" width="30.08203125" style="2" customWidth="1"/>
    <col min="27" max="27" width="18.58203125" style="2" customWidth="1"/>
    <col min="28" max="29" width="18.58203125" style="2" hidden="1" customWidth="1"/>
    <col min="30" max="31" width="18.58203125" style="2" customWidth="1"/>
    <col min="32" max="43" width="13.33203125" style="2" customWidth="1" outlineLevel="1"/>
    <col min="44" max="44" width="32.08203125" style="2" customWidth="1"/>
    <col min="45" max="51" width="18.58203125" style="2" customWidth="1"/>
    <col min="52" max="52" width="18.5" style="2" bestFit="1" customWidth="1"/>
    <col min="53" max="53" width="9" style="2" bestFit="1" customWidth="1"/>
    <col min="54" max="16384" width="8.58203125" style="2"/>
  </cols>
  <sheetData>
    <row r="1" spans="2:54" ht="17.5" thickBot="1">
      <c r="AF1" s="295"/>
      <c r="AG1" s="295"/>
      <c r="AH1" s="295"/>
      <c r="AI1" s="295"/>
      <c r="AJ1" s="295"/>
      <c r="AK1" s="295"/>
      <c r="AL1" s="295"/>
      <c r="AM1" s="295"/>
      <c r="AN1" s="295"/>
      <c r="AO1" s="295"/>
      <c r="AP1" s="295"/>
      <c r="AQ1" s="295"/>
      <c r="AW1" s="2">
        <v>2022</v>
      </c>
      <c r="AX1" s="2">
        <v>2023</v>
      </c>
      <c r="AY1" s="2">
        <v>2024</v>
      </c>
    </row>
    <row r="2" spans="2:54" ht="42.5" thickBot="1">
      <c r="B2" s="110" t="s">
        <v>727</v>
      </c>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F2" s="201"/>
      <c r="AG2" s="201"/>
      <c r="AH2" s="201"/>
      <c r="AI2" s="201"/>
      <c r="AJ2" s="201"/>
      <c r="AK2" s="201"/>
      <c r="AL2" s="201"/>
      <c r="AM2" s="201"/>
      <c r="AN2" s="201"/>
      <c r="AO2" s="201"/>
      <c r="AP2" s="201"/>
      <c r="AQ2" s="201"/>
      <c r="AV2" s="71" t="s">
        <v>739</v>
      </c>
      <c r="AW2" s="357">
        <f>SUMIF($AD$6:$AD$1048576,"2022",$AY$6:$AY$1048576)</f>
        <v>11680.98948899364</v>
      </c>
      <c r="AX2" s="357">
        <f>SUMIF($AD$6:$AD$1048576,"2023",$AY$6:$AY$1048576)</f>
        <v>12204.32918395327</v>
      </c>
      <c r="AY2" s="108">
        <f>SUMIF($AD$6:$AD$1048576,"2024",$AY$6:$AY$1048576)</f>
        <v>13047.170731426042</v>
      </c>
    </row>
    <row r="3" spans="2:54">
      <c r="AF3" s="295"/>
      <c r="AG3" s="295"/>
      <c r="AH3" s="295"/>
      <c r="AI3" s="295"/>
      <c r="AJ3" s="295"/>
      <c r="AK3" s="295"/>
      <c r="AL3" s="295"/>
      <c r="AM3" s="295"/>
      <c r="AN3" s="295"/>
      <c r="AO3" s="295"/>
      <c r="AP3" s="295"/>
      <c r="AQ3" s="295"/>
      <c r="AR3" s="360"/>
    </row>
    <row r="4" spans="2:54">
      <c r="B4" s="47" t="s">
        <v>738</v>
      </c>
      <c r="C4" s="47"/>
      <c r="D4" s="541" t="s">
        <v>672</v>
      </c>
      <c r="E4" s="541"/>
      <c r="F4" s="542" t="s">
        <v>743</v>
      </c>
      <c r="G4" s="543"/>
      <c r="H4" s="543"/>
      <c r="I4" s="543"/>
      <c r="J4" s="543"/>
      <c r="K4" s="543"/>
      <c r="L4" s="543"/>
      <c r="M4" s="543"/>
      <c r="N4" s="543"/>
      <c r="O4" s="543"/>
      <c r="P4" s="543"/>
      <c r="Q4" s="543"/>
      <c r="R4" s="543"/>
      <c r="S4" s="543"/>
      <c r="T4" s="543"/>
      <c r="U4" s="543"/>
      <c r="V4" s="544"/>
      <c r="W4" s="545" t="s">
        <v>744</v>
      </c>
      <c r="X4" s="546"/>
      <c r="Y4" s="547"/>
      <c r="Z4" s="547"/>
      <c r="AA4" s="547"/>
      <c r="AB4" s="547"/>
      <c r="AC4" s="547"/>
      <c r="AD4" s="539" t="s">
        <v>164</v>
      </c>
      <c r="AE4" s="538"/>
      <c r="AF4" s="538"/>
      <c r="AG4" s="538"/>
      <c r="AH4" s="538"/>
      <c r="AI4" s="538"/>
      <c r="AJ4" s="538"/>
      <c r="AK4" s="538"/>
      <c r="AL4" s="538"/>
      <c r="AM4" s="538"/>
      <c r="AN4" s="538"/>
      <c r="AO4" s="538"/>
      <c r="AP4" s="538"/>
      <c r="AQ4" s="538"/>
      <c r="AR4" s="538"/>
      <c r="AS4" s="538"/>
      <c r="AT4" s="538"/>
      <c r="AU4" s="540"/>
      <c r="AV4" s="539" t="s">
        <v>691</v>
      </c>
      <c r="AW4" s="538"/>
      <c r="AX4" s="538"/>
      <c r="AY4" s="540"/>
    </row>
    <row r="5" spans="2:54" s="19" customFormat="1" ht="34">
      <c r="B5" s="48" t="s">
        <v>194</v>
      </c>
      <c r="C5" s="48" t="s">
        <v>569</v>
      </c>
      <c r="D5" s="49" t="s">
        <v>603</v>
      </c>
      <c r="E5" s="49" t="s">
        <v>728</v>
      </c>
      <c r="F5" s="49" t="s">
        <v>729</v>
      </c>
      <c r="G5" s="49" t="s">
        <v>730</v>
      </c>
      <c r="H5" s="49" t="s">
        <v>679</v>
      </c>
      <c r="I5" s="49" t="s">
        <v>680</v>
      </c>
      <c r="J5" s="49" t="s">
        <v>681</v>
      </c>
      <c r="K5" s="49" t="s">
        <v>682</v>
      </c>
      <c r="L5" s="49" t="s">
        <v>683</v>
      </c>
      <c r="M5" s="49" t="s">
        <v>684</v>
      </c>
      <c r="N5" s="49" t="s">
        <v>685</v>
      </c>
      <c r="O5" s="49" t="s">
        <v>686</v>
      </c>
      <c r="P5" s="49" t="s">
        <v>687</v>
      </c>
      <c r="Q5" s="49" t="s">
        <v>688</v>
      </c>
      <c r="R5" s="49" t="s">
        <v>689</v>
      </c>
      <c r="S5" s="49" t="s">
        <v>690</v>
      </c>
      <c r="T5" s="49" t="s">
        <v>187</v>
      </c>
      <c r="U5" s="51" t="s">
        <v>730</v>
      </c>
      <c r="V5" s="67" t="s">
        <v>731</v>
      </c>
      <c r="W5" s="52" t="s">
        <v>732</v>
      </c>
      <c r="X5" s="52" t="s">
        <v>733</v>
      </c>
      <c r="Y5" s="50" t="s">
        <v>736</v>
      </c>
      <c r="Z5" s="50" t="s">
        <v>734</v>
      </c>
      <c r="AA5" s="50" t="s">
        <v>735</v>
      </c>
      <c r="AB5" s="50" t="s">
        <v>165</v>
      </c>
      <c r="AC5" s="50" t="s">
        <v>166</v>
      </c>
      <c r="AD5" s="65" t="s">
        <v>710</v>
      </c>
      <c r="AE5" s="65" t="s">
        <v>729</v>
      </c>
      <c r="AF5" s="65" t="s">
        <v>679</v>
      </c>
      <c r="AG5" s="65" t="s">
        <v>680</v>
      </c>
      <c r="AH5" s="65" t="s">
        <v>681</v>
      </c>
      <c r="AI5" s="65" t="s">
        <v>682</v>
      </c>
      <c r="AJ5" s="65" t="s">
        <v>683</v>
      </c>
      <c r="AK5" s="65" t="s">
        <v>684</v>
      </c>
      <c r="AL5" s="65" t="s">
        <v>685</v>
      </c>
      <c r="AM5" s="65" t="s">
        <v>686</v>
      </c>
      <c r="AN5" s="65" t="s">
        <v>687</v>
      </c>
      <c r="AO5" s="65" t="s">
        <v>688</v>
      </c>
      <c r="AP5" s="65" t="s">
        <v>689</v>
      </c>
      <c r="AQ5" s="65" t="s">
        <v>690</v>
      </c>
      <c r="AR5" s="65" t="s">
        <v>730</v>
      </c>
      <c r="AS5" s="66" t="s">
        <v>187</v>
      </c>
      <c r="AT5" s="66" t="s">
        <v>741</v>
      </c>
      <c r="AU5" s="66" t="s">
        <v>728</v>
      </c>
      <c r="AV5" s="66" t="s">
        <v>98</v>
      </c>
      <c r="AW5" s="66" t="s">
        <v>99</v>
      </c>
      <c r="AX5" s="66" t="s">
        <v>100</v>
      </c>
      <c r="AY5" s="66" t="s">
        <v>167</v>
      </c>
    </row>
    <row r="6" spans="2:54" ht="17.5">
      <c r="B6" s="189">
        <v>1</v>
      </c>
      <c r="C6" s="112" t="s">
        <v>583</v>
      </c>
      <c r="D6" s="190" t="s">
        <v>582</v>
      </c>
      <c r="E6" s="113" t="s">
        <v>611</v>
      </c>
      <c r="F6" s="125" t="s">
        <v>172</v>
      </c>
      <c r="G6" s="117">
        <v>398.33486666666664</v>
      </c>
      <c r="H6" s="117">
        <v>32.461199999999998</v>
      </c>
      <c r="I6" s="117">
        <v>30.059866666666668</v>
      </c>
      <c r="J6" s="117">
        <v>28.296533333333333</v>
      </c>
      <c r="K6" s="117">
        <v>25.639733333333336</v>
      </c>
      <c r="L6" s="117">
        <v>31.623266666666666</v>
      </c>
      <c r="M6" s="117">
        <v>37.440533333333335</v>
      </c>
      <c r="N6" s="117">
        <v>45.295666666666662</v>
      </c>
      <c r="O6" s="117">
        <v>45.907333333333334</v>
      </c>
      <c r="P6" s="117">
        <v>35.619199999999999</v>
      </c>
      <c r="Q6" s="117">
        <v>24.90066666666667</v>
      </c>
      <c r="R6" s="117">
        <v>26.7502</v>
      </c>
      <c r="S6" s="117">
        <v>34.340666666666671</v>
      </c>
      <c r="T6" s="115" t="s">
        <v>168</v>
      </c>
      <c r="U6" s="192"/>
      <c r="V6" s="129" t="s">
        <v>169</v>
      </c>
      <c r="W6" s="130" t="s">
        <v>745</v>
      </c>
      <c r="X6" s="130"/>
      <c r="Y6" s="194"/>
      <c r="Z6" s="115"/>
      <c r="AA6" s="115"/>
      <c r="AB6" s="194"/>
      <c r="AC6" s="7"/>
      <c r="AD6" s="7">
        <v>2022</v>
      </c>
      <c r="AE6" s="7" t="str">
        <f t="shared" ref="AE6:AE33" si="0">IF($C6="","",IF($E6="Korea",$F6,IF($F6="Electricity","Electricity",IF($F6="Steam","스팀",""))))</f>
        <v>Electricity</v>
      </c>
      <c r="AF6" s="104">
        <f>IF(OR($T6="MWh",$T6="GJ"), H6, "")
- IF(AND(VALUE(LEFT($AD6,4))&gt;=2024, COUNTIFS($D$6:D6, $D6, $AD$6:AD6, $AD6)=1),
      SUMIFS(
          INDEX('3-4. (Raw data) Scope 2_RE'!$G:$R, 0, COLUMNS($AF$6:AF6)),
          '3-4. (Raw data) Scope 2_RE'!$Z:$Z, LEFT($AD6,4),
          '3-4. (Raw data) Scope 2_RE'!$C:$C, $D6
      ),
      0)</f>
        <v>32.461199999999998</v>
      </c>
      <c r="AG6" s="104">
        <f>IF(OR($T6="MWh",$T6="GJ"), I6, "")
- IF(AND(VALUE(LEFT($AD6,4))&gt;=2024, COUNTIFS($D$6:E6, $D6, $AD$6:AE6, $AD6)=1),
      SUMIFS(
          INDEX('3-4. (Raw data) Scope 2_RE'!$G:$R, 0, COLUMNS($AF$6:AG6)),
          '3-4. (Raw data) Scope 2_RE'!$Z:$Z, LEFT($AD6,4),
          '3-4. (Raw data) Scope 2_RE'!$C:$C, $D6
      ),
      0)</f>
        <v>30.059866666666668</v>
      </c>
      <c r="AH6" s="104">
        <f>IF(OR($T6="MWh",$T6="GJ"), J6, "")
- IF(AND(VALUE(LEFT($AD6,4))&gt;=2024, COUNTIFS($D$6:F6, $D6, $AD$6:AF6, $AD6)=1),
      SUMIFS(
          INDEX('3-4. (Raw data) Scope 2_RE'!$G:$R, 0, COLUMNS($AF$6:AH6)),
          '3-4. (Raw data) Scope 2_RE'!$Z:$Z, LEFT($AD6,4),
          '3-4. (Raw data) Scope 2_RE'!$C:$C, $D6
      ),
      0)</f>
        <v>28.296533333333333</v>
      </c>
      <c r="AI6" s="104">
        <f>IF(OR($T6="MWh",$T6="GJ"), K6, "")
- IF(AND(VALUE(LEFT($AD6,4))&gt;=2024, COUNTIFS($D$6:G6, $D6, $AD$6:AG6, $AD6)=1),
      SUMIFS(
          INDEX('3-4. (Raw data) Scope 2_RE'!$G:$R, 0, COLUMNS($AF$6:AI6)),
          '3-4. (Raw data) Scope 2_RE'!$Z:$Z, LEFT($AD6,4),
          '3-4. (Raw data) Scope 2_RE'!$C:$C, $D6
      ),
      0)</f>
        <v>25.639733333333336</v>
      </c>
      <c r="AJ6" s="104">
        <f>IF(OR($T6="MWh",$T6="GJ"), L6, "")
- IF(AND(VALUE(LEFT($AD6,4))&gt;=2024, COUNTIFS($D$6:H6, $D6, $AD$6:AH6, $AD6)=1),
      SUMIFS(
          INDEX('3-4. (Raw data) Scope 2_RE'!$G:$R, 0, COLUMNS($AF$6:AJ6)),
          '3-4. (Raw data) Scope 2_RE'!$Z:$Z, LEFT($AD6,4),
          '3-4. (Raw data) Scope 2_RE'!$C:$C, $D6
      ),
      0)</f>
        <v>31.623266666666666</v>
      </c>
      <c r="AK6" s="104">
        <f>IF(OR($T6="MWh",$T6="GJ"), M6, "")
- IF(AND(VALUE(LEFT($AD6,4))&gt;=2024, COUNTIFS($D$6:I6, $D6, $AD$6:AI6, $AD6)=1),
      SUMIFS(
          INDEX('3-4. (Raw data) Scope 2_RE'!$G:$R, 0, COLUMNS($AF$6:AK6)),
          '3-4. (Raw data) Scope 2_RE'!$Z:$Z, LEFT($AD6,4),
          '3-4. (Raw data) Scope 2_RE'!$C:$C, $D6
      ),
      0)</f>
        <v>37.440533333333335</v>
      </c>
      <c r="AL6" s="104">
        <f>IF(OR($T6="MWh",$T6="GJ"), N6, "")
- IF(AND(VALUE(LEFT($AD6,4))&gt;=2024, COUNTIFS($D$6:J6, $D6, $AD$6:AJ6, $AD6)=1),
      SUMIFS(
          INDEX('3-4. (Raw data) Scope 2_RE'!$G:$R, 0, COLUMNS($AF$6:AL6)),
          '3-4. (Raw data) Scope 2_RE'!$Z:$Z, LEFT($AD6,4),
          '3-4. (Raw data) Scope 2_RE'!$C:$C, $D6
      ),
      0)</f>
        <v>45.295666666666662</v>
      </c>
      <c r="AM6" s="104">
        <f>IF(OR($T6="MWh",$T6="GJ"), O6, "")
- IF(AND(VALUE(LEFT($AD6,4))&gt;=2024, COUNTIFS($D$6:K6, $D6, $AD$6:AK6, $AD6)=1),
      SUMIFS(
          INDEX('3-4. (Raw data) Scope 2_RE'!$G:$R, 0, COLUMNS($AF$6:AM6)),
          '3-4. (Raw data) Scope 2_RE'!$Z:$Z, LEFT($AD6,4),
          '3-4. (Raw data) Scope 2_RE'!$C:$C, $D6
      ),
      0)</f>
        <v>45.907333333333334</v>
      </c>
      <c r="AN6" s="104">
        <f>IF(OR($T6="MWh",$T6="GJ"), P6, "")
- IF(AND(VALUE(LEFT($AD6,4))&gt;=2024, COUNTIFS($D$6:L6, $D6, $AD$6:AL6, $AD6)=1),
      SUMIFS(
          INDEX('3-4. (Raw data) Scope 2_RE'!$G:$R, 0, COLUMNS($AF$6:AN6)),
          '3-4. (Raw data) Scope 2_RE'!$Z:$Z, LEFT($AD6,4),
          '3-4. (Raw data) Scope 2_RE'!$C:$C, $D6
      ),
      0)</f>
        <v>35.619199999999999</v>
      </c>
      <c r="AO6" s="104">
        <f>IF(OR($T6="MWh",$T6="GJ"), Q6, "")
- IF(AND(VALUE(LEFT($AD6,4))&gt;=2024, COUNTIFS($D$6:M6, $D6, $AD$6:AM6, $AD6)=1),
      SUMIFS(
          INDEX('3-4. (Raw data) Scope 2_RE'!$G:$R, 0, COLUMNS($AF$6:AO6)),
          '3-4. (Raw data) Scope 2_RE'!$Z:$Z, LEFT($AD6,4),
          '3-4. (Raw data) Scope 2_RE'!$C:$C, $D6
      ),
      0)</f>
        <v>24.90066666666667</v>
      </c>
      <c r="AP6" s="104">
        <f>IF(OR($T6="MWh",$T6="GJ"), R6, "")
- IF(AND(VALUE(LEFT($AD6,4))&gt;=2024, COUNTIFS($D$6:N6, $D6, $AD$6:AN6, $AD6)=1),
      SUMIFS(
          INDEX('3-4. (Raw data) Scope 2_RE'!$G:$R, 0, COLUMNS($AF$6:AP6)),
          '3-4. (Raw data) Scope 2_RE'!$Z:$Z, LEFT($AD6,4),
          '3-4. (Raw data) Scope 2_RE'!$C:$C, $D6
      ),
      0)</f>
        <v>26.7502</v>
      </c>
      <c r="AQ6" s="104">
        <f>IF(OR($T6="MWh",$T6="GJ"), S6, "")
- IF(AND(VALUE(LEFT($AD6,4))&gt;=2024, COUNTIFS($D$6:O6, $D6, $AD$6:AO6, $AD6)=1),
      SUMIFS(
          INDEX('3-4. (Raw data) Scope 2_RE'!$G:$R, 0, COLUMNS($AF$6:AQ6)),
          '3-4. (Raw data) Scope 2_RE'!$Z:$Z, LEFT($AD6,4),
          '3-4. (Raw data) Scope 2_RE'!$C:$C, $D6
      ),
      0)</f>
        <v>34.340666666666671</v>
      </c>
      <c r="AR6" s="104">
        <f>SUM(AF6:AQ6)</f>
        <v>398.33486666666664</v>
      </c>
      <c r="AS6" s="7" t="str">
        <f t="shared" ref="AS6:AS33" si="1">IF($AE6="","",IF(AND($AE6="Electricity",$T6="MWh"),$T6,IF(AND($AE6="스팀",$T6="GJ"),$T6,"")))</f>
        <v>MWh</v>
      </c>
      <c r="AT6" s="104">
        <f t="shared" ref="AT6:AT33" si="2">IF($AE6="","",IF($AS6="MWh",$AR6*3600,IF($AS6="GJ",$AR6*1000,"")))</f>
        <v>1434005.52</v>
      </c>
      <c r="AU6" s="7" t="str">
        <f t="shared" ref="AU6:AU33" si="3">IF($AE6="","",IF($E6="Korea","Korea",$E6))</f>
        <v>Korea</v>
      </c>
      <c r="AV6" s="257">
        <f>IF($AE6="","",$AR6*IF($AE6="Electricity",VLOOKUP($AU6,'5-4. Calorific&amp;Emission factor'!$AD$9:$AJ$10,2,FALSE),VLOOKUP('3-3. (Raw data) Scope 2_Market'!$E6,'5-4. Calorific&amp;Emission factor'!$AD$9:$AJ$10,5,FALSE)))</f>
        <v>185345.21346</v>
      </c>
      <c r="AW6" s="69">
        <f>IF($AE6="","",$AR6*IF($AE6="Electricity",VLOOKUP($AU6,'5-4. Calorific&amp;Emission factor'!$AD$9:$AJ$10,3,FALSE),VLOOKUP('3-3. (Raw data) Scope 2_Market'!$AU6,'5-4. Calorific&amp;Emission factor'!$AD$9:$AJ$10,6,FALSE)))</f>
        <v>3.7936653968253968</v>
      </c>
      <c r="AX6" s="69">
        <f>IF($AE6="","",$AR6*IF($AE6="Electricity",VLOOKUP($AU6,'5-4. Calorific&amp;Emission factor'!$AD$9:$AJ$10,4,FALSE),VLOOKUP('3-3. (Raw data) Scope 2_Market'!$AU6,'5-4. Calorific&amp;Emission factor'!$AD$9:$AJ$10,7,FALSE)))</f>
        <v>2.0559218924731182</v>
      </c>
      <c r="AY6" s="200">
        <f>IF($AE6="","",IF($AU6="Korea",((AV6*'5-4. Calorific&amp;Emission factor'!$D$7+AW6*'5-4. Calorific&amp;Emission factor'!$D$8+AX6*'5-4. Calorific&amp;Emission factor'!$D$9)/1000),$AR6*'5-4. Calorific&amp;Emission factor'!$AE$14))</f>
        <v>186.00890910235947</v>
      </c>
      <c r="AZ6" s="201"/>
    </row>
    <row r="7" spans="2:54" ht="17.5">
      <c r="B7" s="189">
        <v>2</v>
      </c>
      <c r="C7" s="112" t="s">
        <v>583</v>
      </c>
      <c r="D7" s="190" t="s">
        <v>582</v>
      </c>
      <c r="E7" s="113" t="s">
        <v>611</v>
      </c>
      <c r="F7" s="125" t="s">
        <v>172</v>
      </c>
      <c r="G7" s="117">
        <v>383.75560000000002</v>
      </c>
      <c r="H7" s="117">
        <v>32.473866666666666</v>
      </c>
      <c r="I7" s="117">
        <v>28.420666666666669</v>
      </c>
      <c r="J7" s="117">
        <v>25.645533333333333</v>
      </c>
      <c r="K7" s="117">
        <v>23.437999999999999</v>
      </c>
      <c r="L7" s="117">
        <v>29.359466666666666</v>
      </c>
      <c r="M7" s="117">
        <v>37.70086666666667</v>
      </c>
      <c r="N7" s="117">
        <v>41.599333333333334</v>
      </c>
      <c r="O7" s="117">
        <v>45.361866666666671</v>
      </c>
      <c r="P7" s="117">
        <v>36.06686666666667</v>
      </c>
      <c r="Q7" s="117">
        <v>23.910066666666665</v>
      </c>
      <c r="R7" s="117">
        <v>27.963466666666669</v>
      </c>
      <c r="S7" s="117">
        <v>31.8156</v>
      </c>
      <c r="T7" s="115" t="s">
        <v>168</v>
      </c>
      <c r="U7" s="192"/>
      <c r="V7" s="129" t="s">
        <v>169</v>
      </c>
      <c r="W7" s="130" t="s">
        <v>745</v>
      </c>
      <c r="X7" s="130"/>
      <c r="Y7" s="194"/>
      <c r="Z7" s="115"/>
      <c r="AA7" s="115"/>
      <c r="AB7" s="194"/>
      <c r="AC7" s="7"/>
      <c r="AD7" s="7">
        <v>2023</v>
      </c>
      <c r="AE7" s="7" t="str">
        <f t="shared" si="0"/>
        <v>Electricity</v>
      </c>
      <c r="AF7" s="104">
        <f>IF(OR($T7="MWh",$T7="GJ"), H7, "")
- IF(AND(VALUE(LEFT($AD7,4))&gt;=2024, COUNTIFS($D$6:D7, $D7, $AD$6:AD7, $AD7)=1),
      SUMIFS(
          INDEX('3-4. (Raw data) Scope 2_RE'!$G:$R, 0, COLUMNS($AF$6:AF7)),
          '3-4. (Raw data) Scope 2_RE'!$Z:$Z, LEFT($AD7,4),
          '3-4. (Raw data) Scope 2_RE'!$C:$C, $D7
      ),
      0)</f>
        <v>32.473866666666666</v>
      </c>
      <c r="AG7" s="104">
        <f>IF(OR($T7="MWh",$T7="GJ"), I7, "")
- IF(AND(VALUE(LEFT($AD7,4))&gt;=2024, COUNTIFS($D$6:E7, $D7, $AD$6:AE7, $AD7)=1),
      SUMIFS(
          INDEX('3-4. (Raw data) Scope 2_RE'!$G:$R, 0, COLUMNS($AF$6:AG7)),
          '3-4. (Raw data) Scope 2_RE'!$Z:$Z, LEFT($AD7,4),
          '3-4. (Raw data) Scope 2_RE'!$C:$C, $D7
      ),
      0)</f>
        <v>28.420666666666669</v>
      </c>
      <c r="AH7" s="104">
        <f>IF(OR($T7="MWh",$T7="GJ"), J7, "")
- IF(AND(VALUE(LEFT($AD7,4))&gt;=2024, COUNTIFS($D$6:F7, $D7, $AD$6:AF7, $AD7)=1),
      SUMIFS(
          INDEX('3-4. (Raw data) Scope 2_RE'!$G:$R, 0, COLUMNS($AF$6:AH7)),
          '3-4. (Raw data) Scope 2_RE'!$Z:$Z, LEFT($AD7,4),
          '3-4. (Raw data) Scope 2_RE'!$C:$C, $D7
      ),
      0)</f>
        <v>25.645533333333333</v>
      </c>
      <c r="AI7" s="104">
        <f>IF(OR($T7="MWh",$T7="GJ"), K7, "")
- IF(AND(VALUE(LEFT($AD7,4))&gt;=2024, COUNTIFS($D$6:G7, $D7, $AD$6:AG7, $AD7)=1),
      SUMIFS(
          INDEX('3-4. (Raw data) Scope 2_RE'!$G:$R, 0, COLUMNS($AF$6:AI7)),
          '3-4. (Raw data) Scope 2_RE'!$Z:$Z, LEFT($AD7,4),
          '3-4. (Raw data) Scope 2_RE'!$C:$C, $D7
      ),
      0)</f>
        <v>23.437999999999999</v>
      </c>
      <c r="AJ7" s="104">
        <f>IF(OR($T7="MWh",$T7="GJ"), L7, "")
- IF(AND(VALUE(LEFT($AD7,4))&gt;=2024, COUNTIFS($D$6:H7, $D7, $AD$6:AH7, $AD7)=1),
      SUMIFS(
          INDEX('3-4. (Raw data) Scope 2_RE'!$G:$R, 0, COLUMNS($AF$6:AJ7)),
          '3-4. (Raw data) Scope 2_RE'!$Z:$Z, LEFT($AD7,4),
          '3-4. (Raw data) Scope 2_RE'!$C:$C, $D7
      ),
      0)</f>
        <v>29.359466666666666</v>
      </c>
      <c r="AK7" s="104">
        <f>IF(OR($T7="MWh",$T7="GJ"), M7, "")
- IF(AND(VALUE(LEFT($AD7,4))&gt;=2024, COUNTIFS($D$6:I7, $D7, $AD$6:AI7, $AD7)=1),
      SUMIFS(
          INDEX('3-4. (Raw data) Scope 2_RE'!$G:$R, 0, COLUMNS($AF$6:AK7)),
          '3-4. (Raw data) Scope 2_RE'!$Z:$Z, LEFT($AD7,4),
          '3-4. (Raw data) Scope 2_RE'!$C:$C, $D7
      ),
      0)</f>
        <v>37.70086666666667</v>
      </c>
      <c r="AL7" s="104">
        <f>IF(OR($T7="MWh",$T7="GJ"), N7, "")
- IF(AND(VALUE(LEFT($AD7,4))&gt;=2024, COUNTIFS($D$6:J7, $D7, $AD$6:AJ7, $AD7)=1),
      SUMIFS(
          INDEX('3-4. (Raw data) Scope 2_RE'!$G:$R, 0, COLUMNS($AF$6:AL7)),
          '3-4. (Raw data) Scope 2_RE'!$Z:$Z, LEFT($AD7,4),
          '3-4. (Raw data) Scope 2_RE'!$C:$C, $D7
      ),
      0)</f>
        <v>41.599333333333334</v>
      </c>
      <c r="AM7" s="104">
        <f>IF(OR($T7="MWh",$T7="GJ"), O7, "")
- IF(AND(VALUE(LEFT($AD7,4))&gt;=2024, COUNTIFS($D$6:K7, $D7, $AD$6:AK7, $AD7)=1),
      SUMIFS(
          INDEX('3-4. (Raw data) Scope 2_RE'!$G:$R, 0, COLUMNS($AF$6:AM7)),
          '3-4. (Raw data) Scope 2_RE'!$Z:$Z, LEFT($AD7,4),
          '3-4. (Raw data) Scope 2_RE'!$C:$C, $D7
      ),
      0)</f>
        <v>45.361866666666671</v>
      </c>
      <c r="AN7" s="104">
        <f>IF(OR($T7="MWh",$T7="GJ"), P7, "")
- IF(AND(VALUE(LEFT($AD7,4))&gt;=2024, COUNTIFS($D$6:L7, $D7, $AD$6:AL7, $AD7)=1),
      SUMIFS(
          INDEX('3-4. (Raw data) Scope 2_RE'!$G:$R, 0, COLUMNS($AF$6:AN7)),
          '3-4. (Raw data) Scope 2_RE'!$Z:$Z, LEFT($AD7,4),
          '3-4. (Raw data) Scope 2_RE'!$C:$C, $D7
      ),
      0)</f>
        <v>36.06686666666667</v>
      </c>
      <c r="AO7" s="104">
        <f>IF(OR($T7="MWh",$T7="GJ"), Q7, "")
- IF(AND(VALUE(LEFT($AD7,4))&gt;=2024, COUNTIFS($D$6:M7, $D7, $AD$6:AM7, $AD7)=1),
      SUMIFS(
          INDEX('3-4. (Raw data) Scope 2_RE'!$G:$R, 0, COLUMNS($AF$6:AO7)),
          '3-4. (Raw data) Scope 2_RE'!$Z:$Z, LEFT($AD7,4),
          '3-4. (Raw data) Scope 2_RE'!$C:$C, $D7
      ),
      0)</f>
        <v>23.910066666666665</v>
      </c>
      <c r="AP7" s="104">
        <f>IF(OR($T7="MWh",$T7="GJ"), R7, "")
- IF(AND(VALUE(LEFT($AD7,4))&gt;=2024, COUNTIFS($D$6:N7, $D7, $AD$6:AN7, $AD7)=1),
      SUMIFS(
          INDEX('3-4. (Raw data) Scope 2_RE'!$G:$R, 0, COLUMNS($AF$6:AP7)),
          '3-4. (Raw data) Scope 2_RE'!$Z:$Z, LEFT($AD7,4),
          '3-4. (Raw data) Scope 2_RE'!$C:$C, $D7
      ),
      0)</f>
        <v>27.963466666666669</v>
      </c>
      <c r="AQ7" s="104">
        <f>IF(OR($T7="MWh",$T7="GJ"), S7, "")
- IF(AND(VALUE(LEFT($AD7,4))&gt;=2024, COUNTIFS($D$6:O7, $D7, $AD$6:AO7, $AD7)=1),
      SUMIFS(
          INDEX('3-4. (Raw data) Scope 2_RE'!$G:$R, 0, COLUMNS($AF$6:AQ7)),
          '3-4. (Raw data) Scope 2_RE'!$Z:$Z, LEFT($AD7,4),
          '3-4. (Raw data) Scope 2_RE'!$C:$C, $D7
      ),
      0)</f>
        <v>31.8156</v>
      </c>
      <c r="AR7" s="104">
        <f t="shared" ref="AR7:AR33" si="4">SUM(AF7:AQ7)</f>
        <v>383.75560000000002</v>
      </c>
      <c r="AS7" s="7" t="str">
        <f t="shared" si="1"/>
        <v>MWh</v>
      </c>
      <c r="AT7" s="104">
        <f t="shared" si="2"/>
        <v>1381520.1600000001</v>
      </c>
      <c r="AU7" s="7" t="str">
        <f t="shared" si="3"/>
        <v>Korea</v>
      </c>
      <c r="AV7" s="257">
        <f>IF($AE7="","",$AR7*IF($AE7="Electricity",VLOOKUP($AU7,'5-4. Calorific&amp;Emission factor'!$AD$9:$AJ$10,2,FALSE),VLOOKUP('3-3. (Raw data) Scope 2_Market'!$E7,'5-4. Calorific&amp;Emission factor'!$AD$9:$AJ$10,5,FALSE)))</f>
        <v>178561.48068000001</v>
      </c>
      <c r="AW7" s="69">
        <f>IF($AE7="","",$AR7*IF($AE7="Electricity",VLOOKUP($AU7,'5-4. Calorific&amp;Emission factor'!$AD$9:$AJ$10,3,FALSE),VLOOKUP('3-3. (Raw data) Scope 2_Market'!$AU7,'5-4. Calorific&amp;Emission factor'!$AD$9:$AJ$10,6,FALSE)))</f>
        <v>3.6548152380952388</v>
      </c>
      <c r="AX7" s="69">
        <f>IF($AE7="","",$AR7*IF($AE7="Electricity",VLOOKUP($AU7,'5-4. Calorific&amp;Emission factor'!$AD$9:$AJ$10,4,FALSE),VLOOKUP('3-3. (Raw data) Scope 2_Market'!$AU7,'5-4. Calorific&amp;Emission factor'!$AD$9:$AJ$10,7,FALSE)))</f>
        <v>1.9806740645161292</v>
      </c>
      <c r="AY7" s="200">
        <f>IF($AE7="","",IF($AU7="Korea",((AV7*'5-4. Calorific&amp;Emission factor'!$D$7+AW7*'5-4. Calorific&amp;Emission factor'!$D$8+AX7*'5-4. Calorific&amp;Emission factor'!$D$9)/1000),$AR7*'5-4. Calorific&amp;Emission factor'!$AE$14))</f>
        <v>179.20088471104148</v>
      </c>
      <c r="AZ7" s="201"/>
    </row>
    <row r="8" spans="2:54" ht="17.5">
      <c r="B8" s="189">
        <v>3</v>
      </c>
      <c r="C8" s="112" t="s">
        <v>583</v>
      </c>
      <c r="D8" s="190" t="s">
        <v>582</v>
      </c>
      <c r="E8" s="113" t="s">
        <v>611</v>
      </c>
      <c r="F8" s="125" t="s">
        <v>172</v>
      </c>
      <c r="G8" s="117">
        <v>395.44220689655174</v>
      </c>
      <c r="H8" s="117">
        <v>32.705466666666666</v>
      </c>
      <c r="I8" s="117">
        <v>27.023</v>
      </c>
      <c r="J8" s="117">
        <v>26.410599999999999</v>
      </c>
      <c r="K8" s="117">
        <v>23.921800000000001</v>
      </c>
      <c r="L8" s="117">
        <v>29.436466666666668</v>
      </c>
      <c r="M8" s="117">
        <v>38.218600000000002</v>
      </c>
      <c r="N8" s="117">
        <v>46.063473563218388</v>
      </c>
      <c r="O8" s="117">
        <v>48.955358620689651</v>
      </c>
      <c r="P8" s="117">
        <v>37.557457471264371</v>
      </c>
      <c r="Q8" s="117">
        <v>26.013724137931035</v>
      </c>
      <c r="R8" s="117">
        <v>26.052039080459775</v>
      </c>
      <c r="S8" s="117">
        <v>33.084220689655176</v>
      </c>
      <c r="T8" s="115" t="s">
        <v>168</v>
      </c>
      <c r="U8" s="192"/>
      <c r="V8" s="129" t="s">
        <v>169</v>
      </c>
      <c r="W8" s="130" t="s">
        <v>745</v>
      </c>
      <c r="X8" s="130"/>
      <c r="Y8" s="194"/>
      <c r="Z8" s="115"/>
      <c r="AA8" s="115"/>
      <c r="AB8" s="194"/>
      <c r="AC8" s="7"/>
      <c r="AD8" s="7">
        <v>2024</v>
      </c>
      <c r="AE8" s="7" t="str">
        <f t="shared" si="0"/>
        <v>Electricity</v>
      </c>
      <c r="AF8" s="104">
        <f>IF(OR($T8="MWh",$T8="GJ"), H8, "")
- IF(AND(VALUE(LEFT($AD8,4))&gt;=2024, COUNTIFS($D$6:D8, $D8, $AD$6:AD8, $AD8)=1),
      SUMIFS(
          INDEX('3-4. (Raw data) Scope 2_RE'!$G:$R, 0, COLUMNS($AF$6:AF8)),
          '3-4. (Raw data) Scope 2_RE'!$Z:$Z, LEFT($AD8,4),
          '3-4. (Raw data) Scope 2_RE'!$C:$C, $D8
      ),
      0)</f>
        <v>32.705466666666666</v>
      </c>
      <c r="AG8" s="104">
        <f>IF(OR($T8="MWh",$T8="GJ"), I8, "")
- IF(AND(VALUE(LEFT($AD8,4))&gt;=2024, COUNTIFS($D$6:E8, $D8, $AD$6:AE8, $AD8)=1),
      SUMIFS(
          INDEX('3-4. (Raw data) Scope 2_RE'!$G:$R, 0, COLUMNS($AF$6:AG8)),
          '3-4. (Raw data) Scope 2_RE'!$Z:$Z, LEFT($AD8,4),
          '3-4. (Raw data) Scope 2_RE'!$C:$C, $D8
      ),
      0)</f>
        <v>27.023</v>
      </c>
      <c r="AH8" s="104">
        <f>IF(OR($T8="MWh",$T8="GJ"), J8, "")
- IF(AND(VALUE(LEFT($AD8,4))&gt;=2024, COUNTIFS($D$6:F8, $D8, $AD$6:AF8, $AD8)=1),
      SUMIFS(
          INDEX('3-4. (Raw data) Scope 2_RE'!$G:$R, 0, COLUMNS($AF$6:AH8)),
          '3-4. (Raw data) Scope 2_RE'!$Z:$Z, LEFT($AD8,4),
          '3-4. (Raw data) Scope 2_RE'!$C:$C, $D8
      ),
      0)</f>
        <v>26.410599999999999</v>
      </c>
      <c r="AI8" s="104">
        <f>IF(OR($T8="MWh",$T8="GJ"), K8, "")
- IF(AND(VALUE(LEFT($AD8,4))&gt;=2024, COUNTIFS($D$6:G8, $D8, $AD$6:AG8, $AD8)=1),
      SUMIFS(
          INDEX('3-4. (Raw data) Scope 2_RE'!$G:$R, 0, COLUMNS($AF$6:AI8)),
          '3-4. (Raw data) Scope 2_RE'!$Z:$Z, LEFT($AD8,4),
          '3-4. (Raw data) Scope 2_RE'!$C:$C, $D8
      ),
      0)</f>
        <v>23.921800000000001</v>
      </c>
      <c r="AJ8" s="104">
        <f>IF(OR($T8="MWh",$T8="GJ"), L8, "")
- IF(AND(VALUE(LEFT($AD8,4))&gt;=2024, COUNTIFS($D$6:H8, $D8, $AD$6:AH8, $AD8)=1),
      SUMIFS(
          INDEX('3-4. (Raw data) Scope 2_RE'!$G:$R, 0, COLUMNS($AF$6:AJ8)),
          '3-4. (Raw data) Scope 2_RE'!$Z:$Z, LEFT($AD8,4),
          '3-4. (Raw data) Scope 2_RE'!$C:$C, $D8
      ),
      0)</f>
        <v>29.436466666666668</v>
      </c>
      <c r="AK8" s="104">
        <f>IF(OR($T8="MWh",$T8="GJ"), M8, "")
- IF(AND(VALUE(LEFT($AD8,4))&gt;=2024, COUNTIFS($D$6:I8, $D8, $AD$6:AI8, $AD8)=1),
      SUMIFS(
          INDEX('3-4. (Raw data) Scope 2_RE'!$G:$R, 0, COLUMNS($AF$6:AK8)),
          '3-4. (Raw data) Scope 2_RE'!$Z:$Z, LEFT($AD8,4),
          '3-4. (Raw data) Scope 2_RE'!$C:$C, $D8
      ),
      0)</f>
        <v>38.218600000000002</v>
      </c>
      <c r="AL8" s="104">
        <f>IF(OR($T8="MWh",$T8="GJ"), N8, "")
- IF(AND(VALUE(LEFT($AD8,4))&gt;=2024, COUNTIFS($D$6:J8, $D8, $AD$6:AJ8, $AD8)=1),
      SUMIFS(
          INDEX('3-4. (Raw data) Scope 2_RE'!$G:$R, 0, COLUMNS($AF$6:AL8)),
          '3-4. (Raw data) Scope 2_RE'!$Z:$Z, LEFT($AD8,4),
          '3-4. (Raw data) Scope 2_RE'!$C:$C, $D8
      ),
      0)</f>
        <v>46.063473563218388</v>
      </c>
      <c r="AM8" s="104">
        <f>IF(OR($T8="MWh",$T8="GJ"), O8, "")
- IF(AND(VALUE(LEFT($AD8,4))&gt;=2024, COUNTIFS($D$6:K8, $D8, $AD$6:AK8, $AD8)=1),
      SUMIFS(
          INDEX('3-4. (Raw data) Scope 2_RE'!$G:$R, 0, COLUMNS($AF$6:AM8)),
          '3-4. (Raw data) Scope 2_RE'!$Z:$Z, LEFT($AD8,4),
          '3-4. (Raw data) Scope 2_RE'!$C:$C, $D8
      ),
      0)</f>
        <v>48.955358620689651</v>
      </c>
      <c r="AN8" s="104">
        <f>IF(OR($T8="MWh",$T8="GJ"), P8, "")
- IF(AND(VALUE(LEFT($AD8,4))&gt;=2024, COUNTIFS($D$6:L8, $D8, $AD$6:AL8, $AD8)=1),
      SUMIFS(
          INDEX('3-4. (Raw data) Scope 2_RE'!$G:$R, 0, COLUMNS($AF$6:AN8)),
          '3-4. (Raw data) Scope 2_RE'!$Z:$Z, LEFT($AD8,4),
          '3-4. (Raw data) Scope 2_RE'!$C:$C, $D8
      ),
      0)</f>
        <v>37.557457471264371</v>
      </c>
      <c r="AO8" s="104">
        <f>IF(OR($T8="MWh",$T8="GJ"), Q8, "")
- IF(AND(VALUE(LEFT($AD8,4))&gt;=2024, COUNTIFS($D$6:M8, $D8, $AD$6:AM8, $AD8)=1),
      SUMIFS(
          INDEX('3-4. (Raw data) Scope 2_RE'!$G:$R, 0, COLUMNS($AF$6:AO8)),
          '3-4. (Raw data) Scope 2_RE'!$Z:$Z, LEFT($AD8,4),
          '3-4. (Raw data) Scope 2_RE'!$C:$C, $D8
      ),
      0)</f>
        <v>26.013724137931035</v>
      </c>
      <c r="AP8" s="104">
        <f>IF(OR($T8="MWh",$T8="GJ"), R8, "")
- IF(AND(VALUE(LEFT($AD8,4))&gt;=2024, COUNTIFS($D$6:N8, $D8, $AD$6:AN8, $AD8)=1),
      SUMIFS(
          INDEX('3-4. (Raw data) Scope 2_RE'!$G:$R, 0, COLUMNS($AF$6:AP8)),
          '3-4. (Raw data) Scope 2_RE'!$Z:$Z, LEFT($AD8,4),
          '3-4. (Raw data) Scope 2_RE'!$C:$C, $D8
      ),
      0)</f>
        <v>26.052039080459775</v>
      </c>
      <c r="AQ8" s="104">
        <f>IF(OR($T8="MWh",$T8="GJ"), S8, "")
- IF(AND(VALUE(LEFT($AD8,4))&gt;=2024, COUNTIFS($D$6:O8, $D8, $AD$6:AO8, $AD8)=1),
      SUMIFS(
          INDEX('3-4. (Raw data) Scope 2_RE'!$G:$R, 0, COLUMNS($AF$6:AQ8)),
          '3-4. (Raw data) Scope 2_RE'!$Z:$Z, LEFT($AD8,4),
          '3-4. (Raw data) Scope 2_RE'!$C:$C, $D8
      ),
      0)</f>
        <v>33.084220689655176</v>
      </c>
      <c r="AR8" s="104">
        <f t="shared" si="4"/>
        <v>395.44220689655174</v>
      </c>
      <c r="AS8" s="7" t="str">
        <f t="shared" si="1"/>
        <v>MWh</v>
      </c>
      <c r="AT8" s="104">
        <f t="shared" si="2"/>
        <v>1423591.9448275862</v>
      </c>
      <c r="AU8" s="7" t="str">
        <f t="shared" si="3"/>
        <v>Korea</v>
      </c>
      <c r="AV8" s="257">
        <f>IF($AE8="","",$AR8*IF($AE8="Electricity",VLOOKUP($AU8,'5-4. Calorific&amp;Emission factor'!$AD$9:$AJ$10,2,FALSE),VLOOKUP('3-3. (Raw data) Scope 2_Market'!$E8,'5-4. Calorific&amp;Emission factor'!$AD$9:$AJ$10,5,FALSE)))</f>
        <v>183999.25886896552</v>
      </c>
      <c r="AW8" s="69">
        <f>IF($AE8="","",$AR8*IF($AE8="Electricity",VLOOKUP($AU8,'5-4. Calorific&amp;Emission factor'!$AD$9:$AJ$10,3,FALSE),VLOOKUP('3-3. (Raw data) Scope 2_Market'!$AU8,'5-4. Calorific&amp;Emission factor'!$AD$9:$AJ$10,6,FALSE)))</f>
        <v>3.7661162561576358</v>
      </c>
      <c r="AX8" s="69">
        <f>IF($AE8="","",$AR8*IF($AE8="Electricity",VLOOKUP($AU8,'5-4. Calorific&amp;Emission factor'!$AD$9:$AJ$10,4,FALSE),VLOOKUP('3-3. (Raw data) Scope 2_Market'!$AU8,'5-4. Calorific&amp;Emission factor'!$AD$9:$AJ$10,7,FALSE)))</f>
        <v>2.0409920355951057</v>
      </c>
      <c r="AY8" s="200">
        <f>IF($AE8="","",IF($AU8="Korea",((AV8*'5-4. Calorific&amp;Emission factor'!$D$7+AW8*'5-4. Calorific&amp;Emission factor'!$D$8+AX8*'5-4. Calorific&amp;Emission factor'!$D$9)/1000),$AR8*'5-4. Calorific&amp;Emission factor'!$AE$14))</f>
        <v>184.65813483359923</v>
      </c>
      <c r="AZ8" s="201"/>
    </row>
    <row r="9" spans="2:54" ht="18">
      <c r="B9" s="189">
        <v>4</v>
      </c>
      <c r="C9" s="115" t="s">
        <v>105</v>
      </c>
      <c r="D9" s="115" t="s">
        <v>105</v>
      </c>
      <c r="E9" s="116" t="s">
        <v>171</v>
      </c>
      <c r="F9" s="126" t="s">
        <v>172</v>
      </c>
      <c r="G9" s="117">
        <v>1662.4199999999998</v>
      </c>
      <c r="H9" s="105">
        <v>133.18</v>
      </c>
      <c r="I9" s="119">
        <v>126.64</v>
      </c>
      <c r="J9" s="119">
        <v>119.65</v>
      </c>
      <c r="K9" s="119">
        <v>143.57</v>
      </c>
      <c r="L9" s="119">
        <v>131.12</v>
      </c>
      <c r="M9" s="119">
        <v>117.15</v>
      </c>
      <c r="N9" s="119">
        <v>162.06</v>
      </c>
      <c r="O9" s="119">
        <v>163.09</v>
      </c>
      <c r="P9" s="119">
        <v>162.13999999999999</v>
      </c>
      <c r="Q9" s="119">
        <v>137.82</v>
      </c>
      <c r="R9" s="119">
        <v>132.26</v>
      </c>
      <c r="S9" s="105">
        <v>133.74</v>
      </c>
      <c r="T9" s="115" t="s">
        <v>168</v>
      </c>
      <c r="U9" s="193">
        <v>1489850633</v>
      </c>
      <c r="V9" s="129" t="s">
        <v>173</v>
      </c>
      <c r="W9" s="128" t="s">
        <v>174</v>
      </c>
      <c r="X9" s="194">
        <v>0.8</v>
      </c>
      <c r="Y9" s="115" t="s">
        <v>175</v>
      </c>
      <c r="Z9" s="115">
        <v>2019</v>
      </c>
      <c r="AA9" s="194">
        <v>1329.9359999999999</v>
      </c>
      <c r="AB9" s="7"/>
      <c r="AC9" s="7"/>
      <c r="AD9" s="7">
        <v>2022</v>
      </c>
      <c r="AE9" s="7" t="str">
        <f t="shared" si="0"/>
        <v>Electricity</v>
      </c>
      <c r="AF9" s="104">
        <f>IF(OR($T9="MWh",$T9="GJ"), H9, "")
- IF(AND(VALUE(LEFT($AD9,4))&gt;=2024, COUNTIFS($D$6:D9, $D9, $AD$6:AD9, $AD9)=1),
      SUMIFS(
          INDEX('3-4. (Raw data) Scope 2_RE'!$G:$R, 0, COLUMNS($AF$6:AF9)),
          '3-4. (Raw data) Scope 2_RE'!$Z:$Z, LEFT($AD9,4),
          '3-4. (Raw data) Scope 2_RE'!$C:$C, $D9
      ),
      0)</f>
        <v>133.18</v>
      </c>
      <c r="AG9" s="104">
        <f>IF(OR($T9="MWh",$T9="GJ"), I9, "")
- IF(AND(VALUE(LEFT($AD9,4))&gt;=2024, COUNTIFS($D$6:E9, $D9, $AD$6:AE9, $AD9)=1),
      SUMIFS(
          INDEX('3-4. (Raw data) Scope 2_RE'!$G:$R, 0, COLUMNS($AF$6:AG9)),
          '3-4. (Raw data) Scope 2_RE'!$Z:$Z, LEFT($AD9,4),
          '3-4. (Raw data) Scope 2_RE'!$C:$C, $D9
      ),
      0)</f>
        <v>126.64</v>
      </c>
      <c r="AH9" s="104">
        <f>IF(OR($T9="MWh",$T9="GJ"), J9, "")
- IF(AND(VALUE(LEFT($AD9,4))&gt;=2024, COUNTIFS($D$6:F9, $D9, $AD$6:AF9, $AD9)=1),
      SUMIFS(
          INDEX('3-4. (Raw data) Scope 2_RE'!$G:$R, 0, COLUMNS($AF$6:AH9)),
          '3-4. (Raw data) Scope 2_RE'!$Z:$Z, LEFT($AD9,4),
          '3-4. (Raw data) Scope 2_RE'!$C:$C, $D9
      ),
      0)</f>
        <v>119.65</v>
      </c>
      <c r="AI9" s="104">
        <f>IF(OR($T9="MWh",$T9="GJ"), K9, "")
- IF(AND(VALUE(LEFT($AD9,4))&gt;=2024, COUNTIFS($D$6:G9, $D9, $AD$6:AG9, $AD9)=1),
      SUMIFS(
          INDEX('3-4. (Raw data) Scope 2_RE'!$G:$R, 0, COLUMNS($AF$6:AI9)),
          '3-4. (Raw data) Scope 2_RE'!$Z:$Z, LEFT($AD9,4),
          '3-4. (Raw data) Scope 2_RE'!$C:$C, $D9
      ),
      0)</f>
        <v>143.57</v>
      </c>
      <c r="AJ9" s="104">
        <f>IF(OR($T9="MWh",$T9="GJ"), L9, "")
- IF(AND(VALUE(LEFT($AD9,4))&gt;=2024, COUNTIFS($D$6:H9, $D9, $AD$6:AH9, $AD9)=1),
      SUMIFS(
          INDEX('3-4. (Raw data) Scope 2_RE'!$G:$R, 0, COLUMNS($AF$6:AJ9)),
          '3-4. (Raw data) Scope 2_RE'!$Z:$Z, LEFT($AD9,4),
          '3-4. (Raw data) Scope 2_RE'!$C:$C, $D9
      ),
      0)</f>
        <v>131.12</v>
      </c>
      <c r="AK9" s="104">
        <f>IF(OR($T9="MWh",$T9="GJ"), M9, "")
- IF(AND(VALUE(LEFT($AD9,4))&gt;=2024, COUNTIFS($D$6:I9, $D9, $AD$6:AI9, $AD9)=1),
      SUMIFS(
          INDEX('3-4. (Raw data) Scope 2_RE'!$G:$R, 0, COLUMNS($AF$6:AK9)),
          '3-4. (Raw data) Scope 2_RE'!$Z:$Z, LEFT($AD9,4),
          '3-4. (Raw data) Scope 2_RE'!$C:$C, $D9
      ),
      0)</f>
        <v>117.15</v>
      </c>
      <c r="AL9" s="104">
        <f>IF(OR($T9="MWh",$T9="GJ"), N9, "")
- IF(AND(VALUE(LEFT($AD9,4))&gt;=2024, COUNTIFS($D$6:J9, $D9, $AD$6:AJ9, $AD9)=1),
      SUMIFS(
          INDEX('3-4. (Raw data) Scope 2_RE'!$G:$R, 0, COLUMNS($AF$6:AL9)),
          '3-4. (Raw data) Scope 2_RE'!$Z:$Z, LEFT($AD9,4),
          '3-4. (Raw data) Scope 2_RE'!$C:$C, $D9
      ),
      0)</f>
        <v>162.06</v>
      </c>
      <c r="AM9" s="104">
        <f>IF(OR($T9="MWh",$T9="GJ"), O9, "")
- IF(AND(VALUE(LEFT($AD9,4))&gt;=2024, COUNTIFS($D$6:K9, $D9, $AD$6:AK9, $AD9)=1),
      SUMIFS(
          INDEX('3-4. (Raw data) Scope 2_RE'!$G:$R, 0, COLUMNS($AF$6:AM9)),
          '3-4. (Raw data) Scope 2_RE'!$Z:$Z, LEFT($AD9,4),
          '3-4. (Raw data) Scope 2_RE'!$C:$C, $D9
      ),
      0)</f>
        <v>163.09</v>
      </c>
      <c r="AN9" s="104">
        <f>IF(OR($T9="MWh",$T9="GJ"), P9, "")
- IF(AND(VALUE(LEFT($AD9,4))&gt;=2024, COUNTIFS($D$6:L9, $D9, $AD$6:AL9, $AD9)=1),
      SUMIFS(
          INDEX('3-4. (Raw data) Scope 2_RE'!$G:$R, 0, COLUMNS($AF$6:AN9)),
          '3-4. (Raw data) Scope 2_RE'!$Z:$Z, LEFT($AD9,4),
          '3-4. (Raw data) Scope 2_RE'!$C:$C, $D9
      ),
      0)</f>
        <v>162.13999999999999</v>
      </c>
      <c r="AO9" s="104">
        <f>IF(OR($T9="MWh",$T9="GJ"), Q9, "")
- IF(AND(VALUE(LEFT($AD9,4))&gt;=2024, COUNTIFS($D$6:M9, $D9, $AD$6:AM9, $AD9)=1),
      SUMIFS(
          INDEX('3-4. (Raw data) Scope 2_RE'!$G:$R, 0, COLUMNS($AF$6:AO9)),
          '3-4. (Raw data) Scope 2_RE'!$Z:$Z, LEFT($AD9,4),
          '3-4. (Raw data) Scope 2_RE'!$C:$C, $D9
      ),
      0)</f>
        <v>137.82</v>
      </c>
      <c r="AP9" s="104">
        <f>IF(OR($T9="MWh",$T9="GJ"), R9, "")
- IF(AND(VALUE(LEFT($AD9,4))&gt;=2024, COUNTIFS($D$6:N9, $D9, $AD$6:AN9, $AD9)=1),
      SUMIFS(
          INDEX('3-4. (Raw data) Scope 2_RE'!$G:$R, 0, COLUMNS($AF$6:AP9)),
          '3-4. (Raw data) Scope 2_RE'!$Z:$Z, LEFT($AD9,4),
          '3-4. (Raw data) Scope 2_RE'!$C:$C, $D9
      ),
      0)</f>
        <v>132.26</v>
      </c>
      <c r="AQ9" s="104">
        <f>IF(OR($T9="MWh",$T9="GJ"), S9, "")
- IF(AND(VALUE(LEFT($AD9,4))&gt;=2024, COUNTIFS($D$6:O9, $D9, $AD$6:AO9, $AD9)=1),
      SUMIFS(
          INDEX('3-4. (Raw data) Scope 2_RE'!$G:$R, 0, COLUMNS($AF$6:AQ9)),
          '3-4. (Raw data) Scope 2_RE'!$Z:$Z, LEFT($AD9,4),
          '3-4. (Raw data) Scope 2_RE'!$C:$C, $D9
      ),
      0)</f>
        <v>133.74</v>
      </c>
      <c r="AR9" s="104">
        <f t="shared" si="4"/>
        <v>1662.4199999999998</v>
      </c>
      <c r="AS9" s="7" t="str">
        <f t="shared" si="1"/>
        <v>MWh</v>
      </c>
      <c r="AT9" s="104">
        <f t="shared" si="2"/>
        <v>5984711.9999999991</v>
      </c>
      <c r="AU9" s="7" t="str">
        <f t="shared" si="3"/>
        <v>Indonesia</v>
      </c>
      <c r="AV9" s="257">
        <f>IF($AE9="","",$AR9*IF($AE9="Electricity",VLOOKUP($AU9,'5-4. Calorific&amp;Emission factor'!$AD$9:$AJ$10,2,FALSE),VLOOKUP('3-3. (Raw data) Scope 2_Market'!$E9,'5-4. Calorific&amp;Emission factor'!$AD$9:$AJ$10,5,FALSE)))</f>
        <v>1281227.094</v>
      </c>
      <c r="AW9" s="69">
        <f>IF($AE9="","",$AR9*IF($AE9="Electricity",VLOOKUP($AU9,'5-4. Calorific&amp;Emission factor'!$AD$9:$AJ$10,3,FALSE),VLOOKUP('3-3. (Raw data) Scope 2_Market'!$AU9,'5-4. Calorific&amp;Emission factor'!$AD$9:$AJ$10,6,FALSE)))</f>
        <v>63.330285714285715</v>
      </c>
      <c r="AX9" s="69">
        <f>IF($AE9="","",$AR9*IF($AE9="Electricity",VLOOKUP($AU9,'5-4. Calorific&amp;Emission factor'!$AD$9:$AJ$10,4,FALSE),VLOOKUP('3-3. (Raw data) Scope 2_Market'!$AU9,'5-4. Calorific&amp;Emission factor'!$AD$9:$AJ$10,7,FALSE)))</f>
        <v>21.450580645161288</v>
      </c>
      <c r="AY9" s="491">
        <f>IF($AE9="","",IF($AU9="Korea",((AV9*'5-4. Calorific&amp;Emission factor'!$D$7+AW9*'5-4. Calorific&amp;Emission factor'!$D$8+AX9*'5-4. Calorific&amp;Emission factor'!$D$9)/1000),$AR9*'5-4. Calorific&amp;Emission factor'!$AE$14))</f>
        <v>1446.3054</v>
      </c>
      <c r="AZ9" s="201"/>
      <c r="BB9" s="295"/>
    </row>
    <row r="10" spans="2:54" ht="18">
      <c r="B10" s="189">
        <v>5</v>
      </c>
      <c r="C10" s="115" t="s">
        <v>105</v>
      </c>
      <c r="D10" s="115" t="s">
        <v>105</v>
      </c>
      <c r="E10" s="116" t="s">
        <v>171</v>
      </c>
      <c r="F10" s="126" t="s">
        <v>172</v>
      </c>
      <c r="G10" s="117">
        <v>0</v>
      </c>
      <c r="H10" s="105"/>
      <c r="I10" s="119"/>
      <c r="J10" s="119"/>
      <c r="K10" s="119"/>
      <c r="L10" s="119"/>
      <c r="M10" s="119"/>
      <c r="N10" s="119"/>
      <c r="O10" s="119"/>
      <c r="P10" s="119"/>
      <c r="Q10" s="119"/>
      <c r="R10" s="119"/>
      <c r="S10" s="105"/>
      <c r="T10" s="115" t="s">
        <v>168</v>
      </c>
      <c r="U10" s="193"/>
      <c r="V10" s="129"/>
      <c r="W10" s="128"/>
      <c r="X10" s="194"/>
      <c r="Y10" s="115"/>
      <c r="Z10" s="115"/>
      <c r="AA10" s="194"/>
      <c r="AB10" s="7"/>
      <c r="AC10" s="7"/>
      <c r="AD10" s="7">
        <v>2022</v>
      </c>
      <c r="AE10" s="7" t="str">
        <f t="shared" si="0"/>
        <v>Electricity</v>
      </c>
      <c r="AF10" s="104">
        <f>IF(OR($T10="MWh",$T10="GJ"), H10, "")
- IF(AND(VALUE(LEFT($AD10,4))&gt;=2024, COUNTIFS($D$6:D10, $D10, $AD$6:AD10, $AD10)=1),
      SUMIFS(
          INDEX('3-4. (Raw data) Scope 2_RE'!$G:$R, 0, COLUMNS($AF$6:AF10)),
          '3-4. (Raw data) Scope 2_RE'!$Z:$Z, LEFT($AD10,4),
          '3-4. (Raw data) Scope 2_RE'!$C:$C, $D10
      ),
      0)</f>
        <v>0</v>
      </c>
      <c r="AG10" s="104">
        <f>IF(OR($T10="MWh",$T10="GJ"), I10, "")
- IF(AND(VALUE(LEFT($AD10,4))&gt;=2024, COUNTIFS($D$6:E10, $D10, $AD$6:AE10, $AD10)=1),
      SUMIFS(
          INDEX('3-4. (Raw data) Scope 2_RE'!$G:$R, 0, COLUMNS($AF$6:AG10)),
          '3-4. (Raw data) Scope 2_RE'!$Z:$Z, LEFT($AD10,4),
          '3-4. (Raw data) Scope 2_RE'!$C:$C, $D10
      ),
      0)</f>
        <v>0</v>
      </c>
      <c r="AH10" s="104">
        <f>IF(OR($T10="MWh",$T10="GJ"), J10, "")
- IF(AND(VALUE(LEFT($AD10,4))&gt;=2024, COUNTIFS($D$6:F10, $D10, $AD$6:AF10, $AD10)=1),
      SUMIFS(
          INDEX('3-4. (Raw data) Scope 2_RE'!$G:$R, 0, COLUMNS($AF$6:AH10)),
          '3-4. (Raw data) Scope 2_RE'!$Z:$Z, LEFT($AD10,4),
          '3-4. (Raw data) Scope 2_RE'!$C:$C, $D10
      ),
      0)</f>
        <v>0</v>
      </c>
      <c r="AI10" s="104">
        <f>IF(OR($T10="MWh",$T10="GJ"), K10, "")
- IF(AND(VALUE(LEFT($AD10,4))&gt;=2024, COUNTIFS($D$6:G10, $D10, $AD$6:AG10, $AD10)=1),
      SUMIFS(
          INDEX('3-4. (Raw data) Scope 2_RE'!$G:$R, 0, COLUMNS($AF$6:AI10)),
          '3-4. (Raw data) Scope 2_RE'!$Z:$Z, LEFT($AD10,4),
          '3-4. (Raw data) Scope 2_RE'!$C:$C, $D10
      ),
      0)</f>
        <v>0</v>
      </c>
      <c r="AJ10" s="104">
        <f>IF(OR($T10="MWh",$T10="GJ"), L10, "")
- IF(AND(VALUE(LEFT($AD10,4))&gt;=2024, COUNTIFS($D$6:H10, $D10, $AD$6:AH10, $AD10)=1),
      SUMIFS(
          INDEX('3-4. (Raw data) Scope 2_RE'!$G:$R, 0, COLUMNS($AF$6:AJ10)),
          '3-4. (Raw data) Scope 2_RE'!$Z:$Z, LEFT($AD10,4),
          '3-4. (Raw data) Scope 2_RE'!$C:$C, $D10
      ),
      0)</f>
        <v>0</v>
      </c>
      <c r="AK10" s="104">
        <f>IF(OR($T10="MWh",$T10="GJ"), M10, "")
- IF(AND(VALUE(LEFT($AD10,4))&gt;=2024, COUNTIFS($D$6:I10, $D10, $AD$6:AI10, $AD10)=1),
      SUMIFS(
          INDEX('3-4. (Raw data) Scope 2_RE'!$G:$R, 0, COLUMNS($AF$6:AK10)),
          '3-4. (Raw data) Scope 2_RE'!$Z:$Z, LEFT($AD10,4),
          '3-4. (Raw data) Scope 2_RE'!$C:$C, $D10
      ),
      0)</f>
        <v>0</v>
      </c>
      <c r="AL10" s="104">
        <f>IF(OR($T10="MWh",$T10="GJ"), N10, "")
- IF(AND(VALUE(LEFT($AD10,4))&gt;=2024, COUNTIFS($D$6:J10, $D10, $AD$6:AJ10, $AD10)=1),
      SUMIFS(
          INDEX('3-4. (Raw data) Scope 2_RE'!$G:$R, 0, COLUMNS($AF$6:AL10)),
          '3-4. (Raw data) Scope 2_RE'!$Z:$Z, LEFT($AD10,4),
          '3-4. (Raw data) Scope 2_RE'!$C:$C, $D10
      ),
      0)</f>
        <v>0</v>
      </c>
      <c r="AM10" s="104">
        <f>IF(OR($T10="MWh",$T10="GJ"), O10, "")
- IF(AND(VALUE(LEFT($AD10,4))&gt;=2024, COUNTIFS($D$6:K10, $D10, $AD$6:AK10, $AD10)=1),
      SUMIFS(
          INDEX('3-4. (Raw data) Scope 2_RE'!$G:$R, 0, COLUMNS($AF$6:AM10)),
          '3-4. (Raw data) Scope 2_RE'!$Z:$Z, LEFT($AD10,4),
          '3-4. (Raw data) Scope 2_RE'!$C:$C, $D10
      ),
      0)</f>
        <v>0</v>
      </c>
      <c r="AN10" s="104">
        <f>IF(OR($T10="MWh",$T10="GJ"), P10, "")
- IF(AND(VALUE(LEFT($AD10,4))&gt;=2024, COUNTIFS($D$6:L10, $D10, $AD$6:AL10, $AD10)=1),
      SUMIFS(
          INDEX('3-4. (Raw data) Scope 2_RE'!$G:$R, 0, COLUMNS($AF$6:AN10)),
          '3-4. (Raw data) Scope 2_RE'!$Z:$Z, LEFT($AD10,4),
          '3-4. (Raw data) Scope 2_RE'!$C:$C, $D10
      ),
      0)</f>
        <v>0</v>
      </c>
      <c r="AO10" s="104">
        <f>IF(OR($T10="MWh",$T10="GJ"), Q10, "")
- IF(AND(VALUE(LEFT($AD10,4))&gt;=2024, COUNTIFS($D$6:M10, $D10, $AD$6:AM10, $AD10)=1),
      SUMIFS(
          INDEX('3-4. (Raw data) Scope 2_RE'!$G:$R, 0, COLUMNS($AF$6:AO10)),
          '3-4. (Raw data) Scope 2_RE'!$Z:$Z, LEFT($AD10,4),
          '3-4. (Raw data) Scope 2_RE'!$C:$C, $D10
      ),
      0)</f>
        <v>0</v>
      </c>
      <c r="AP10" s="104">
        <f>IF(OR($T10="MWh",$T10="GJ"), R10, "")
- IF(AND(VALUE(LEFT($AD10,4))&gt;=2024, COUNTIFS($D$6:N10, $D10, $AD$6:AN10, $AD10)=1),
      SUMIFS(
          INDEX('3-4. (Raw data) Scope 2_RE'!$G:$R, 0, COLUMNS($AF$6:AP10)),
          '3-4. (Raw data) Scope 2_RE'!$Z:$Z, LEFT($AD10,4),
          '3-4. (Raw data) Scope 2_RE'!$C:$C, $D10
      ),
      0)</f>
        <v>0</v>
      </c>
      <c r="AQ10" s="104">
        <f>IF(OR($T10="MWh",$T10="GJ"), S10, "")
- IF(AND(VALUE(LEFT($AD10,4))&gt;=2024, COUNTIFS($D$6:O10, $D10, $AD$6:AO10, $AD10)=1),
      SUMIFS(
          INDEX('3-4. (Raw data) Scope 2_RE'!$G:$R, 0, COLUMNS($AF$6:AQ10)),
          '3-4. (Raw data) Scope 2_RE'!$Z:$Z, LEFT($AD10,4),
          '3-4. (Raw data) Scope 2_RE'!$C:$C, $D10
      ),
      0)</f>
        <v>0</v>
      </c>
      <c r="AR10" s="104">
        <f t="shared" si="4"/>
        <v>0</v>
      </c>
      <c r="AS10" s="7" t="str">
        <f t="shared" si="1"/>
        <v>MWh</v>
      </c>
      <c r="AT10" s="104">
        <f t="shared" si="2"/>
        <v>0</v>
      </c>
      <c r="AU10" s="7" t="str">
        <f t="shared" si="3"/>
        <v>Indonesia</v>
      </c>
      <c r="AV10" s="257">
        <f>IF($AE10="","",$AR10*IF($AE10="Electricity",VLOOKUP($AU10,'5-4. Calorific&amp;Emission factor'!$AD$9:$AJ$10,2,FALSE),VLOOKUP('3-3. (Raw data) Scope 2_Market'!$E10,'5-4. Calorific&amp;Emission factor'!$AD$9:$AJ$10,5,FALSE)))</f>
        <v>0</v>
      </c>
      <c r="AW10" s="69">
        <f>IF($AE10="","",$AR10*IF($AE10="Electricity",VLOOKUP($AU10,'5-4. Calorific&amp;Emission factor'!$AD$9:$AJ$10,3,FALSE),VLOOKUP('3-3. (Raw data) Scope 2_Market'!$AU10,'5-4. Calorific&amp;Emission factor'!$AD$9:$AJ$10,6,FALSE)))</f>
        <v>0</v>
      </c>
      <c r="AX10" s="69">
        <f>IF($AE10="","",$AR10*IF($AE10="Electricity",VLOOKUP($AU10,'5-4. Calorific&amp;Emission factor'!$AD$9:$AJ$10,4,FALSE),VLOOKUP('3-3. (Raw data) Scope 2_Market'!$AU10,'5-4. Calorific&amp;Emission factor'!$AD$9:$AJ$10,7,FALSE)))</f>
        <v>0</v>
      </c>
      <c r="AY10" s="200">
        <f>IF($AE10="","",IF($AU10="Korea",((AV10*'5-4. Calorific&amp;Emission factor'!$D$7+AW10*'5-4. Calorific&amp;Emission factor'!$D$8+AX10*'5-4. Calorific&amp;Emission factor'!$D$9)/1000),$AR10*'5-4. Calorific&amp;Emission factor'!$AE$14))</f>
        <v>0</v>
      </c>
      <c r="AZ10" s="201"/>
      <c r="BB10" s="295"/>
    </row>
    <row r="11" spans="2:54" ht="18">
      <c r="B11" s="189">
        <v>6</v>
      </c>
      <c r="C11" s="115" t="s">
        <v>105</v>
      </c>
      <c r="D11" s="115" t="s">
        <v>105</v>
      </c>
      <c r="E11" s="116" t="s">
        <v>171</v>
      </c>
      <c r="F11" s="126" t="s">
        <v>172</v>
      </c>
      <c r="G11" s="117">
        <v>1535.8200000000002</v>
      </c>
      <c r="H11" s="105">
        <v>141.77600000000001</v>
      </c>
      <c r="I11" s="119">
        <v>119.616</v>
      </c>
      <c r="J11" s="119">
        <v>123.072</v>
      </c>
      <c r="K11" s="119">
        <v>117.15</v>
      </c>
      <c r="L11" s="119">
        <v>134.416</v>
      </c>
      <c r="M11" s="119">
        <v>131.47200000000001</v>
      </c>
      <c r="N11" s="119">
        <v>133.87200000000001</v>
      </c>
      <c r="O11" s="119">
        <v>141.40799999999999</v>
      </c>
      <c r="P11" s="119">
        <v>117.15</v>
      </c>
      <c r="Q11" s="119">
        <v>125.584</v>
      </c>
      <c r="R11" s="119">
        <v>132.49600000000001</v>
      </c>
      <c r="S11" s="105">
        <v>117.80800000000001</v>
      </c>
      <c r="T11" s="115" t="s">
        <v>168</v>
      </c>
      <c r="U11" s="193">
        <v>1489850633</v>
      </c>
      <c r="V11" s="129" t="s">
        <v>173</v>
      </c>
      <c r="W11" s="128" t="s">
        <v>174</v>
      </c>
      <c r="X11" s="194">
        <v>0.8</v>
      </c>
      <c r="Y11" s="115" t="s">
        <v>175</v>
      </c>
      <c r="Z11" s="115">
        <v>2019</v>
      </c>
      <c r="AA11" s="194">
        <v>1228.6559999999999</v>
      </c>
      <c r="AB11" s="7"/>
      <c r="AC11" s="7"/>
      <c r="AD11" s="7">
        <v>2023</v>
      </c>
      <c r="AE11" s="7" t="str">
        <f t="shared" si="0"/>
        <v>Electricity</v>
      </c>
      <c r="AF11" s="104">
        <f>IF(OR($T11="MWh",$T11="GJ"), H11, "")
- IF(AND(VALUE(LEFT($AD11,4))&gt;=2024, COUNTIFS($D$6:D11, $D11, $AD$6:AD11, $AD11)=1),
      SUMIFS(
          INDEX('3-4. (Raw data) Scope 2_RE'!$G:$R, 0, COLUMNS($AF$6:AF11)),
          '3-4. (Raw data) Scope 2_RE'!$Z:$Z, LEFT($AD11,4),
          '3-4. (Raw data) Scope 2_RE'!$C:$C, $D11
      ),
      0)</f>
        <v>141.77600000000001</v>
      </c>
      <c r="AG11" s="104">
        <f>IF(OR($T11="MWh",$T11="GJ"), I11, "")
- IF(AND(VALUE(LEFT($AD11,4))&gt;=2024, COUNTIFS($D$6:E11, $D11, $AD$6:AE11, $AD11)=1),
      SUMIFS(
          INDEX('3-4. (Raw data) Scope 2_RE'!$G:$R, 0, COLUMNS($AF$6:AG11)),
          '3-4. (Raw data) Scope 2_RE'!$Z:$Z, LEFT($AD11,4),
          '3-4. (Raw data) Scope 2_RE'!$C:$C, $D11
      ),
      0)</f>
        <v>119.616</v>
      </c>
      <c r="AH11" s="104">
        <f>IF(OR($T11="MWh",$T11="GJ"), J11, "")
- IF(AND(VALUE(LEFT($AD11,4))&gt;=2024, COUNTIFS($D$6:F11, $D11, $AD$6:AF11, $AD11)=1),
      SUMIFS(
          INDEX('3-4. (Raw data) Scope 2_RE'!$G:$R, 0, COLUMNS($AF$6:AH11)),
          '3-4. (Raw data) Scope 2_RE'!$Z:$Z, LEFT($AD11,4),
          '3-4. (Raw data) Scope 2_RE'!$C:$C, $D11
      ),
      0)</f>
        <v>123.072</v>
      </c>
      <c r="AI11" s="104">
        <f>IF(OR($T11="MWh",$T11="GJ"), K11, "")
- IF(AND(VALUE(LEFT($AD11,4))&gt;=2024, COUNTIFS($D$6:G11, $D11, $AD$6:AG11, $AD11)=1),
      SUMIFS(
          INDEX('3-4. (Raw data) Scope 2_RE'!$G:$R, 0, COLUMNS($AF$6:AI11)),
          '3-4. (Raw data) Scope 2_RE'!$Z:$Z, LEFT($AD11,4),
          '3-4. (Raw data) Scope 2_RE'!$C:$C, $D11
      ),
      0)</f>
        <v>117.15</v>
      </c>
      <c r="AJ11" s="104">
        <f>IF(OR($T11="MWh",$T11="GJ"), L11, "")
- IF(AND(VALUE(LEFT($AD11,4))&gt;=2024, COUNTIFS($D$6:H11, $D11, $AD$6:AH11, $AD11)=1),
      SUMIFS(
          INDEX('3-4. (Raw data) Scope 2_RE'!$G:$R, 0, COLUMNS($AF$6:AJ11)),
          '3-4. (Raw data) Scope 2_RE'!$Z:$Z, LEFT($AD11,4),
          '3-4. (Raw data) Scope 2_RE'!$C:$C, $D11
      ),
      0)</f>
        <v>134.416</v>
      </c>
      <c r="AK11" s="104">
        <f>IF(OR($T11="MWh",$T11="GJ"), M11, "")
- IF(AND(VALUE(LEFT($AD11,4))&gt;=2024, COUNTIFS($D$6:I11, $D11, $AD$6:AI11, $AD11)=1),
      SUMIFS(
          INDEX('3-4. (Raw data) Scope 2_RE'!$G:$R, 0, COLUMNS($AF$6:AK11)),
          '3-4. (Raw data) Scope 2_RE'!$Z:$Z, LEFT($AD11,4),
          '3-4. (Raw data) Scope 2_RE'!$C:$C, $D11
      ),
      0)</f>
        <v>131.47200000000001</v>
      </c>
      <c r="AL11" s="104">
        <f>IF(OR($T11="MWh",$T11="GJ"), N11, "")
- IF(AND(VALUE(LEFT($AD11,4))&gt;=2024, COUNTIFS($D$6:J11, $D11, $AD$6:AJ11, $AD11)=1),
      SUMIFS(
          INDEX('3-4. (Raw data) Scope 2_RE'!$G:$R, 0, COLUMNS($AF$6:AL11)),
          '3-4. (Raw data) Scope 2_RE'!$Z:$Z, LEFT($AD11,4),
          '3-4. (Raw data) Scope 2_RE'!$C:$C, $D11
      ),
      0)</f>
        <v>133.87200000000001</v>
      </c>
      <c r="AM11" s="104">
        <f>IF(OR($T11="MWh",$T11="GJ"), O11, "")
- IF(AND(VALUE(LEFT($AD11,4))&gt;=2024, COUNTIFS($D$6:K11, $D11, $AD$6:AK11, $AD11)=1),
      SUMIFS(
          INDEX('3-4. (Raw data) Scope 2_RE'!$G:$R, 0, COLUMNS($AF$6:AM11)),
          '3-4. (Raw data) Scope 2_RE'!$Z:$Z, LEFT($AD11,4),
          '3-4. (Raw data) Scope 2_RE'!$C:$C, $D11
      ),
      0)</f>
        <v>141.40799999999999</v>
      </c>
      <c r="AN11" s="104">
        <f>IF(OR($T11="MWh",$T11="GJ"), P11, "")
- IF(AND(VALUE(LEFT($AD11,4))&gt;=2024, COUNTIFS($D$6:L11, $D11, $AD$6:AL11, $AD11)=1),
      SUMIFS(
          INDEX('3-4. (Raw data) Scope 2_RE'!$G:$R, 0, COLUMNS($AF$6:AN11)),
          '3-4. (Raw data) Scope 2_RE'!$Z:$Z, LEFT($AD11,4),
          '3-4. (Raw data) Scope 2_RE'!$C:$C, $D11
      ),
      0)</f>
        <v>117.15</v>
      </c>
      <c r="AO11" s="104">
        <f>IF(OR($T11="MWh",$T11="GJ"), Q11, "")
- IF(AND(VALUE(LEFT($AD11,4))&gt;=2024, COUNTIFS($D$6:M11, $D11, $AD$6:AM11, $AD11)=1),
      SUMIFS(
          INDEX('3-4. (Raw data) Scope 2_RE'!$G:$R, 0, COLUMNS($AF$6:AO11)),
          '3-4. (Raw data) Scope 2_RE'!$Z:$Z, LEFT($AD11,4),
          '3-4. (Raw data) Scope 2_RE'!$C:$C, $D11
      ),
      0)</f>
        <v>125.584</v>
      </c>
      <c r="AP11" s="104">
        <f>IF(OR($T11="MWh",$T11="GJ"), R11, "")
- IF(AND(VALUE(LEFT($AD11,4))&gt;=2024, COUNTIFS($D$6:N11, $D11, $AD$6:AN11, $AD11)=1),
      SUMIFS(
          INDEX('3-4. (Raw data) Scope 2_RE'!$G:$R, 0, COLUMNS($AF$6:AP11)),
          '3-4. (Raw data) Scope 2_RE'!$Z:$Z, LEFT($AD11,4),
          '3-4. (Raw data) Scope 2_RE'!$C:$C, $D11
      ),
      0)</f>
        <v>132.49600000000001</v>
      </c>
      <c r="AQ11" s="104">
        <f>IF(OR($T11="MWh",$T11="GJ"), S11, "")
- IF(AND(VALUE(LEFT($AD11,4))&gt;=2024, COUNTIFS($D$6:O11, $D11, $AD$6:AO11, $AD11)=1),
      SUMIFS(
          INDEX('3-4. (Raw data) Scope 2_RE'!$G:$R, 0, COLUMNS($AF$6:AQ11)),
          '3-4. (Raw data) Scope 2_RE'!$Z:$Z, LEFT($AD11,4),
          '3-4. (Raw data) Scope 2_RE'!$C:$C, $D11
      ),
      0)</f>
        <v>117.80800000000001</v>
      </c>
      <c r="AR11" s="104">
        <f t="shared" si="4"/>
        <v>1535.8200000000002</v>
      </c>
      <c r="AS11" s="7" t="str">
        <f t="shared" si="1"/>
        <v>MWh</v>
      </c>
      <c r="AT11" s="104">
        <f t="shared" si="2"/>
        <v>5528952.0000000009</v>
      </c>
      <c r="AU11" s="7" t="str">
        <f t="shared" si="3"/>
        <v>Indonesia</v>
      </c>
      <c r="AV11" s="257">
        <f>IF($AE11="","",$AR11*IF($AE11="Electricity",VLOOKUP($AU11,'5-4. Calorific&amp;Emission factor'!$AD$9:$AJ$10,2,FALSE),VLOOKUP('3-3. (Raw data) Scope 2_Market'!$E11,'5-4. Calorific&amp;Emission factor'!$AD$9:$AJ$10,5,FALSE)))</f>
        <v>1183656.4740000002</v>
      </c>
      <c r="AW11" s="69">
        <f>IF($AE11="","",$AR11*IF($AE11="Electricity",VLOOKUP($AU11,'5-4. Calorific&amp;Emission factor'!$AD$9:$AJ$10,3,FALSE),VLOOKUP('3-3. (Raw data) Scope 2_Market'!$AU11,'5-4. Calorific&amp;Emission factor'!$AD$9:$AJ$10,6,FALSE)))</f>
        <v>58.507428571428584</v>
      </c>
      <c r="AX11" s="69">
        <f>IF($AE11="","",$AR11*IF($AE11="Electricity",VLOOKUP($AU11,'5-4. Calorific&amp;Emission factor'!$AD$9:$AJ$10,4,FALSE),VLOOKUP('3-3. (Raw data) Scope 2_Market'!$AU11,'5-4. Calorific&amp;Emission factor'!$AD$9:$AJ$10,7,FALSE)))</f>
        <v>19.817032258064518</v>
      </c>
      <c r="AY11" s="200">
        <f>IF($AE11="","",IF($AU11="Korea",((AV11*'5-4. Calorific&amp;Emission factor'!$D$7+AW11*'5-4. Calorific&amp;Emission factor'!$D$8+AX11*'5-4. Calorific&amp;Emission factor'!$D$9)/1000),$AR11*'5-4. Calorific&amp;Emission factor'!$AE$14))</f>
        <v>1336.1634000000001</v>
      </c>
      <c r="AZ11" s="201"/>
      <c r="BB11" s="295"/>
    </row>
    <row r="12" spans="2:54" ht="18">
      <c r="B12" s="189">
        <v>7</v>
      </c>
      <c r="C12" s="115" t="s">
        <v>105</v>
      </c>
      <c r="D12" s="115" t="s">
        <v>105</v>
      </c>
      <c r="E12" s="116" t="s">
        <v>171</v>
      </c>
      <c r="F12" s="126" t="s">
        <v>172</v>
      </c>
      <c r="G12" s="117">
        <v>0</v>
      </c>
      <c r="H12" s="105"/>
      <c r="I12" s="119"/>
      <c r="J12" s="119"/>
      <c r="K12" s="119"/>
      <c r="L12" s="119"/>
      <c r="M12" s="119"/>
      <c r="N12" s="119"/>
      <c r="O12" s="119"/>
      <c r="P12" s="119"/>
      <c r="Q12" s="119"/>
      <c r="R12" s="119"/>
      <c r="S12" s="105"/>
      <c r="T12" s="115" t="s">
        <v>168</v>
      </c>
      <c r="U12" s="193"/>
      <c r="V12" s="129"/>
      <c r="W12" s="128"/>
      <c r="X12" s="194"/>
      <c r="Y12" s="115"/>
      <c r="Z12" s="115"/>
      <c r="AA12" s="194"/>
      <c r="AB12" s="7"/>
      <c r="AC12" s="7"/>
      <c r="AD12" s="7">
        <v>2023</v>
      </c>
      <c r="AE12" s="7" t="str">
        <f t="shared" si="0"/>
        <v>Electricity</v>
      </c>
      <c r="AF12" s="104">
        <f>IF(OR($T12="MWh",$T12="GJ"), H12, "")
- IF(AND(VALUE(LEFT($AD12,4))&gt;=2024, COUNTIFS($D$6:D12, $D12, $AD$6:AD12, $AD12)=1),
      SUMIFS(
          INDEX('3-4. (Raw data) Scope 2_RE'!$G:$R, 0, COLUMNS($AF$6:AF12)),
          '3-4. (Raw data) Scope 2_RE'!$Z:$Z, LEFT($AD12,4),
          '3-4. (Raw data) Scope 2_RE'!$C:$C, $D12
      ),
      0)</f>
        <v>0</v>
      </c>
      <c r="AG12" s="104">
        <f>IF(OR($T12="MWh",$T12="GJ"), I12, "")
- IF(AND(VALUE(LEFT($AD12,4))&gt;=2024, COUNTIFS($D$6:E12, $D12, $AD$6:AE12, $AD12)=1),
      SUMIFS(
          INDEX('3-4. (Raw data) Scope 2_RE'!$G:$R, 0, COLUMNS($AF$6:AG12)),
          '3-4. (Raw data) Scope 2_RE'!$Z:$Z, LEFT($AD12,4),
          '3-4. (Raw data) Scope 2_RE'!$C:$C, $D12
      ),
      0)</f>
        <v>0</v>
      </c>
      <c r="AH12" s="104">
        <f>IF(OR($T12="MWh",$T12="GJ"), J12, "")
- IF(AND(VALUE(LEFT($AD12,4))&gt;=2024, COUNTIFS($D$6:F12, $D12, $AD$6:AF12, $AD12)=1),
      SUMIFS(
          INDEX('3-4. (Raw data) Scope 2_RE'!$G:$R, 0, COLUMNS($AF$6:AH12)),
          '3-4. (Raw data) Scope 2_RE'!$Z:$Z, LEFT($AD12,4),
          '3-4. (Raw data) Scope 2_RE'!$C:$C, $D12
      ),
      0)</f>
        <v>0</v>
      </c>
      <c r="AI12" s="104">
        <f>IF(OR($T12="MWh",$T12="GJ"), K12, "")
- IF(AND(VALUE(LEFT($AD12,4))&gt;=2024, COUNTIFS($D$6:G12, $D12, $AD$6:AG12, $AD12)=1),
      SUMIFS(
          INDEX('3-4. (Raw data) Scope 2_RE'!$G:$R, 0, COLUMNS($AF$6:AI12)),
          '3-4. (Raw data) Scope 2_RE'!$Z:$Z, LEFT($AD12,4),
          '3-4. (Raw data) Scope 2_RE'!$C:$C, $D12
      ),
      0)</f>
        <v>0</v>
      </c>
      <c r="AJ12" s="104">
        <f>IF(OR($T12="MWh",$T12="GJ"), L12, "")
- IF(AND(VALUE(LEFT($AD12,4))&gt;=2024, COUNTIFS($D$6:H12, $D12, $AD$6:AH12, $AD12)=1),
      SUMIFS(
          INDEX('3-4. (Raw data) Scope 2_RE'!$G:$R, 0, COLUMNS($AF$6:AJ12)),
          '3-4. (Raw data) Scope 2_RE'!$Z:$Z, LEFT($AD12,4),
          '3-4. (Raw data) Scope 2_RE'!$C:$C, $D12
      ),
      0)</f>
        <v>0</v>
      </c>
      <c r="AK12" s="104">
        <f>IF(OR($T12="MWh",$T12="GJ"), M12, "")
- IF(AND(VALUE(LEFT($AD12,4))&gt;=2024, COUNTIFS($D$6:I12, $D12, $AD$6:AI12, $AD12)=1),
      SUMIFS(
          INDEX('3-4. (Raw data) Scope 2_RE'!$G:$R, 0, COLUMNS($AF$6:AK12)),
          '3-4. (Raw data) Scope 2_RE'!$Z:$Z, LEFT($AD12,4),
          '3-4. (Raw data) Scope 2_RE'!$C:$C, $D12
      ),
      0)</f>
        <v>0</v>
      </c>
      <c r="AL12" s="104">
        <f>IF(OR($T12="MWh",$T12="GJ"), N12, "")
- IF(AND(VALUE(LEFT($AD12,4))&gt;=2024, COUNTIFS($D$6:J12, $D12, $AD$6:AJ12, $AD12)=1),
      SUMIFS(
          INDEX('3-4. (Raw data) Scope 2_RE'!$G:$R, 0, COLUMNS($AF$6:AL12)),
          '3-4. (Raw data) Scope 2_RE'!$Z:$Z, LEFT($AD12,4),
          '3-4. (Raw data) Scope 2_RE'!$C:$C, $D12
      ),
      0)</f>
        <v>0</v>
      </c>
      <c r="AM12" s="104">
        <f>IF(OR($T12="MWh",$T12="GJ"), O12, "")
- IF(AND(VALUE(LEFT($AD12,4))&gt;=2024, COUNTIFS($D$6:K12, $D12, $AD$6:AK12, $AD12)=1),
      SUMIFS(
          INDEX('3-4. (Raw data) Scope 2_RE'!$G:$R, 0, COLUMNS($AF$6:AM12)),
          '3-4. (Raw data) Scope 2_RE'!$Z:$Z, LEFT($AD12,4),
          '3-4. (Raw data) Scope 2_RE'!$C:$C, $D12
      ),
      0)</f>
        <v>0</v>
      </c>
      <c r="AN12" s="104">
        <f>IF(OR($T12="MWh",$T12="GJ"), P12, "")
- IF(AND(VALUE(LEFT($AD12,4))&gt;=2024, COUNTIFS($D$6:L12, $D12, $AD$6:AL12, $AD12)=1),
      SUMIFS(
          INDEX('3-4. (Raw data) Scope 2_RE'!$G:$R, 0, COLUMNS($AF$6:AN12)),
          '3-4. (Raw data) Scope 2_RE'!$Z:$Z, LEFT($AD12,4),
          '3-4. (Raw data) Scope 2_RE'!$C:$C, $D12
      ),
      0)</f>
        <v>0</v>
      </c>
      <c r="AO12" s="104">
        <f>IF(OR($T12="MWh",$T12="GJ"), Q12, "")
- IF(AND(VALUE(LEFT($AD12,4))&gt;=2024, COUNTIFS($D$6:M12, $D12, $AD$6:AM12, $AD12)=1),
      SUMIFS(
          INDEX('3-4. (Raw data) Scope 2_RE'!$G:$R, 0, COLUMNS($AF$6:AO12)),
          '3-4. (Raw data) Scope 2_RE'!$Z:$Z, LEFT($AD12,4),
          '3-4. (Raw data) Scope 2_RE'!$C:$C, $D12
      ),
      0)</f>
        <v>0</v>
      </c>
      <c r="AP12" s="104">
        <f>IF(OR($T12="MWh",$T12="GJ"), R12, "")
- IF(AND(VALUE(LEFT($AD12,4))&gt;=2024, COUNTIFS($D$6:N12, $D12, $AD$6:AN12, $AD12)=1),
      SUMIFS(
          INDEX('3-4. (Raw data) Scope 2_RE'!$G:$R, 0, COLUMNS($AF$6:AP12)),
          '3-4. (Raw data) Scope 2_RE'!$Z:$Z, LEFT($AD12,4),
          '3-4. (Raw data) Scope 2_RE'!$C:$C, $D12
      ),
      0)</f>
        <v>0</v>
      </c>
      <c r="AQ12" s="104">
        <f>IF(OR($T12="MWh",$T12="GJ"), S12, "")
- IF(AND(VALUE(LEFT($AD12,4))&gt;=2024, COUNTIFS($D$6:O12, $D12, $AD$6:AO12, $AD12)=1),
      SUMIFS(
          INDEX('3-4. (Raw data) Scope 2_RE'!$G:$R, 0, COLUMNS($AF$6:AQ12)),
          '3-4. (Raw data) Scope 2_RE'!$Z:$Z, LEFT($AD12,4),
          '3-4. (Raw data) Scope 2_RE'!$C:$C, $D12
      ),
      0)</f>
        <v>0</v>
      </c>
      <c r="AR12" s="104">
        <f t="shared" si="4"/>
        <v>0</v>
      </c>
      <c r="AS12" s="7" t="str">
        <f t="shared" si="1"/>
        <v>MWh</v>
      </c>
      <c r="AT12" s="104">
        <f t="shared" si="2"/>
        <v>0</v>
      </c>
      <c r="AU12" s="7" t="str">
        <f t="shared" si="3"/>
        <v>Indonesia</v>
      </c>
      <c r="AV12" s="257">
        <f>IF($AE12="","",$AR12*IF($AE12="Electricity",VLOOKUP($AU12,'5-4. Calorific&amp;Emission factor'!$AD$9:$AJ$10,2,FALSE),VLOOKUP('3-3. (Raw data) Scope 2_Market'!$E12,'5-4. Calorific&amp;Emission factor'!$AD$9:$AJ$10,5,FALSE)))</f>
        <v>0</v>
      </c>
      <c r="AW12" s="69">
        <f>IF($AE12="","",$AR12*IF($AE12="Electricity",VLOOKUP($AU12,'5-4. Calorific&amp;Emission factor'!$AD$9:$AJ$10,3,FALSE),VLOOKUP('3-3. (Raw data) Scope 2_Market'!$AU12,'5-4. Calorific&amp;Emission factor'!$AD$9:$AJ$10,6,FALSE)))</f>
        <v>0</v>
      </c>
      <c r="AX12" s="69">
        <f>IF($AE12="","",$AR12*IF($AE12="Electricity",VLOOKUP($AU12,'5-4. Calorific&amp;Emission factor'!$AD$9:$AJ$10,4,FALSE),VLOOKUP('3-3. (Raw data) Scope 2_Market'!$AU12,'5-4. Calorific&amp;Emission factor'!$AD$9:$AJ$10,7,FALSE)))</f>
        <v>0</v>
      </c>
      <c r="AY12" s="200">
        <f>IF($AE12="","",IF($AU12="Korea",((AV12*'5-4. Calorific&amp;Emission factor'!$D$7+AW12*'5-4. Calorific&amp;Emission factor'!$D$8+AX12*'5-4. Calorific&amp;Emission factor'!$D$9)/1000),$AR12*'5-4. Calorific&amp;Emission factor'!$AE$14))</f>
        <v>0</v>
      </c>
      <c r="AZ12" s="201"/>
      <c r="BB12" s="295"/>
    </row>
    <row r="13" spans="2:54" ht="18">
      <c r="B13" s="189">
        <v>8</v>
      </c>
      <c r="C13" s="115" t="s">
        <v>105</v>
      </c>
      <c r="D13" s="115" t="s">
        <v>105</v>
      </c>
      <c r="E13" s="116" t="s">
        <v>171</v>
      </c>
      <c r="F13" s="126" t="s">
        <v>172</v>
      </c>
      <c r="G13" s="117">
        <v>1509.6589999999999</v>
      </c>
      <c r="H13" s="105">
        <v>119.72799999999999</v>
      </c>
      <c r="I13" s="119">
        <v>100.352</v>
      </c>
      <c r="J13" s="119">
        <v>98.591999999999999</v>
      </c>
      <c r="K13" s="119">
        <v>82.367999999999995</v>
      </c>
      <c r="L13" s="119">
        <v>128.886</v>
      </c>
      <c r="M13" s="119">
        <v>131.96600000000001</v>
      </c>
      <c r="N13" s="119">
        <v>170.18</v>
      </c>
      <c r="O13" s="119">
        <v>152.25899999999999</v>
      </c>
      <c r="P13" s="119">
        <v>117.994</v>
      </c>
      <c r="Q13" s="119">
        <v>146.126</v>
      </c>
      <c r="R13" s="119">
        <v>130.33600000000001</v>
      </c>
      <c r="S13" s="105">
        <v>130.87200000000001</v>
      </c>
      <c r="T13" s="115" t="s">
        <v>168</v>
      </c>
      <c r="U13" s="193">
        <v>1489850633</v>
      </c>
      <c r="V13" s="129" t="s">
        <v>173</v>
      </c>
      <c r="W13" s="128" t="s">
        <v>174</v>
      </c>
      <c r="X13" s="194">
        <v>0.8</v>
      </c>
      <c r="Y13" s="115" t="s">
        <v>175</v>
      </c>
      <c r="Z13" s="115">
        <v>2019</v>
      </c>
      <c r="AA13" s="194">
        <v>1207.7272</v>
      </c>
      <c r="AB13" s="7"/>
      <c r="AC13" s="7"/>
      <c r="AD13" s="7">
        <v>2024</v>
      </c>
      <c r="AE13" s="7" t="str">
        <f t="shared" si="0"/>
        <v>Electricity</v>
      </c>
      <c r="AF13" s="104">
        <f>IF(OR($T13="MWh",$T13="GJ"), H13, "")
- IF(AND(VALUE(LEFT($AD13,4))&gt;=2024, COUNTIFS($D$6:D13, $D13, $AD$6:AD13, $AD13)=1),
      SUMIFS(
          INDEX('3-4. (Raw data) Scope 2_RE'!$G:$R, 0, COLUMNS($AF$6:AF13)),
          '3-4. (Raw data) Scope 2_RE'!$Z:$Z, LEFT($AD13,4),
          '3-4. (Raw data) Scope 2_RE'!$C:$C, $D13
      ),
      0)</f>
        <v>119.72799999999999</v>
      </c>
      <c r="AG13" s="104">
        <f>IF(OR($T13="MWh",$T13="GJ"), I13, "")
- IF(AND(VALUE(LEFT($AD13,4))&gt;=2024, COUNTIFS($D$6:E13, $D13, $AD$6:AE13, $AD13)=1),
      SUMIFS(
          INDEX('3-4. (Raw data) Scope 2_RE'!$G:$R, 0, COLUMNS($AF$6:AG13)),
          '3-4. (Raw data) Scope 2_RE'!$Z:$Z, LEFT($AD13,4),
          '3-4. (Raw data) Scope 2_RE'!$C:$C, $D13
      ),
      0)</f>
        <v>100.352</v>
      </c>
      <c r="AH13" s="104">
        <f>IF(OR($T13="MWh",$T13="GJ"), J13, "")
- IF(AND(VALUE(LEFT($AD13,4))&gt;=2024, COUNTIFS($D$6:F13, $D13, $AD$6:AF13, $AD13)=1),
      SUMIFS(
          INDEX('3-4. (Raw data) Scope 2_RE'!$G:$R, 0, COLUMNS($AF$6:AH13)),
          '3-4. (Raw data) Scope 2_RE'!$Z:$Z, LEFT($AD13,4),
          '3-4. (Raw data) Scope 2_RE'!$C:$C, $D13
      ),
      0)</f>
        <v>98.591999999999999</v>
      </c>
      <c r="AI13" s="104">
        <f>IF(OR($T13="MWh",$T13="GJ"), K13, "")
- IF(AND(VALUE(LEFT($AD13,4))&gt;=2024, COUNTIFS($D$6:G13, $D13, $AD$6:AG13, $AD13)=1),
      SUMIFS(
          INDEX('3-4. (Raw data) Scope 2_RE'!$G:$R, 0, COLUMNS($AF$6:AI13)),
          '3-4. (Raw data) Scope 2_RE'!$Z:$Z, LEFT($AD13,4),
          '3-4. (Raw data) Scope 2_RE'!$C:$C, $D13
      ),
      0)</f>
        <v>82.367999999999995</v>
      </c>
      <c r="AJ13" s="104">
        <f>IF(OR($T13="MWh",$T13="GJ"), L13, "")
- IF(AND(VALUE(LEFT($AD13,4))&gt;=2024, COUNTIFS($D$6:H13, $D13, $AD$6:AH13, $AD13)=1),
      SUMIFS(
          INDEX('3-4. (Raw data) Scope 2_RE'!$G:$R, 0, COLUMNS($AF$6:AJ13)),
          '3-4. (Raw data) Scope 2_RE'!$Z:$Z, LEFT($AD13,4),
          '3-4. (Raw data) Scope 2_RE'!$C:$C, $D13
      ),
      0)</f>
        <v>128.886</v>
      </c>
      <c r="AK13" s="104">
        <f>IF(OR($T13="MWh",$T13="GJ"), M13, "")
- IF(AND(VALUE(LEFT($AD13,4))&gt;=2024, COUNTIFS($D$6:I13, $D13, $AD$6:AI13, $AD13)=1),
      SUMIFS(
          INDEX('3-4. (Raw data) Scope 2_RE'!$G:$R, 0, COLUMNS($AF$6:AK13)),
          '3-4. (Raw data) Scope 2_RE'!$Z:$Z, LEFT($AD13,4),
          '3-4. (Raw data) Scope 2_RE'!$C:$C, $D13
      ),
      0)</f>
        <v>131.96600000000001</v>
      </c>
      <c r="AL13" s="104">
        <f>IF(OR($T13="MWh",$T13="GJ"), N13, "")
- IF(AND(VALUE(LEFT($AD13,4))&gt;=2024, COUNTIFS($D$6:J13, $D13, $AD$6:AJ13, $AD13)=1),
      SUMIFS(
          INDEX('3-4. (Raw data) Scope 2_RE'!$G:$R, 0, COLUMNS($AF$6:AL13)),
          '3-4. (Raw data) Scope 2_RE'!$Z:$Z, LEFT($AD13,4),
          '3-4. (Raw data) Scope 2_RE'!$C:$C, $D13
      ),
      0)</f>
        <v>170.18</v>
      </c>
      <c r="AM13" s="104">
        <f>IF(OR($T13="MWh",$T13="GJ"), O13, "")
- IF(AND(VALUE(LEFT($AD13,4))&gt;=2024, COUNTIFS($D$6:K13, $D13, $AD$6:AK13, $AD13)=1),
      SUMIFS(
          INDEX('3-4. (Raw data) Scope 2_RE'!$G:$R, 0, COLUMNS($AF$6:AM13)),
          '3-4. (Raw data) Scope 2_RE'!$Z:$Z, LEFT($AD13,4),
          '3-4. (Raw data) Scope 2_RE'!$C:$C, $D13
      ),
      0)</f>
        <v>152.25899999999999</v>
      </c>
      <c r="AN13" s="104">
        <f>IF(OR($T13="MWh",$T13="GJ"), P13, "")
- IF(AND(VALUE(LEFT($AD13,4))&gt;=2024, COUNTIFS($D$6:L13, $D13, $AD$6:AL13, $AD13)=1),
      SUMIFS(
          INDEX('3-4. (Raw data) Scope 2_RE'!$G:$R, 0, COLUMNS($AF$6:AN13)),
          '3-4. (Raw data) Scope 2_RE'!$Z:$Z, LEFT($AD13,4),
          '3-4. (Raw data) Scope 2_RE'!$C:$C, $D13
      ),
      0)</f>
        <v>117.994</v>
      </c>
      <c r="AO13" s="104">
        <f>IF(OR($T13="MWh",$T13="GJ"), Q13, "")
- IF(AND(VALUE(LEFT($AD13,4))&gt;=2024, COUNTIFS($D$6:M13, $D13, $AD$6:AM13, $AD13)=1),
      SUMIFS(
          INDEX('3-4. (Raw data) Scope 2_RE'!$G:$R, 0, COLUMNS($AF$6:AO13)),
          '3-4. (Raw data) Scope 2_RE'!$Z:$Z, LEFT($AD13,4),
          '3-4. (Raw data) Scope 2_RE'!$C:$C, $D13
      ),
      0)</f>
        <v>146.126</v>
      </c>
      <c r="AP13" s="104">
        <f>IF(OR($T13="MWh",$T13="GJ"), R13, "")
- IF(AND(VALUE(LEFT($AD13,4))&gt;=2024, COUNTIFS($D$6:N13, $D13, $AD$6:AN13, $AD13)=1),
      SUMIFS(
          INDEX('3-4. (Raw data) Scope 2_RE'!$G:$R, 0, COLUMNS($AF$6:AP13)),
          '3-4. (Raw data) Scope 2_RE'!$Z:$Z, LEFT($AD13,4),
          '3-4. (Raw data) Scope 2_RE'!$C:$C, $D13
      ),
      0)</f>
        <v>130.33600000000001</v>
      </c>
      <c r="AQ13" s="104">
        <f>IF(OR($T13="MWh",$T13="GJ"), S13, "")
- IF(AND(VALUE(LEFT($AD13,4))&gt;=2024, COUNTIFS($D$6:O13, $D13, $AD$6:AO13, $AD13)=1),
      SUMIFS(
          INDEX('3-4. (Raw data) Scope 2_RE'!$G:$R, 0, COLUMNS($AF$6:AQ13)),
          '3-4. (Raw data) Scope 2_RE'!$Z:$Z, LEFT($AD13,4),
          '3-4. (Raw data) Scope 2_RE'!$C:$C, $D13
      ),
      0)</f>
        <v>130.87200000000001</v>
      </c>
      <c r="AR13" s="104">
        <f t="shared" si="4"/>
        <v>1509.6589999999999</v>
      </c>
      <c r="AS13" s="7" t="str">
        <f t="shared" si="1"/>
        <v>MWh</v>
      </c>
      <c r="AT13" s="104">
        <f t="shared" si="2"/>
        <v>5434772.3999999994</v>
      </c>
      <c r="AU13" s="7" t="str">
        <f t="shared" si="3"/>
        <v>Indonesia</v>
      </c>
      <c r="AV13" s="257">
        <f>IF($AE13="","",$AR13*IF($AE13="Electricity",VLOOKUP($AU13,'5-4. Calorific&amp;Emission factor'!$AD$9:$AJ$10,2,FALSE),VLOOKUP('3-3. (Raw data) Scope 2_Market'!$E13,'5-4. Calorific&amp;Emission factor'!$AD$9:$AJ$10,5,FALSE)))</f>
        <v>1163494.1913000001</v>
      </c>
      <c r="AW13" s="69">
        <f>IF($AE13="","",$AR13*IF($AE13="Electricity",VLOOKUP($AU13,'5-4. Calorific&amp;Emission factor'!$AD$9:$AJ$10,3,FALSE),VLOOKUP('3-3. (Raw data) Scope 2_Market'!$AU13,'5-4. Calorific&amp;Emission factor'!$AD$9:$AJ$10,6,FALSE)))</f>
        <v>57.510819047619052</v>
      </c>
      <c r="AX13" s="69">
        <f>IF($AE13="","",$AR13*IF($AE13="Electricity",VLOOKUP($AU13,'5-4. Calorific&amp;Emission factor'!$AD$9:$AJ$10,4,FALSE),VLOOKUP('3-3. (Raw data) Scope 2_Market'!$AU13,'5-4. Calorific&amp;Emission factor'!$AD$9:$AJ$10,7,FALSE)))</f>
        <v>19.479470967741936</v>
      </c>
      <c r="AY13" s="200">
        <f>IF($AE13="","",IF($AU13="Korea",((AV13*'5-4. Calorific&amp;Emission factor'!$D$7+AW13*'5-4. Calorific&amp;Emission factor'!$D$8+AX13*'5-4. Calorific&amp;Emission factor'!$D$9)/1000),$AR13*'5-4. Calorific&amp;Emission factor'!$AE$14))</f>
        <v>1313.4033299999999</v>
      </c>
      <c r="AZ13" s="201"/>
      <c r="BB13" s="295"/>
    </row>
    <row r="14" spans="2:54" ht="18">
      <c r="B14" s="189">
        <v>9</v>
      </c>
      <c r="C14" s="115" t="s">
        <v>105</v>
      </c>
      <c r="D14" s="115" t="s">
        <v>105</v>
      </c>
      <c r="E14" s="115" t="s">
        <v>171</v>
      </c>
      <c r="F14" s="312" t="s">
        <v>172</v>
      </c>
      <c r="G14" s="117">
        <v>9.1939999999999991</v>
      </c>
      <c r="H14" s="105">
        <v>0.747</v>
      </c>
      <c r="I14" s="119">
        <v>0.79600000000000004</v>
      </c>
      <c r="J14" s="119">
        <v>0.55800000000000005</v>
      </c>
      <c r="K14" s="119">
        <v>0.73299999999999998</v>
      </c>
      <c r="L14" s="119">
        <v>0.61699999999999999</v>
      </c>
      <c r="M14" s="119">
        <v>0.67700000000000005</v>
      </c>
      <c r="N14" s="119">
        <v>0.76100000000000001</v>
      </c>
      <c r="O14" s="119">
        <v>0.94599999999999995</v>
      </c>
      <c r="P14" s="119">
        <v>0.70599999999999996</v>
      </c>
      <c r="Q14" s="119">
        <v>1.0549999999999999</v>
      </c>
      <c r="R14" s="119">
        <v>0.77700000000000002</v>
      </c>
      <c r="S14" s="105">
        <v>0.82099999999999995</v>
      </c>
      <c r="T14" s="115" t="s">
        <v>168</v>
      </c>
      <c r="U14" s="193">
        <v>15619878.619999999</v>
      </c>
      <c r="V14" s="129"/>
      <c r="W14" s="128"/>
      <c r="X14" s="194"/>
      <c r="Y14" s="115"/>
      <c r="Z14" s="115"/>
      <c r="AA14" s="194"/>
      <c r="AB14" s="7"/>
      <c r="AC14" s="7"/>
      <c r="AD14" s="7">
        <v>2024</v>
      </c>
      <c r="AE14" s="7" t="str">
        <f t="shared" si="0"/>
        <v>Electricity</v>
      </c>
      <c r="AF14" s="104">
        <f>IF(OR($T14="MWh",$T14="GJ"), H14, "")
- IF(AND(VALUE(LEFT($AD14,4))&gt;=2024, COUNTIFS($D$6:D14, $D14, $AD$6:AD14, $AD14)=1),
      SUMIFS(
          INDEX('3-4. (Raw data) Scope 2_RE'!$G:$R, 0, COLUMNS($AF$6:AF14)),
          '3-4. (Raw data) Scope 2_RE'!$Z:$Z, LEFT($AD14,4),
          '3-4. (Raw data) Scope 2_RE'!$C:$C, $D14
      ),
      0)</f>
        <v>0.747</v>
      </c>
      <c r="AG14" s="104">
        <f>IF(OR($T14="MWh",$T14="GJ"), I14, "")
- IF(AND(VALUE(LEFT($AD14,4))&gt;=2024, COUNTIFS($D$6:E14, $D14, $AD$6:AE14, $AD14)=1),
      SUMIFS(
          INDEX('3-4. (Raw data) Scope 2_RE'!$G:$R, 0, COLUMNS($AF$6:AG14)),
          '3-4. (Raw data) Scope 2_RE'!$Z:$Z, LEFT($AD14,4),
          '3-4. (Raw data) Scope 2_RE'!$C:$C, $D14
      ),
      0)</f>
        <v>0.79600000000000004</v>
      </c>
      <c r="AH14" s="104">
        <f>IF(OR($T14="MWh",$T14="GJ"), J14, "")
- IF(AND(VALUE(LEFT($AD14,4))&gt;=2024, COUNTIFS($D$6:F14, $D14, $AD$6:AF14, $AD14)=1),
      SUMIFS(
          INDEX('3-4. (Raw data) Scope 2_RE'!$G:$R, 0, COLUMNS($AF$6:AH14)),
          '3-4. (Raw data) Scope 2_RE'!$Z:$Z, LEFT($AD14,4),
          '3-4. (Raw data) Scope 2_RE'!$C:$C, $D14
      ),
      0)</f>
        <v>0.55800000000000005</v>
      </c>
      <c r="AI14" s="104">
        <f>IF(OR($T14="MWh",$T14="GJ"), K14, "")
- IF(AND(VALUE(LEFT($AD14,4))&gt;=2024, COUNTIFS($D$6:G14, $D14, $AD$6:AG14, $AD14)=1),
      SUMIFS(
          INDEX('3-4. (Raw data) Scope 2_RE'!$G:$R, 0, COLUMNS($AF$6:AI14)),
          '3-4. (Raw data) Scope 2_RE'!$Z:$Z, LEFT($AD14,4),
          '3-4. (Raw data) Scope 2_RE'!$C:$C, $D14
      ),
      0)</f>
        <v>0.73299999999999998</v>
      </c>
      <c r="AJ14" s="104">
        <f>IF(OR($T14="MWh",$T14="GJ"), L14, "")
- IF(AND(VALUE(LEFT($AD14,4))&gt;=2024, COUNTIFS($D$6:H14, $D14, $AD$6:AH14, $AD14)=1),
      SUMIFS(
          INDEX('3-4. (Raw data) Scope 2_RE'!$G:$R, 0, COLUMNS($AF$6:AJ14)),
          '3-4. (Raw data) Scope 2_RE'!$Z:$Z, LEFT($AD14,4),
          '3-4. (Raw data) Scope 2_RE'!$C:$C, $D14
      ),
      0)</f>
        <v>0.61699999999999999</v>
      </c>
      <c r="AK14" s="104">
        <f>IF(OR($T14="MWh",$T14="GJ"), M14, "")
- IF(AND(VALUE(LEFT($AD14,4))&gt;=2024, COUNTIFS($D$6:I14, $D14, $AD$6:AI14, $AD14)=1),
      SUMIFS(
          INDEX('3-4. (Raw data) Scope 2_RE'!$G:$R, 0, COLUMNS($AF$6:AK14)),
          '3-4. (Raw data) Scope 2_RE'!$Z:$Z, LEFT($AD14,4),
          '3-4. (Raw data) Scope 2_RE'!$C:$C, $D14
      ),
      0)</f>
        <v>0.67700000000000005</v>
      </c>
      <c r="AL14" s="104">
        <f>IF(OR($T14="MWh",$T14="GJ"), N14, "")
- IF(AND(VALUE(LEFT($AD14,4))&gt;=2024, COUNTIFS($D$6:J14, $D14, $AD$6:AJ14, $AD14)=1),
      SUMIFS(
          INDEX('3-4. (Raw data) Scope 2_RE'!$G:$R, 0, COLUMNS($AF$6:AL14)),
          '3-4. (Raw data) Scope 2_RE'!$Z:$Z, LEFT($AD14,4),
          '3-4. (Raw data) Scope 2_RE'!$C:$C, $D14
      ),
      0)</f>
        <v>0.76100000000000001</v>
      </c>
      <c r="AM14" s="104">
        <f>IF(OR($T14="MWh",$T14="GJ"), O14, "")
- IF(AND(VALUE(LEFT($AD14,4))&gt;=2024, COUNTIFS($D$6:K14, $D14, $AD$6:AK14, $AD14)=1),
      SUMIFS(
          INDEX('3-4. (Raw data) Scope 2_RE'!$G:$R, 0, COLUMNS($AF$6:AM14)),
          '3-4. (Raw data) Scope 2_RE'!$Z:$Z, LEFT($AD14,4),
          '3-4. (Raw data) Scope 2_RE'!$C:$C, $D14
      ),
      0)</f>
        <v>0.94599999999999995</v>
      </c>
      <c r="AN14" s="104">
        <f>IF(OR($T14="MWh",$T14="GJ"), P14, "")
- IF(AND(VALUE(LEFT($AD14,4))&gt;=2024, COUNTIFS($D$6:L14, $D14, $AD$6:AL14, $AD14)=1),
      SUMIFS(
          INDEX('3-4. (Raw data) Scope 2_RE'!$G:$R, 0, COLUMNS($AF$6:AN14)),
          '3-4. (Raw data) Scope 2_RE'!$Z:$Z, LEFT($AD14,4),
          '3-4. (Raw data) Scope 2_RE'!$C:$C, $D14
      ),
      0)</f>
        <v>0.70599999999999996</v>
      </c>
      <c r="AO14" s="104">
        <f>IF(OR($T14="MWh",$T14="GJ"), Q14, "")
- IF(AND(VALUE(LEFT($AD14,4))&gt;=2024, COUNTIFS($D$6:M14, $D14, $AD$6:AM14, $AD14)=1),
      SUMIFS(
          INDEX('3-4. (Raw data) Scope 2_RE'!$G:$R, 0, COLUMNS($AF$6:AO14)),
          '3-4. (Raw data) Scope 2_RE'!$Z:$Z, LEFT($AD14,4),
          '3-4. (Raw data) Scope 2_RE'!$C:$C, $D14
      ),
      0)</f>
        <v>1.0549999999999999</v>
      </c>
      <c r="AP14" s="104">
        <f>IF(OR($T14="MWh",$T14="GJ"), R14, "")
- IF(AND(VALUE(LEFT($AD14,4))&gt;=2024, COUNTIFS($D$6:N14, $D14, $AD$6:AN14, $AD14)=1),
      SUMIFS(
          INDEX('3-4. (Raw data) Scope 2_RE'!$G:$R, 0, COLUMNS($AF$6:AP14)),
          '3-4. (Raw data) Scope 2_RE'!$Z:$Z, LEFT($AD14,4),
          '3-4. (Raw data) Scope 2_RE'!$C:$C, $D14
      ),
      0)</f>
        <v>0.77700000000000002</v>
      </c>
      <c r="AQ14" s="104">
        <f>IF(OR($T14="MWh",$T14="GJ"), S14, "")
- IF(AND(VALUE(LEFT($AD14,4))&gt;=2024, COUNTIFS($D$6:O14, $D14, $AD$6:AO14, $AD14)=1),
      SUMIFS(
          INDEX('3-4. (Raw data) Scope 2_RE'!$G:$R, 0, COLUMNS($AF$6:AQ14)),
          '3-4. (Raw data) Scope 2_RE'!$Z:$Z, LEFT($AD14,4),
          '3-4. (Raw data) Scope 2_RE'!$C:$C, $D14
      ),
      0)</f>
        <v>0.82099999999999995</v>
      </c>
      <c r="AR14" s="104">
        <f t="shared" si="4"/>
        <v>9.1939999999999991</v>
      </c>
      <c r="AS14" s="7" t="str">
        <f t="shared" si="1"/>
        <v>MWh</v>
      </c>
      <c r="AT14" s="104">
        <f t="shared" si="2"/>
        <v>33098.399999999994</v>
      </c>
      <c r="AU14" s="7" t="str">
        <f t="shared" si="3"/>
        <v>Indonesia</v>
      </c>
      <c r="AV14" s="257">
        <f>IF($AE14="","",$AR14*IF($AE14="Electricity",VLOOKUP($AU14,'5-4. Calorific&amp;Emission factor'!$AD$9:$AJ$10,2,FALSE),VLOOKUP('3-3. (Raw data) Scope 2_Market'!$E14,'5-4. Calorific&amp;Emission factor'!$AD$9:$AJ$10,5,FALSE)))</f>
        <v>7085.8157999999994</v>
      </c>
      <c r="AW14" s="69">
        <f>IF($AE14="","",$AR14*IF($AE14="Electricity",VLOOKUP($AU14,'5-4. Calorific&amp;Emission factor'!$AD$9:$AJ$10,3,FALSE),VLOOKUP('3-3. (Raw data) Scope 2_Market'!$AU14,'5-4. Calorific&amp;Emission factor'!$AD$9:$AJ$10,6,FALSE)))</f>
        <v>0.35024761904761903</v>
      </c>
      <c r="AX14" s="69">
        <f>IF($AE14="","",$AR14*IF($AE14="Electricity",VLOOKUP($AU14,'5-4. Calorific&amp;Emission factor'!$AD$9:$AJ$10,4,FALSE),VLOOKUP('3-3. (Raw data) Scope 2_Market'!$AU14,'5-4. Calorific&amp;Emission factor'!$AD$9:$AJ$10,7,FALSE)))</f>
        <v>0.11863225806451612</v>
      </c>
      <c r="AY14" s="200">
        <f>IF($AE14="","",IF($AU14="Korea",((AV14*'5-4. Calorific&amp;Emission factor'!$D$7+AW14*'5-4. Calorific&amp;Emission factor'!$D$8+AX14*'5-4. Calorific&amp;Emission factor'!$D$9)/1000),$AR14*'5-4. Calorific&amp;Emission factor'!$AE$14))</f>
        <v>7.9987799999999991</v>
      </c>
      <c r="AZ14" s="201"/>
      <c r="BB14" s="295"/>
    </row>
    <row r="15" spans="2:54" ht="18">
      <c r="B15" s="189">
        <v>10</v>
      </c>
      <c r="C15" s="115" t="s">
        <v>105</v>
      </c>
      <c r="D15" s="115" t="s">
        <v>105</v>
      </c>
      <c r="E15" s="115" t="s">
        <v>171</v>
      </c>
      <c r="F15" s="312" t="s">
        <v>172</v>
      </c>
      <c r="G15" s="117">
        <v>8.213000000000001</v>
      </c>
      <c r="H15" s="105">
        <v>0.76400000000000001</v>
      </c>
      <c r="I15" s="119">
        <v>0.72499999999999998</v>
      </c>
      <c r="J15" s="119">
        <v>0.63400000000000001</v>
      </c>
      <c r="K15" s="119">
        <v>0.76200000000000001</v>
      </c>
      <c r="L15" s="119">
        <v>0.63300000000000001</v>
      </c>
      <c r="M15" s="119">
        <v>0.66</v>
      </c>
      <c r="N15" s="119">
        <v>0.61199999999999999</v>
      </c>
      <c r="O15" s="119">
        <v>0.68100000000000005</v>
      </c>
      <c r="P15" s="119">
        <v>0.74</v>
      </c>
      <c r="Q15" s="119">
        <v>0.64800000000000002</v>
      </c>
      <c r="R15" s="119">
        <v>0.71599999999999997</v>
      </c>
      <c r="S15" s="105">
        <v>0.63800000000000001</v>
      </c>
      <c r="T15" s="115" t="s">
        <v>168</v>
      </c>
      <c r="U15" s="193">
        <v>13950200.289999999</v>
      </c>
      <c r="V15" s="129"/>
      <c r="W15" s="128"/>
      <c r="X15" s="194"/>
      <c r="Y15" s="115"/>
      <c r="Z15" s="115"/>
      <c r="AA15" s="194"/>
      <c r="AB15" s="7"/>
      <c r="AC15" s="7"/>
      <c r="AD15" s="7">
        <v>2024</v>
      </c>
      <c r="AE15" s="7" t="str">
        <f t="shared" si="0"/>
        <v>Electricity</v>
      </c>
      <c r="AF15" s="104">
        <f>IF(OR($T15="MWh",$T15="GJ"), H15, "")
- IF(AND(VALUE(LEFT($AD15,4))&gt;=2024, COUNTIFS($D$6:D15, $D15, $AD$6:AD15, $AD15)=1),
      SUMIFS(
          INDEX('3-4. (Raw data) Scope 2_RE'!$G:$R, 0, COLUMNS($AF$6:AF15)),
          '3-4. (Raw data) Scope 2_RE'!$Z:$Z, LEFT($AD15,4),
          '3-4. (Raw data) Scope 2_RE'!$C:$C, $D15
      ),
      0)</f>
        <v>0.76400000000000001</v>
      </c>
      <c r="AG15" s="104">
        <f>IF(OR($T15="MWh",$T15="GJ"), I15, "")
- IF(AND(VALUE(LEFT($AD15,4))&gt;=2024, COUNTIFS($D$6:E15, $D15, $AD$6:AE15, $AD15)=1),
      SUMIFS(
          INDEX('3-4. (Raw data) Scope 2_RE'!$G:$R, 0, COLUMNS($AF$6:AG15)),
          '3-4. (Raw data) Scope 2_RE'!$Z:$Z, LEFT($AD15,4),
          '3-4. (Raw data) Scope 2_RE'!$C:$C, $D15
      ),
      0)</f>
        <v>0.72499999999999998</v>
      </c>
      <c r="AH15" s="104">
        <f>IF(OR($T15="MWh",$T15="GJ"), J15, "")
- IF(AND(VALUE(LEFT($AD15,4))&gt;=2024, COUNTIFS($D$6:F15, $D15, $AD$6:AF15, $AD15)=1),
      SUMIFS(
          INDEX('3-4. (Raw data) Scope 2_RE'!$G:$R, 0, COLUMNS($AF$6:AH15)),
          '3-4. (Raw data) Scope 2_RE'!$Z:$Z, LEFT($AD15,4),
          '3-4. (Raw data) Scope 2_RE'!$C:$C, $D15
      ),
      0)</f>
        <v>0.63400000000000001</v>
      </c>
      <c r="AI15" s="104">
        <f>IF(OR($T15="MWh",$T15="GJ"), K15, "")
- IF(AND(VALUE(LEFT($AD15,4))&gt;=2024, COUNTIFS($D$6:G15, $D15, $AD$6:AG15, $AD15)=1),
      SUMIFS(
          INDEX('3-4. (Raw data) Scope 2_RE'!$G:$R, 0, COLUMNS($AF$6:AI15)),
          '3-4. (Raw data) Scope 2_RE'!$Z:$Z, LEFT($AD15,4),
          '3-4. (Raw data) Scope 2_RE'!$C:$C, $D15
      ),
      0)</f>
        <v>0.76200000000000001</v>
      </c>
      <c r="AJ15" s="104">
        <f>IF(OR($T15="MWh",$T15="GJ"), L15, "")
- IF(AND(VALUE(LEFT($AD15,4))&gt;=2024, COUNTIFS($D$6:H15, $D15, $AD$6:AH15, $AD15)=1),
      SUMIFS(
          INDEX('3-4. (Raw data) Scope 2_RE'!$G:$R, 0, COLUMNS($AF$6:AJ15)),
          '3-4. (Raw data) Scope 2_RE'!$Z:$Z, LEFT($AD15,4),
          '3-4. (Raw data) Scope 2_RE'!$C:$C, $D15
      ),
      0)</f>
        <v>0.63300000000000001</v>
      </c>
      <c r="AK15" s="104">
        <f>IF(OR($T15="MWh",$T15="GJ"), M15, "")
- IF(AND(VALUE(LEFT($AD15,4))&gt;=2024, COUNTIFS($D$6:I15, $D15, $AD$6:AI15, $AD15)=1),
      SUMIFS(
          INDEX('3-4. (Raw data) Scope 2_RE'!$G:$R, 0, COLUMNS($AF$6:AK15)),
          '3-4. (Raw data) Scope 2_RE'!$Z:$Z, LEFT($AD15,4),
          '3-4. (Raw data) Scope 2_RE'!$C:$C, $D15
      ),
      0)</f>
        <v>0.66</v>
      </c>
      <c r="AL15" s="104">
        <f>IF(OR($T15="MWh",$T15="GJ"), N15, "")
- IF(AND(VALUE(LEFT($AD15,4))&gt;=2024, COUNTIFS($D$6:J15, $D15, $AD$6:AJ15, $AD15)=1),
      SUMIFS(
          INDEX('3-4. (Raw data) Scope 2_RE'!$G:$R, 0, COLUMNS($AF$6:AL15)),
          '3-4. (Raw data) Scope 2_RE'!$Z:$Z, LEFT($AD15,4),
          '3-4. (Raw data) Scope 2_RE'!$C:$C, $D15
      ),
      0)</f>
        <v>0.61199999999999999</v>
      </c>
      <c r="AM15" s="104">
        <f>IF(OR($T15="MWh",$T15="GJ"), O15, "")
- IF(AND(VALUE(LEFT($AD15,4))&gt;=2024, COUNTIFS($D$6:K15, $D15, $AD$6:AK15, $AD15)=1),
      SUMIFS(
          INDEX('3-4. (Raw data) Scope 2_RE'!$G:$R, 0, COLUMNS($AF$6:AM15)),
          '3-4. (Raw data) Scope 2_RE'!$Z:$Z, LEFT($AD15,4),
          '3-4. (Raw data) Scope 2_RE'!$C:$C, $D15
      ),
      0)</f>
        <v>0.68100000000000005</v>
      </c>
      <c r="AN15" s="104">
        <f>IF(OR($T15="MWh",$T15="GJ"), P15, "")
- IF(AND(VALUE(LEFT($AD15,4))&gt;=2024, COUNTIFS($D$6:L15, $D15, $AD$6:AL15, $AD15)=1),
      SUMIFS(
          INDEX('3-4. (Raw data) Scope 2_RE'!$G:$R, 0, COLUMNS($AF$6:AN15)),
          '3-4. (Raw data) Scope 2_RE'!$Z:$Z, LEFT($AD15,4),
          '3-4. (Raw data) Scope 2_RE'!$C:$C, $D15
      ),
      0)</f>
        <v>0.74</v>
      </c>
      <c r="AO15" s="104">
        <f>IF(OR($T15="MWh",$T15="GJ"), Q15, "")
- IF(AND(VALUE(LEFT($AD15,4))&gt;=2024, COUNTIFS($D$6:M15, $D15, $AD$6:AM15, $AD15)=1),
      SUMIFS(
          INDEX('3-4. (Raw data) Scope 2_RE'!$G:$R, 0, COLUMNS($AF$6:AO15)),
          '3-4. (Raw data) Scope 2_RE'!$Z:$Z, LEFT($AD15,4),
          '3-4. (Raw data) Scope 2_RE'!$C:$C, $D15
      ),
      0)</f>
        <v>0.64800000000000002</v>
      </c>
      <c r="AP15" s="104">
        <f>IF(OR($T15="MWh",$T15="GJ"), R15, "")
- IF(AND(VALUE(LEFT($AD15,4))&gt;=2024, COUNTIFS($D$6:N15, $D15, $AD$6:AN15, $AD15)=1),
      SUMIFS(
          INDEX('3-4. (Raw data) Scope 2_RE'!$G:$R, 0, COLUMNS($AF$6:AP15)),
          '3-4. (Raw data) Scope 2_RE'!$Z:$Z, LEFT($AD15,4),
          '3-4. (Raw data) Scope 2_RE'!$C:$C, $D15
      ),
      0)</f>
        <v>0.71599999999999997</v>
      </c>
      <c r="AQ15" s="104">
        <f>IF(OR($T15="MWh",$T15="GJ"), S15, "")
- IF(AND(VALUE(LEFT($AD15,4))&gt;=2024, COUNTIFS($D$6:O15, $D15, $AD$6:AO15, $AD15)=1),
      SUMIFS(
          INDEX('3-4. (Raw data) Scope 2_RE'!$G:$R, 0, COLUMNS($AF$6:AQ15)),
          '3-4. (Raw data) Scope 2_RE'!$Z:$Z, LEFT($AD15,4),
          '3-4. (Raw data) Scope 2_RE'!$C:$C, $D15
      ),
      0)</f>
        <v>0.63800000000000001</v>
      </c>
      <c r="AR15" s="104">
        <f t="shared" si="4"/>
        <v>8.213000000000001</v>
      </c>
      <c r="AS15" s="7" t="str">
        <f t="shared" si="1"/>
        <v>MWh</v>
      </c>
      <c r="AT15" s="104">
        <f t="shared" si="2"/>
        <v>29566.800000000003</v>
      </c>
      <c r="AU15" s="7" t="str">
        <f t="shared" si="3"/>
        <v>Indonesia</v>
      </c>
      <c r="AV15" s="257">
        <f>IF($AE15="","",$AR15*IF($AE15="Electricity",VLOOKUP($AU15,'5-4. Calorific&amp;Emission factor'!$AD$9:$AJ$10,2,FALSE),VLOOKUP('3-3. (Raw data) Scope 2_Market'!$E15,'5-4. Calorific&amp;Emission factor'!$AD$9:$AJ$10,5,FALSE)))</f>
        <v>6329.7591000000011</v>
      </c>
      <c r="AW15" s="69">
        <f>IF($AE15="","",$AR15*IF($AE15="Electricity",VLOOKUP($AU15,'5-4. Calorific&amp;Emission factor'!$AD$9:$AJ$10,3,FALSE),VLOOKUP('3-3. (Raw data) Scope 2_Market'!$AU15,'5-4. Calorific&amp;Emission factor'!$AD$9:$AJ$10,6,FALSE)))</f>
        <v>0.31287619047619053</v>
      </c>
      <c r="AX15" s="69">
        <f>IF($AE15="","",$AR15*IF($AE15="Electricity",VLOOKUP($AU15,'5-4. Calorific&amp;Emission factor'!$AD$9:$AJ$10,4,FALSE),VLOOKUP('3-3. (Raw data) Scope 2_Market'!$AU15,'5-4. Calorific&amp;Emission factor'!$AD$9:$AJ$10,7,FALSE)))</f>
        <v>0.10597419354838711</v>
      </c>
      <c r="AY15" s="200">
        <f>IF($AE15="","",IF($AU15="Korea",((AV15*'5-4. Calorific&amp;Emission factor'!$D$7+AW15*'5-4. Calorific&amp;Emission factor'!$D$8+AX15*'5-4. Calorific&amp;Emission factor'!$D$9)/1000),$AR15*'5-4. Calorific&amp;Emission factor'!$AE$14))</f>
        <v>7.1453100000000012</v>
      </c>
      <c r="AZ15" s="201"/>
      <c r="BB15" s="295"/>
    </row>
    <row r="16" spans="2:54" ht="18">
      <c r="B16" s="189">
        <v>11</v>
      </c>
      <c r="C16" s="115" t="s">
        <v>127</v>
      </c>
      <c r="D16" s="191" t="s">
        <v>13</v>
      </c>
      <c r="E16" s="116" t="s">
        <v>171</v>
      </c>
      <c r="F16" s="126" t="s">
        <v>172</v>
      </c>
      <c r="G16" s="117">
        <v>1315.3920000000001</v>
      </c>
      <c r="H16" s="106">
        <v>117.36</v>
      </c>
      <c r="I16" s="122">
        <v>108.19199999999999</v>
      </c>
      <c r="J16" s="122">
        <v>117.42400000000001</v>
      </c>
      <c r="K16" s="123">
        <v>85.792000000000002</v>
      </c>
      <c r="L16" s="122">
        <v>97.92</v>
      </c>
      <c r="M16" s="122">
        <v>117.456</v>
      </c>
      <c r="N16" s="122">
        <v>113.904</v>
      </c>
      <c r="O16" s="122">
        <v>109.104</v>
      </c>
      <c r="P16" s="122">
        <v>114.256</v>
      </c>
      <c r="Q16" s="122">
        <v>109.52</v>
      </c>
      <c r="R16" s="122">
        <v>115.16800000000001</v>
      </c>
      <c r="S16" s="106">
        <v>109.29600000000001</v>
      </c>
      <c r="T16" s="115" t="s">
        <v>168</v>
      </c>
      <c r="U16" s="193">
        <v>1481808162</v>
      </c>
      <c r="V16" s="129" t="s">
        <v>173</v>
      </c>
      <c r="W16" s="128" t="s">
        <v>174</v>
      </c>
      <c r="X16" s="194"/>
      <c r="Y16" s="115" t="s">
        <v>175</v>
      </c>
      <c r="Z16" s="115"/>
      <c r="AA16" s="194">
        <v>870</v>
      </c>
      <c r="AB16" s="7"/>
      <c r="AC16" s="7"/>
      <c r="AD16" s="7">
        <v>2022</v>
      </c>
      <c r="AE16" s="7" t="str">
        <f t="shared" si="0"/>
        <v>Electricity</v>
      </c>
      <c r="AF16" s="104">
        <f>IF(OR($T16="MWh",$T16="GJ"), H16, "")
- IF(AND(VALUE(LEFT($AD16,4))&gt;=2024, COUNTIFS($D$6:D16, $D16, $AD$6:AD16, $AD16)=1),
      SUMIFS(
          INDEX('3-4. (Raw data) Scope 2_RE'!$G:$R, 0, COLUMNS($AF$6:AF16)),
          '3-4. (Raw data) Scope 2_RE'!$Z:$Z, LEFT($AD16,4),
          '3-4. (Raw data) Scope 2_RE'!$C:$C, $D16
      ),
      0)</f>
        <v>117.36</v>
      </c>
      <c r="AG16" s="104">
        <f>IF(OR($T16="MWh",$T16="GJ"), I16, "")
- IF(AND(VALUE(LEFT($AD16,4))&gt;=2024, COUNTIFS($D$6:E16, $D16, $AD$6:AE16, $AD16)=1),
      SUMIFS(
          INDEX('3-4. (Raw data) Scope 2_RE'!$G:$R, 0, COLUMNS($AF$6:AG16)),
          '3-4. (Raw data) Scope 2_RE'!$Z:$Z, LEFT($AD16,4),
          '3-4. (Raw data) Scope 2_RE'!$C:$C, $D16
      ),
      0)</f>
        <v>108.19199999999999</v>
      </c>
      <c r="AH16" s="104">
        <f>IF(OR($T16="MWh",$T16="GJ"), J16, "")
- IF(AND(VALUE(LEFT($AD16,4))&gt;=2024, COUNTIFS($D$6:F16, $D16, $AD$6:AF16, $AD16)=1),
      SUMIFS(
          INDEX('3-4. (Raw data) Scope 2_RE'!$G:$R, 0, COLUMNS($AF$6:AH16)),
          '3-4. (Raw data) Scope 2_RE'!$Z:$Z, LEFT($AD16,4),
          '3-4. (Raw data) Scope 2_RE'!$C:$C, $D16
      ),
      0)</f>
        <v>117.42400000000001</v>
      </c>
      <c r="AI16" s="104">
        <f>IF(OR($T16="MWh",$T16="GJ"), K16, "")
- IF(AND(VALUE(LEFT($AD16,4))&gt;=2024, COUNTIFS($D$6:G16, $D16, $AD$6:AG16, $AD16)=1),
      SUMIFS(
          INDEX('3-4. (Raw data) Scope 2_RE'!$G:$R, 0, COLUMNS($AF$6:AI16)),
          '3-4. (Raw data) Scope 2_RE'!$Z:$Z, LEFT($AD16,4),
          '3-4. (Raw data) Scope 2_RE'!$C:$C, $D16
      ),
      0)</f>
        <v>85.792000000000002</v>
      </c>
      <c r="AJ16" s="104">
        <f>IF(OR($T16="MWh",$T16="GJ"), L16, "")
- IF(AND(VALUE(LEFT($AD16,4))&gt;=2024, COUNTIFS($D$6:H16, $D16, $AD$6:AH16, $AD16)=1),
      SUMIFS(
          INDEX('3-4. (Raw data) Scope 2_RE'!$G:$R, 0, COLUMNS($AF$6:AJ16)),
          '3-4. (Raw data) Scope 2_RE'!$Z:$Z, LEFT($AD16,4),
          '3-4. (Raw data) Scope 2_RE'!$C:$C, $D16
      ),
      0)</f>
        <v>97.92</v>
      </c>
      <c r="AK16" s="104">
        <f>IF(OR($T16="MWh",$T16="GJ"), M16, "")
- IF(AND(VALUE(LEFT($AD16,4))&gt;=2024, COUNTIFS($D$6:I16, $D16, $AD$6:AI16, $AD16)=1),
      SUMIFS(
          INDEX('3-4. (Raw data) Scope 2_RE'!$G:$R, 0, COLUMNS($AF$6:AK16)),
          '3-4. (Raw data) Scope 2_RE'!$Z:$Z, LEFT($AD16,4),
          '3-4. (Raw data) Scope 2_RE'!$C:$C, $D16
      ),
      0)</f>
        <v>117.456</v>
      </c>
      <c r="AL16" s="104">
        <f>IF(OR($T16="MWh",$T16="GJ"), N16, "")
- IF(AND(VALUE(LEFT($AD16,4))&gt;=2024, COUNTIFS($D$6:J16, $D16, $AD$6:AJ16, $AD16)=1),
      SUMIFS(
          INDEX('3-4. (Raw data) Scope 2_RE'!$G:$R, 0, COLUMNS($AF$6:AL16)),
          '3-4. (Raw data) Scope 2_RE'!$Z:$Z, LEFT($AD16,4),
          '3-4. (Raw data) Scope 2_RE'!$C:$C, $D16
      ),
      0)</f>
        <v>113.904</v>
      </c>
      <c r="AM16" s="104">
        <f>IF(OR($T16="MWh",$T16="GJ"), O16, "")
- IF(AND(VALUE(LEFT($AD16,4))&gt;=2024, COUNTIFS($D$6:K16, $D16, $AD$6:AK16, $AD16)=1),
      SUMIFS(
          INDEX('3-4. (Raw data) Scope 2_RE'!$G:$R, 0, COLUMNS($AF$6:AM16)),
          '3-4. (Raw data) Scope 2_RE'!$Z:$Z, LEFT($AD16,4),
          '3-4. (Raw data) Scope 2_RE'!$C:$C, $D16
      ),
      0)</f>
        <v>109.104</v>
      </c>
      <c r="AN16" s="104">
        <f>IF(OR($T16="MWh",$T16="GJ"), P16, "")
- IF(AND(VALUE(LEFT($AD16,4))&gt;=2024, COUNTIFS($D$6:L16, $D16, $AD$6:AL16, $AD16)=1),
      SUMIFS(
          INDEX('3-4. (Raw data) Scope 2_RE'!$G:$R, 0, COLUMNS($AF$6:AN16)),
          '3-4. (Raw data) Scope 2_RE'!$Z:$Z, LEFT($AD16,4),
          '3-4. (Raw data) Scope 2_RE'!$C:$C, $D16
      ),
      0)</f>
        <v>114.256</v>
      </c>
      <c r="AO16" s="104">
        <f>IF(OR($T16="MWh",$T16="GJ"), Q16, "")
- IF(AND(VALUE(LEFT($AD16,4))&gt;=2024, COUNTIFS($D$6:M16, $D16, $AD$6:AM16, $AD16)=1),
      SUMIFS(
          INDEX('3-4. (Raw data) Scope 2_RE'!$G:$R, 0, COLUMNS($AF$6:AO16)),
          '3-4. (Raw data) Scope 2_RE'!$Z:$Z, LEFT($AD16,4),
          '3-4. (Raw data) Scope 2_RE'!$C:$C, $D16
      ),
      0)</f>
        <v>109.52</v>
      </c>
      <c r="AP16" s="104">
        <f>IF(OR($T16="MWh",$T16="GJ"), R16, "")
- IF(AND(VALUE(LEFT($AD16,4))&gt;=2024, COUNTIFS($D$6:N16, $D16, $AD$6:AN16, $AD16)=1),
      SUMIFS(
          INDEX('3-4. (Raw data) Scope 2_RE'!$G:$R, 0, COLUMNS($AF$6:AP16)),
          '3-4. (Raw data) Scope 2_RE'!$Z:$Z, LEFT($AD16,4),
          '3-4. (Raw data) Scope 2_RE'!$C:$C, $D16
      ),
      0)</f>
        <v>115.16800000000001</v>
      </c>
      <c r="AQ16" s="104">
        <f>IF(OR($T16="MWh",$T16="GJ"), S16, "")
- IF(AND(VALUE(LEFT($AD16,4))&gt;=2024, COUNTIFS($D$6:O16, $D16, $AD$6:AO16, $AD16)=1),
      SUMIFS(
          INDEX('3-4. (Raw data) Scope 2_RE'!$G:$R, 0, COLUMNS($AF$6:AQ16)),
          '3-4. (Raw data) Scope 2_RE'!$Z:$Z, LEFT($AD16,4),
          '3-4. (Raw data) Scope 2_RE'!$C:$C, $D16
      ),
      0)</f>
        <v>109.29600000000001</v>
      </c>
      <c r="AR16" s="104">
        <f t="shared" si="4"/>
        <v>1315.3920000000001</v>
      </c>
      <c r="AS16" s="7" t="str">
        <f t="shared" si="1"/>
        <v>MWh</v>
      </c>
      <c r="AT16" s="104">
        <f t="shared" si="2"/>
        <v>4735411.2</v>
      </c>
      <c r="AU16" s="7" t="str">
        <f t="shared" si="3"/>
        <v>Indonesia</v>
      </c>
      <c r="AV16" s="257">
        <f>IF($AE16="","",$AR16*IF($AE16="Electricity",VLOOKUP($AU16,'5-4. Calorific&amp;Emission factor'!$AD$9:$AJ$10,2,FALSE),VLOOKUP('3-3. (Raw data) Scope 2_Market'!$E16,'5-4. Calorific&amp;Emission factor'!$AD$9:$AJ$10,5,FALSE)))</f>
        <v>1013772.6144000001</v>
      </c>
      <c r="AW16" s="69">
        <f>IF($AE16="","",$AR16*IF($AE16="Electricity",VLOOKUP($AU16,'5-4. Calorific&amp;Emission factor'!$AD$9:$AJ$10,3,FALSE),VLOOKUP('3-3. (Raw data) Scope 2_Market'!$AU16,'5-4. Calorific&amp;Emission factor'!$AD$9:$AJ$10,6,FALSE)))</f>
        <v>50.110171428571434</v>
      </c>
      <c r="AX16" s="69">
        <f>IF($AE16="","",$AR16*IF($AE16="Electricity",VLOOKUP($AU16,'5-4. Calorific&amp;Emission factor'!$AD$9:$AJ$10,4,FALSE),VLOOKUP('3-3. (Raw data) Scope 2_Market'!$AU16,'5-4. Calorific&amp;Emission factor'!$AD$9:$AJ$10,7,FALSE)))</f>
        <v>16.972799999999999</v>
      </c>
      <c r="AY16" s="200">
        <f>IF($AE16="","",IF($AU16="Korea",((AV16*'5-4. Calorific&amp;Emission factor'!$D$7+AW16*'5-4. Calorific&amp;Emission factor'!$D$8+AX16*'5-4. Calorific&amp;Emission factor'!$D$9)/1000),$AR16*'5-4. Calorific&amp;Emission factor'!$AE$14))</f>
        <v>1144.39104</v>
      </c>
      <c r="AZ16" s="201"/>
      <c r="BB16" s="295"/>
    </row>
    <row r="17" spans="2:54" ht="18">
      <c r="B17" s="189">
        <v>12</v>
      </c>
      <c r="C17" s="115" t="s">
        <v>127</v>
      </c>
      <c r="D17" s="191" t="s">
        <v>15</v>
      </c>
      <c r="E17" s="116" t="s">
        <v>171</v>
      </c>
      <c r="F17" s="126" t="s">
        <v>172</v>
      </c>
      <c r="G17" s="117">
        <v>7830.616</v>
      </c>
      <c r="H17" s="106">
        <v>595.19200000000001</v>
      </c>
      <c r="I17" s="122">
        <v>565.37599999999998</v>
      </c>
      <c r="J17" s="122">
        <v>711.23199999999997</v>
      </c>
      <c r="K17" s="123">
        <v>602.11199999999997</v>
      </c>
      <c r="L17" s="122">
        <v>591.39200000000005</v>
      </c>
      <c r="M17" s="122">
        <v>759.68</v>
      </c>
      <c r="N17" s="122">
        <v>690.11199999999997</v>
      </c>
      <c r="O17" s="122">
        <v>674.46400000000006</v>
      </c>
      <c r="P17" s="122">
        <v>614.11199999999997</v>
      </c>
      <c r="Q17" s="122">
        <v>663.52</v>
      </c>
      <c r="R17" s="122">
        <v>683.52</v>
      </c>
      <c r="S17" s="106">
        <v>679.904</v>
      </c>
      <c r="T17" s="115" t="s">
        <v>168</v>
      </c>
      <c r="U17" s="193">
        <v>8850256894</v>
      </c>
      <c r="V17" s="129" t="s">
        <v>173</v>
      </c>
      <c r="W17" s="128" t="s">
        <v>174</v>
      </c>
      <c r="X17" s="194"/>
      <c r="Y17" s="115"/>
      <c r="Z17" s="115"/>
      <c r="AA17" s="194"/>
      <c r="AB17" s="7"/>
      <c r="AC17" s="7"/>
      <c r="AD17" s="7">
        <v>2022</v>
      </c>
      <c r="AE17" s="7" t="str">
        <f t="shared" si="0"/>
        <v>Electricity</v>
      </c>
      <c r="AF17" s="104">
        <f>IF(OR($T17="MWh",$T17="GJ"), H17, "")
- IF(AND(VALUE(LEFT($AD17,4))&gt;=2024, COUNTIFS($D$6:D17, $D17, $AD$6:AD17, $AD17)=1),
      SUMIFS(
          INDEX('3-4. (Raw data) Scope 2_RE'!$G:$R, 0, COLUMNS($AF$6:AF17)),
          '3-4. (Raw data) Scope 2_RE'!$Z:$Z, LEFT($AD17,4),
          '3-4. (Raw data) Scope 2_RE'!$C:$C, $D17
      ),
      0)</f>
        <v>595.19200000000001</v>
      </c>
      <c r="AG17" s="104">
        <f>IF(OR($T17="MWh",$T17="GJ"), I17, "")
- IF(AND(VALUE(LEFT($AD17,4))&gt;=2024, COUNTIFS($D$6:E17, $D17, $AD$6:AE17, $AD17)=1),
      SUMIFS(
          INDEX('3-4. (Raw data) Scope 2_RE'!$G:$R, 0, COLUMNS($AF$6:AG17)),
          '3-4. (Raw data) Scope 2_RE'!$Z:$Z, LEFT($AD17,4),
          '3-4. (Raw data) Scope 2_RE'!$C:$C, $D17
      ),
      0)</f>
        <v>565.37599999999998</v>
      </c>
      <c r="AH17" s="104">
        <f>IF(OR($T17="MWh",$T17="GJ"), J17, "")
- IF(AND(VALUE(LEFT($AD17,4))&gt;=2024, COUNTIFS($D$6:F17, $D17, $AD$6:AF17, $AD17)=1),
      SUMIFS(
          INDEX('3-4. (Raw data) Scope 2_RE'!$G:$R, 0, COLUMNS($AF$6:AH17)),
          '3-4. (Raw data) Scope 2_RE'!$Z:$Z, LEFT($AD17,4),
          '3-4. (Raw data) Scope 2_RE'!$C:$C, $D17
      ),
      0)</f>
        <v>711.23199999999997</v>
      </c>
      <c r="AI17" s="104">
        <f>IF(OR($T17="MWh",$T17="GJ"), K17, "")
- IF(AND(VALUE(LEFT($AD17,4))&gt;=2024, COUNTIFS($D$6:G17, $D17, $AD$6:AG17, $AD17)=1),
      SUMIFS(
          INDEX('3-4. (Raw data) Scope 2_RE'!$G:$R, 0, COLUMNS($AF$6:AI17)),
          '3-4. (Raw data) Scope 2_RE'!$Z:$Z, LEFT($AD17,4),
          '3-4. (Raw data) Scope 2_RE'!$C:$C, $D17
      ),
      0)</f>
        <v>602.11199999999997</v>
      </c>
      <c r="AJ17" s="104">
        <f>IF(OR($T17="MWh",$T17="GJ"), L17, "")
- IF(AND(VALUE(LEFT($AD17,4))&gt;=2024, COUNTIFS($D$6:H17, $D17, $AD$6:AH17, $AD17)=1),
      SUMIFS(
          INDEX('3-4. (Raw data) Scope 2_RE'!$G:$R, 0, COLUMNS($AF$6:AJ17)),
          '3-4. (Raw data) Scope 2_RE'!$Z:$Z, LEFT($AD17,4),
          '3-4. (Raw data) Scope 2_RE'!$C:$C, $D17
      ),
      0)</f>
        <v>591.39200000000005</v>
      </c>
      <c r="AK17" s="104">
        <f>IF(OR($T17="MWh",$T17="GJ"), M17, "")
- IF(AND(VALUE(LEFT($AD17,4))&gt;=2024, COUNTIFS($D$6:I17, $D17, $AD$6:AI17, $AD17)=1),
      SUMIFS(
          INDEX('3-4. (Raw data) Scope 2_RE'!$G:$R, 0, COLUMNS($AF$6:AK17)),
          '3-4. (Raw data) Scope 2_RE'!$Z:$Z, LEFT($AD17,4),
          '3-4. (Raw data) Scope 2_RE'!$C:$C, $D17
      ),
      0)</f>
        <v>759.68</v>
      </c>
      <c r="AL17" s="104">
        <f>IF(OR($T17="MWh",$T17="GJ"), N17, "")
- IF(AND(VALUE(LEFT($AD17,4))&gt;=2024, COUNTIFS($D$6:J17, $D17, $AD$6:AJ17, $AD17)=1),
      SUMIFS(
          INDEX('3-4. (Raw data) Scope 2_RE'!$G:$R, 0, COLUMNS($AF$6:AL17)),
          '3-4. (Raw data) Scope 2_RE'!$Z:$Z, LEFT($AD17,4),
          '3-4. (Raw data) Scope 2_RE'!$C:$C, $D17
      ),
      0)</f>
        <v>690.11199999999997</v>
      </c>
      <c r="AM17" s="104">
        <f>IF(OR($T17="MWh",$T17="GJ"), O17, "")
- IF(AND(VALUE(LEFT($AD17,4))&gt;=2024, COUNTIFS($D$6:K17, $D17, $AD$6:AK17, $AD17)=1),
      SUMIFS(
          INDEX('3-4. (Raw data) Scope 2_RE'!$G:$R, 0, COLUMNS($AF$6:AM17)),
          '3-4. (Raw data) Scope 2_RE'!$Z:$Z, LEFT($AD17,4),
          '3-4. (Raw data) Scope 2_RE'!$C:$C, $D17
      ),
      0)</f>
        <v>674.46400000000006</v>
      </c>
      <c r="AN17" s="104">
        <f>IF(OR($T17="MWh",$T17="GJ"), P17, "")
- IF(AND(VALUE(LEFT($AD17,4))&gt;=2024, COUNTIFS($D$6:L17, $D17, $AD$6:AL17, $AD17)=1),
      SUMIFS(
          INDEX('3-4. (Raw data) Scope 2_RE'!$G:$R, 0, COLUMNS($AF$6:AN17)),
          '3-4. (Raw data) Scope 2_RE'!$Z:$Z, LEFT($AD17,4),
          '3-4. (Raw data) Scope 2_RE'!$C:$C, $D17
      ),
      0)</f>
        <v>614.11199999999997</v>
      </c>
      <c r="AO17" s="104">
        <f>IF(OR($T17="MWh",$T17="GJ"), Q17, "")
- IF(AND(VALUE(LEFT($AD17,4))&gt;=2024, COUNTIFS($D$6:M17, $D17, $AD$6:AM17, $AD17)=1),
      SUMIFS(
          INDEX('3-4. (Raw data) Scope 2_RE'!$G:$R, 0, COLUMNS($AF$6:AO17)),
          '3-4. (Raw data) Scope 2_RE'!$Z:$Z, LEFT($AD17,4),
          '3-4. (Raw data) Scope 2_RE'!$C:$C, $D17
      ),
      0)</f>
        <v>663.52</v>
      </c>
      <c r="AP17" s="104">
        <f>IF(OR($T17="MWh",$T17="GJ"), R17, "")
- IF(AND(VALUE(LEFT($AD17,4))&gt;=2024, COUNTIFS($D$6:N17, $D17, $AD$6:AN17, $AD17)=1),
      SUMIFS(
          INDEX('3-4. (Raw data) Scope 2_RE'!$G:$R, 0, COLUMNS($AF$6:AP17)),
          '3-4. (Raw data) Scope 2_RE'!$Z:$Z, LEFT($AD17,4),
          '3-4. (Raw data) Scope 2_RE'!$C:$C, $D17
      ),
      0)</f>
        <v>683.52</v>
      </c>
      <c r="AQ17" s="104">
        <f>IF(OR($T17="MWh",$T17="GJ"), S17, "")
- IF(AND(VALUE(LEFT($AD17,4))&gt;=2024, COUNTIFS($D$6:O17, $D17, $AD$6:AO17, $AD17)=1),
      SUMIFS(
          INDEX('3-4. (Raw data) Scope 2_RE'!$G:$R, 0, COLUMNS($AF$6:AQ17)),
          '3-4. (Raw data) Scope 2_RE'!$Z:$Z, LEFT($AD17,4),
          '3-4. (Raw data) Scope 2_RE'!$C:$C, $D17
      ),
      0)</f>
        <v>679.904</v>
      </c>
      <c r="AR17" s="104">
        <f t="shared" si="4"/>
        <v>7830.616</v>
      </c>
      <c r="AS17" s="7" t="str">
        <f t="shared" si="1"/>
        <v>MWh</v>
      </c>
      <c r="AT17" s="104">
        <f t="shared" si="2"/>
        <v>28190217.600000001</v>
      </c>
      <c r="AU17" s="7" t="str">
        <f t="shared" si="3"/>
        <v>Indonesia</v>
      </c>
      <c r="AV17" s="257">
        <f>IF($AE17="","",$AR17*IF($AE17="Electricity",VLOOKUP($AU17,'5-4. Calorific&amp;Emission factor'!$AD$9:$AJ$10,2,FALSE),VLOOKUP('3-3. (Raw data) Scope 2_Market'!$E17,'5-4. Calorific&amp;Emission factor'!$AD$9:$AJ$10,5,FALSE)))</f>
        <v>6035055.7512000008</v>
      </c>
      <c r="AW17" s="69">
        <f>IF($AE17="","",$AR17*IF($AE17="Electricity",VLOOKUP($AU17,'5-4. Calorific&amp;Emission factor'!$AD$9:$AJ$10,3,FALSE),VLOOKUP('3-3. (Raw data) Scope 2_Market'!$AU17,'5-4. Calorific&amp;Emission factor'!$AD$9:$AJ$10,6,FALSE)))</f>
        <v>298.30918095238098</v>
      </c>
      <c r="AX17" s="69">
        <f>IF($AE17="","",$AR17*IF($AE17="Electricity",VLOOKUP($AU17,'5-4. Calorific&amp;Emission factor'!$AD$9:$AJ$10,4,FALSE),VLOOKUP('3-3. (Raw data) Scope 2_Market'!$AU17,'5-4. Calorific&amp;Emission factor'!$AD$9:$AJ$10,7,FALSE)))</f>
        <v>101.0402064516129</v>
      </c>
      <c r="AY17" s="200">
        <f>IF($AE17="","",IF($AU17="Korea",((AV17*'5-4. Calorific&amp;Emission factor'!$D$7+AW17*'5-4. Calorific&amp;Emission factor'!$D$8+AX17*'5-4. Calorific&amp;Emission factor'!$D$9)/1000),$AR17*'5-4. Calorific&amp;Emission factor'!$AE$14))</f>
        <v>6812.6359199999997</v>
      </c>
      <c r="AZ17" s="201"/>
      <c r="BB17" s="295"/>
    </row>
    <row r="18" spans="2:54" ht="18">
      <c r="B18" s="189">
        <v>13</v>
      </c>
      <c r="C18" s="115" t="s">
        <v>127</v>
      </c>
      <c r="D18" s="191" t="s">
        <v>13</v>
      </c>
      <c r="E18" s="116" t="s">
        <v>171</v>
      </c>
      <c r="F18" s="126" t="s">
        <v>172</v>
      </c>
      <c r="G18" s="117">
        <v>1295.8239999999998</v>
      </c>
      <c r="H18" s="106">
        <v>104.52800000000001</v>
      </c>
      <c r="I18" s="122">
        <v>113.152</v>
      </c>
      <c r="J18" s="122">
        <v>130.56</v>
      </c>
      <c r="K18" s="122">
        <v>82.24</v>
      </c>
      <c r="L18" s="122">
        <v>113.536</v>
      </c>
      <c r="M18" s="122">
        <v>98</v>
      </c>
      <c r="N18" s="122">
        <v>104.32</v>
      </c>
      <c r="O18" s="122">
        <v>85.712000000000003</v>
      </c>
      <c r="P18" s="122">
        <v>105.55200000000001</v>
      </c>
      <c r="Q18" s="122">
        <v>114.19199999999999</v>
      </c>
      <c r="R18" s="122">
        <v>129.47200000000001</v>
      </c>
      <c r="S18" s="122">
        <v>114.56</v>
      </c>
      <c r="T18" s="115" t="s">
        <v>168</v>
      </c>
      <c r="U18" s="193">
        <v>1303942545</v>
      </c>
      <c r="V18" s="129" t="s">
        <v>173</v>
      </c>
      <c r="W18" s="128" t="s">
        <v>174</v>
      </c>
      <c r="X18" s="194"/>
      <c r="Y18" s="115" t="s">
        <v>175</v>
      </c>
      <c r="Z18" s="115">
        <v>2023</v>
      </c>
      <c r="AA18" s="194">
        <v>870</v>
      </c>
      <c r="AB18" s="7"/>
      <c r="AC18" s="7"/>
      <c r="AD18" s="7">
        <v>2023</v>
      </c>
      <c r="AE18" s="7" t="str">
        <f t="shared" si="0"/>
        <v>Electricity</v>
      </c>
      <c r="AF18" s="104">
        <f>IF(OR($T18="MWh",$T18="GJ"), H18, "")
- IF(AND(VALUE(LEFT($AD18,4))&gt;=2024, COUNTIFS($D$6:D18, $D18, $AD$6:AD18, $AD18)=1),
      SUMIFS(
          INDEX('3-4. (Raw data) Scope 2_RE'!$G:$R, 0, COLUMNS($AF$6:AF18)),
          '3-4. (Raw data) Scope 2_RE'!$Z:$Z, LEFT($AD18,4),
          '3-4. (Raw data) Scope 2_RE'!$C:$C, $D18
      ),
      0)</f>
        <v>104.52800000000001</v>
      </c>
      <c r="AG18" s="104">
        <f>IF(OR($T18="MWh",$T18="GJ"), I18, "")
- IF(AND(VALUE(LEFT($AD18,4))&gt;=2024, COUNTIFS($D$6:E18, $D18, $AD$6:AE18, $AD18)=1),
      SUMIFS(
          INDEX('3-4. (Raw data) Scope 2_RE'!$G:$R, 0, COLUMNS($AF$6:AG18)),
          '3-4. (Raw data) Scope 2_RE'!$Z:$Z, LEFT($AD18,4),
          '3-4. (Raw data) Scope 2_RE'!$C:$C, $D18
      ),
      0)</f>
        <v>113.152</v>
      </c>
      <c r="AH18" s="104">
        <f>IF(OR($T18="MWh",$T18="GJ"), J18, "")
- IF(AND(VALUE(LEFT($AD18,4))&gt;=2024, COUNTIFS($D$6:F18, $D18, $AD$6:AF18, $AD18)=1),
      SUMIFS(
          INDEX('3-4. (Raw data) Scope 2_RE'!$G:$R, 0, COLUMNS($AF$6:AH18)),
          '3-4. (Raw data) Scope 2_RE'!$Z:$Z, LEFT($AD18,4),
          '3-4. (Raw data) Scope 2_RE'!$C:$C, $D18
      ),
      0)</f>
        <v>130.56</v>
      </c>
      <c r="AI18" s="104">
        <f>IF(OR($T18="MWh",$T18="GJ"), K18, "")
- IF(AND(VALUE(LEFT($AD18,4))&gt;=2024, COUNTIFS($D$6:G18, $D18, $AD$6:AG18, $AD18)=1),
      SUMIFS(
          INDEX('3-4. (Raw data) Scope 2_RE'!$G:$R, 0, COLUMNS($AF$6:AI18)),
          '3-4. (Raw data) Scope 2_RE'!$Z:$Z, LEFT($AD18,4),
          '3-4. (Raw data) Scope 2_RE'!$C:$C, $D18
      ),
      0)</f>
        <v>82.24</v>
      </c>
      <c r="AJ18" s="104">
        <f>IF(OR($T18="MWh",$T18="GJ"), L18, "")
- IF(AND(VALUE(LEFT($AD18,4))&gt;=2024, COUNTIFS($D$6:H18, $D18, $AD$6:AH18, $AD18)=1),
      SUMIFS(
          INDEX('3-4. (Raw data) Scope 2_RE'!$G:$R, 0, COLUMNS($AF$6:AJ18)),
          '3-4. (Raw data) Scope 2_RE'!$Z:$Z, LEFT($AD18,4),
          '3-4. (Raw data) Scope 2_RE'!$C:$C, $D18
      ),
      0)</f>
        <v>113.536</v>
      </c>
      <c r="AK18" s="104">
        <f>IF(OR($T18="MWh",$T18="GJ"), M18, "")
- IF(AND(VALUE(LEFT($AD18,4))&gt;=2024, COUNTIFS($D$6:I18, $D18, $AD$6:AI18, $AD18)=1),
      SUMIFS(
          INDEX('3-4. (Raw data) Scope 2_RE'!$G:$R, 0, COLUMNS($AF$6:AK18)),
          '3-4. (Raw data) Scope 2_RE'!$Z:$Z, LEFT($AD18,4),
          '3-4. (Raw data) Scope 2_RE'!$C:$C, $D18
      ),
      0)</f>
        <v>98</v>
      </c>
      <c r="AL18" s="104">
        <f>IF(OR($T18="MWh",$T18="GJ"), N18, "")
- IF(AND(VALUE(LEFT($AD18,4))&gt;=2024, COUNTIFS($D$6:J18, $D18, $AD$6:AJ18, $AD18)=1),
      SUMIFS(
          INDEX('3-4. (Raw data) Scope 2_RE'!$G:$R, 0, COLUMNS($AF$6:AL18)),
          '3-4. (Raw data) Scope 2_RE'!$Z:$Z, LEFT($AD18,4),
          '3-4. (Raw data) Scope 2_RE'!$C:$C, $D18
      ),
      0)</f>
        <v>104.32</v>
      </c>
      <c r="AM18" s="104">
        <f>IF(OR($T18="MWh",$T18="GJ"), O18, "")
- IF(AND(VALUE(LEFT($AD18,4))&gt;=2024, COUNTIFS($D$6:K18, $D18, $AD$6:AK18, $AD18)=1),
      SUMIFS(
          INDEX('3-4. (Raw data) Scope 2_RE'!$G:$R, 0, COLUMNS($AF$6:AM18)),
          '3-4. (Raw data) Scope 2_RE'!$Z:$Z, LEFT($AD18,4),
          '3-4. (Raw data) Scope 2_RE'!$C:$C, $D18
      ),
      0)</f>
        <v>85.712000000000003</v>
      </c>
      <c r="AN18" s="104">
        <f>IF(OR($T18="MWh",$T18="GJ"), P18, "")
- IF(AND(VALUE(LEFT($AD18,4))&gt;=2024, COUNTIFS($D$6:L18, $D18, $AD$6:AL18, $AD18)=1),
      SUMIFS(
          INDEX('3-4. (Raw data) Scope 2_RE'!$G:$R, 0, COLUMNS($AF$6:AN18)),
          '3-4. (Raw data) Scope 2_RE'!$Z:$Z, LEFT($AD18,4),
          '3-4. (Raw data) Scope 2_RE'!$C:$C, $D18
      ),
      0)</f>
        <v>105.55200000000001</v>
      </c>
      <c r="AO18" s="104">
        <f>IF(OR($T18="MWh",$T18="GJ"), Q18, "")
- IF(AND(VALUE(LEFT($AD18,4))&gt;=2024, COUNTIFS($D$6:M18, $D18, $AD$6:AM18, $AD18)=1),
      SUMIFS(
          INDEX('3-4. (Raw data) Scope 2_RE'!$G:$R, 0, COLUMNS($AF$6:AO18)),
          '3-4. (Raw data) Scope 2_RE'!$Z:$Z, LEFT($AD18,4),
          '3-4. (Raw data) Scope 2_RE'!$C:$C, $D18
      ),
      0)</f>
        <v>114.19199999999999</v>
      </c>
      <c r="AP18" s="104">
        <f>IF(OR($T18="MWh",$T18="GJ"), R18, "")
- IF(AND(VALUE(LEFT($AD18,4))&gt;=2024, COUNTIFS($D$6:N18, $D18, $AD$6:AN18, $AD18)=1),
      SUMIFS(
          INDEX('3-4. (Raw data) Scope 2_RE'!$G:$R, 0, COLUMNS($AF$6:AP18)),
          '3-4. (Raw data) Scope 2_RE'!$Z:$Z, LEFT($AD18,4),
          '3-4. (Raw data) Scope 2_RE'!$C:$C, $D18
      ),
      0)</f>
        <v>129.47200000000001</v>
      </c>
      <c r="AQ18" s="104">
        <f>IF(OR($T18="MWh",$T18="GJ"), S18, "")
- IF(AND(VALUE(LEFT($AD18,4))&gt;=2024, COUNTIFS($D$6:O18, $D18, $AD$6:AO18, $AD18)=1),
      SUMIFS(
          INDEX('3-4. (Raw data) Scope 2_RE'!$G:$R, 0, COLUMNS($AF$6:AQ18)),
          '3-4. (Raw data) Scope 2_RE'!$Z:$Z, LEFT($AD18,4),
          '3-4. (Raw data) Scope 2_RE'!$C:$C, $D18
      ),
      0)</f>
        <v>114.56</v>
      </c>
      <c r="AR18" s="104">
        <f t="shared" si="4"/>
        <v>1295.8239999999998</v>
      </c>
      <c r="AS18" s="7" t="str">
        <f t="shared" si="1"/>
        <v>MWh</v>
      </c>
      <c r="AT18" s="104">
        <f t="shared" si="2"/>
        <v>4664966.3999999994</v>
      </c>
      <c r="AU18" s="7" t="str">
        <f t="shared" si="3"/>
        <v>Indonesia</v>
      </c>
      <c r="AV18" s="257">
        <f>IF($AE18="","",$AR18*IF($AE18="Electricity",VLOOKUP($AU18,'5-4. Calorific&amp;Emission factor'!$AD$9:$AJ$10,2,FALSE),VLOOKUP('3-3. (Raw data) Scope 2_Market'!$E18,'5-4. Calorific&amp;Emission factor'!$AD$9:$AJ$10,5,FALSE)))</f>
        <v>998691.5567999999</v>
      </c>
      <c r="AW18" s="69">
        <f>IF($AE18="","",$AR18*IF($AE18="Electricity",VLOOKUP($AU18,'5-4. Calorific&amp;Emission factor'!$AD$9:$AJ$10,3,FALSE),VLOOKUP('3-3. (Raw data) Scope 2_Market'!$AU18,'5-4. Calorific&amp;Emission factor'!$AD$9:$AJ$10,6,FALSE)))</f>
        <v>49.364723809523809</v>
      </c>
      <c r="AX18" s="69">
        <f>IF($AE18="","",$AR18*IF($AE18="Electricity",VLOOKUP($AU18,'5-4. Calorific&amp;Emission factor'!$AD$9:$AJ$10,4,FALSE),VLOOKUP('3-3. (Raw data) Scope 2_Market'!$AU18,'5-4. Calorific&amp;Emission factor'!$AD$9:$AJ$10,7,FALSE)))</f>
        <v>16.720309677419351</v>
      </c>
      <c r="AY18" s="200">
        <f>IF($AE18="","",IF($AU18="Korea",((AV18*'5-4. Calorific&amp;Emission factor'!$D$7+AW18*'5-4. Calorific&amp;Emission factor'!$D$8+AX18*'5-4. Calorific&amp;Emission factor'!$D$9)/1000),$AR18*'5-4. Calorific&amp;Emission factor'!$AE$14))</f>
        <v>1127.3668799999998</v>
      </c>
      <c r="AZ18" s="201"/>
      <c r="BB18" s="295"/>
    </row>
    <row r="19" spans="2:54" ht="18">
      <c r="B19" s="189">
        <v>14</v>
      </c>
      <c r="C19" s="115" t="s">
        <v>127</v>
      </c>
      <c r="D19" s="191" t="s">
        <v>15</v>
      </c>
      <c r="E19" s="116" t="s">
        <v>171</v>
      </c>
      <c r="F19" s="126" t="s">
        <v>172</v>
      </c>
      <c r="G19" s="117">
        <v>8618.768</v>
      </c>
      <c r="H19" s="106">
        <v>724.19200000000001</v>
      </c>
      <c r="I19" s="122">
        <v>671.36</v>
      </c>
      <c r="J19" s="122">
        <v>718.56</v>
      </c>
      <c r="K19" s="122">
        <v>435.2</v>
      </c>
      <c r="L19" s="122">
        <v>827.04</v>
      </c>
      <c r="M19" s="122">
        <v>792.24800000000005</v>
      </c>
      <c r="N19" s="122">
        <v>858.52800000000002</v>
      </c>
      <c r="O19" s="122">
        <v>738.88</v>
      </c>
      <c r="P19" s="122">
        <v>678.36</v>
      </c>
      <c r="Q19" s="122">
        <v>756.08</v>
      </c>
      <c r="R19" s="122">
        <v>726</v>
      </c>
      <c r="S19" s="122">
        <v>692.32</v>
      </c>
      <c r="T19" s="115" t="s">
        <v>168</v>
      </c>
      <c r="U19" s="193">
        <v>9747992830</v>
      </c>
      <c r="V19" s="129" t="s">
        <v>173</v>
      </c>
      <c r="W19" s="128" t="s">
        <v>174</v>
      </c>
      <c r="X19" s="194"/>
      <c r="Y19" s="115" t="s">
        <v>175</v>
      </c>
      <c r="Z19" s="115">
        <v>2020</v>
      </c>
      <c r="AA19" s="194">
        <v>870</v>
      </c>
      <c r="AB19" s="7"/>
      <c r="AC19" s="7"/>
      <c r="AD19" s="7">
        <v>2023</v>
      </c>
      <c r="AE19" s="7" t="str">
        <f t="shared" si="0"/>
        <v>Electricity</v>
      </c>
      <c r="AF19" s="104">
        <f>IF(OR($T19="MWh",$T19="GJ"), H19, "")
- IF(AND(VALUE(LEFT($AD19,4))&gt;=2024, COUNTIFS($D$6:D19, $D19, $AD$6:AD19, $AD19)=1),
      SUMIFS(
          INDEX('3-4. (Raw data) Scope 2_RE'!$G:$R, 0, COLUMNS($AF$6:AF19)),
          '3-4. (Raw data) Scope 2_RE'!$Z:$Z, LEFT($AD19,4),
          '3-4. (Raw data) Scope 2_RE'!$C:$C, $D19
      ),
      0)</f>
        <v>724.19200000000001</v>
      </c>
      <c r="AG19" s="104">
        <f>IF(OR($T19="MWh",$T19="GJ"), I19, "")
- IF(AND(VALUE(LEFT($AD19,4))&gt;=2024, COUNTIFS($D$6:E19, $D19, $AD$6:AE19, $AD19)=1),
      SUMIFS(
          INDEX('3-4. (Raw data) Scope 2_RE'!$G:$R, 0, COLUMNS($AF$6:AG19)),
          '3-4. (Raw data) Scope 2_RE'!$Z:$Z, LEFT($AD19,4),
          '3-4. (Raw data) Scope 2_RE'!$C:$C, $D19
      ),
      0)</f>
        <v>671.36</v>
      </c>
      <c r="AH19" s="104">
        <f>IF(OR($T19="MWh",$T19="GJ"), J19, "")
- IF(AND(VALUE(LEFT($AD19,4))&gt;=2024, COUNTIFS($D$6:F19, $D19, $AD$6:AF19, $AD19)=1),
      SUMIFS(
          INDEX('3-4. (Raw data) Scope 2_RE'!$G:$R, 0, COLUMNS($AF$6:AH19)),
          '3-4. (Raw data) Scope 2_RE'!$Z:$Z, LEFT($AD19,4),
          '3-4. (Raw data) Scope 2_RE'!$C:$C, $D19
      ),
      0)</f>
        <v>718.56</v>
      </c>
      <c r="AI19" s="104">
        <f>IF(OR($T19="MWh",$T19="GJ"), K19, "")
- IF(AND(VALUE(LEFT($AD19,4))&gt;=2024, COUNTIFS($D$6:G19, $D19, $AD$6:AG19, $AD19)=1),
      SUMIFS(
          INDEX('3-4. (Raw data) Scope 2_RE'!$G:$R, 0, COLUMNS($AF$6:AI19)),
          '3-4. (Raw data) Scope 2_RE'!$Z:$Z, LEFT($AD19,4),
          '3-4. (Raw data) Scope 2_RE'!$C:$C, $D19
      ),
      0)</f>
        <v>435.2</v>
      </c>
      <c r="AJ19" s="104">
        <f>IF(OR($T19="MWh",$T19="GJ"), L19, "")
- IF(AND(VALUE(LEFT($AD19,4))&gt;=2024, COUNTIFS($D$6:H19, $D19, $AD$6:AH19, $AD19)=1),
      SUMIFS(
          INDEX('3-4. (Raw data) Scope 2_RE'!$G:$R, 0, COLUMNS($AF$6:AJ19)),
          '3-4. (Raw data) Scope 2_RE'!$Z:$Z, LEFT($AD19,4),
          '3-4. (Raw data) Scope 2_RE'!$C:$C, $D19
      ),
      0)</f>
        <v>827.04</v>
      </c>
      <c r="AK19" s="104">
        <f>IF(OR($T19="MWh",$T19="GJ"), M19, "")
- IF(AND(VALUE(LEFT($AD19,4))&gt;=2024, COUNTIFS($D$6:I19, $D19, $AD$6:AI19, $AD19)=1),
      SUMIFS(
          INDEX('3-4. (Raw data) Scope 2_RE'!$G:$R, 0, COLUMNS($AF$6:AK19)),
          '3-4. (Raw data) Scope 2_RE'!$Z:$Z, LEFT($AD19,4),
          '3-4. (Raw data) Scope 2_RE'!$C:$C, $D19
      ),
      0)</f>
        <v>792.24800000000005</v>
      </c>
      <c r="AL19" s="104">
        <f>IF(OR($T19="MWh",$T19="GJ"), N19, "")
- IF(AND(VALUE(LEFT($AD19,4))&gt;=2024, COUNTIFS($D$6:J19, $D19, $AD$6:AJ19, $AD19)=1),
      SUMIFS(
          INDEX('3-4. (Raw data) Scope 2_RE'!$G:$R, 0, COLUMNS($AF$6:AL19)),
          '3-4. (Raw data) Scope 2_RE'!$Z:$Z, LEFT($AD19,4),
          '3-4. (Raw data) Scope 2_RE'!$C:$C, $D19
      ),
      0)</f>
        <v>858.52800000000002</v>
      </c>
      <c r="AM19" s="104">
        <f>IF(OR($T19="MWh",$T19="GJ"), O19, "")
- IF(AND(VALUE(LEFT($AD19,4))&gt;=2024, COUNTIFS($D$6:K19, $D19, $AD$6:AK19, $AD19)=1),
      SUMIFS(
          INDEX('3-4. (Raw data) Scope 2_RE'!$G:$R, 0, COLUMNS($AF$6:AM19)),
          '3-4. (Raw data) Scope 2_RE'!$Z:$Z, LEFT($AD19,4),
          '3-4. (Raw data) Scope 2_RE'!$C:$C, $D19
      ),
      0)</f>
        <v>738.88</v>
      </c>
      <c r="AN19" s="104">
        <f>IF(OR($T19="MWh",$T19="GJ"), P19, "")
- IF(AND(VALUE(LEFT($AD19,4))&gt;=2024, COUNTIFS($D$6:L19, $D19, $AD$6:AL19, $AD19)=1),
      SUMIFS(
          INDEX('3-4. (Raw data) Scope 2_RE'!$G:$R, 0, COLUMNS($AF$6:AN19)),
          '3-4. (Raw data) Scope 2_RE'!$Z:$Z, LEFT($AD19,4),
          '3-4. (Raw data) Scope 2_RE'!$C:$C, $D19
      ),
      0)</f>
        <v>678.36</v>
      </c>
      <c r="AO19" s="104">
        <f>IF(OR($T19="MWh",$T19="GJ"), Q19, "")
- IF(AND(VALUE(LEFT($AD19,4))&gt;=2024, COUNTIFS($D$6:M19, $D19, $AD$6:AM19, $AD19)=1),
      SUMIFS(
          INDEX('3-4. (Raw data) Scope 2_RE'!$G:$R, 0, COLUMNS($AF$6:AO19)),
          '3-4. (Raw data) Scope 2_RE'!$Z:$Z, LEFT($AD19,4),
          '3-4. (Raw data) Scope 2_RE'!$C:$C, $D19
      ),
      0)</f>
        <v>756.08</v>
      </c>
      <c r="AP19" s="104">
        <f>IF(OR($T19="MWh",$T19="GJ"), R19, "")
- IF(AND(VALUE(LEFT($AD19,4))&gt;=2024, COUNTIFS($D$6:N19, $D19, $AD$6:AN19, $AD19)=1),
      SUMIFS(
          INDEX('3-4. (Raw data) Scope 2_RE'!$G:$R, 0, COLUMNS($AF$6:AP19)),
          '3-4. (Raw data) Scope 2_RE'!$Z:$Z, LEFT($AD19,4),
          '3-4. (Raw data) Scope 2_RE'!$C:$C, $D19
      ),
      0)</f>
        <v>726</v>
      </c>
      <c r="AQ19" s="104">
        <f>IF(OR($T19="MWh",$T19="GJ"), S19, "")
- IF(AND(VALUE(LEFT($AD19,4))&gt;=2024, COUNTIFS($D$6:O19, $D19, $AD$6:AO19, $AD19)=1),
      SUMIFS(
          INDEX('3-4. (Raw data) Scope 2_RE'!$G:$R, 0, COLUMNS($AF$6:AQ19)),
          '3-4. (Raw data) Scope 2_RE'!$Z:$Z, LEFT($AD19,4),
          '3-4. (Raw data) Scope 2_RE'!$C:$C, $D19
      ),
      0)</f>
        <v>692.32</v>
      </c>
      <c r="AR19" s="104">
        <f t="shared" si="4"/>
        <v>8618.768</v>
      </c>
      <c r="AS19" s="7" t="str">
        <f t="shared" si="1"/>
        <v>MWh</v>
      </c>
      <c r="AT19" s="104">
        <f t="shared" si="2"/>
        <v>31027564.800000001</v>
      </c>
      <c r="AU19" s="7" t="str">
        <f t="shared" si="3"/>
        <v>Indonesia</v>
      </c>
      <c r="AV19" s="257">
        <f>IF($AE19="","",$AR19*IF($AE19="Electricity",VLOOKUP($AU19,'5-4. Calorific&amp;Emission factor'!$AD$9:$AJ$10,2,FALSE),VLOOKUP('3-3. (Raw data) Scope 2_Market'!$E19,'5-4. Calorific&amp;Emission factor'!$AD$9:$AJ$10,5,FALSE)))</f>
        <v>6642484.4976000004</v>
      </c>
      <c r="AW19" s="69">
        <f>IF($AE19="","",$AR19*IF($AE19="Electricity",VLOOKUP($AU19,'5-4. Calorific&amp;Emission factor'!$AD$9:$AJ$10,3,FALSE),VLOOKUP('3-3. (Raw data) Scope 2_Market'!$AU19,'5-4. Calorific&amp;Emission factor'!$AD$9:$AJ$10,6,FALSE)))</f>
        <v>328.33401904761905</v>
      </c>
      <c r="AX19" s="69">
        <f>IF($AE19="","",$AR19*IF($AE19="Electricity",VLOOKUP($AU19,'5-4. Calorific&amp;Emission factor'!$AD$9:$AJ$10,4,FALSE),VLOOKUP('3-3. (Raw data) Scope 2_Market'!$AU19,'5-4. Calorific&amp;Emission factor'!$AD$9:$AJ$10,7,FALSE)))</f>
        <v>111.20990967741936</v>
      </c>
      <c r="AY19" s="200">
        <f>IF($AE19="","",IF($AU19="Korea",((AV19*'5-4. Calorific&amp;Emission factor'!$D$7+AW19*'5-4. Calorific&amp;Emission factor'!$D$8+AX19*'5-4. Calorific&amp;Emission factor'!$D$9)/1000),$AR19*'5-4. Calorific&amp;Emission factor'!$AE$14))</f>
        <v>7498.32816</v>
      </c>
      <c r="AZ19" s="201"/>
      <c r="BB19" s="295"/>
    </row>
    <row r="20" spans="2:54" ht="18">
      <c r="B20" s="189">
        <v>15</v>
      </c>
      <c r="C20" s="115" t="s">
        <v>127</v>
      </c>
      <c r="D20" s="191" t="s">
        <v>13</v>
      </c>
      <c r="E20" s="116" t="s">
        <v>171</v>
      </c>
      <c r="F20" s="126" t="s">
        <v>172</v>
      </c>
      <c r="G20" s="117">
        <v>1546.4214000000002</v>
      </c>
      <c r="H20" s="106">
        <v>108.967</v>
      </c>
      <c r="I20" s="123">
        <v>114.688</v>
      </c>
      <c r="J20" s="122">
        <v>104.992</v>
      </c>
      <c r="K20" s="123">
        <v>103.264</v>
      </c>
      <c r="L20" s="122">
        <v>138.64160000000001</v>
      </c>
      <c r="M20" s="122">
        <v>140.39359999999999</v>
      </c>
      <c r="N20" s="122">
        <v>98</v>
      </c>
      <c r="O20" s="122">
        <v>129.8288</v>
      </c>
      <c r="P20" s="122">
        <v>143.03360000000001</v>
      </c>
      <c r="Q20" s="122">
        <v>169.0976</v>
      </c>
      <c r="R20" s="122">
        <v>142.54079999999999</v>
      </c>
      <c r="S20" s="105">
        <v>152.9744</v>
      </c>
      <c r="T20" s="115" t="s">
        <v>168</v>
      </c>
      <c r="U20" s="193">
        <v>1739944014</v>
      </c>
      <c r="V20" s="129" t="s">
        <v>173</v>
      </c>
      <c r="W20" s="128" t="s">
        <v>174</v>
      </c>
      <c r="X20" s="194"/>
      <c r="Y20" s="115" t="s">
        <v>175</v>
      </c>
      <c r="Z20" s="115">
        <v>2023</v>
      </c>
      <c r="AA20" s="194">
        <v>870</v>
      </c>
      <c r="AB20" s="7"/>
      <c r="AC20" s="7"/>
      <c r="AD20" s="7">
        <v>2024</v>
      </c>
      <c r="AE20" s="7" t="str">
        <f t="shared" si="0"/>
        <v>Electricity</v>
      </c>
      <c r="AF20" s="104">
        <f>IF(OR($T20="MWh",$T20="GJ"), H20, "")
- IF(AND(VALUE(LEFT($AD20,4))&gt;=2024, COUNTIFS($D$6:D20, $D20, $AD$6:AD20, $AD20)=1),
      SUMIFS(
          INDEX('3-4. (Raw data) Scope 2_RE'!$G:$R, 0, COLUMNS($AF$6:AF20)),
          '3-4. (Raw data) Scope 2_RE'!$Z:$Z, LEFT($AD20,4),
          '3-4. (Raw data) Scope 2_RE'!$C:$C, $D20
      ),
      0)</f>
        <v>108.967</v>
      </c>
      <c r="AG20" s="104">
        <f>IF(OR($T20="MWh",$T20="GJ"), I20, "")
- IF(AND(VALUE(LEFT($AD20,4))&gt;=2024, COUNTIFS($D$6:E20, $D20, $AD$6:AE20, $AD20)=1),
      SUMIFS(
          INDEX('3-4. (Raw data) Scope 2_RE'!$G:$R, 0, COLUMNS($AF$6:AG20)),
          '3-4. (Raw data) Scope 2_RE'!$Z:$Z, LEFT($AD20,4),
          '3-4. (Raw data) Scope 2_RE'!$C:$C, $D20
      ),
      0)</f>
        <v>114.688</v>
      </c>
      <c r="AH20" s="104">
        <f>IF(OR($T20="MWh",$T20="GJ"), J20, "")
- IF(AND(VALUE(LEFT($AD20,4))&gt;=2024, COUNTIFS($D$6:F20, $D20, $AD$6:AF20, $AD20)=1),
      SUMIFS(
          INDEX('3-4. (Raw data) Scope 2_RE'!$G:$R, 0, COLUMNS($AF$6:AH20)),
          '3-4. (Raw data) Scope 2_RE'!$Z:$Z, LEFT($AD20,4),
          '3-4. (Raw data) Scope 2_RE'!$C:$C, $D20
      ),
      0)</f>
        <v>104.992</v>
      </c>
      <c r="AI20" s="104">
        <f>IF(OR($T20="MWh",$T20="GJ"), K20, "")
- IF(AND(VALUE(LEFT($AD20,4))&gt;=2024, COUNTIFS($D$6:G20, $D20, $AD$6:AG20, $AD20)=1),
      SUMIFS(
          INDEX('3-4. (Raw data) Scope 2_RE'!$G:$R, 0, COLUMNS($AF$6:AI20)),
          '3-4. (Raw data) Scope 2_RE'!$Z:$Z, LEFT($AD20,4),
          '3-4. (Raw data) Scope 2_RE'!$C:$C, $D20
      ),
      0)</f>
        <v>103.264</v>
      </c>
      <c r="AJ20" s="104">
        <f>IF(OR($T20="MWh",$T20="GJ"), L20, "")
- IF(AND(VALUE(LEFT($AD20,4))&gt;=2024, COUNTIFS($D$6:H20, $D20, $AD$6:AH20, $AD20)=1),
      SUMIFS(
          INDEX('3-4. (Raw data) Scope 2_RE'!$G:$R, 0, COLUMNS($AF$6:AJ20)),
          '3-4. (Raw data) Scope 2_RE'!$Z:$Z, LEFT($AD20,4),
          '3-4. (Raw data) Scope 2_RE'!$C:$C, $D20
      ),
      0)</f>
        <v>138.64160000000001</v>
      </c>
      <c r="AK20" s="104">
        <f>IF(OR($T20="MWh",$T20="GJ"), M20, "")
- IF(AND(VALUE(LEFT($AD20,4))&gt;=2024, COUNTIFS($D$6:I20, $D20, $AD$6:AI20, $AD20)=1),
      SUMIFS(
          INDEX('3-4. (Raw data) Scope 2_RE'!$G:$R, 0, COLUMNS($AF$6:AK20)),
          '3-4. (Raw data) Scope 2_RE'!$Z:$Z, LEFT($AD20,4),
          '3-4. (Raw data) Scope 2_RE'!$C:$C, $D20
      ),
      0)</f>
        <v>140.39359999999999</v>
      </c>
      <c r="AL20" s="104">
        <f>IF(OR($T20="MWh",$T20="GJ"), N20, "")
- IF(AND(VALUE(LEFT($AD20,4))&gt;=2024, COUNTIFS($D$6:J20, $D20, $AD$6:AJ20, $AD20)=1),
      SUMIFS(
          INDEX('3-4. (Raw data) Scope 2_RE'!$G:$R, 0, COLUMNS($AF$6:AL20)),
          '3-4. (Raw data) Scope 2_RE'!$Z:$Z, LEFT($AD20,4),
          '3-4. (Raw data) Scope 2_RE'!$C:$C, $D20
      ),
      0)</f>
        <v>98</v>
      </c>
      <c r="AM20" s="104">
        <f>IF(OR($T20="MWh",$T20="GJ"), O20, "")
- IF(AND(VALUE(LEFT($AD20,4))&gt;=2024, COUNTIFS($D$6:K20, $D20, $AD$6:AK20, $AD20)=1),
      SUMIFS(
          INDEX('3-4. (Raw data) Scope 2_RE'!$G:$R, 0, COLUMNS($AF$6:AM20)),
          '3-4. (Raw data) Scope 2_RE'!$Z:$Z, LEFT($AD20,4),
          '3-4. (Raw data) Scope 2_RE'!$C:$C, $D20
      ),
      0)</f>
        <v>129.8288</v>
      </c>
      <c r="AN20" s="104">
        <f>IF(OR($T20="MWh",$T20="GJ"), P20, "")
- IF(AND(VALUE(LEFT($AD20,4))&gt;=2024, COUNTIFS($D$6:L20, $D20, $AD$6:AL20, $AD20)=1),
      SUMIFS(
          INDEX('3-4. (Raw data) Scope 2_RE'!$G:$R, 0, COLUMNS($AF$6:AN20)),
          '3-4. (Raw data) Scope 2_RE'!$Z:$Z, LEFT($AD20,4),
          '3-4. (Raw data) Scope 2_RE'!$C:$C, $D20
      ),
      0)</f>
        <v>143.03360000000001</v>
      </c>
      <c r="AO20" s="104">
        <f>IF(OR($T20="MWh",$T20="GJ"), Q20, "")
- IF(AND(VALUE(LEFT($AD20,4))&gt;=2024, COUNTIFS($D$6:M20, $D20, $AD$6:AM20, $AD20)=1),
      SUMIFS(
          INDEX('3-4. (Raw data) Scope 2_RE'!$G:$R, 0, COLUMNS($AF$6:AO20)),
          '3-4. (Raw data) Scope 2_RE'!$Z:$Z, LEFT($AD20,4),
          '3-4. (Raw data) Scope 2_RE'!$C:$C, $D20
      ),
      0)</f>
        <v>169.0976</v>
      </c>
      <c r="AP20" s="104">
        <f>IF(OR($T20="MWh",$T20="GJ"), R20, "")
- IF(AND(VALUE(LEFT($AD20,4))&gt;=2024, COUNTIFS($D$6:N20, $D20, $AD$6:AN20, $AD20)=1),
      SUMIFS(
          INDEX('3-4. (Raw data) Scope 2_RE'!$G:$R, 0, COLUMNS($AF$6:AP20)),
          '3-4. (Raw data) Scope 2_RE'!$Z:$Z, LEFT($AD20,4),
          '3-4. (Raw data) Scope 2_RE'!$C:$C, $D20
      ),
      0)</f>
        <v>67.54079999999999</v>
      </c>
      <c r="AQ20" s="104">
        <f>IF(OR($T20="MWh",$T20="GJ"), S20, "")
- IF(AND(VALUE(LEFT($AD20,4))&gt;=2024, COUNTIFS($D$6:O20, $D20, $AD$6:AO20, $AD20)=1),
      SUMIFS(
          INDEX('3-4. (Raw data) Scope 2_RE'!$G:$R, 0, COLUMNS($AF$6:AQ20)),
          '3-4. (Raw data) Scope 2_RE'!$Z:$Z, LEFT($AD20,4),
          '3-4. (Raw data) Scope 2_RE'!$C:$C, $D20
      ),
      0)</f>
        <v>77.974400000000003</v>
      </c>
      <c r="AR20" s="104">
        <f t="shared" si="4"/>
        <v>1396.4214000000002</v>
      </c>
      <c r="AS20" s="7" t="str">
        <f t="shared" si="1"/>
        <v>MWh</v>
      </c>
      <c r="AT20" s="104">
        <f t="shared" si="2"/>
        <v>5027117.040000001</v>
      </c>
      <c r="AU20" s="7" t="str">
        <f t="shared" si="3"/>
        <v>Indonesia</v>
      </c>
      <c r="AV20" s="257">
        <f>IF($AE20="","",$AR20*IF($AE20="Electricity",VLOOKUP($AU20,'5-4. Calorific&amp;Emission factor'!$AD$9:$AJ$10,2,FALSE),VLOOKUP('3-3. (Raw data) Scope 2_Market'!$E20,'5-4. Calorific&amp;Emission factor'!$AD$9:$AJ$10,5,FALSE)))</f>
        <v>1076221.9729800003</v>
      </c>
      <c r="AW20" s="69">
        <f>IF($AE20="","",$AR20*IF($AE20="Electricity",VLOOKUP($AU20,'5-4. Calorific&amp;Emission factor'!$AD$9:$AJ$10,3,FALSE),VLOOKUP('3-3. (Raw data) Scope 2_Market'!$AU20,'5-4. Calorific&amp;Emission factor'!$AD$9:$AJ$10,6,FALSE)))</f>
        <v>53.197005714285723</v>
      </c>
      <c r="AX20" s="69">
        <f>IF($AE20="","",$AR20*IF($AE20="Electricity",VLOOKUP($AU20,'5-4. Calorific&amp;Emission factor'!$AD$9:$AJ$10,4,FALSE),VLOOKUP('3-3. (Raw data) Scope 2_Market'!$AU20,'5-4. Calorific&amp;Emission factor'!$AD$9:$AJ$10,7,FALSE)))</f>
        <v>18.018340645161292</v>
      </c>
      <c r="AY20" s="200">
        <f>IF($AE20="","",IF($AU20="Korea",((AV20*'5-4. Calorific&amp;Emission factor'!$D$7+AW20*'5-4. Calorific&amp;Emission factor'!$D$8+AX20*'5-4. Calorific&amp;Emission factor'!$D$9)/1000),$AR20*'5-4. Calorific&amp;Emission factor'!$AE$14))</f>
        <v>1214.8866180000002</v>
      </c>
      <c r="AZ20" s="201"/>
      <c r="BB20" s="295"/>
    </row>
    <row r="21" spans="2:54" ht="18">
      <c r="B21" s="189">
        <v>16</v>
      </c>
      <c r="C21" s="115" t="s">
        <v>127</v>
      </c>
      <c r="D21" s="191" t="s">
        <v>15</v>
      </c>
      <c r="E21" s="116" t="s">
        <v>171</v>
      </c>
      <c r="F21" s="126" t="s">
        <v>172</v>
      </c>
      <c r="G21" s="117">
        <v>9336.8607599999996</v>
      </c>
      <c r="H21" s="106">
        <v>742</v>
      </c>
      <c r="I21" s="123">
        <v>621.08000000000004</v>
      </c>
      <c r="J21" s="122">
        <v>663.68</v>
      </c>
      <c r="K21" s="123">
        <v>583.6</v>
      </c>
      <c r="L21" s="122">
        <v>812.33199999999999</v>
      </c>
      <c r="M21" s="122">
        <v>819.50400000000002</v>
      </c>
      <c r="N21" s="122">
        <v>797.24800000000005</v>
      </c>
      <c r="O21" s="122">
        <v>961.14400000000001</v>
      </c>
      <c r="P21" s="122">
        <v>807.78</v>
      </c>
      <c r="Q21" s="122">
        <v>865.08900000000006</v>
      </c>
      <c r="R21" s="122">
        <v>808.62335999999993</v>
      </c>
      <c r="S21" s="105">
        <v>854.78039999999999</v>
      </c>
      <c r="T21" s="115" t="s">
        <v>168</v>
      </c>
      <c r="U21" s="193">
        <v>10623766511.51</v>
      </c>
      <c r="V21" s="129" t="s">
        <v>173</v>
      </c>
      <c r="W21" s="128" t="s">
        <v>174</v>
      </c>
      <c r="X21" s="194"/>
      <c r="Y21" s="115" t="s">
        <v>175</v>
      </c>
      <c r="Z21" s="115">
        <v>2020</v>
      </c>
      <c r="AA21" s="194">
        <v>870</v>
      </c>
      <c r="AB21" s="7"/>
      <c r="AC21" s="7"/>
      <c r="AD21" s="7">
        <v>2024</v>
      </c>
      <c r="AE21" s="7" t="str">
        <f t="shared" si="0"/>
        <v>Electricity</v>
      </c>
      <c r="AF21" s="104">
        <f>IF(OR($T21="MWh",$T21="GJ"), H21, "")
- IF(AND(VALUE(LEFT($AD21,4))&gt;=2024, COUNTIFS($D$6:D21, $D21, $AD$6:AD21, $AD21)=1),
      SUMIFS(
          INDEX('3-4. (Raw data) Scope 2_RE'!$G:$R, 0, COLUMNS($AF$6:AF21)),
          '3-4. (Raw data) Scope 2_RE'!$Z:$Z, LEFT($AD21,4),
          '3-4. (Raw data) Scope 2_RE'!$C:$C, $D21
      ),
      0)</f>
        <v>742</v>
      </c>
      <c r="AG21" s="104">
        <f>IF(OR($T21="MWh",$T21="GJ"), I21, "")
- IF(AND(VALUE(LEFT($AD21,4))&gt;=2024, COUNTIFS($D$6:E21, $D21, $AD$6:AE21, $AD21)=1),
      SUMIFS(
          INDEX('3-4. (Raw data) Scope 2_RE'!$G:$R, 0, COLUMNS($AF$6:AG21)),
          '3-4. (Raw data) Scope 2_RE'!$Z:$Z, LEFT($AD21,4),
          '3-4. (Raw data) Scope 2_RE'!$C:$C, $D21
      ),
      0)</f>
        <v>621.08000000000004</v>
      </c>
      <c r="AH21" s="104">
        <f>IF(OR($T21="MWh",$T21="GJ"), J21, "")
- IF(AND(VALUE(LEFT($AD21,4))&gt;=2024, COUNTIFS($D$6:F21, $D21, $AD$6:AF21, $AD21)=1),
      SUMIFS(
          INDEX('3-4. (Raw data) Scope 2_RE'!$G:$R, 0, COLUMNS($AF$6:AH21)),
          '3-4. (Raw data) Scope 2_RE'!$Z:$Z, LEFT($AD21,4),
          '3-4. (Raw data) Scope 2_RE'!$C:$C, $D21
      ),
      0)</f>
        <v>663.68</v>
      </c>
      <c r="AI21" s="104">
        <f>IF(OR($T21="MWh",$T21="GJ"), K21, "")
- IF(AND(VALUE(LEFT($AD21,4))&gt;=2024, COUNTIFS($D$6:G21, $D21, $AD$6:AG21, $AD21)=1),
      SUMIFS(
          INDEX('3-4. (Raw data) Scope 2_RE'!$G:$R, 0, COLUMNS($AF$6:AI21)),
          '3-4. (Raw data) Scope 2_RE'!$Z:$Z, LEFT($AD21,4),
          '3-4. (Raw data) Scope 2_RE'!$C:$C, $D21
      ),
      0)</f>
        <v>583.6</v>
      </c>
      <c r="AJ21" s="104">
        <f>IF(OR($T21="MWh",$T21="GJ"), L21, "")
- IF(AND(VALUE(LEFT($AD21,4))&gt;=2024, COUNTIFS($D$6:H21, $D21, $AD$6:AH21, $AD21)=1),
      SUMIFS(
          INDEX('3-4. (Raw data) Scope 2_RE'!$G:$R, 0, COLUMNS($AF$6:AJ21)),
          '3-4. (Raw data) Scope 2_RE'!$Z:$Z, LEFT($AD21,4),
          '3-4. (Raw data) Scope 2_RE'!$C:$C, $D21
      ),
      0)</f>
        <v>812.33199999999999</v>
      </c>
      <c r="AK21" s="104">
        <f>IF(OR($T21="MWh",$T21="GJ"), M21, "")
- IF(AND(VALUE(LEFT($AD21,4))&gt;=2024, COUNTIFS($D$6:I21, $D21, $AD$6:AI21, $AD21)=1),
      SUMIFS(
          INDEX('3-4. (Raw data) Scope 2_RE'!$G:$R, 0, COLUMNS($AF$6:AK21)),
          '3-4. (Raw data) Scope 2_RE'!$Z:$Z, LEFT($AD21,4),
          '3-4. (Raw data) Scope 2_RE'!$C:$C, $D21
      ),
      0)</f>
        <v>819.50400000000002</v>
      </c>
      <c r="AL21" s="104">
        <f>IF(OR($T21="MWh",$T21="GJ"), N21, "")
- IF(AND(VALUE(LEFT($AD21,4))&gt;=2024, COUNTIFS($D$6:J21, $D21, $AD$6:AJ21, $AD21)=1),
      SUMIFS(
          INDEX('3-4. (Raw data) Scope 2_RE'!$G:$R, 0, COLUMNS($AF$6:AL21)),
          '3-4. (Raw data) Scope 2_RE'!$Z:$Z, LEFT($AD21,4),
          '3-4. (Raw data) Scope 2_RE'!$C:$C, $D21
      ),
      0)</f>
        <v>797.24800000000005</v>
      </c>
      <c r="AM21" s="104">
        <f>IF(OR($T21="MWh",$T21="GJ"), O21, "")
- IF(AND(VALUE(LEFT($AD21,4))&gt;=2024, COUNTIFS($D$6:K21, $D21, $AD$6:AK21, $AD21)=1),
      SUMIFS(
          INDEX('3-4. (Raw data) Scope 2_RE'!$G:$R, 0, COLUMNS($AF$6:AM21)),
          '3-4. (Raw data) Scope 2_RE'!$Z:$Z, LEFT($AD21,4),
          '3-4. (Raw data) Scope 2_RE'!$C:$C, $D21
      ),
      0)</f>
        <v>961.14400000000001</v>
      </c>
      <c r="AN21" s="104">
        <f>IF(OR($T21="MWh",$T21="GJ"), P21, "")
- IF(AND(VALUE(LEFT($AD21,4))&gt;=2024, COUNTIFS($D$6:L21, $D21, $AD$6:AL21, $AD21)=1),
      SUMIFS(
          INDEX('3-4. (Raw data) Scope 2_RE'!$G:$R, 0, COLUMNS($AF$6:AN21)),
          '3-4. (Raw data) Scope 2_RE'!$Z:$Z, LEFT($AD21,4),
          '3-4. (Raw data) Scope 2_RE'!$C:$C, $D21
      ),
      0)</f>
        <v>807.78</v>
      </c>
      <c r="AO21" s="104">
        <f>IF(OR($T21="MWh",$T21="GJ"), Q21, "")
- IF(AND(VALUE(LEFT($AD21,4))&gt;=2024, COUNTIFS($D$6:M21, $D21, $AD$6:AM21, $AD21)=1),
      SUMIFS(
          INDEX('3-4. (Raw data) Scope 2_RE'!$G:$R, 0, COLUMNS($AF$6:AO21)),
          '3-4. (Raw data) Scope 2_RE'!$Z:$Z, LEFT($AD21,4),
          '3-4. (Raw data) Scope 2_RE'!$C:$C, $D21
      ),
      0)</f>
        <v>712.4674</v>
      </c>
      <c r="AP21" s="104">
        <f>IF(OR($T21="MWh",$T21="GJ"), R21, "")
- IF(AND(VALUE(LEFT($AD21,4))&gt;=2024, COUNTIFS($D$6:N21, $D21, $AD$6:AN21, $AD21)=1),
      SUMIFS(
          INDEX('3-4. (Raw data) Scope 2_RE'!$G:$R, 0, COLUMNS($AF$6:AP21)),
          '3-4. (Raw data) Scope 2_RE'!$Z:$Z, LEFT($AD21,4),
          '3-4. (Raw data) Scope 2_RE'!$C:$C, $D21
      ),
      0)</f>
        <v>350.24725999999993</v>
      </c>
      <c r="AQ21" s="104">
        <f>IF(OR($T21="MWh",$T21="GJ"), S21, "")
- IF(AND(VALUE(LEFT($AD21,4))&gt;=2024, COUNTIFS($D$6:O21, $D21, $AD$6:AO21, $AD21)=1),
      SUMIFS(
          INDEX('3-4. (Raw data) Scope 2_RE'!$G:$R, 0, COLUMNS($AF$6:AQ21)),
          '3-4. (Raw data) Scope 2_RE'!$Z:$Z, LEFT($AD21,4),
          '3-4. (Raw data) Scope 2_RE'!$C:$C, $D21
      ),
      0)</f>
        <v>423.6422</v>
      </c>
      <c r="AR21" s="104">
        <f t="shared" si="4"/>
        <v>8294.7248600000003</v>
      </c>
      <c r="AS21" s="7" t="str">
        <f t="shared" si="1"/>
        <v>MWh</v>
      </c>
      <c r="AT21" s="104">
        <f t="shared" si="2"/>
        <v>29861009.495999999</v>
      </c>
      <c r="AU21" s="7" t="str">
        <f t="shared" si="3"/>
        <v>Indonesia</v>
      </c>
      <c r="AV21" s="257">
        <f>IF($AE21="","",$AR21*IF($AE21="Electricity",VLOOKUP($AU21,'5-4. Calorific&amp;Emission factor'!$AD$9:$AJ$10,2,FALSE),VLOOKUP('3-3. (Raw data) Scope 2_Market'!$E21,'5-4. Calorific&amp;Emission factor'!$AD$9:$AJ$10,5,FALSE)))</f>
        <v>6392744.4496020004</v>
      </c>
      <c r="AW21" s="69">
        <f>IF($AE21="","",$AR21*IF($AE21="Electricity",VLOOKUP($AU21,'5-4. Calorific&amp;Emission factor'!$AD$9:$AJ$10,3,FALSE),VLOOKUP('3-3. (Raw data) Scope 2_Market'!$AU21,'5-4. Calorific&amp;Emission factor'!$AD$9:$AJ$10,6,FALSE)))</f>
        <v>315.98951847619054</v>
      </c>
      <c r="AX21" s="69">
        <f>IF($AE21="","",$AR21*IF($AE21="Electricity",VLOOKUP($AU21,'5-4. Calorific&amp;Emission factor'!$AD$9:$AJ$10,4,FALSE),VLOOKUP('3-3. (Raw data) Scope 2_Market'!$AU21,'5-4. Calorific&amp;Emission factor'!$AD$9:$AJ$10,7,FALSE)))</f>
        <v>107.02870787096775</v>
      </c>
      <c r="AY21" s="200">
        <f>IF($AE21="","",IF($AU21="Korea",((AV21*'5-4. Calorific&amp;Emission factor'!$D$7+AW21*'5-4. Calorific&amp;Emission factor'!$D$8+AX21*'5-4. Calorific&amp;Emission factor'!$D$9)/1000),$AR21*'5-4. Calorific&amp;Emission factor'!$AE$14))</f>
        <v>7216.4106282000002</v>
      </c>
      <c r="AZ21" s="201"/>
      <c r="BB21" s="295"/>
    </row>
    <row r="22" spans="2:54" ht="18">
      <c r="B22" s="189">
        <v>17</v>
      </c>
      <c r="C22" s="115" t="s">
        <v>41</v>
      </c>
      <c r="D22" s="191" t="s">
        <v>41</v>
      </c>
      <c r="E22" s="116" t="s">
        <v>171</v>
      </c>
      <c r="F22" s="126" t="s">
        <v>172</v>
      </c>
      <c r="G22" s="117">
        <v>13.094999999999999</v>
      </c>
      <c r="H22" s="124">
        <v>1.0589999999999999</v>
      </c>
      <c r="I22" s="124">
        <v>0.70699999999999996</v>
      </c>
      <c r="J22" s="124">
        <v>1.1539999999999999</v>
      </c>
      <c r="K22" s="124">
        <v>1.252</v>
      </c>
      <c r="L22" s="124">
        <v>0.88400000000000001</v>
      </c>
      <c r="M22" s="124">
        <v>1.0609999999999999</v>
      </c>
      <c r="N22" s="124">
        <v>1.337</v>
      </c>
      <c r="O22" s="124">
        <v>1.137</v>
      </c>
      <c r="P22" s="124">
        <v>1.204</v>
      </c>
      <c r="Q22" s="124">
        <v>1.147</v>
      </c>
      <c r="R22" s="124">
        <v>1.1100000000000001</v>
      </c>
      <c r="S22" s="124">
        <v>1.0429999999999999</v>
      </c>
      <c r="T22" s="115" t="s">
        <v>168</v>
      </c>
      <c r="U22" s="193">
        <v>191120791</v>
      </c>
      <c r="V22" s="129" t="s">
        <v>173</v>
      </c>
      <c r="W22" s="128" t="s">
        <v>176</v>
      </c>
      <c r="X22" s="194">
        <v>0.87</v>
      </c>
      <c r="Y22" s="115" t="s">
        <v>175</v>
      </c>
      <c r="Z22" s="115">
        <v>2019</v>
      </c>
      <c r="AA22" s="194">
        <v>11.39265</v>
      </c>
      <c r="AB22" s="7"/>
      <c r="AC22" s="7"/>
      <c r="AD22" s="7">
        <v>2022</v>
      </c>
      <c r="AE22" s="7" t="str">
        <f t="shared" si="0"/>
        <v>Electricity</v>
      </c>
      <c r="AF22" s="104">
        <f>IF(OR($T22="MWh",$T22="GJ"), H22, "")
- IF(AND(VALUE(LEFT($AD22,4))&gt;=2024, COUNTIFS($D$6:D22, $D22, $AD$6:AD22, $AD22)=1),
      SUMIFS(
          INDEX('3-4. (Raw data) Scope 2_RE'!$G:$R, 0, COLUMNS($AF$6:AF22)),
          '3-4. (Raw data) Scope 2_RE'!$Z:$Z, LEFT($AD22,4),
          '3-4. (Raw data) Scope 2_RE'!$C:$C, $D22
      ),
      0)</f>
        <v>1.0589999999999999</v>
      </c>
      <c r="AG22" s="104">
        <f>IF(OR($T22="MWh",$T22="GJ"), I22, "")
- IF(AND(VALUE(LEFT($AD22,4))&gt;=2024, COUNTIFS($D$6:E22, $D22, $AD$6:AE22, $AD22)=1),
      SUMIFS(
          INDEX('3-4. (Raw data) Scope 2_RE'!$G:$R, 0, COLUMNS($AF$6:AG22)),
          '3-4. (Raw data) Scope 2_RE'!$Z:$Z, LEFT($AD22,4),
          '3-4. (Raw data) Scope 2_RE'!$C:$C, $D22
      ),
      0)</f>
        <v>0.70699999999999996</v>
      </c>
      <c r="AH22" s="104">
        <f>IF(OR($T22="MWh",$T22="GJ"), J22, "")
- IF(AND(VALUE(LEFT($AD22,4))&gt;=2024, COUNTIFS($D$6:F22, $D22, $AD$6:AF22, $AD22)=1),
      SUMIFS(
          INDEX('3-4. (Raw data) Scope 2_RE'!$G:$R, 0, COLUMNS($AF$6:AH22)),
          '3-4. (Raw data) Scope 2_RE'!$Z:$Z, LEFT($AD22,4),
          '3-4. (Raw data) Scope 2_RE'!$C:$C, $D22
      ),
      0)</f>
        <v>1.1539999999999999</v>
      </c>
      <c r="AI22" s="104">
        <f>IF(OR($T22="MWh",$T22="GJ"), K22, "")
- IF(AND(VALUE(LEFT($AD22,4))&gt;=2024, COUNTIFS($D$6:G22, $D22, $AD$6:AG22, $AD22)=1),
      SUMIFS(
          INDEX('3-4. (Raw data) Scope 2_RE'!$G:$R, 0, COLUMNS($AF$6:AI22)),
          '3-4. (Raw data) Scope 2_RE'!$Z:$Z, LEFT($AD22,4),
          '3-4. (Raw data) Scope 2_RE'!$C:$C, $D22
      ),
      0)</f>
        <v>1.252</v>
      </c>
      <c r="AJ22" s="104">
        <f>IF(OR($T22="MWh",$T22="GJ"), L22, "")
- IF(AND(VALUE(LEFT($AD22,4))&gt;=2024, COUNTIFS($D$6:H22, $D22, $AD$6:AH22, $AD22)=1),
      SUMIFS(
          INDEX('3-4. (Raw data) Scope 2_RE'!$G:$R, 0, COLUMNS($AF$6:AJ22)),
          '3-4. (Raw data) Scope 2_RE'!$Z:$Z, LEFT($AD22,4),
          '3-4. (Raw data) Scope 2_RE'!$C:$C, $D22
      ),
      0)</f>
        <v>0.88400000000000001</v>
      </c>
      <c r="AK22" s="104">
        <f>IF(OR($T22="MWh",$T22="GJ"), M22, "")
- IF(AND(VALUE(LEFT($AD22,4))&gt;=2024, COUNTIFS($D$6:I22, $D22, $AD$6:AI22, $AD22)=1),
      SUMIFS(
          INDEX('3-4. (Raw data) Scope 2_RE'!$G:$R, 0, COLUMNS($AF$6:AK22)),
          '3-4. (Raw data) Scope 2_RE'!$Z:$Z, LEFT($AD22,4),
          '3-4. (Raw data) Scope 2_RE'!$C:$C, $D22
      ),
      0)</f>
        <v>1.0609999999999999</v>
      </c>
      <c r="AL22" s="104">
        <f>IF(OR($T22="MWh",$T22="GJ"), N22, "")
- IF(AND(VALUE(LEFT($AD22,4))&gt;=2024, COUNTIFS($D$6:J22, $D22, $AD$6:AJ22, $AD22)=1),
      SUMIFS(
          INDEX('3-4. (Raw data) Scope 2_RE'!$G:$R, 0, COLUMNS($AF$6:AL22)),
          '3-4. (Raw data) Scope 2_RE'!$Z:$Z, LEFT($AD22,4),
          '3-4. (Raw data) Scope 2_RE'!$C:$C, $D22
      ),
      0)</f>
        <v>1.337</v>
      </c>
      <c r="AM22" s="104">
        <f>IF(OR($T22="MWh",$T22="GJ"), O22, "")
- IF(AND(VALUE(LEFT($AD22,4))&gt;=2024, COUNTIFS($D$6:K22, $D22, $AD$6:AK22, $AD22)=1),
      SUMIFS(
          INDEX('3-4. (Raw data) Scope 2_RE'!$G:$R, 0, COLUMNS($AF$6:AM22)),
          '3-4. (Raw data) Scope 2_RE'!$Z:$Z, LEFT($AD22,4),
          '3-4. (Raw data) Scope 2_RE'!$C:$C, $D22
      ),
      0)</f>
        <v>1.137</v>
      </c>
      <c r="AN22" s="104">
        <f>IF(OR($T22="MWh",$T22="GJ"), P22, "")
- IF(AND(VALUE(LEFT($AD22,4))&gt;=2024, COUNTIFS($D$6:L22, $D22, $AD$6:AL22, $AD22)=1),
      SUMIFS(
          INDEX('3-4. (Raw data) Scope 2_RE'!$G:$R, 0, COLUMNS($AF$6:AN22)),
          '3-4. (Raw data) Scope 2_RE'!$Z:$Z, LEFT($AD22,4),
          '3-4. (Raw data) Scope 2_RE'!$C:$C, $D22
      ),
      0)</f>
        <v>1.204</v>
      </c>
      <c r="AO22" s="104">
        <f>IF(OR($T22="MWh",$T22="GJ"), Q22, "")
- IF(AND(VALUE(LEFT($AD22,4))&gt;=2024, COUNTIFS($D$6:M22, $D22, $AD$6:AM22, $AD22)=1),
      SUMIFS(
          INDEX('3-4. (Raw data) Scope 2_RE'!$G:$R, 0, COLUMNS($AF$6:AO22)),
          '3-4. (Raw data) Scope 2_RE'!$Z:$Z, LEFT($AD22,4),
          '3-4. (Raw data) Scope 2_RE'!$C:$C, $D22
      ),
      0)</f>
        <v>1.147</v>
      </c>
      <c r="AP22" s="104">
        <f>IF(OR($T22="MWh",$T22="GJ"), R22, "")
- IF(AND(VALUE(LEFT($AD22,4))&gt;=2024, COUNTIFS($D$6:N22, $D22, $AD$6:AN22, $AD22)=1),
      SUMIFS(
          INDEX('3-4. (Raw data) Scope 2_RE'!$G:$R, 0, COLUMNS($AF$6:AP22)),
          '3-4. (Raw data) Scope 2_RE'!$Z:$Z, LEFT($AD22,4),
          '3-4. (Raw data) Scope 2_RE'!$C:$C, $D22
      ),
      0)</f>
        <v>1.1100000000000001</v>
      </c>
      <c r="AQ22" s="104">
        <f>IF(OR($T22="MWh",$T22="GJ"), S22, "")
- IF(AND(VALUE(LEFT($AD22,4))&gt;=2024, COUNTIFS($D$6:O22, $D22, $AD$6:AO22, $AD22)=1),
      SUMIFS(
          INDEX('3-4. (Raw data) Scope 2_RE'!$G:$R, 0, COLUMNS($AF$6:AQ22)),
          '3-4. (Raw data) Scope 2_RE'!$Z:$Z, LEFT($AD22,4),
          '3-4. (Raw data) Scope 2_RE'!$C:$C, $D22
      ),
      0)</f>
        <v>1.0429999999999999</v>
      </c>
      <c r="AR22" s="104">
        <f t="shared" si="4"/>
        <v>13.094999999999999</v>
      </c>
      <c r="AS22" s="7" t="str">
        <f t="shared" si="1"/>
        <v>MWh</v>
      </c>
      <c r="AT22" s="104">
        <f t="shared" si="2"/>
        <v>47141.999999999993</v>
      </c>
      <c r="AU22" s="7" t="str">
        <f t="shared" si="3"/>
        <v>Indonesia</v>
      </c>
      <c r="AV22" s="257">
        <f>IF($AE22="","",$AR22*IF($AE22="Electricity",VLOOKUP($AU22,'5-4. Calorific&amp;Emission factor'!$AD$9:$AJ$10,2,FALSE),VLOOKUP('3-3. (Raw data) Scope 2_Market'!$E22,'5-4. Calorific&amp;Emission factor'!$AD$9:$AJ$10,5,FALSE)))</f>
        <v>10092.316499999999</v>
      </c>
      <c r="AW22" s="69">
        <f>IF($AE22="","",$AR22*IF($AE22="Electricity",VLOOKUP($AU22,'5-4. Calorific&amp;Emission factor'!$AD$9:$AJ$10,3,FALSE),VLOOKUP('3-3. (Raw data) Scope 2_Market'!$AU22,'5-4. Calorific&amp;Emission factor'!$AD$9:$AJ$10,6,FALSE)))</f>
        <v>0.49885714285714283</v>
      </c>
      <c r="AX22" s="69">
        <f>IF($AE22="","",$AR22*IF($AE22="Electricity",VLOOKUP($AU22,'5-4. Calorific&amp;Emission factor'!$AD$9:$AJ$10,4,FALSE),VLOOKUP('3-3. (Raw data) Scope 2_Market'!$AU22,'5-4. Calorific&amp;Emission factor'!$AD$9:$AJ$10,7,FALSE)))</f>
        <v>0.16896774193548386</v>
      </c>
      <c r="AY22" s="200">
        <f>IF($AE22="","",IF($AU22="Korea",((AV22*'5-4. Calorific&amp;Emission factor'!$D$7+AW22*'5-4. Calorific&amp;Emission factor'!$D$8+AX22*'5-4. Calorific&amp;Emission factor'!$D$9)/1000),$AR22*'5-4. Calorific&amp;Emission factor'!$AE$14))</f>
        <v>11.39265</v>
      </c>
      <c r="AZ22" s="201"/>
      <c r="BB22" s="295"/>
    </row>
    <row r="23" spans="2:54" ht="18">
      <c r="B23" s="189">
        <v>18</v>
      </c>
      <c r="C23" s="115" t="s">
        <v>41</v>
      </c>
      <c r="D23" s="191" t="s">
        <v>41</v>
      </c>
      <c r="E23" s="116" t="s">
        <v>171</v>
      </c>
      <c r="F23" s="126" t="s">
        <v>172</v>
      </c>
      <c r="G23" s="117">
        <v>9.4743000000000013</v>
      </c>
      <c r="H23" s="124">
        <v>0.86129999999999995</v>
      </c>
      <c r="I23" s="124">
        <v>2.0097</v>
      </c>
      <c r="J23" s="124">
        <v>0.86129999999999995</v>
      </c>
      <c r="K23" s="124">
        <v>1.7225999999999999</v>
      </c>
      <c r="L23" s="124">
        <v>0</v>
      </c>
      <c r="M23" s="124">
        <v>0.28710000000000002</v>
      </c>
      <c r="N23" s="124">
        <v>0.57420000000000004</v>
      </c>
      <c r="O23" s="124">
        <v>0.86129999999999995</v>
      </c>
      <c r="P23" s="124">
        <v>0.28710000000000002</v>
      </c>
      <c r="Q23" s="124">
        <v>0.86129999999999995</v>
      </c>
      <c r="R23" s="124">
        <v>0.28710000000000002</v>
      </c>
      <c r="S23" s="124">
        <v>0.86129999999999995</v>
      </c>
      <c r="T23" s="115" t="s">
        <v>168</v>
      </c>
      <c r="U23" s="323" t="s">
        <v>177</v>
      </c>
      <c r="V23" s="129" t="s">
        <v>173</v>
      </c>
      <c r="W23" s="128" t="s">
        <v>176</v>
      </c>
      <c r="X23" s="194">
        <v>0.87</v>
      </c>
      <c r="Y23" s="115" t="s">
        <v>175</v>
      </c>
      <c r="Z23" s="115">
        <v>2019</v>
      </c>
      <c r="AA23" s="194">
        <v>8.2423800000000007</v>
      </c>
      <c r="AB23" s="7"/>
      <c r="AC23" s="7"/>
      <c r="AD23" s="7">
        <v>2022</v>
      </c>
      <c r="AE23" s="7" t="str">
        <f t="shared" si="0"/>
        <v>Electricity</v>
      </c>
      <c r="AF23" s="104">
        <f>IF(OR($T23="MWh",$T23="GJ"), H23, "")
- IF(AND(VALUE(LEFT($AD23,4))&gt;=2024, COUNTIFS($D$6:D23, $D23, $AD$6:AD23, $AD23)=1),
      SUMIFS(
          INDEX('3-4. (Raw data) Scope 2_RE'!$G:$R, 0, COLUMNS($AF$6:AF23)),
          '3-4. (Raw data) Scope 2_RE'!$Z:$Z, LEFT($AD23,4),
          '3-4. (Raw data) Scope 2_RE'!$C:$C, $D23
      ),
      0)</f>
        <v>0.86129999999999995</v>
      </c>
      <c r="AG23" s="104">
        <f>IF(OR($T23="MWh",$T23="GJ"), I23, "")
- IF(AND(VALUE(LEFT($AD23,4))&gt;=2024, COUNTIFS($D$6:E23, $D23, $AD$6:AE23, $AD23)=1),
      SUMIFS(
          INDEX('3-4. (Raw data) Scope 2_RE'!$G:$R, 0, COLUMNS($AF$6:AG23)),
          '3-4. (Raw data) Scope 2_RE'!$Z:$Z, LEFT($AD23,4),
          '3-4. (Raw data) Scope 2_RE'!$C:$C, $D23
      ),
      0)</f>
        <v>2.0097</v>
      </c>
      <c r="AH23" s="104">
        <f>IF(OR($T23="MWh",$T23="GJ"), J23, "")
- IF(AND(VALUE(LEFT($AD23,4))&gt;=2024, COUNTIFS($D$6:F23, $D23, $AD$6:AF23, $AD23)=1),
      SUMIFS(
          INDEX('3-4. (Raw data) Scope 2_RE'!$G:$R, 0, COLUMNS($AF$6:AH23)),
          '3-4. (Raw data) Scope 2_RE'!$Z:$Z, LEFT($AD23,4),
          '3-4. (Raw data) Scope 2_RE'!$C:$C, $D23
      ),
      0)</f>
        <v>0.86129999999999995</v>
      </c>
      <c r="AI23" s="104">
        <f>IF(OR($T23="MWh",$T23="GJ"), K23, "")
- IF(AND(VALUE(LEFT($AD23,4))&gt;=2024, COUNTIFS($D$6:G23, $D23, $AD$6:AG23, $AD23)=1),
      SUMIFS(
          INDEX('3-4. (Raw data) Scope 2_RE'!$G:$R, 0, COLUMNS($AF$6:AI23)),
          '3-4. (Raw data) Scope 2_RE'!$Z:$Z, LEFT($AD23,4),
          '3-4. (Raw data) Scope 2_RE'!$C:$C, $D23
      ),
      0)</f>
        <v>1.7225999999999999</v>
      </c>
      <c r="AJ23" s="104">
        <f>IF(OR($T23="MWh",$T23="GJ"), L23, "")
- IF(AND(VALUE(LEFT($AD23,4))&gt;=2024, COUNTIFS($D$6:H23, $D23, $AD$6:AH23, $AD23)=1),
      SUMIFS(
          INDEX('3-4. (Raw data) Scope 2_RE'!$G:$R, 0, COLUMNS($AF$6:AJ23)),
          '3-4. (Raw data) Scope 2_RE'!$Z:$Z, LEFT($AD23,4),
          '3-4. (Raw data) Scope 2_RE'!$C:$C, $D23
      ),
      0)</f>
        <v>0</v>
      </c>
      <c r="AK23" s="104">
        <f>IF(OR($T23="MWh",$T23="GJ"), M23, "")
- IF(AND(VALUE(LEFT($AD23,4))&gt;=2024, COUNTIFS($D$6:I23, $D23, $AD$6:AI23, $AD23)=1),
      SUMIFS(
          INDEX('3-4. (Raw data) Scope 2_RE'!$G:$R, 0, COLUMNS($AF$6:AK23)),
          '3-4. (Raw data) Scope 2_RE'!$Z:$Z, LEFT($AD23,4),
          '3-4. (Raw data) Scope 2_RE'!$C:$C, $D23
      ),
      0)</f>
        <v>0.28710000000000002</v>
      </c>
      <c r="AL23" s="104">
        <f>IF(OR($T23="MWh",$T23="GJ"), N23, "")
- IF(AND(VALUE(LEFT($AD23,4))&gt;=2024, COUNTIFS($D$6:J23, $D23, $AD$6:AJ23, $AD23)=1),
      SUMIFS(
          INDEX('3-4. (Raw data) Scope 2_RE'!$G:$R, 0, COLUMNS($AF$6:AL23)),
          '3-4. (Raw data) Scope 2_RE'!$Z:$Z, LEFT($AD23,4),
          '3-4. (Raw data) Scope 2_RE'!$C:$C, $D23
      ),
      0)</f>
        <v>0.57420000000000004</v>
      </c>
      <c r="AM23" s="104">
        <f>IF(OR($T23="MWh",$T23="GJ"), O23, "")
- IF(AND(VALUE(LEFT($AD23,4))&gt;=2024, COUNTIFS($D$6:K23, $D23, $AD$6:AK23, $AD23)=1),
      SUMIFS(
          INDEX('3-4. (Raw data) Scope 2_RE'!$G:$R, 0, COLUMNS($AF$6:AM23)),
          '3-4. (Raw data) Scope 2_RE'!$Z:$Z, LEFT($AD23,4),
          '3-4. (Raw data) Scope 2_RE'!$C:$C, $D23
      ),
      0)</f>
        <v>0.86129999999999995</v>
      </c>
      <c r="AN23" s="104">
        <f>IF(OR($T23="MWh",$T23="GJ"), P23, "")
- IF(AND(VALUE(LEFT($AD23,4))&gt;=2024, COUNTIFS($D$6:L23, $D23, $AD$6:AL23, $AD23)=1),
      SUMIFS(
          INDEX('3-4. (Raw data) Scope 2_RE'!$G:$R, 0, COLUMNS($AF$6:AN23)),
          '3-4. (Raw data) Scope 2_RE'!$Z:$Z, LEFT($AD23,4),
          '3-4. (Raw data) Scope 2_RE'!$C:$C, $D23
      ),
      0)</f>
        <v>0.28710000000000002</v>
      </c>
      <c r="AO23" s="104">
        <f>IF(OR($T23="MWh",$T23="GJ"), Q23, "")
- IF(AND(VALUE(LEFT($AD23,4))&gt;=2024, COUNTIFS($D$6:M23, $D23, $AD$6:AM23, $AD23)=1),
      SUMIFS(
          INDEX('3-4. (Raw data) Scope 2_RE'!$G:$R, 0, COLUMNS($AF$6:AO23)),
          '3-4. (Raw data) Scope 2_RE'!$Z:$Z, LEFT($AD23,4),
          '3-4. (Raw data) Scope 2_RE'!$C:$C, $D23
      ),
      0)</f>
        <v>0.86129999999999995</v>
      </c>
      <c r="AP23" s="104">
        <f>IF(OR($T23="MWh",$T23="GJ"), R23, "")
- IF(AND(VALUE(LEFT($AD23,4))&gt;=2024, COUNTIFS($D$6:N23, $D23, $AD$6:AN23, $AD23)=1),
      SUMIFS(
          INDEX('3-4. (Raw data) Scope 2_RE'!$G:$R, 0, COLUMNS($AF$6:AP23)),
          '3-4. (Raw data) Scope 2_RE'!$Z:$Z, LEFT($AD23,4),
          '3-4. (Raw data) Scope 2_RE'!$C:$C, $D23
      ),
      0)</f>
        <v>0.28710000000000002</v>
      </c>
      <c r="AQ23" s="104">
        <f>IF(OR($T23="MWh",$T23="GJ"), S23, "")
- IF(AND(VALUE(LEFT($AD23,4))&gt;=2024, COUNTIFS($D$6:O23, $D23, $AD$6:AO23, $AD23)=1),
      SUMIFS(
          INDEX('3-4. (Raw data) Scope 2_RE'!$G:$R, 0, COLUMNS($AF$6:AQ23)),
          '3-4. (Raw data) Scope 2_RE'!$Z:$Z, LEFT($AD23,4),
          '3-4. (Raw data) Scope 2_RE'!$C:$C, $D23
      ),
      0)</f>
        <v>0.86129999999999995</v>
      </c>
      <c r="AR23" s="104">
        <f t="shared" si="4"/>
        <v>9.4743000000000013</v>
      </c>
      <c r="AS23" s="7" t="str">
        <f t="shared" si="1"/>
        <v>MWh</v>
      </c>
      <c r="AT23" s="104">
        <f t="shared" si="2"/>
        <v>34107.480000000003</v>
      </c>
      <c r="AU23" s="7" t="str">
        <f t="shared" si="3"/>
        <v>Indonesia</v>
      </c>
      <c r="AV23" s="257">
        <f>IF($AE23="","",$AR23*IF($AE23="Electricity",VLOOKUP($AU23,'5-4. Calorific&amp;Emission factor'!$AD$9:$AJ$10,2,FALSE),VLOOKUP('3-3. (Raw data) Scope 2_Market'!$E23,'5-4. Calorific&amp;Emission factor'!$AD$9:$AJ$10,5,FALSE)))</f>
        <v>7301.8430100000014</v>
      </c>
      <c r="AW23" s="69">
        <f>IF($AE23="","",$AR23*IF($AE23="Electricity",VLOOKUP($AU23,'5-4. Calorific&amp;Emission factor'!$AD$9:$AJ$10,3,FALSE),VLOOKUP('3-3. (Raw data) Scope 2_Market'!$AU23,'5-4. Calorific&amp;Emission factor'!$AD$9:$AJ$10,6,FALSE)))</f>
        <v>0.36092571428571435</v>
      </c>
      <c r="AX23" s="69">
        <f>IF($AE23="","",$AR23*IF($AE23="Electricity",VLOOKUP($AU23,'5-4. Calorific&amp;Emission factor'!$AD$9:$AJ$10,4,FALSE),VLOOKUP('3-3. (Raw data) Scope 2_Market'!$AU23,'5-4. Calorific&amp;Emission factor'!$AD$9:$AJ$10,7,FALSE)))</f>
        <v>0.12224903225806454</v>
      </c>
      <c r="AY23" s="200">
        <f>IF($AE23="","",IF($AU23="Korea",((AV23*'5-4. Calorific&amp;Emission factor'!$D$7+AW23*'5-4. Calorific&amp;Emission factor'!$D$8+AX23*'5-4. Calorific&amp;Emission factor'!$D$9)/1000),$AR23*'5-4. Calorific&amp;Emission factor'!$AE$14))</f>
        <v>8.2426410000000008</v>
      </c>
      <c r="AZ23" s="201"/>
      <c r="BB23" s="295"/>
    </row>
    <row r="24" spans="2:54" ht="18">
      <c r="B24" s="189">
        <v>19</v>
      </c>
      <c r="C24" s="115" t="s">
        <v>41</v>
      </c>
      <c r="D24" s="191" t="s">
        <v>41</v>
      </c>
      <c r="E24" s="116" t="s">
        <v>171</v>
      </c>
      <c r="F24" s="126" t="s">
        <v>172</v>
      </c>
      <c r="G24" s="117">
        <v>14.0318</v>
      </c>
      <c r="H24" s="124">
        <v>1.0724</v>
      </c>
      <c r="I24" s="124">
        <v>1.0309000000000001</v>
      </c>
      <c r="J24" s="124">
        <v>1.2347999999999999</v>
      </c>
      <c r="K24" s="124">
        <v>1.0037</v>
      </c>
      <c r="L24" s="124">
        <v>1.2182999999999999</v>
      </c>
      <c r="M24" s="124">
        <v>1.4317</v>
      </c>
      <c r="N24" s="124">
        <v>1.1327</v>
      </c>
      <c r="O24" s="124">
        <v>1.2987</v>
      </c>
      <c r="P24" s="124">
        <v>1.1897</v>
      </c>
      <c r="Q24" s="124">
        <v>1.1427</v>
      </c>
      <c r="R24" s="124">
        <v>1.1859999999999999</v>
      </c>
      <c r="S24" s="124">
        <v>1.0902000000000001</v>
      </c>
      <c r="T24" s="115" t="s">
        <v>168</v>
      </c>
      <c r="U24" s="193">
        <v>193848192</v>
      </c>
      <c r="V24" s="129" t="s">
        <v>173</v>
      </c>
      <c r="W24" s="128" t="s">
        <v>176</v>
      </c>
      <c r="X24" s="194">
        <v>0.87</v>
      </c>
      <c r="Y24" s="115" t="s">
        <v>175</v>
      </c>
      <c r="Z24" s="115">
        <v>2019</v>
      </c>
      <c r="AA24" s="194">
        <v>12.207839999999999</v>
      </c>
      <c r="AB24" s="7"/>
      <c r="AC24" s="7"/>
      <c r="AD24" s="7">
        <v>2023</v>
      </c>
      <c r="AE24" s="7" t="str">
        <f t="shared" si="0"/>
        <v>Electricity</v>
      </c>
      <c r="AF24" s="104">
        <f>IF(OR($T24="MWh",$T24="GJ"), H24, "")
- IF(AND(VALUE(LEFT($AD24,4))&gt;=2024, COUNTIFS($D$6:D24, $D24, $AD$6:AD24, $AD24)=1),
      SUMIFS(
          INDEX('3-4. (Raw data) Scope 2_RE'!$G:$R, 0, COLUMNS($AF$6:AF24)),
          '3-4. (Raw data) Scope 2_RE'!$Z:$Z, LEFT($AD24,4),
          '3-4. (Raw data) Scope 2_RE'!$C:$C, $D24
      ),
      0)</f>
        <v>1.0724</v>
      </c>
      <c r="AG24" s="104">
        <f>IF(OR($T24="MWh",$T24="GJ"), I24, "")
- IF(AND(VALUE(LEFT($AD24,4))&gt;=2024, COUNTIFS($D$6:E24, $D24, $AD$6:AE24, $AD24)=1),
      SUMIFS(
          INDEX('3-4. (Raw data) Scope 2_RE'!$G:$R, 0, COLUMNS($AF$6:AG24)),
          '3-4. (Raw data) Scope 2_RE'!$Z:$Z, LEFT($AD24,4),
          '3-4. (Raw data) Scope 2_RE'!$C:$C, $D24
      ),
      0)</f>
        <v>1.0309000000000001</v>
      </c>
      <c r="AH24" s="104">
        <f>IF(OR($T24="MWh",$T24="GJ"), J24, "")
- IF(AND(VALUE(LEFT($AD24,4))&gt;=2024, COUNTIFS($D$6:F24, $D24, $AD$6:AF24, $AD24)=1),
      SUMIFS(
          INDEX('3-4. (Raw data) Scope 2_RE'!$G:$R, 0, COLUMNS($AF$6:AH24)),
          '3-4. (Raw data) Scope 2_RE'!$Z:$Z, LEFT($AD24,4),
          '3-4. (Raw data) Scope 2_RE'!$C:$C, $D24
      ),
      0)</f>
        <v>1.2347999999999999</v>
      </c>
      <c r="AI24" s="104">
        <f>IF(OR($T24="MWh",$T24="GJ"), K24, "")
- IF(AND(VALUE(LEFT($AD24,4))&gt;=2024, COUNTIFS($D$6:G24, $D24, $AD$6:AG24, $AD24)=1),
      SUMIFS(
          INDEX('3-4. (Raw data) Scope 2_RE'!$G:$R, 0, COLUMNS($AF$6:AI24)),
          '3-4. (Raw data) Scope 2_RE'!$Z:$Z, LEFT($AD24,4),
          '3-4. (Raw data) Scope 2_RE'!$C:$C, $D24
      ),
      0)</f>
        <v>1.0037</v>
      </c>
      <c r="AJ24" s="104">
        <f>IF(OR($T24="MWh",$T24="GJ"), L24, "")
- IF(AND(VALUE(LEFT($AD24,4))&gt;=2024, COUNTIFS($D$6:H24, $D24, $AD$6:AH24, $AD24)=1),
      SUMIFS(
          INDEX('3-4. (Raw data) Scope 2_RE'!$G:$R, 0, COLUMNS($AF$6:AJ24)),
          '3-4. (Raw data) Scope 2_RE'!$Z:$Z, LEFT($AD24,4),
          '3-4. (Raw data) Scope 2_RE'!$C:$C, $D24
      ),
      0)</f>
        <v>1.2182999999999999</v>
      </c>
      <c r="AK24" s="104">
        <f>IF(OR($T24="MWh",$T24="GJ"), M24, "")
- IF(AND(VALUE(LEFT($AD24,4))&gt;=2024, COUNTIFS($D$6:I24, $D24, $AD$6:AI24, $AD24)=1),
      SUMIFS(
          INDEX('3-4. (Raw data) Scope 2_RE'!$G:$R, 0, COLUMNS($AF$6:AK24)),
          '3-4. (Raw data) Scope 2_RE'!$Z:$Z, LEFT($AD24,4),
          '3-4. (Raw data) Scope 2_RE'!$C:$C, $D24
      ),
      0)</f>
        <v>1.4317</v>
      </c>
      <c r="AL24" s="104">
        <f>IF(OR($T24="MWh",$T24="GJ"), N24, "")
- IF(AND(VALUE(LEFT($AD24,4))&gt;=2024, COUNTIFS($D$6:J24, $D24, $AD$6:AJ24, $AD24)=1),
      SUMIFS(
          INDEX('3-4. (Raw data) Scope 2_RE'!$G:$R, 0, COLUMNS($AF$6:AL24)),
          '3-4. (Raw data) Scope 2_RE'!$Z:$Z, LEFT($AD24,4),
          '3-4. (Raw data) Scope 2_RE'!$C:$C, $D24
      ),
      0)</f>
        <v>1.1327</v>
      </c>
      <c r="AM24" s="104">
        <f>IF(OR($T24="MWh",$T24="GJ"), O24, "")
- IF(AND(VALUE(LEFT($AD24,4))&gt;=2024, COUNTIFS($D$6:K24, $D24, $AD$6:AK24, $AD24)=1),
      SUMIFS(
          INDEX('3-4. (Raw data) Scope 2_RE'!$G:$R, 0, COLUMNS($AF$6:AM24)),
          '3-4. (Raw data) Scope 2_RE'!$Z:$Z, LEFT($AD24,4),
          '3-4. (Raw data) Scope 2_RE'!$C:$C, $D24
      ),
      0)</f>
        <v>1.2987</v>
      </c>
      <c r="AN24" s="104">
        <f>IF(OR($T24="MWh",$T24="GJ"), P24, "")
- IF(AND(VALUE(LEFT($AD24,4))&gt;=2024, COUNTIFS($D$6:L24, $D24, $AD$6:AL24, $AD24)=1),
      SUMIFS(
          INDEX('3-4. (Raw data) Scope 2_RE'!$G:$R, 0, COLUMNS($AF$6:AN24)),
          '3-4. (Raw data) Scope 2_RE'!$Z:$Z, LEFT($AD24,4),
          '3-4. (Raw data) Scope 2_RE'!$C:$C, $D24
      ),
      0)</f>
        <v>1.1897</v>
      </c>
      <c r="AO24" s="104">
        <f>IF(OR($T24="MWh",$T24="GJ"), Q24, "")
- IF(AND(VALUE(LEFT($AD24,4))&gt;=2024, COUNTIFS($D$6:M24, $D24, $AD$6:AM24, $AD24)=1),
      SUMIFS(
          INDEX('3-4. (Raw data) Scope 2_RE'!$G:$R, 0, COLUMNS($AF$6:AO24)),
          '3-4. (Raw data) Scope 2_RE'!$Z:$Z, LEFT($AD24,4),
          '3-4. (Raw data) Scope 2_RE'!$C:$C, $D24
      ),
      0)</f>
        <v>1.1427</v>
      </c>
      <c r="AP24" s="104">
        <f>IF(OR($T24="MWh",$T24="GJ"), R24, "")
- IF(AND(VALUE(LEFT($AD24,4))&gt;=2024, COUNTIFS($D$6:N24, $D24, $AD$6:AN24, $AD24)=1),
      SUMIFS(
          INDEX('3-4. (Raw data) Scope 2_RE'!$G:$R, 0, COLUMNS($AF$6:AP24)),
          '3-4. (Raw data) Scope 2_RE'!$Z:$Z, LEFT($AD24,4),
          '3-4. (Raw data) Scope 2_RE'!$C:$C, $D24
      ),
      0)</f>
        <v>1.1859999999999999</v>
      </c>
      <c r="AQ24" s="104">
        <f>IF(OR($T24="MWh",$T24="GJ"), S24, "")
- IF(AND(VALUE(LEFT($AD24,4))&gt;=2024, COUNTIFS($D$6:O24, $D24, $AD$6:AO24, $AD24)=1),
      SUMIFS(
          INDEX('3-4. (Raw data) Scope 2_RE'!$G:$R, 0, COLUMNS($AF$6:AQ24)),
          '3-4. (Raw data) Scope 2_RE'!$Z:$Z, LEFT($AD24,4),
          '3-4. (Raw data) Scope 2_RE'!$C:$C, $D24
      ),
      0)</f>
        <v>1.0902000000000001</v>
      </c>
      <c r="AR24" s="104">
        <f t="shared" si="4"/>
        <v>14.0318</v>
      </c>
      <c r="AS24" s="7" t="str">
        <f t="shared" si="1"/>
        <v>MWh</v>
      </c>
      <c r="AT24" s="104">
        <f t="shared" si="2"/>
        <v>50514.48</v>
      </c>
      <c r="AU24" s="7" t="str">
        <f t="shared" si="3"/>
        <v>Indonesia</v>
      </c>
      <c r="AV24" s="257">
        <f>IF($AE24="","",$AR24*IF($AE24="Electricity",VLOOKUP($AU24,'5-4. Calorific&amp;Emission factor'!$AD$9:$AJ$10,2,FALSE),VLOOKUP('3-3. (Raw data) Scope 2_Market'!$E24,'5-4. Calorific&amp;Emission factor'!$AD$9:$AJ$10,5,FALSE)))</f>
        <v>10814.308260000002</v>
      </c>
      <c r="AW24" s="69">
        <f>IF($AE24="","",$AR24*IF($AE24="Electricity",VLOOKUP($AU24,'5-4. Calorific&amp;Emission factor'!$AD$9:$AJ$10,3,FALSE),VLOOKUP('3-3. (Raw data) Scope 2_Market'!$AU24,'5-4. Calorific&amp;Emission factor'!$AD$9:$AJ$10,6,FALSE)))</f>
        <v>0.53454476190476197</v>
      </c>
      <c r="AX24" s="69">
        <f>IF($AE24="","",$AR24*IF($AE24="Electricity",VLOOKUP($AU24,'5-4. Calorific&amp;Emission factor'!$AD$9:$AJ$10,4,FALSE),VLOOKUP('3-3. (Raw data) Scope 2_Market'!$AU24,'5-4. Calorific&amp;Emission factor'!$AD$9:$AJ$10,7,FALSE)))</f>
        <v>0.18105548387096776</v>
      </c>
      <c r="AY24" s="200">
        <f>IF($AE24="","",IF($AU24="Korea",((AV24*'5-4. Calorific&amp;Emission factor'!$D$7+AW24*'5-4. Calorific&amp;Emission factor'!$D$8+AX24*'5-4. Calorific&amp;Emission factor'!$D$9)/1000),$AR24*'5-4. Calorific&amp;Emission factor'!$AE$14))</f>
        <v>12.207666</v>
      </c>
      <c r="AZ24" s="201"/>
      <c r="BB24" s="295"/>
    </row>
    <row r="25" spans="2:54" ht="18">
      <c r="B25" s="189">
        <v>20</v>
      </c>
      <c r="C25" s="115" t="s">
        <v>41</v>
      </c>
      <c r="D25" s="191" t="s">
        <v>41</v>
      </c>
      <c r="E25" s="116" t="s">
        <v>171</v>
      </c>
      <c r="F25" s="126" t="s">
        <v>172</v>
      </c>
      <c r="G25" s="117">
        <v>6.8904000000000014</v>
      </c>
      <c r="H25" s="122">
        <v>0.28710000000000002</v>
      </c>
      <c r="I25" s="122">
        <v>0.57420000000000004</v>
      </c>
      <c r="J25" s="122">
        <v>0.57420000000000004</v>
      </c>
      <c r="K25" s="122">
        <v>0.57420000000000004</v>
      </c>
      <c r="L25" s="122">
        <v>0.86129999999999995</v>
      </c>
      <c r="M25" s="122">
        <v>0.28710000000000002</v>
      </c>
      <c r="N25" s="122">
        <v>0.86129999999999995</v>
      </c>
      <c r="O25" s="122">
        <v>0.57420000000000004</v>
      </c>
      <c r="P25" s="122">
        <v>0.28710000000000002</v>
      </c>
      <c r="Q25" s="122">
        <v>0.57420000000000004</v>
      </c>
      <c r="R25" s="122">
        <v>0.57420000000000004</v>
      </c>
      <c r="S25" s="122">
        <v>0.86129999999999995</v>
      </c>
      <c r="T25" s="115" t="s">
        <v>168</v>
      </c>
      <c r="U25" s="323" t="s">
        <v>178</v>
      </c>
      <c r="V25" s="129" t="s">
        <v>173</v>
      </c>
      <c r="W25" s="128" t="s">
        <v>176</v>
      </c>
      <c r="X25" s="194">
        <v>0.87</v>
      </c>
      <c r="Y25" s="115" t="s">
        <v>175</v>
      </c>
      <c r="Z25" s="115">
        <v>2019</v>
      </c>
      <c r="AA25" s="194">
        <v>5.9943</v>
      </c>
      <c r="AB25" s="7"/>
      <c r="AC25" s="7"/>
      <c r="AD25" s="7">
        <v>2023</v>
      </c>
      <c r="AE25" s="7" t="str">
        <f t="shared" si="0"/>
        <v>Electricity</v>
      </c>
      <c r="AF25" s="104">
        <f>IF(OR($T25="MWh",$T25="GJ"), H25, "")
- IF(AND(VALUE(LEFT($AD25,4))&gt;=2024, COUNTIFS($D$6:D25, $D25, $AD$6:AD25, $AD25)=1),
      SUMIFS(
          INDEX('3-4. (Raw data) Scope 2_RE'!$G:$R, 0, COLUMNS($AF$6:AF25)),
          '3-4. (Raw data) Scope 2_RE'!$Z:$Z, LEFT($AD25,4),
          '3-4. (Raw data) Scope 2_RE'!$C:$C, $D25
      ),
      0)</f>
        <v>0.28710000000000002</v>
      </c>
      <c r="AG25" s="104">
        <f>IF(OR($T25="MWh",$T25="GJ"), I25, "")
- IF(AND(VALUE(LEFT($AD25,4))&gt;=2024, COUNTIFS($D$6:E25, $D25, $AD$6:AE25, $AD25)=1),
      SUMIFS(
          INDEX('3-4. (Raw data) Scope 2_RE'!$G:$R, 0, COLUMNS($AF$6:AG25)),
          '3-4. (Raw data) Scope 2_RE'!$Z:$Z, LEFT($AD25,4),
          '3-4. (Raw data) Scope 2_RE'!$C:$C, $D25
      ),
      0)</f>
        <v>0.57420000000000004</v>
      </c>
      <c r="AH25" s="104">
        <f>IF(OR($T25="MWh",$T25="GJ"), J25, "")
- IF(AND(VALUE(LEFT($AD25,4))&gt;=2024, COUNTIFS($D$6:F25, $D25, $AD$6:AF25, $AD25)=1),
      SUMIFS(
          INDEX('3-4. (Raw data) Scope 2_RE'!$G:$R, 0, COLUMNS($AF$6:AH25)),
          '3-4. (Raw data) Scope 2_RE'!$Z:$Z, LEFT($AD25,4),
          '3-4. (Raw data) Scope 2_RE'!$C:$C, $D25
      ),
      0)</f>
        <v>0.57420000000000004</v>
      </c>
      <c r="AI25" s="104">
        <f>IF(OR($T25="MWh",$T25="GJ"), K25, "")
- IF(AND(VALUE(LEFT($AD25,4))&gt;=2024, COUNTIFS($D$6:G25, $D25, $AD$6:AG25, $AD25)=1),
      SUMIFS(
          INDEX('3-4. (Raw data) Scope 2_RE'!$G:$R, 0, COLUMNS($AF$6:AI25)),
          '3-4. (Raw data) Scope 2_RE'!$Z:$Z, LEFT($AD25,4),
          '3-4. (Raw data) Scope 2_RE'!$C:$C, $D25
      ),
      0)</f>
        <v>0.57420000000000004</v>
      </c>
      <c r="AJ25" s="104">
        <f>IF(OR($T25="MWh",$T25="GJ"), L25, "")
- IF(AND(VALUE(LEFT($AD25,4))&gt;=2024, COUNTIFS($D$6:H25, $D25, $AD$6:AH25, $AD25)=1),
      SUMIFS(
          INDEX('3-4. (Raw data) Scope 2_RE'!$G:$R, 0, COLUMNS($AF$6:AJ25)),
          '3-4. (Raw data) Scope 2_RE'!$Z:$Z, LEFT($AD25,4),
          '3-4. (Raw data) Scope 2_RE'!$C:$C, $D25
      ),
      0)</f>
        <v>0.86129999999999995</v>
      </c>
      <c r="AK25" s="104">
        <f>IF(OR($T25="MWh",$T25="GJ"), M25, "")
- IF(AND(VALUE(LEFT($AD25,4))&gt;=2024, COUNTIFS($D$6:I25, $D25, $AD$6:AI25, $AD25)=1),
      SUMIFS(
          INDEX('3-4. (Raw data) Scope 2_RE'!$G:$R, 0, COLUMNS($AF$6:AK25)),
          '3-4. (Raw data) Scope 2_RE'!$Z:$Z, LEFT($AD25,4),
          '3-4. (Raw data) Scope 2_RE'!$C:$C, $D25
      ),
      0)</f>
        <v>0.28710000000000002</v>
      </c>
      <c r="AL25" s="104">
        <f>IF(OR($T25="MWh",$T25="GJ"), N25, "")
- IF(AND(VALUE(LEFT($AD25,4))&gt;=2024, COUNTIFS($D$6:J25, $D25, $AD$6:AJ25, $AD25)=1),
      SUMIFS(
          INDEX('3-4. (Raw data) Scope 2_RE'!$G:$R, 0, COLUMNS($AF$6:AL25)),
          '3-4. (Raw data) Scope 2_RE'!$Z:$Z, LEFT($AD25,4),
          '3-4. (Raw data) Scope 2_RE'!$C:$C, $D25
      ),
      0)</f>
        <v>0.86129999999999995</v>
      </c>
      <c r="AM25" s="104">
        <f>IF(OR($T25="MWh",$T25="GJ"), O25, "")
- IF(AND(VALUE(LEFT($AD25,4))&gt;=2024, COUNTIFS($D$6:K25, $D25, $AD$6:AK25, $AD25)=1),
      SUMIFS(
          INDEX('3-4. (Raw data) Scope 2_RE'!$G:$R, 0, COLUMNS($AF$6:AM25)),
          '3-4. (Raw data) Scope 2_RE'!$Z:$Z, LEFT($AD25,4),
          '3-4. (Raw data) Scope 2_RE'!$C:$C, $D25
      ),
      0)</f>
        <v>0.57420000000000004</v>
      </c>
      <c r="AN25" s="104">
        <f>IF(OR($T25="MWh",$T25="GJ"), P25, "")
- IF(AND(VALUE(LEFT($AD25,4))&gt;=2024, COUNTIFS($D$6:L25, $D25, $AD$6:AL25, $AD25)=1),
      SUMIFS(
          INDEX('3-4. (Raw data) Scope 2_RE'!$G:$R, 0, COLUMNS($AF$6:AN25)),
          '3-4. (Raw data) Scope 2_RE'!$Z:$Z, LEFT($AD25,4),
          '3-4. (Raw data) Scope 2_RE'!$C:$C, $D25
      ),
      0)</f>
        <v>0.28710000000000002</v>
      </c>
      <c r="AO25" s="104">
        <f>IF(OR($T25="MWh",$T25="GJ"), Q25, "")
- IF(AND(VALUE(LEFT($AD25,4))&gt;=2024, COUNTIFS($D$6:M25, $D25, $AD$6:AM25, $AD25)=1),
      SUMIFS(
          INDEX('3-4. (Raw data) Scope 2_RE'!$G:$R, 0, COLUMNS($AF$6:AO25)),
          '3-4. (Raw data) Scope 2_RE'!$Z:$Z, LEFT($AD25,4),
          '3-4. (Raw data) Scope 2_RE'!$C:$C, $D25
      ),
      0)</f>
        <v>0.57420000000000004</v>
      </c>
      <c r="AP25" s="104">
        <f>IF(OR($T25="MWh",$T25="GJ"), R25, "")
- IF(AND(VALUE(LEFT($AD25,4))&gt;=2024, COUNTIFS($D$6:N25, $D25, $AD$6:AN25, $AD25)=1),
      SUMIFS(
          INDEX('3-4. (Raw data) Scope 2_RE'!$G:$R, 0, COLUMNS($AF$6:AP25)),
          '3-4. (Raw data) Scope 2_RE'!$Z:$Z, LEFT($AD25,4),
          '3-4. (Raw data) Scope 2_RE'!$C:$C, $D25
      ),
      0)</f>
        <v>0.57420000000000004</v>
      </c>
      <c r="AQ25" s="104">
        <f>IF(OR($T25="MWh",$T25="GJ"), S25, "")
- IF(AND(VALUE(LEFT($AD25,4))&gt;=2024, COUNTIFS($D$6:O25, $D25, $AD$6:AO25, $AD25)=1),
      SUMIFS(
          INDEX('3-4. (Raw data) Scope 2_RE'!$G:$R, 0, COLUMNS($AF$6:AQ25)),
          '3-4. (Raw data) Scope 2_RE'!$Z:$Z, LEFT($AD25,4),
          '3-4. (Raw data) Scope 2_RE'!$C:$C, $D25
      ),
      0)</f>
        <v>0.86129999999999995</v>
      </c>
      <c r="AR25" s="104">
        <f t="shared" si="4"/>
        <v>6.8904000000000014</v>
      </c>
      <c r="AS25" s="7" t="str">
        <f t="shared" si="1"/>
        <v>MWh</v>
      </c>
      <c r="AT25" s="104">
        <f t="shared" si="2"/>
        <v>24805.440000000006</v>
      </c>
      <c r="AU25" s="7" t="str">
        <f t="shared" si="3"/>
        <v>Indonesia</v>
      </c>
      <c r="AV25" s="257">
        <f>IF($AE25="","",$AR25*IF($AE25="Electricity",VLOOKUP($AU25,'5-4. Calorific&amp;Emission factor'!$AD$9:$AJ$10,2,FALSE),VLOOKUP('3-3. (Raw data) Scope 2_Market'!$E25,'5-4. Calorific&amp;Emission factor'!$AD$9:$AJ$10,5,FALSE)))</f>
        <v>5310.4312800000016</v>
      </c>
      <c r="AW25" s="69">
        <f>IF($AE25="","",$AR25*IF($AE25="Electricity",VLOOKUP($AU25,'5-4. Calorific&amp;Emission factor'!$AD$9:$AJ$10,3,FALSE),VLOOKUP('3-3. (Raw data) Scope 2_Market'!$AU25,'5-4. Calorific&amp;Emission factor'!$AD$9:$AJ$10,6,FALSE)))</f>
        <v>0.26249142857142865</v>
      </c>
      <c r="AX25" s="69">
        <f>IF($AE25="","",$AR25*IF($AE25="Electricity",VLOOKUP($AU25,'5-4. Calorific&amp;Emission factor'!$AD$9:$AJ$10,4,FALSE),VLOOKUP('3-3. (Raw data) Scope 2_Market'!$AU25,'5-4. Calorific&amp;Emission factor'!$AD$9:$AJ$10,7,FALSE)))</f>
        <v>8.8908387096774205E-2</v>
      </c>
      <c r="AY25" s="200">
        <f>IF($AE25="","",IF($AU25="Korea",((AV25*'5-4. Calorific&amp;Emission factor'!$D$7+AW25*'5-4. Calorific&amp;Emission factor'!$D$8+AX25*'5-4. Calorific&amp;Emission factor'!$D$9)/1000),$AR25*'5-4. Calorific&amp;Emission factor'!$AE$14))</f>
        <v>5.9946480000000015</v>
      </c>
      <c r="AZ25" s="201"/>
      <c r="BB25" s="295"/>
    </row>
    <row r="26" spans="2:54" ht="18">
      <c r="B26" s="189">
        <v>21</v>
      </c>
      <c r="C26" s="115" t="s">
        <v>41</v>
      </c>
      <c r="D26" s="191" t="s">
        <v>41</v>
      </c>
      <c r="E26" s="116" t="s">
        <v>171</v>
      </c>
      <c r="F26" s="126" t="s">
        <v>172</v>
      </c>
      <c r="G26" s="117">
        <v>12.653700000000001</v>
      </c>
      <c r="H26" s="122">
        <v>1.139</v>
      </c>
      <c r="I26" s="122">
        <v>1.0363</v>
      </c>
      <c r="J26" s="122">
        <v>1.0418000000000001</v>
      </c>
      <c r="K26" s="122">
        <v>1.0032999999999999</v>
      </c>
      <c r="L26" s="122">
        <v>1.2437</v>
      </c>
      <c r="M26" s="122">
        <v>1.2002000000000002</v>
      </c>
      <c r="N26" s="122">
        <v>1.1057999999999999</v>
      </c>
      <c r="O26" s="122">
        <v>1.2130999999999998</v>
      </c>
      <c r="P26" s="122">
        <v>0.96679999999999999</v>
      </c>
      <c r="Q26" s="122">
        <v>1.0708</v>
      </c>
      <c r="R26" s="122">
        <v>0.80089999999999995</v>
      </c>
      <c r="S26" s="122">
        <v>0.83199999999999996</v>
      </c>
      <c r="T26" s="115" t="s">
        <v>168</v>
      </c>
      <c r="U26" s="193">
        <v>189876878</v>
      </c>
      <c r="V26" s="129" t="s">
        <v>173</v>
      </c>
      <c r="W26" s="128" t="s">
        <v>179</v>
      </c>
      <c r="X26" s="194">
        <v>0.87</v>
      </c>
      <c r="Y26" s="115" t="s">
        <v>175</v>
      </c>
      <c r="Z26" s="115">
        <v>2019</v>
      </c>
      <c r="AA26" s="194">
        <v>11.008979999999999</v>
      </c>
      <c r="AB26" s="7"/>
      <c r="AC26" s="7"/>
      <c r="AD26" s="7">
        <v>2024</v>
      </c>
      <c r="AE26" s="7" t="str">
        <f t="shared" si="0"/>
        <v>Electricity</v>
      </c>
      <c r="AF26" s="104">
        <f>IF(OR($T26="MWh",$T26="GJ"), H26, "")
- IF(AND(VALUE(LEFT($AD26,4))&gt;=2024, COUNTIFS($D$6:D26, $D26, $AD$6:AD26, $AD26)=1),
      SUMIFS(
          INDEX('3-4. (Raw data) Scope 2_RE'!$G:$R, 0, COLUMNS($AF$6:AF26)),
          '3-4. (Raw data) Scope 2_RE'!$Z:$Z, LEFT($AD26,4),
          '3-4. (Raw data) Scope 2_RE'!$C:$C, $D26
      ),
      0)</f>
        <v>1.139</v>
      </c>
      <c r="AG26" s="104">
        <f>IF(OR($T26="MWh",$T26="GJ"), I26, "")
- IF(AND(VALUE(LEFT($AD26,4))&gt;=2024, COUNTIFS($D$6:E26, $D26, $AD$6:AE26, $AD26)=1),
      SUMIFS(
          INDEX('3-4. (Raw data) Scope 2_RE'!$G:$R, 0, COLUMNS($AF$6:AG26)),
          '3-4. (Raw data) Scope 2_RE'!$Z:$Z, LEFT($AD26,4),
          '3-4. (Raw data) Scope 2_RE'!$C:$C, $D26
      ),
      0)</f>
        <v>1.0363</v>
      </c>
      <c r="AH26" s="104">
        <f>IF(OR($T26="MWh",$T26="GJ"), J26, "")
- IF(AND(VALUE(LEFT($AD26,4))&gt;=2024, COUNTIFS($D$6:F26, $D26, $AD$6:AF26, $AD26)=1),
      SUMIFS(
          INDEX('3-4. (Raw data) Scope 2_RE'!$G:$R, 0, COLUMNS($AF$6:AH26)),
          '3-4. (Raw data) Scope 2_RE'!$Z:$Z, LEFT($AD26,4),
          '3-4. (Raw data) Scope 2_RE'!$C:$C, $D26
      ),
      0)</f>
        <v>1.0418000000000001</v>
      </c>
      <c r="AI26" s="104">
        <f>IF(OR($T26="MWh",$T26="GJ"), K26, "")
- IF(AND(VALUE(LEFT($AD26,4))&gt;=2024, COUNTIFS($D$6:G26, $D26, $AD$6:AG26, $AD26)=1),
      SUMIFS(
          INDEX('3-4. (Raw data) Scope 2_RE'!$G:$R, 0, COLUMNS($AF$6:AI26)),
          '3-4. (Raw data) Scope 2_RE'!$Z:$Z, LEFT($AD26,4),
          '3-4. (Raw data) Scope 2_RE'!$C:$C, $D26
      ),
      0)</f>
        <v>1.0032999999999999</v>
      </c>
      <c r="AJ26" s="104">
        <f>IF(OR($T26="MWh",$T26="GJ"), L26, "")
- IF(AND(VALUE(LEFT($AD26,4))&gt;=2024, COUNTIFS($D$6:H26, $D26, $AD$6:AH26, $AD26)=1),
      SUMIFS(
          INDEX('3-4. (Raw data) Scope 2_RE'!$G:$R, 0, COLUMNS($AF$6:AJ26)),
          '3-4. (Raw data) Scope 2_RE'!$Z:$Z, LEFT($AD26,4),
          '3-4. (Raw data) Scope 2_RE'!$C:$C, $D26
      ),
      0)</f>
        <v>1.2437</v>
      </c>
      <c r="AK26" s="104">
        <f>IF(OR($T26="MWh",$T26="GJ"), M26, "")
- IF(AND(VALUE(LEFT($AD26,4))&gt;=2024, COUNTIFS($D$6:I26, $D26, $AD$6:AI26, $AD26)=1),
      SUMIFS(
          INDEX('3-4. (Raw data) Scope 2_RE'!$G:$R, 0, COLUMNS($AF$6:AK26)),
          '3-4. (Raw data) Scope 2_RE'!$Z:$Z, LEFT($AD26,4),
          '3-4. (Raw data) Scope 2_RE'!$C:$C, $D26
      ),
      0)</f>
        <v>1.2002000000000002</v>
      </c>
      <c r="AL26" s="104">
        <f>IF(OR($T26="MWh",$T26="GJ"), N26, "")
- IF(AND(VALUE(LEFT($AD26,4))&gt;=2024, COUNTIFS($D$6:J26, $D26, $AD$6:AJ26, $AD26)=1),
      SUMIFS(
          INDEX('3-4. (Raw data) Scope 2_RE'!$G:$R, 0, COLUMNS($AF$6:AL26)),
          '3-4. (Raw data) Scope 2_RE'!$Z:$Z, LEFT($AD26,4),
          '3-4. (Raw data) Scope 2_RE'!$C:$C, $D26
      ),
      0)</f>
        <v>1.1057999999999999</v>
      </c>
      <c r="AM26" s="104">
        <f>IF(OR($T26="MWh",$T26="GJ"), O26, "")
- IF(AND(VALUE(LEFT($AD26,4))&gt;=2024, COUNTIFS($D$6:K26, $D26, $AD$6:AK26, $AD26)=1),
      SUMIFS(
          INDEX('3-4. (Raw data) Scope 2_RE'!$G:$R, 0, COLUMNS($AF$6:AM26)),
          '3-4. (Raw data) Scope 2_RE'!$Z:$Z, LEFT($AD26,4),
          '3-4. (Raw data) Scope 2_RE'!$C:$C, $D26
      ),
      0)</f>
        <v>1.2130999999999998</v>
      </c>
      <c r="AN26" s="104">
        <f>IF(OR($T26="MWh",$T26="GJ"), P26, "")
- IF(AND(VALUE(LEFT($AD26,4))&gt;=2024, COUNTIFS($D$6:L26, $D26, $AD$6:AL26, $AD26)=1),
      SUMIFS(
          INDEX('3-4. (Raw data) Scope 2_RE'!$G:$R, 0, COLUMNS($AF$6:AN26)),
          '3-4. (Raw data) Scope 2_RE'!$Z:$Z, LEFT($AD26,4),
          '3-4. (Raw data) Scope 2_RE'!$C:$C, $D26
      ),
      0)</f>
        <v>0.96679999999999999</v>
      </c>
      <c r="AO26" s="104">
        <f>IF(OR($T26="MWh",$T26="GJ"), Q26, "")
- IF(AND(VALUE(LEFT($AD26,4))&gt;=2024, COUNTIFS($D$6:M26, $D26, $AD$6:AM26, $AD26)=1),
      SUMIFS(
          INDEX('3-4. (Raw data) Scope 2_RE'!$G:$R, 0, COLUMNS($AF$6:AO26)),
          '3-4. (Raw data) Scope 2_RE'!$Z:$Z, LEFT($AD26,4),
          '3-4. (Raw data) Scope 2_RE'!$C:$C, $D26
      ),
      0)</f>
        <v>1.0708</v>
      </c>
      <c r="AP26" s="104">
        <f>IF(OR($T26="MWh",$T26="GJ"), R26, "")
- IF(AND(VALUE(LEFT($AD26,4))&gt;=2024, COUNTIFS($D$6:N26, $D26, $AD$6:AN26, $AD26)=1),
      SUMIFS(
          INDEX('3-4. (Raw data) Scope 2_RE'!$G:$R, 0, COLUMNS($AF$6:AP26)),
          '3-4. (Raw data) Scope 2_RE'!$Z:$Z, LEFT($AD26,4),
          '3-4. (Raw data) Scope 2_RE'!$C:$C, $D26
      ),
      0)</f>
        <v>0.80089999999999995</v>
      </c>
      <c r="AQ26" s="104">
        <f>IF(OR($T26="MWh",$T26="GJ"), S26, "")
- IF(AND(VALUE(LEFT($AD26,4))&gt;=2024, COUNTIFS($D$6:O26, $D26, $AD$6:AO26, $AD26)=1),
      SUMIFS(
          INDEX('3-4. (Raw data) Scope 2_RE'!$G:$R, 0, COLUMNS($AF$6:AQ26)),
          '3-4. (Raw data) Scope 2_RE'!$Z:$Z, LEFT($AD26,4),
          '3-4. (Raw data) Scope 2_RE'!$C:$C, $D26
      ),
      0)</f>
        <v>0.83199999999999996</v>
      </c>
      <c r="AR26" s="104">
        <f t="shared" si="4"/>
        <v>12.653700000000001</v>
      </c>
      <c r="AS26" s="7" t="str">
        <f t="shared" si="1"/>
        <v>MWh</v>
      </c>
      <c r="AT26" s="104">
        <f t="shared" si="2"/>
        <v>45553.32</v>
      </c>
      <c r="AU26" s="7" t="str">
        <f t="shared" si="3"/>
        <v>Indonesia</v>
      </c>
      <c r="AV26" s="257">
        <f>IF($AE26="","",$AR26*IF($AE26="Electricity",VLOOKUP($AU26,'5-4. Calorific&amp;Emission factor'!$AD$9:$AJ$10,2,FALSE),VLOOKUP('3-3. (Raw data) Scope 2_Market'!$E26,'5-4. Calorific&amp;Emission factor'!$AD$9:$AJ$10,5,FALSE)))</f>
        <v>9752.2065900000016</v>
      </c>
      <c r="AW26" s="69">
        <f>IF($AE26="","",$AR26*IF($AE26="Electricity",VLOOKUP($AU26,'5-4. Calorific&amp;Emission factor'!$AD$9:$AJ$10,3,FALSE),VLOOKUP('3-3. (Raw data) Scope 2_Market'!$AU26,'5-4. Calorific&amp;Emission factor'!$AD$9:$AJ$10,6,FALSE)))</f>
        <v>0.48204571428571436</v>
      </c>
      <c r="AX26" s="69">
        <f>IF($AE26="","",$AR26*IF($AE26="Electricity",VLOOKUP($AU26,'5-4. Calorific&amp;Emission factor'!$AD$9:$AJ$10,4,FALSE),VLOOKUP('3-3. (Raw data) Scope 2_Market'!$AU26,'5-4. Calorific&amp;Emission factor'!$AD$9:$AJ$10,7,FALSE)))</f>
        <v>0.16327354838709679</v>
      </c>
      <c r="AY26" s="200">
        <f>IF($AE26="","",IF($AU26="Korea",((AV26*'5-4. Calorific&amp;Emission factor'!$D$7+AW26*'5-4. Calorific&amp;Emission factor'!$D$8+AX26*'5-4. Calorific&amp;Emission factor'!$D$9)/1000),$AR26*'5-4. Calorific&amp;Emission factor'!$AE$14))</f>
        <v>11.008719000000001</v>
      </c>
      <c r="AZ26" s="201"/>
      <c r="BB26" s="295"/>
    </row>
    <row r="27" spans="2:54" ht="18">
      <c r="B27" s="189">
        <v>22</v>
      </c>
      <c r="C27" s="115" t="s">
        <v>41</v>
      </c>
      <c r="D27" s="191" t="s">
        <v>41</v>
      </c>
      <c r="E27" s="116" t="s">
        <v>171</v>
      </c>
      <c r="F27" s="126" t="s">
        <v>172</v>
      </c>
      <c r="G27" s="117">
        <v>8.0724000000000018</v>
      </c>
      <c r="H27" s="122">
        <v>0.5766</v>
      </c>
      <c r="I27" s="122">
        <v>0.8649</v>
      </c>
      <c r="J27" s="122">
        <v>0.2883</v>
      </c>
      <c r="K27" s="122">
        <v>0.5766</v>
      </c>
      <c r="L27" s="122">
        <v>0.8649</v>
      </c>
      <c r="M27" s="122">
        <v>0.8649</v>
      </c>
      <c r="N27" s="122">
        <v>0.2883</v>
      </c>
      <c r="O27" s="122">
        <v>0.8649</v>
      </c>
      <c r="P27" s="122">
        <v>0.8649</v>
      </c>
      <c r="Q27" s="122">
        <v>0.5766</v>
      </c>
      <c r="R27" s="122">
        <v>0.8649</v>
      </c>
      <c r="S27" s="122">
        <v>0.5766</v>
      </c>
      <c r="T27" s="115" t="s">
        <v>168</v>
      </c>
      <c r="U27" s="323" t="s">
        <v>180</v>
      </c>
      <c r="V27" s="129" t="s">
        <v>173</v>
      </c>
      <c r="W27" s="128" t="s">
        <v>179</v>
      </c>
      <c r="X27" s="194">
        <v>0.87</v>
      </c>
      <c r="Y27" s="115" t="s">
        <v>175</v>
      </c>
      <c r="Z27" s="115">
        <v>2019</v>
      </c>
      <c r="AA27" s="194">
        <v>7.02264</v>
      </c>
      <c r="AB27" s="7"/>
      <c r="AC27" s="7"/>
      <c r="AD27" s="7">
        <v>2024</v>
      </c>
      <c r="AE27" s="7" t="str">
        <f t="shared" si="0"/>
        <v>Electricity</v>
      </c>
      <c r="AF27" s="104">
        <f>IF(OR($T27="MWh",$T27="GJ"), H27, "")
- IF(AND(VALUE(LEFT($AD27,4))&gt;=2024, COUNTIFS($D$6:D27, $D27, $AD$6:AD27, $AD27)=1),
      SUMIFS(
          INDEX('3-4. (Raw data) Scope 2_RE'!$G:$R, 0, COLUMNS($AF$6:AF27)),
          '3-4. (Raw data) Scope 2_RE'!$Z:$Z, LEFT($AD27,4),
          '3-4. (Raw data) Scope 2_RE'!$C:$C, $D27
      ),
      0)</f>
        <v>0.5766</v>
      </c>
      <c r="AG27" s="104">
        <f>IF(OR($T27="MWh",$T27="GJ"), I27, "")
- IF(AND(VALUE(LEFT($AD27,4))&gt;=2024, COUNTIFS($D$6:E27, $D27, $AD$6:AE27, $AD27)=1),
      SUMIFS(
          INDEX('3-4. (Raw data) Scope 2_RE'!$G:$R, 0, COLUMNS($AF$6:AG27)),
          '3-4. (Raw data) Scope 2_RE'!$Z:$Z, LEFT($AD27,4),
          '3-4. (Raw data) Scope 2_RE'!$C:$C, $D27
      ),
      0)</f>
        <v>0.8649</v>
      </c>
      <c r="AH27" s="104">
        <f>IF(OR($T27="MWh",$T27="GJ"), J27, "")
- IF(AND(VALUE(LEFT($AD27,4))&gt;=2024, COUNTIFS($D$6:F27, $D27, $AD$6:AF27, $AD27)=1),
      SUMIFS(
          INDEX('3-4. (Raw data) Scope 2_RE'!$G:$R, 0, COLUMNS($AF$6:AH27)),
          '3-4. (Raw data) Scope 2_RE'!$Z:$Z, LEFT($AD27,4),
          '3-4. (Raw data) Scope 2_RE'!$C:$C, $D27
      ),
      0)</f>
        <v>0.2883</v>
      </c>
      <c r="AI27" s="104">
        <f>IF(OR($T27="MWh",$T27="GJ"), K27, "")
- IF(AND(VALUE(LEFT($AD27,4))&gt;=2024, COUNTIFS($D$6:G27, $D27, $AD$6:AG27, $AD27)=1),
      SUMIFS(
          INDEX('3-4. (Raw data) Scope 2_RE'!$G:$R, 0, COLUMNS($AF$6:AI27)),
          '3-4. (Raw data) Scope 2_RE'!$Z:$Z, LEFT($AD27,4),
          '3-4. (Raw data) Scope 2_RE'!$C:$C, $D27
      ),
      0)</f>
        <v>0.5766</v>
      </c>
      <c r="AJ27" s="104">
        <f>IF(OR($T27="MWh",$T27="GJ"), L27, "")
- IF(AND(VALUE(LEFT($AD27,4))&gt;=2024, COUNTIFS($D$6:H27, $D27, $AD$6:AH27, $AD27)=1),
      SUMIFS(
          INDEX('3-4. (Raw data) Scope 2_RE'!$G:$R, 0, COLUMNS($AF$6:AJ27)),
          '3-4. (Raw data) Scope 2_RE'!$Z:$Z, LEFT($AD27,4),
          '3-4. (Raw data) Scope 2_RE'!$C:$C, $D27
      ),
      0)</f>
        <v>0.8649</v>
      </c>
      <c r="AK27" s="104">
        <f>IF(OR($T27="MWh",$T27="GJ"), M27, "")
- IF(AND(VALUE(LEFT($AD27,4))&gt;=2024, COUNTIFS($D$6:I27, $D27, $AD$6:AI27, $AD27)=1),
      SUMIFS(
          INDEX('3-4. (Raw data) Scope 2_RE'!$G:$R, 0, COLUMNS($AF$6:AK27)),
          '3-4. (Raw data) Scope 2_RE'!$Z:$Z, LEFT($AD27,4),
          '3-4. (Raw data) Scope 2_RE'!$C:$C, $D27
      ),
      0)</f>
        <v>0.8649</v>
      </c>
      <c r="AL27" s="104">
        <f>IF(OR($T27="MWh",$T27="GJ"), N27, "")
- IF(AND(VALUE(LEFT($AD27,4))&gt;=2024, COUNTIFS($D$6:J27, $D27, $AD$6:AJ27, $AD27)=1),
      SUMIFS(
          INDEX('3-4. (Raw data) Scope 2_RE'!$G:$R, 0, COLUMNS($AF$6:AL27)),
          '3-4. (Raw data) Scope 2_RE'!$Z:$Z, LEFT($AD27,4),
          '3-4. (Raw data) Scope 2_RE'!$C:$C, $D27
      ),
      0)</f>
        <v>0.2883</v>
      </c>
      <c r="AM27" s="104">
        <f>IF(OR($T27="MWh",$T27="GJ"), O27, "")
- IF(AND(VALUE(LEFT($AD27,4))&gt;=2024, COUNTIFS($D$6:K27, $D27, $AD$6:AK27, $AD27)=1),
      SUMIFS(
          INDEX('3-4. (Raw data) Scope 2_RE'!$G:$R, 0, COLUMNS($AF$6:AM27)),
          '3-4. (Raw data) Scope 2_RE'!$Z:$Z, LEFT($AD27,4),
          '3-4. (Raw data) Scope 2_RE'!$C:$C, $D27
      ),
      0)</f>
        <v>0.8649</v>
      </c>
      <c r="AN27" s="104">
        <f>IF(OR($T27="MWh",$T27="GJ"), P27, "")
- IF(AND(VALUE(LEFT($AD27,4))&gt;=2024, COUNTIFS($D$6:L27, $D27, $AD$6:AL27, $AD27)=1),
      SUMIFS(
          INDEX('3-4. (Raw data) Scope 2_RE'!$G:$R, 0, COLUMNS($AF$6:AN27)),
          '3-4. (Raw data) Scope 2_RE'!$Z:$Z, LEFT($AD27,4),
          '3-4. (Raw data) Scope 2_RE'!$C:$C, $D27
      ),
      0)</f>
        <v>0.8649</v>
      </c>
      <c r="AO27" s="104">
        <f>IF(OR($T27="MWh",$T27="GJ"), Q27, "")
- IF(AND(VALUE(LEFT($AD27,4))&gt;=2024, COUNTIFS($D$6:M27, $D27, $AD$6:AM27, $AD27)=1),
      SUMIFS(
          INDEX('3-4. (Raw data) Scope 2_RE'!$G:$R, 0, COLUMNS($AF$6:AO27)),
          '3-4. (Raw data) Scope 2_RE'!$Z:$Z, LEFT($AD27,4),
          '3-4. (Raw data) Scope 2_RE'!$C:$C, $D27
      ),
      0)</f>
        <v>0.5766</v>
      </c>
      <c r="AP27" s="104">
        <f>IF(OR($T27="MWh",$T27="GJ"), R27, "")
- IF(AND(VALUE(LEFT($AD27,4))&gt;=2024, COUNTIFS($D$6:N27, $D27, $AD$6:AN27, $AD27)=1),
      SUMIFS(
          INDEX('3-4. (Raw data) Scope 2_RE'!$G:$R, 0, COLUMNS($AF$6:AP27)),
          '3-4. (Raw data) Scope 2_RE'!$Z:$Z, LEFT($AD27,4),
          '3-4. (Raw data) Scope 2_RE'!$C:$C, $D27
      ),
      0)</f>
        <v>0.8649</v>
      </c>
      <c r="AQ27" s="104">
        <f>IF(OR($T27="MWh",$T27="GJ"), S27, "")
- IF(AND(VALUE(LEFT($AD27,4))&gt;=2024, COUNTIFS($D$6:O27, $D27, $AD$6:AO27, $AD27)=1),
      SUMIFS(
          INDEX('3-4. (Raw data) Scope 2_RE'!$G:$R, 0, COLUMNS($AF$6:AQ27)),
          '3-4. (Raw data) Scope 2_RE'!$Z:$Z, LEFT($AD27,4),
          '3-4. (Raw data) Scope 2_RE'!$C:$C, $D27
      ),
      0)</f>
        <v>0.5766</v>
      </c>
      <c r="AR27" s="104">
        <f t="shared" si="4"/>
        <v>8.0724000000000018</v>
      </c>
      <c r="AS27" s="7" t="str">
        <f t="shared" si="1"/>
        <v>MWh</v>
      </c>
      <c r="AT27" s="104">
        <f t="shared" si="2"/>
        <v>29060.640000000007</v>
      </c>
      <c r="AU27" s="7" t="str">
        <f t="shared" si="3"/>
        <v>Indonesia</v>
      </c>
      <c r="AV27" s="257">
        <f>IF($AE27="","",$AR27*IF($AE27="Electricity",VLOOKUP($AU27,'5-4. Calorific&amp;Emission factor'!$AD$9:$AJ$10,2,FALSE),VLOOKUP('3-3. (Raw data) Scope 2_Market'!$E27,'5-4. Calorific&amp;Emission factor'!$AD$9:$AJ$10,5,FALSE)))</f>
        <v>6221.3986800000021</v>
      </c>
      <c r="AW27" s="69">
        <f>IF($AE27="","",$AR27*IF($AE27="Electricity",VLOOKUP($AU27,'5-4. Calorific&amp;Emission factor'!$AD$9:$AJ$10,3,FALSE),VLOOKUP('3-3. (Raw data) Scope 2_Market'!$AU27,'5-4. Calorific&amp;Emission factor'!$AD$9:$AJ$10,6,FALSE)))</f>
        <v>0.30752000000000007</v>
      </c>
      <c r="AX27" s="69">
        <f>IF($AE27="","",$AR27*IF($AE27="Electricity",VLOOKUP($AU27,'5-4. Calorific&amp;Emission factor'!$AD$9:$AJ$10,4,FALSE),VLOOKUP('3-3. (Raw data) Scope 2_Market'!$AU27,'5-4. Calorific&amp;Emission factor'!$AD$9:$AJ$10,7,FALSE)))</f>
        <v>0.10416000000000002</v>
      </c>
      <c r="AY27" s="200">
        <f>IF($AE27="","",IF($AU27="Korea",((AV27*'5-4. Calorific&amp;Emission factor'!$D$7+AW27*'5-4. Calorific&amp;Emission factor'!$D$8+AX27*'5-4. Calorific&amp;Emission factor'!$D$9)/1000),$AR27*'5-4. Calorific&amp;Emission factor'!$AE$14))</f>
        <v>7.0229880000000016</v>
      </c>
      <c r="AZ27" s="201"/>
      <c r="BB27" s="295"/>
    </row>
    <row r="28" spans="2:54" ht="18">
      <c r="B28" s="189">
        <v>23</v>
      </c>
      <c r="C28" s="115" t="s">
        <v>42</v>
      </c>
      <c r="D28" s="191" t="s">
        <v>42</v>
      </c>
      <c r="E28" s="116" t="s">
        <v>171</v>
      </c>
      <c r="F28" s="126" t="s">
        <v>172</v>
      </c>
      <c r="G28" s="117">
        <v>2378.0160000000001</v>
      </c>
      <c r="H28" s="122">
        <v>172.208</v>
      </c>
      <c r="I28" s="122">
        <v>153.392</v>
      </c>
      <c r="J28" s="122">
        <v>206.14400000000001</v>
      </c>
      <c r="K28" s="122">
        <v>234.57599999999999</v>
      </c>
      <c r="L28" s="122">
        <v>187.50399999999999</v>
      </c>
      <c r="M28" s="122">
        <v>214.352</v>
      </c>
      <c r="N28" s="122">
        <v>215.61600000000001</v>
      </c>
      <c r="O28" s="122">
        <v>216.36799999999999</v>
      </c>
      <c r="P28" s="122">
        <v>219.536</v>
      </c>
      <c r="Q28" s="122">
        <v>197.21600000000001</v>
      </c>
      <c r="R28" s="122">
        <v>188.48</v>
      </c>
      <c r="S28" s="122">
        <v>172.624</v>
      </c>
      <c r="T28" s="115" t="s">
        <v>168</v>
      </c>
      <c r="U28" s="193">
        <v>2649836303</v>
      </c>
      <c r="V28" s="129" t="s">
        <v>173</v>
      </c>
      <c r="W28" s="128" t="s">
        <v>174</v>
      </c>
      <c r="X28" s="194">
        <v>0.8</v>
      </c>
      <c r="Y28" s="115" t="s">
        <v>175</v>
      </c>
      <c r="Z28" s="115">
        <v>2019</v>
      </c>
      <c r="AA28" s="194">
        <v>1902418</v>
      </c>
      <c r="AB28" s="7"/>
      <c r="AC28" s="7"/>
      <c r="AD28" s="7">
        <v>2022</v>
      </c>
      <c r="AE28" s="7" t="str">
        <f t="shared" si="0"/>
        <v>Electricity</v>
      </c>
      <c r="AF28" s="104">
        <f>IF(OR($T28="MWh",$T28="GJ"), H28, "")
- IF(AND(VALUE(LEFT($AD28,4))&gt;=2024, COUNTIFS($D$6:D28, $D28, $AD$6:AD28, $AD28)=1),
      SUMIFS(
          INDEX('3-4. (Raw data) Scope 2_RE'!$G:$R, 0, COLUMNS($AF$6:AF28)),
          '3-4. (Raw data) Scope 2_RE'!$Z:$Z, LEFT($AD28,4),
          '3-4. (Raw data) Scope 2_RE'!$C:$C, $D28
      ),
      0)</f>
        <v>172.208</v>
      </c>
      <c r="AG28" s="104">
        <f>IF(OR($T28="MWh",$T28="GJ"), I28, "")
- IF(AND(VALUE(LEFT($AD28,4))&gt;=2024, COUNTIFS($D$6:E28, $D28, $AD$6:AE28, $AD28)=1),
      SUMIFS(
          INDEX('3-4. (Raw data) Scope 2_RE'!$G:$R, 0, COLUMNS($AF$6:AG28)),
          '3-4. (Raw data) Scope 2_RE'!$Z:$Z, LEFT($AD28,4),
          '3-4. (Raw data) Scope 2_RE'!$C:$C, $D28
      ),
      0)</f>
        <v>153.392</v>
      </c>
      <c r="AH28" s="104">
        <f>IF(OR($T28="MWh",$T28="GJ"), J28, "")
- IF(AND(VALUE(LEFT($AD28,4))&gt;=2024, COUNTIFS($D$6:F28, $D28, $AD$6:AF28, $AD28)=1),
      SUMIFS(
          INDEX('3-4. (Raw data) Scope 2_RE'!$G:$R, 0, COLUMNS($AF$6:AH28)),
          '3-4. (Raw data) Scope 2_RE'!$Z:$Z, LEFT($AD28,4),
          '3-4. (Raw data) Scope 2_RE'!$C:$C, $D28
      ),
      0)</f>
        <v>206.14400000000001</v>
      </c>
      <c r="AI28" s="104">
        <f>IF(OR($T28="MWh",$T28="GJ"), K28, "")
- IF(AND(VALUE(LEFT($AD28,4))&gt;=2024, COUNTIFS($D$6:G28, $D28, $AD$6:AG28, $AD28)=1),
      SUMIFS(
          INDEX('3-4. (Raw data) Scope 2_RE'!$G:$R, 0, COLUMNS($AF$6:AI28)),
          '3-4. (Raw data) Scope 2_RE'!$Z:$Z, LEFT($AD28,4),
          '3-4. (Raw data) Scope 2_RE'!$C:$C, $D28
      ),
      0)</f>
        <v>234.57599999999999</v>
      </c>
      <c r="AJ28" s="104">
        <f>IF(OR($T28="MWh",$T28="GJ"), L28, "")
- IF(AND(VALUE(LEFT($AD28,4))&gt;=2024, COUNTIFS($D$6:H28, $D28, $AD$6:AH28, $AD28)=1),
      SUMIFS(
          INDEX('3-4. (Raw data) Scope 2_RE'!$G:$R, 0, COLUMNS($AF$6:AJ28)),
          '3-4. (Raw data) Scope 2_RE'!$Z:$Z, LEFT($AD28,4),
          '3-4. (Raw data) Scope 2_RE'!$C:$C, $D28
      ),
      0)</f>
        <v>187.50399999999999</v>
      </c>
      <c r="AK28" s="104">
        <f>IF(OR($T28="MWh",$T28="GJ"), M28, "")
- IF(AND(VALUE(LEFT($AD28,4))&gt;=2024, COUNTIFS($D$6:I28, $D28, $AD$6:AI28, $AD28)=1),
      SUMIFS(
          INDEX('3-4. (Raw data) Scope 2_RE'!$G:$R, 0, COLUMNS($AF$6:AK28)),
          '3-4. (Raw data) Scope 2_RE'!$Z:$Z, LEFT($AD28,4),
          '3-4. (Raw data) Scope 2_RE'!$C:$C, $D28
      ),
      0)</f>
        <v>214.352</v>
      </c>
      <c r="AL28" s="104">
        <f>IF(OR($T28="MWh",$T28="GJ"), N28, "")
- IF(AND(VALUE(LEFT($AD28,4))&gt;=2024, COUNTIFS($D$6:J28, $D28, $AD$6:AJ28, $AD28)=1),
      SUMIFS(
          INDEX('3-4. (Raw data) Scope 2_RE'!$G:$R, 0, COLUMNS($AF$6:AL28)),
          '3-4. (Raw data) Scope 2_RE'!$Z:$Z, LEFT($AD28,4),
          '3-4. (Raw data) Scope 2_RE'!$C:$C, $D28
      ),
      0)</f>
        <v>215.61600000000001</v>
      </c>
      <c r="AM28" s="104">
        <f>IF(OR($T28="MWh",$T28="GJ"), O28, "")
- IF(AND(VALUE(LEFT($AD28,4))&gt;=2024, COUNTIFS($D$6:K28, $D28, $AD$6:AK28, $AD28)=1),
      SUMIFS(
          INDEX('3-4. (Raw data) Scope 2_RE'!$G:$R, 0, COLUMNS($AF$6:AM28)),
          '3-4. (Raw data) Scope 2_RE'!$Z:$Z, LEFT($AD28,4),
          '3-4. (Raw data) Scope 2_RE'!$C:$C, $D28
      ),
      0)</f>
        <v>216.36799999999999</v>
      </c>
      <c r="AN28" s="104">
        <f>IF(OR($T28="MWh",$T28="GJ"), P28, "")
- IF(AND(VALUE(LEFT($AD28,4))&gt;=2024, COUNTIFS($D$6:L28, $D28, $AD$6:AL28, $AD28)=1),
      SUMIFS(
          INDEX('3-4. (Raw data) Scope 2_RE'!$G:$R, 0, COLUMNS($AF$6:AN28)),
          '3-4. (Raw data) Scope 2_RE'!$Z:$Z, LEFT($AD28,4),
          '3-4. (Raw data) Scope 2_RE'!$C:$C, $D28
      ),
      0)</f>
        <v>219.536</v>
      </c>
      <c r="AO28" s="104">
        <f>IF(OR($T28="MWh",$T28="GJ"), Q28, "")
- IF(AND(VALUE(LEFT($AD28,4))&gt;=2024, COUNTIFS($D$6:M28, $D28, $AD$6:AM28, $AD28)=1),
      SUMIFS(
          INDEX('3-4. (Raw data) Scope 2_RE'!$G:$R, 0, COLUMNS($AF$6:AO28)),
          '3-4. (Raw data) Scope 2_RE'!$Z:$Z, LEFT($AD28,4),
          '3-4. (Raw data) Scope 2_RE'!$C:$C, $D28
      ),
      0)</f>
        <v>197.21600000000001</v>
      </c>
      <c r="AP28" s="104">
        <f>IF(OR($T28="MWh",$T28="GJ"), R28, "")
- IF(AND(VALUE(LEFT($AD28,4))&gt;=2024, COUNTIFS($D$6:N28, $D28, $AD$6:AN28, $AD28)=1),
      SUMIFS(
          INDEX('3-4. (Raw data) Scope 2_RE'!$G:$R, 0, COLUMNS($AF$6:AP28)),
          '3-4. (Raw data) Scope 2_RE'!$Z:$Z, LEFT($AD28,4),
          '3-4. (Raw data) Scope 2_RE'!$C:$C, $D28
      ),
      0)</f>
        <v>188.48</v>
      </c>
      <c r="AQ28" s="104">
        <f>IF(OR($T28="MWh",$T28="GJ"), S28, "")
- IF(AND(VALUE(LEFT($AD28,4))&gt;=2024, COUNTIFS($D$6:O28, $D28, $AD$6:AO28, $AD28)=1),
      SUMIFS(
          INDEX('3-4. (Raw data) Scope 2_RE'!$G:$R, 0, COLUMNS($AF$6:AQ28)),
          '3-4. (Raw data) Scope 2_RE'!$Z:$Z, LEFT($AD28,4),
          '3-4. (Raw data) Scope 2_RE'!$C:$C, $D28
      ),
      0)</f>
        <v>172.624</v>
      </c>
      <c r="AR28" s="104">
        <f t="shared" si="4"/>
        <v>2378.0160000000001</v>
      </c>
      <c r="AS28" s="7" t="str">
        <f t="shared" si="1"/>
        <v>MWh</v>
      </c>
      <c r="AT28" s="104">
        <f t="shared" si="2"/>
        <v>8560857.5999999996</v>
      </c>
      <c r="AU28" s="7" t="str">
        <f t="shared" si="3"/>
        <v>Indonesia</v>
      </c>
      <c r="AV28" s="257">
        <f>IF($AE28="","",$AR28*IF($AE28="Electricity",VLOOKUP($AU28,'5-4. Calorific&amp;Emission factor'!$AD$9:$AJ$10,2,FALSE),VLOOKUP('3-3. (Raw data) Scope 2_Market'!$E28,'5-4. Calorific&amp;Emission factor'!$AD$9:$AJ$10,5,FALSE)))</f>
        <v>1832736.9312000002</v>
      </c>
      <c r="AW28" s="69">
        <f>IF($AE28="","",$AR28*IF($AE28="Electricity",VLOOKUP($AU28,'5-4. Calorific&amp;Emission factor'!$AD$9:$AJ$10,3,FALSE),VLOOKUP('3-3. (Raw data) Scope 2_Market'!$AU28,'5-4. Calorific&amp;Emission factor'!$AD$9:$AJ$10,6,FALSE)))</f>
        <v>90.591085714285725</v>
      </c>
      <c r="AX28" s="69">
        <f>IF($AE28="","",$AR28*IF($AE28="Electricity",VLOOKUP($AU28,'5-4. Calorific&amp;Emission factor'!$AD$9:$AJ$10,4,FALSE),VLOOKUP('3-3. (Raw data) Scope 2_Market'!$AU28,'5-4. Calorific&amp;Emission factor'!$AD$9:$AJ$10,7,FALSE)))</f>
        <v>30.684077419354839</v>
      </c>
      <c r="AY28" s="200">
        <f>IF($AE28="","",IF($AU28="Korea",((AV28*'5-4. Calorific&amp;Emission factor'!$D$7+AW28*'5-4. Calorific&amp;Emission factor'!$D$8+AX28*'5-4. Calorific&amp;Emission factor'!$D$9)/1000),$AR28*'5-4. Calorific&amp;Emission factor'!$AE$14))</f>
        <v>2068.87392</v>
      </c>
      <c r="AZ28" s="201"/>
      <c r="BB28" s="295"/>
    </row>
    <row r="29" spans="2:54" ht="18">
      <c r="B29" s="189">
        <v>24</v>
      </c>
      <c r="C29" s="115" t="s">
        <v>42</v>
      </c>
      <c r="D29" s="191" t="s">
        <v>42</v>
      </c>
      <c r="E29" s="116" t="s">
        <v>171</v>
      </c>
      <c r="F29" s="126" t="s">
        <v>172</v>
      </c>
      <c r="G29" s="117">
        <v>2347.692</v>
      </c>
      <c r="H29" s="122">
        <v>174.952</v>
      </c>
      <c r="I29" s="122">
        <v>168.376</v>
      </c>
      <c r="J29" s="122">
        <v>197.208</v>
      </c>
      <c r="K29" s="122">
        <v>127.458</v>
      </c>
      <c r="L29" s="122">
        <v>219.21600000000001</v>
      </c>
      <c r="M29" s="122">
        <v>195.541</v>
      </c>
      <c r="N29" s="122">
        <v>198.71199999999999</v>
      </c>
      <c r="O29" s="122">
        <v>196.904</v>
      </c>
      <c r="P29" s="122">
        <v>192.31</v>
      </c>
      <c r="Q29" s="122">
        <v>220.58199999999999</v>
      </c>
      <c r="R29" s="122">
        <v>239.39</v>
      </c>
      <c r="S29" s="122">
        <v>217.04300000000001</v>
      </c>
      <c r="T29" s="115" t="s">
        <v>168</v>
      </c>
      <c r="U29" s="193">
        <v>2599210153</v>
      </c>
      <c r="V29" s="129" t="s">
        <v>173</v>
      </c>
      <c r="W29" s="128" t="s">
        <v>174</v>
      </c>
      <c r="X29" s="194">
        <v>0.8</v>
      </c>
      <c r="Y29" s="115" t="s">
        <v>175</v>
      </c>
      <c r="Z29" s="115">
        <v>2019</v>
      </c>
      <c r="AA29" s="194">
        <v>1878153</v>
      </c>
      <c r="AB29" s="7"/>
      <c r="AC29" s="7"/>
      <c r="AD29" s="7">
        <v>2023</v>
      </c>
      <c r="AE29" s="7" t="str">
        <f t="shared" si="0"/>
        <v>Electricity</v>
      </c>
      <c r="AF29" s="104">
        <f>IF(OR($T29="MWh",$T29="GJ"), H29, "")
- IF(AND(VALUE(LEFT($AD29,4))&gt;=2024, COUNTIFS($D$6:D29, $D29, $AD$6:AD29, $AD29)=1),
      SUMIFS(
          INDEX('3-4. (Raw data) Scope 2_RE'!$G:$R, 0, COLUMNS($AF$6:AF29)),
          '3-4. (Raw data) Scope 2_RE'!$Z:$Z, LEFT($AD29,4),
          '3-4. (Raw data) Scope 2_RE'!$C:$C, $D29
      ),
      0)</f>
        <v>174.952</v>
      </c>
      <c r="AG29" s="104">
        <f>IF(OR($T29="MWh",$T29="GJ"), I29, "")
- IF(AND(VALUE(LEFT($AD29,4))&gt;=2024, COUNTIFS($D$6:E29, $D29, $AD$6:AE29, $AD29)=1),
      SUMIFS(
          INDEX('3-4. (Raw data) Scope 2_RE'!$G:$R, 0, COLUMNS($AF$6:AG29)),
          '3-4. (Raw data) Scope 2_RE'!$Z:$Z, LEFT($AD29,4),
          '3-4. (Raw data) Scope 2_RE'!$C:$C, $D29
      ),
      0)</f>
        <v>168.376</v>
      </c>
      <c r="AH29" s="104">
        <f>IF(OR($T29="MWh",$T29="GJ"), J29, "")
- IF(AND(VALUE(LEFT($AD29,4))&gt;=2024, COUNTIFS($D$6:F29, $D29, $AD$6:AF29, $AD29)=1),
      SUMIFS(
          INDEX('3-4. (Raw data) Scope 2_RE'!$G:$R, 0, COLUMNS($AF$6:AH29)),
          '3-4. (Raw data) Scope 2_RE'!$Z:$Z, LEFT($AD29,4),
          '3-4. (Raw data) Scope 2_RE'!$C:$C, $D29
      ),
      0)</f>
        <v>197.208</v>
      </c>
      <c r="AI29" s="104">
        <f>IF(OR($T29="MWh",$T29="GJ"), K29, "")
- IF(AND(VALUE(LEFT($AD29,4))&gt;=2024, COUNTIFS($D$6:G29, $D29, $AD$6:AG29, $AD29)=1),
      SUMIFS(
          INDEX('3-4. (Raw data) Scope 2_RE'!$G:$R, 0, COLUMNS($AF$6:AI29)),
          '3-4. (Raw data) Scope 2_RE'!$Z:$Z, LEFT($AD29,4),
          '3-4. (Raw data) Scope 2_RE'!$C:$C, $D29
      ),
      0)</f>
        <v>127.458</v>
      </c>
      <c r="AJ29" s="104">
        <f>IF(OR($T29="MWh",$T29="GJ"), L29, "")
- IF(AND(VALUE(LEFT($AD29,4))&gt;=2024, COUNTIFS($D$6:H29, $D29, $AD$6:AH29, $AD29)=1),
      SUMIFS(
          INDEX('3-4. (Raw data) Scope 2_RE'!$G:$R, 0, COLUMNS($AF$6:AJ29)),
          '3-4. (Raw data) Scope 2_RE'!$Z:$Z, LEFT($AD29,4),
          '3-4. (Raw data) Scope 2_RE'!$C:$C, $D29
      ),
      0)</f>
        <v>219.21600000000001</v>
      </c>
      <c r="AK29" s="104">
        <f>IF(OR($T29="MWh",$T29="GJ"), M29, "")
- IF(AND(VALUE(LEFT($AD29,4))&gt;=2024, COUNTIFS($D$6:I29, $D29, $AD$6:AI29, $AD29)=1),
      SUMIFS(
          INDEX('3-4. (Raw data) Scope 2_RE'!$G:$R, 0, COLUMNS($AF$6:AK29)),
          '3-4. (Raw data) Scope 2_RE'!$Z:$Z, LEFT($AD29,4),
          '3-4. (Raw data) Scope 2_RE'!$C:$C, $D29
      ),
      0)</f>
        <v>195.541</v>
      </c>
      <c r="AL29" s="104">
        <f>IF(OR($T29="MWh",$T29="GJ"), N29, "")
- IF(AND(VALUE(LEFT($AD29,4))&gt;=2024, COUNTIFS($D$6:J29, $D29, $AD$6:AJ29, $AD29)=1),
      SUMIFS(
          INDEX('3-4. (Raw data) Scope 2_RE'!$G:$R, 0, COLUMNS($AF$6:AL29)),
          '3-4. (Raw data) Scope 2_RE'!$Z:$Z, LEFT($AD29,4),
          '3-4. (Raw data) Scope 2_RE'!$C:$C, $D29
      ),
      0)</f>
        <v>198.71199999999999</v>
      </c>
      <c r="AM29" s="104">
        <f>IF(OR($T29="MWh",$T29="GJ"), O29, "")
- IF(AND(VALUE(LEFT($AD29,4))&gt;=2024, COUNTIFS($D$6:K29, $D29, $AD$6:AK29, $AD29)=1),
      SUMIFS(
          INDEX('3-4. (Raw data) Scope 2_RE'!$G:$R, 0, COLUMNS($AF$6:AM29)),
          '3-4. (Raw data) Scope 2_RE'!$Z:$Z, LEFT($AD29,4),
          '3-4. (Raw data) Scope 2_RE'!$C:$C, $D29
      ),
      0)</f>
        <v>196.904</v>
      </c>
      <c r="AN29" s="104">
        <f>IF(OR($T29="MWh",$T29="GJ"), P29, "")
- IF(AND(VALUE(LEFT($AD29,4))&gt;=2024, COUNTIFS($D$6:L29, $D29, $AD$6:AL29, $AD29)=1),
      SUMIFS(
          INDEX('3-4. (Raw data) Scope 2_RE'!$G:$R, 0, COLUMNS($AF$6:AN29)),
          '3-4. (Raw data) Scope 2_RE'!$Z:$Z, LEFT($AD29,4),
          '3-4. (Raw data) Scope 2_RE'!$C:$C, $D29
      ),
      0)</f>
        <v>192.31</v>
      </c>
      <c r="AO29" s="104">
        <f>IF(OR($T29="MWh",$T29="GJ"), Q29, "")
- IF(AND(VALUE(LEFT($AD29,4))&gt;=2024, COUNTIFS($D$6:M29, $D29, $AD$6:AM29, $AD29)=1),
      SUMIFS(
          INDEX('3-4. (Raw data) Scope 2_RE'!$G:$R, 0, COLUMNS($AF$6:AO29)),
          '3-4. (Raw data) Scope 2_RE'!$Z:$Z, LEFT($AD29,4),
          '3-4. (Raw data) Scope 2_RE'!$C:$C, $D29
      ),
      0)</f>
        <v>220.58199999999999</v>
      </c>
      <c r="AP29" s="104">
        <f>IF(OR($T29="MWh",$T29="GJ"), R29, "")
- IF(AND(VALUE(LEFT($AD29,4))&gt;=2024, COUNTIFS($D$6:N29, $D29, $AD$6:AN29, $AD29)=1),
      SUMIFS(
          INDEX('3-4. (Raw data) Scope 2_RE'!$G:$R, 0, COLUMNS($AF$6:AP29)),
          '3-4. (Raw data) Scope 2_RE'!$Z:$Z, LEFT($AD29,4),
          '3-4. (Raw data) Scope 2_RE'!$C:$C, $D29
      ),
      0)</f>
        <v>239.39</v>
      </c>
      <c r="AQ29" s="104">
        <f>IF(OR($T29="MWh",$T29="GJ"), S29, "")
- IF(AND(VALUE(LEFT($AD29,4))&gt;=2024, COUNTIFS($D$6:O29, $D29, $AD$6:AO29, $AD29)=1),
      SUMIFS(
          INDEX('3-4. (Raw data) Scope 2_RE'!$G:$R, 0, COLUMNS($AF$6:AQ29)),
          '3-4. (Raw data) Scope 2_RE'!$Z:$Z, LEFT($AD29,4),
          '3-4. (Raw data) Scope 2_RE'!$C:$C, $D29
      ),
      0)</f>
        <v>217.04300000000001</v>
      </c>
      <c r="AR29" s="104">
        <f t="shared" si="4"/>
        <v>2347.692</v>
      </c>
      <c r="AS29" s="7" t="str">
        <f t="shared" si="1"/>
        <v>MWh</v>
      </c>
      <c r="AT29" s="104">
        <f t="shared" si="2"/>
        <v>8451691.1999999993</v>
      </c>
      <c r="AU29" s="7" t="str">
        <f t="shared" si="3"/>
        <v>Indonesia</v>
      </c>
      <c r="AV29" s="257">
        <f>IF($AE29="","",$AR29*IF($AE29="Electricity",VLOOKUP($AU29,'5-4. Calorific&amp;Emission factor'!$AD$9:$AJ$10,2,FALSE),VLOOKUP('3-3. (Raw data) Scope 2_Market'!$E29,'5-4. Calorific&amp;Emission factor'!$AD$9:$AJ$10,5,FALSE)))</f>
        <v>1809366.2244000002</v>
      </c>
      <c r="AW29" s="69">
        <f>IF($AE29="","",$AR29*IF($AE29="Electricity",VLOOKUP($AU29,'5-4. Calorific&amp;Emission factor'!$AD$9:$AJ$10,3,FALSE),VLOOKUP('3-3. (Raw data) Scope 2_Market'!$AU29,'5-4. Calorific&amp;Emission factor'!$AD$9:$AJ$10,6,FALSE)))</f>
        <v>89.435885714285718</v>
      </c>
      <c r="AX29" s="69">
        <f>IF($AE29="","",$AR29*IF($AE29="Electricity",VLOOKUP($AU29,'5-4. Calorific&amp;Emission factor'!$AD$9:$AJ$10,4,FALSE),VLOOKUP('3-3. (Raw data) Scope 2_Market'!$AU29,'5-4. Calorific&amp;Emission factor'!$AD$9:$AJ$10,7,FALSE)))</f>
        <v>30.2928</v>
      </c>
      <c r="AY29" s="200">
        <f>IF($AE29="","",IF($AU29="Korea",((AV29*'5-4. Calorific&amp;Emission factor'!$D$7+AW29*'5-4. Calorific&amp;Emission factor'!$D$8+AX29*'5-4. Calorific&amp;Emission factor'!$D$9)/1000),$AR29*'5-4. Calorific&amp;Emission factor'!$AE$14))</f>
        <v>2042.4920400000001</v>
      </c>
      <c r="AZ29" s="201"/>
      <c r="BB29" s="295"/>
    </row>
    <row r="30" spans="2:54" ht="18">
      <c r="B30" s="189">
        <v>25</v>
      </c>
      <c r="C30" s="115" t="s">
        <v>42</v>
      </c>
      <c r="D30" s="191" t="s">
        <v>42</v>
      </c>
      <c r="E30" s="116" t="s">
        <v>171</v>
      </c>
      <c r="F30" s="126" t="s">
        <v>172</v>
      </c>
      <c r="G30" s="117">
        <v>3542.5660000000003</v>
      </c>
      <c r="H30" s="122">
        <v>245.78399999999999</v>
      </c>
      <c r="I30" s="122">
        <v>224.66300000000001</v>
      </c>
      <c r="J30" s="122">
        <v>259.904</v>
      </c>
      <c r="K30" s="122">
        <v>211.07300000000001</v>
      </c>
      <c r="L30" s="122">
        <v>306.65800000000002</v>
      </c>
      <c r="M30" s="122">
        <v>277.37700000000001</v>
      </c>
      <c r="N30" s="122">
        <v>316.565</v>
      </c>
      <c r="O30" s="122">
        <v>293.66399999999999</v>
      </c>
      <c r="P30" s="122">
        <v>330.51400000000001</v>
      </c>
      <c r="Q30" s="122">
        <v>376.16899999999998</v>
      </c>
      <c r="R30" s="122">
        <v>348.07900000000001</v>
      </c>
      <c r="S30" s="122">
        <v>352.11599999999999</v>
      </c>
      <c r="T30" s="115" t="s">
        <v>168</v>
      </c>
      <c r="U30" s="193">
        <v>3282815422</v>
      </c>
      <c r="V30" s="129" t="s">
        <v>173</v>
      </c>
      <c r="W30" s="128" t="s">
        <v>174</v>
      </c>
      <c r="X30" s="194">
        <v>0.8</v>
      </c>
      <c r="Y30" s="115" t="s">
        <v>175</v>
      </c>
      <c r="Z30" s="115">
        <v>2019</v>
      </c>
      <c r="AA30" s="194">
        <v>2552360</v>
      </c>
      <c r="AB30" s="7"/>
      <c r="AC30" s="7"/>
      <c r="AD30" s="7">
        <v>2024</v>
      </c>
      <c r="AE30" s="7" t="str">
        <f t="shared" si="0"/>
        <v>Electricity</v>
      </c>
      <c r="AF30" s="104">
        <f>IF(OR($T30="MWh",$T30="GJ"), H30, "")
- IF(AND(VALUE(LEFT($AD30,4))&gt;=2024, COUNTIFS($D$6:D30, $D30, $AD$6:AD30, $AD30)=1),
      SUMIFS(
          INDEX('3-4. (Raw data) Scope 2_RE'!$G:$R, 0, COLUMNS($AF$6:AF30)),
          '3-4. (Raw data) Scope 2_RE'!$Z:$Z, LEFT($AD30,4),
          '3-4. (Raw data) Scope 2_RE'!$C:$C, $D30
      ),
      0)</f>
        <v>245.78399999999999</v>
      </c>
      <c r="AG30" s="104">
        <f>IF(OR($T30="MWh",$T30="GJ"), I30, "")
- IF(AND(VALUE(LEFT($AD30,4))&gt;=2024, COUNTIFS($D$6:E30, $D30, $AD$6:AE30, $AD30)=1),
      SUMIFS(
          INDEX('3-4. (Raw data) Scope 2_RE'!$G:$R, 0, COLUMNS($AF$6:AG30)),
          '3-4. (Raw data) Scope 2_RE'!$Z:$Z, LEFT($AD30,4),
          '3-4. (Raw data) Scope 2_RE'!$C:$C, $D30
      ),
      0)</f>
        <v>224.66300000000001</v>
      </c>
      <c r="AH30" s="104">
        <f>IF(OR($T30="MWh",$T30="GJ"), J30, "")
- IF(AND(VALUE(LEFT($AD30,4))&gt;=2024, COUNTIFS($D$6:F30, $D30, $AD$6:AF30, $AD30)=1),
      SUMIFS(
          INDEX('3-4. (Raw data) Scope 2_RE'!$G:$R, 0, COLUMNS($AF$6:AH30)),
          '3-4. (Raw data) Scope 2_RE'!$Z:$Z, LEFT($AD30,4),
          '3-4. (Raw data) Scope 2_RE'!$C:$C, $D30
      ),
      0)</f>
        <v>259.904</v>
      </c>
      <c r="AI30" s="104">
        <f>IF(OR($T30="MWh",$T30="GJ"), K30, "")
- IF(AND(VALUE(LEFT($AD30,4))&gt;=2024, COUNTIFS($D$6:G30, $D30, $AD$6:AG30, $AD30)=1),
      SUMIFS(
          INDEX('3-4. (Raw data) Scope 2_RE'!$G:$R, 0, COLUMNS($AF$6:AI30)),
          '3-4. (Raw data) Scope 2_RE'!$Z:$Z, LEFT($AD30,4),
          '3-4. (Raw data) Scope 2_RE'!$C:$C, $D30
      ),
      0)</f>
        <v>211.07300000000001</v>
      </c>
      <c r="AJ30" s="104">
        <f>IF(OR($T30="MWh",$T30="GJ"), L30, "")
- IF(AND(VALUE(LEFT($AD30,4))&gt;=2024, COUNTIFS($D$6:H30, $D30, $AD$6:AH30, $AD30)=1),
      SUMIFS(
          INDEX('3-4. (Raw data) Scope 2_RE'!$G:$R, 0, COLUMNS($AF$6:AJ30)),
          '3-4. (Raw data) Scope 2_RE'!$Z:$Z, LEFT($AD30,4),
          '3-4. (Raw data) Scope 2_RE'!$C:$C, $D30
      ),
      0)</f>
        <v>306.65800000000002</v>
      </c>
      <c r="AK30" s="104">
        <f>IF(OR($T30="MWh",$T30="GJ"), M30, "")
- IF(AND(VALUE(LEFT($AD30,4))&gt;=2024, COUNTIFS($D$6:I30, $D30, $AD$6:AI30, $AD30)=1),
      SUMIFS(
          INDEX('3-4. (Raw data) Scope 2_RE'!$G:$R, 0, COLUMNS($AF$6:AK30)),
          '3-4. (Raw data) Scope 2_RE'!$Z:$Z, LEFT($AD30,4),
          '3-4. (Raw data) Scope 2_RE'!$C:$C, $D30
      ),
      0)</f>
        <v>277.37700000000001</v>
      </c>
      <c r="AL30" s="104">
        <f>IF(OR($T30="MWh",$T30="GJ"), N30, "")
- IF(AND(VALUE(LEFT($AD30,4))&gt;=2024, COUNTIFS($D$6:J30, $D30, $AD$6:AJ30, $AD30)=1),
      SUMIFS(
          INDEX('3-4. (Raw data) Scope 2_RE'!$G:$R, 0, COLUMNS($AF$6:AL30)),
          '3-4. (Raw data) Scope 2_RE'!$Z:$Z, LEFT($AD30,4),
          '3-4. (Raw data) Scope 2_RE'!$C:$C, $D30
      ),
      0)</f>
        <v>316.565</v>
      </c>
      <c r="AM30" s="104">
        <f>IF(OR($T30="MWh",$T30="GJ"), O30, "")
- IF(AND(VALUE(LEFT($AD30,4))&gt;=2024, COUNTIFS($D$6:K30, $D30, $AD$6:AK30, $AD30)=1),
      SUMIFS(
          INDEX('3-4. (Raw data) Scope 2_RE'!$G:$R, 0, COLUMNS($AF$6:AM30)),
          '3-4. (Raw data) Scope 2_RE'!$Z:$Z, LEFT($AD30,4),
          '3-4. (Raw data) Scope 2_RE'!$C:$C, $D30
      ),
      0)</f>
        <v>293.66399999999999</v>
      </c>
      <c r="AN30" s="104">
        <f>IF(OR($T30="MWh",$T30="GJ"), P30, "")
- IF(AND(VALUE(LEFT($AD30,4))&gt;=2024, COUNTIFS($D$6:L30, $D30, $AD$6:AL30, $AD30)=1),
      SUMIFS(
          INDEX('3-4. (Raw data) Scope 2_RE'!$G:$R, 0, COLUMNS($AF$6:AN30)),
          '3-4. (Raw data) Scope 2_RE'!$Z:$Z, LEFT($AD30,4),
          '3-4. (Raw data) Scope 2_RE'!$C:$C, $D30
      ),
      0)</f>
        <v>330.51400000000001</v>
      </c>
      <c r="AO30" s="104">
        <f>IF(OR($T30="MWh",$T30="GJ"), Q30, "")
- IF(AND(VALUE(LEFT($AD30,4))&gt;=2024, COUNTIFS($D$6:M30, $D30, $AD$6:AM30, $AD30)=1),
      SUMIFS(
          INDEX('3-4. (Raw data) Scope 2_RE'!$G:$R, 0, COLUMNS($AF$6:AO30)),
          '3-4. (Raw data) Scope 2_RE'!$Z:$Z, LEFT($AD30,4),
          '3-4. (Raw data) Scope 2_RE'!$C:$C, $D30
      ),
      0)</f>
        <v>376.16899999999998</v>
      </c>
      <c r="AP30" s="104">
        <f>IF(OR($T30="MWh",$T30="GJ"), R30, "")
- IF(AND(VALUE(LEFT($AD30,4))&gt;=2024, COUNTIFS($D$6:N30, $D30, $AD$6:AN30, $AD30)=1),
      SUMIFS(
          INDEX('3-4. (Raw data) Scope 2_RE'!$G:$R, 0, COLUMNS($AF$6:AP30)),
          '3-4. (Raw data) Scope 2_RE'!$Z:$Z, LEFT($AD30,4),
          '3-4. (Raw data) Scope 2_RE'!$C:$C, $D30
      ),
      0)</f>
        <v>348.07900000000001</v>
      </c>
      <c r="AQ30" s="104">
        <f>IF(OR($T30="MWh",$T30="GJ"), S30, "")
- IF(AND(VALUE(LEFT($AD30,4))&gt;=2024, COUNTIFS($D$6:O30, $D30, $AD$6:AO30, $AD30)=1),
      SUMIFS(
          INDEX('3-4. (Raw data) Scope 2_RE'!$G:$R, 0, COLUMNS($AF$6:AQ30)),
          '3-4. (Raw data) Scope 2_RE'!$Z:$Z, LEFT($AD30,4),
          '3-4. (Raw data) Scope 2_RE'!$C:$C, $D30
      ),
      0)</f>
        <v>352.11599999999999</v>
      </c>
      <c r="AR30" s="104">
        <f t="shared" si="4"/>
        <v>3542.5660000000003</v>
      </c>
      <c r="AS30" s="7" t="str">
        <f t="shared" si="1"/>
        <v>MWh</v>
      </c>
      <c r="AT30" s="104">
        <f t="shared" si="2"/>
        <v>12753237.600000001</v>
      </c>
      <c r="AU30" s="7" t="str">
        <f t="shared" si="3"/>
        <v>Indonesia</v>
      </c>
      <c r="AV30" s="257">
        <f>IF($AE30="","",$AR30*IF($AE30="Electricity",VLOOKUP($AU30,'5-4. Calorific&amp;Emission factor'!$AD$9:$AJ$10,2,FALSE),VLOOKUP('3-3. (Raw data) Scope 2_Market'!$E30,'5-4. Calorific&amp;Emission factor'!$AD$9:$AJ$10,5,FALSE)))</f>
        <v>2730255.6162000005</v>
      </c>
      <c r="AW30" s="69">
        <f>IF($AE30="","",$AR30*IF($AE30="Electricity",VLOOKUP($AU30,'5-4. Calorific&amp;Emission factor'!$AD$9:$AJ$10,3,FALSE),VLOOKUP('3-3. (Raw data) Scope 2_Market'!$AU30,'5-4. Calorific&amp;Emission factor'!$AD$9:$AJ$10,6,FALSE)))</f>
        <v>134.95489523809525</v>
      </c>
      <c r="AX30" s="69">
        <f>IF($AE30="","",$AR30*IF($AE30="Electricity",VLOOKUP($AU30,'5-4. Calorific&amp;Emission factor'!$AD$9:$AJ$10,4,FALSE),VLOOKUP('3-3. (Raw data) Scope 2_Market'!$AU30,'5-4. Calorific&amp;Emission factor'!$AD$9:$AJ$10,7,FALSE)))</f>
        <v>45.710529032258066</v>
      </c>
      <c r="AY30" s="200">
        <f>IF($AE30="","",IF($AU30="Korea",((AV30*'5-4. Calorific&amp;Emission factor'!$D$7+AW30*'5-4. Calorific&amp;Emission factor'!$D$8+AX30*'5-4. Calorific&amp;Emission factor'!$D$9)/1000),$AR30*'5-4. Calorific&amp;Emission factor'!$AE$14))</f>
        <v>3082.03242</v>
      </c>
      <c r="AZ30" s="201"/>
      <c r="BB30" s="295"/>
    </row>
    <row r="31" spans="2:54" ht="18">
      <c r="B31" s="189">
        <v>26</v>
      </c>
      <c r="C31" s="112" t="s">
        <v>181</v>
      </c>
      <c r="D31" s="190" t="s">
        <v>604</v>
      </c>
      <c r="E31" s="116" t="s">
        <v>611</v>
      </c>
      <c r="F31" s="126" t="s">
        <v>172</v>
      </c>
      <c r="G31" s="117">
        <v>6.7221333333333328</v>
      </c>
      <c r="H31" s="122">
        <v>0.56479999999999997</v>
      </c>
      <c r="I31" s="122">
        <v>0.49613333333333332</v>
      </c>
      <c r="J31" s="122">
        <v>0.45046666666666663</v>
      </c>
      <c r="K31" s="122">
        <v>0.42126666666666668</v>
      </c>
      <c r="L31" s="122">
        <v>0.53173333333333339</v>
      </c>
      <c r="M31" s="122">
        <v>0.65346666666666675</v>
      </c>
      <c r="N31" s="122">
        <v>0.83133333333333337</v>
      </c>
      <c r="O31" s="122">
        <v>0.8866666666666666</v>
      </c>
      <c r="P31" s="122">
        <v>0.63379999999999992</v>
      </c>
      <c r="Q31" s="122">
        <v>0.34233333333333332</v>
      </c>
      <c r="R31" s="122">
        <v>0.36380000000000001</v>
      </c>
      <c r="S31" s="122">
        <v>0.54633333333333334</v>
      </c>
      <c r="T31" s="115" t="s">
        <v>168</v>
      </c>
      <c r="U31" s="193"/>
      <c r="V31" s="129" t="s">
        <v>169</v>
      </c>
      <c r="W31" s="128" t="s">
        <v>745</v>
      </c>
      <c r="X31" s="128"/>
      <c r="Y31" s="194"/>
      <c r="Z31" s="115"/>
      <c r="AA31" s="115"/>
      <c r="AB31" s="194"/>
      <c r="AC31" s="7"/>
      <c r="AD31" s="7">
        <v>2022</v>
      </c>
      <c r="AE31" s="7" t="str">
        <f t="shared" si="0"/>
        <v>Electricity</v>
      </c>
      <c r="AF31" s="104">
        <f>IF(OR($T31="MWh",$T31="GJ"), H31, "")
- IF(AND(VALUE(LEFT($AD31,4))&gt;=2024, COUNTIFS($D$6:D31, $D31, $AD$6:AD31, $AD31)=1),
      SUMIFS(
          INDEX('3-4. (Raw data) Scope 2_RE'!$G:$R, 0, COLUMNS($AF$6:AF31)),
          '3-4. (Raw data) Scope 2_RE'!$Z:$Z, LEFT($AD31,4),
          '3-4. (Raw data) Scope 2_RE'!$C:$C, $D31
      ),
      0)</f>
        <v>0.56479999999999997</v>
      </c>
      <c r="AG31" s="104">
        <f>IF(OR($T31="MWh",$T31="GJ"), I31, "")
- IF(AND(VALUE(LEFT($AD31,4))&gt;=2024, COUNTIFS($D$6:E31, $D31, $AD$6:AE31, $AD31)=1),
      SUMIFS(
          INDEX('3-4. (Raw data) Scope 2_RE'!$G:$R, 0, COLUMNS($AF$6:AG31)),
          '3-4. (Raw data) Scope 2_RE'!$Z:$Z, LEFT($AD31,4),
          '3-4. (Raw data) Scope 2_RE'!$C:$C, $D31
      ),
      0)</f>
        <v>0.49613333333333332</v>
      </c>
      <c r="AH31" s="104">
        <f>IF(OR($T31="MWh",$T31="GJ"), J31, "")
- IF(AND(VALUE(LEFT($AD31,4))&gt;=2024, COUNTIFS($D$6:F31, $D31, $AD$6:AF31, $AD31)=1),
      SUMIFS(
          INDEX('3-4. (Raw data) Scope 2_RE'!$G:$R, 0, COLUMNS($AF$6:AH31)),
          '3-4. (Raw data) Scope 2_RE'!$Z:$Z, LEFT($AD31,4),
          '3-4. (Raw data) Scope 2_RE'!$C:$C, $D31
      ),
      0)</f>
        <v>0.45046666666666663</v>
      </c>
      <c r="AI31" s="104">
        <f>IF(OR($T31="MWh",$T31="GJ"), K31, "")
- IF(AND(VALUE(LEFT($AD31,4))&gt;=2024, COUNTIFS($D$6:G31, $D31, $AD$6:AG31, $AD31)=1),
      SUMIFS(
          INDEX('3-4. (Raw data) Scope 2_RE'!$G:$R, 0, COLUMNS($AF$6:AI31)),
          '3-4. (Raw data) Scope 2_RE'!$Z:$Z, LEFT($AD31,4),
          '3-4. (Raw data) Scope 2_RE'!$C:$C, $D31
      ),
      0)</f>
        <v>0.42126666666666668</v>
      </c>
      <c r="AJ31" s="104">
        <f>IF(OR($T31="MWh",$T31="GJ"), L31, "")
- IF(AND(VALUE(LEFT($AD31,4))&gt;=2024, COUNTIFS($D$6:H31, $D31, $AD$6:AH31, $AD31)=1),
      SUMIFS(
          INDEX('3-4. (Raw data) Scope 2_RE'!$G:$R, 0, COLUMNS($AF$6:AJ31)),
          '3-4. (Raw data) Scope 2_RE'!$Z:$Z, LEFT($AD31,4),
          '3-4. (Raw data) Scope 2_RE'!$C:$C, $D31
      ),
      0)</f>
        <v>0.53173333333333339</v>
      </c>
      <c r="AK31" s="104">
        <f>IF(OR($T31="MWh",$T31="GJ"), M31, "")
- IF(AND(VALUE(LEFT($AD31,4))&gt;=2024, COUNTIFS($D$6:I31, $D31, $AD$6:AI31, $AD31)=1),
      SUMIFS(
          INDEX('3-4. (Raw data) Scope 2_RE'!$G:$R, 0, COLUMNS($AF$6:AK31)),
          '3-4. (Raw data) Scope 2_RE'!$Z:$Z, LEFT($AD31,4),
          '3-4. (Raw data) Scope 2_RE'!$C:$C, $D31
      ),
      0)</f>
        <v>0.65346666666666675</v>
      </c>
      <c r="AL31" s="104">
        <f>IF(OR($T31="MWh",$T31="GJ"), N31, "")
- IF(AND(VALUE(LEFT($AD31,4))&gt;=2024, COUNTIFS($D$6:J31, $D31, $AD$6:AJ31, $AD31)=1),
      SUMIFS(
          INDEX('3-4. (Raw data) Scope 2_RE'!$G:$R, 0, COLUMNS($AF$6:AL31)),
          '3-4. (Raw data) Scope 2_RE'!$Z:$Z, LEFT($AD31,4),
          '3-4. (Raw data) Scope 2_RE'!$C:$C, $D31
      ),
      0)</f>
        <v>0.83133333333333337</v>
      </c>
      <c r="AM31" s="104">
        <f>IF(OR($T31="MWh",$T31="GJ"), O31, "")
- IF(AND(VALUE(LEFT($AD31,4))&gt;=2024, COUNTIFS($D$6:K31, $D31, $AD$6:AK31, $AD31)=1),
      SUMIFS(
          INDEX('3-4. (Raw data) Scope 2_RE'!$G:$R, 0, COLUMNS($AF$6:AM31)),
          '3-4. (Raw data) Scope 2_RE'!$Z:$Z, LEFT($AD31,4),
          '3-4. (Raw data) Scope 2_RE'!$C:$C, $D31
      ),
      0)</f>
        <v>0.8866666666666666</v>
      </c>
      <c r="AN31" s="104">
        <f>IF(OR($T31="MWh",$T31="GJ"), P31, "")
- IF(AND(VALUE(LEFT($AD31,4))&gt;=2024, COUNTIFS($D$6:L31, $D31, $AD$6:AL31, $AD31)=1),
      SUMIFS(
          INDEX('3-4. (Raw data) Scope 2_RE'!$G:$R, 0, COLUMNS($AF$6:AN31)),
          '3-4. (Raw data) Scope 2_RE'!$Z:$Z, LEFT($AD31,4),
          '3-4. (Raw data) Scope 2_RE'!$C:$C, $D31
      ),
      0)</f>
        <v>0.63379999999999992</v>
      </c>
      <c r="AO31" s="104">
        <f>IF(OR($T31="MWh",$T31="GJ"), Q31, "")
- IF(AND(VALUE(LEFT($AD31,4))&gt;=2024, COUNTIFS($D$6:M31, $D31, $AD$6:AM31, $AD31)=1),
      SUMIFS(
          INDEX('3-4. (Raw data) Scope 2_RE'!$G:$R, 0, COLUMNS($AF$6:AO31)),
          '3-4. (Raw data) Scope 2_RE'!$Z:$Z, LEFT($AD31,4),
          '3-4. (Raw data) Scope 2_RE'!$C:$C, $D31
      ),
      0)</f>
        <v>0.34233333333333332</v>
      </c>
      <c r="AP31" s="104">
        <f>IF(OR($T31="MWh",$T31="GJ"), R31, "")
- IF(AND(VALUE(LEFT($AD31,4))&gt;=2024, COUNTIFS($D$6:N31, $D31, $AD$6:AN31, $AD31)=1),
      SUMIFS(
          INDEX('3-4. (Raw data) Scope 2_RE'!$G:$R, 0, COLUMNS($AF$6:AP31)),
          '3-4. (Raw data) Scope 2_RE'!$Z:$Z, LEFT($AD31,4),
          '3-4. (Raw data) Scope 2_RE'!$C:$C, $D31
      ),
      0)</f>
        <v>0.36380000000000001</v>
      </c>
      <c r="AQ31" s="104">
        <f>IF(OR($T31="MWh",$T31="GJ"), S31, "")
- IF(AND(VALUE(LEFT($AD31,4))&gt;=2024, COUNTIFS($D$6:O31, $D31, $AD$6:AO31, $AD31)=1),
      SUMIFS(
          INDEX('3-4. (Raw data) Scope 2_RE'!$G:$R, 0, COLUMNS($AF$6:AQ31)),
          '3-4. (Raw data) Scope 2_RE'!$Z:$Z, LEFT($AD31,4),
          '3-4. (Raw data) Scope 2_RE'!$C:$C, $D31
      ),
      0)</f>
        <v>0.54633333333333334</v>
      </c>
      <c r="AR31" s="104">
        <f t="shared" si="4"/>
        <v>6.7221333333333328</v>
      </c>
      <c r="AS31" s="7" t="str">
        <f t="shared" si="1"/>
        <v>MWh</v>
      </c>
      <c r="AT31" s="104">
        <f t="shared" si="2"/>
        <v>24199.679999999997</v>
      </c>
      <c r="AU31" s="7" t="str">
        <f t="shared" si="3"/>
        <v>Korea</v>
      </c>
      <c r="AV31" s="257">
        <f>IF($AE31="","",$AR31*IF($AE31="Electricity",VLOOKUP($AU31,'5-4. Calorific&amp;Emission factor'!$AD$9:$AJ$10,2,FALSE),VLOOKUP('3-3. (Raw data) Scope 2_Market'!$E31,'5-4. Calorific&amp;Emission factor'!$AD$9:$AJ$10,5,FALSE)))</f>
        <v>3127.8086399999997</v>
      </c>
      <c r="AW31" s="69">
        <f>IF($AE31="","",$AR31*IF($AE31="Electricity",VLOOKUP($AU31,'5-4. Calorific&amp;Emission factor'!$AD$9:$AJ$10,3,FALSE),VLOOKUP('3-3. (Raw data) Scope 2_Market'!$AU31,'5-4. Calorific&amp;Emission factor'!$AD$9:$AJ$10,6,FALSE)))</f>
        <v>6.4020317460317458E-2</v>
      </c>
      <c r="AX31" s="69">
        <f>IF($AE31="","",$AR31*IF($AE31="Electricity",VLOOKUP($AU31,'5-4. Calorific&amp;Emission factor'!$AD$9:$AJ$10,4,FALSE),VLOOKUP('3-3. (Raw data) Scope 2_Market'!$AU31,'5-4. Calorific&amp;Emission factor'!$AD$9:$AJ$10,7,FALSE)))</f>
        <v>3.4694881720430108E-2</v>
      </c>
      <c r="AY31" s="200">
        <f>IF($AE31="","",IF($AU31="Korea",((AV31*'5-4. Calorific&amp;Emission factor'!$D$7+AW31*'5-4. Calorific&amp;Emission factor'!$D$8+AX31*'5-4. Calorific&amp;Emission factor'!$D$9)/1000),$AR31*'5-4. Calorific&amp;Emission factor'!$AE$14))</f>
        <v>3.1390088912811063</v>
      </c>
      <c r="AZ31" s="201"/>
      <c r="BB31" s="295"/>
    </row>
    <row r="32" spans="2:54" ht="18">
      <c r="B32" s="189">
        <v>27</v>
      </c>
      <c r="C32" s="112" t="s">
        <v>181</v>
      </c>
      <c r="D32" s="190" t="s">
        <v>604</v>
      </c>
      <c r="E32" s="116" t="s">
        <v>611</v>
      </c>
      <c r="F32" s="126" t="s">
        <v>172</v>
      </c>
      <c r="G32" s="117">
        <v>5.5153999999999996</v>
      </c>
      <c r="H32" s="122">
        <v>0.48113333333333336</v>
      </c>
      <c r="I32" s="122">
        <v>0.40233333333333332</v>
      </c>
      <c r="J32" s="122">
        <v>0.32346666666666662</v>
      </c>
      <c r="K32" s="122">
        <v>0.27500000000000002</v>
      </c>
      <c r="L32" s="122">
        <v>0.41153333333333336</v>
      </c>
      <c r="M32" s="122">
        <v>0.58513333333333328</v>
      </c>
      <c r="N32" s="122">
        <v>0.62366666666666659</v>
      </c>
      <c r="O32" s="122">
        <v>0.77413333333333334</v>
      </c>
      <c r="P32" s="122">
        <v>0.52213333333333334</v>
      </c>
      <c r="Q32" s="122">
        <v>0.28793333333333332</v>
      </c>
      <c r="R32" s="122">
        <v>0.38153333333333339</v>
      </c>
      <c r="S32" s="122">
        <v>0.44739999999999996</v>
      </c>
      <c r="T32" s="115" t="s">
        <v>168</v>
      </c>
      <c r="U32" s="193"/>
      <c r="V32" s="129" t="s">
        <v>169</v>
      </c>
      <c r="W32" s="128" t="s">
        <v>745</v>
      </c>
      <c r="X32" s="128"/>
      <c r="Y32" s="194"/>
      <c r="Z32" s="115"/>
      <c r="AA32" s="115"/>
      <c r="AB32" s="194"/>
      <c r="AC32" s="7"/>
      <c r="AD32" s="7">
        <v>2023</v>
      </c>
      <c r="AE32" s="7" t="str">
        <f t="shared" si="0"/>
        <v>Electricity</v>
      </c>
      <c r="AF32" s="104">
        <f>IF(OR($T32="MWh",$T32="GJ"), H32, "")
- IF(AND(VALUE(LEFT($AD32,4))&gt;=2024, COUNTIFS($D$6:D32, $D32, $AD$6:AD32, $AD32)=1),
      SUMIFS(
          INDEX('3-4. (Raw data) Scope 2_RE'!$G:$R, 0, COLUMNS($AF$6:AF32)),
          '3-4. (Raw data) Scope 2_RE'!$Z:$Z, LEFT($AD32,4),
          '3-4. (Raw data) Scope 2_RE'!$C:$C, $D32
      ),
      0)</f>
        <v>0.48113333333333336</v>
      </c>
      <c r="AG32" s="104">
        <f>IF(OR($T32="MWh",$T32="GJ"), I32, "")
- IF(AND(VALUE(LEFT($AD32,4))&gt;=2024, COUNTIFS($D$6:E32, $D32, $AD$6:AE32, $AD32)=1),
      SUMIFS(
          INDEX('3-4. (Raw data) Scope 2_RE'!$G:$R, 0, COLUMNS($AF$6:AG32)),
          '3-4. (Raw data) Scope 2_RE'!$Z:$Z, LEFT($AD32,4),
          '3-4. (Raw data) Scope 2_RE'!$C:$C, $D32
      ),
      0)</f>
        <v>0.40233333333333332</v>
      </c>
      <c r="AH32" s="104">
        <f>IF(OR($T32="MWh",$T32="GJ"), J32, "")
- IF(AND(VALUE(LEFT($AD32,4))&gt;=2024, COUNTIFS($D$6:F32, $D32, $AD$6:AF32, $AD32)=1),
      SUMIFS(
          INDEX('3-4. (Raw data) Scope 2_RE'!$G:$R, 0, COLUMNS($AF$6:AH32)),
          '3-4. (Raw data) Scope 2_RE'!$Z:$Z, LEFT($AD32,4),
          '3-4. (Raw data) Scope 2_RE'!$C:$C, $D32
      ),
      0)</f>
        <v>0.32346666666666662</v>
      </c>
      <c r="AI32" s="104">
        <f>IF(OR($T32="MWh",$T32="GJ"), K32, "")
- IF(AND(VALUE(LEFT($AD32,4))&gt;=2024, COUNTIFS($D$6:G32, $D32, $AD$6:AG32, $AD32)=1),
      SUMIFS(
          INDEX('3-4. (Raw data) Scope 2_RE'!$G:$R, 0, COLUMNS($AF$6:AI32)),
          '3-4. (Raw data) Scope 2_RE'!$Z:$Z, LEFT($AD32,4),
          '3-4. (Raw data) Scope 2_RE'!$C:$C, $D32
      ),
      0)</f>
        <v>0.27500000000000002</v>
      </c>
      <c r="AJ32" s="104">
        <f>IF(OR($T32="MWh",$T32="GJ"), L32, "")
- IF(AND(VALUE(LEFT($AD32,4))&gt;=2024, COUNTIFS($D$6:H32, $D32, $AD$6:AH32, $AD32)=1),
      SUMIFS(
          INDEX('3-4. (Raw data) Scope 2_RE'!$G:$R, 0, COLUMNS($AF$6:AJ32)),
          '3-4. (Raw data) Scope 2_RE'!$Z:$Z, LEFT($AD32,4),
          '3-4. (Raw data) Scope 2_RE'!$C:$C, $D32
      ),
      0)</f>
        <v>0.41153333333333336</v>
      </c>
      <c r="AK32" s="104">
        <f>IF(OR($T32="MWh",$T32="GJ"), M32, "")
- IF(AND(VALUE(LEFT($AD32,4))&gt;=2024, COUNTIFS($D$6:I32, $D32, $AD$6:AI32, $AD32)=1),
      SUMIFS(
          INDEX('3-4. (Raw data) Scope 2_RE'!$G:$R, 0, COLUMNS($AF$6:AK32)),
          '3-4. (Raw data) Scope 2_RE'!$Z:$Z, LEFT($AD32,4),
          '3-4. (Raw data) Scope 2_RE'!$C:$C, $D32
      ),
      0)</f>
        <v>0.58513333333333328</v>
      </c>
      <c r="AL32" s="104">
        <f>IF(OR($T32="MWh",$T32="GJ"), N32, "")
- IF(AND(VALUE(LEFT($AD32,4))&gt;=2024, COUNTIFS($D$6:J32, $D32, $AD$6:AJ32, $AD32)=1),
      SUMIFS(
          INDEX('3-4. (Raw data) Scope 2_RE'!$G:$R, 0, COLUMNS($AF$6:AL32)),
          '3-4. (Raw data) Scope 2_RE'!$Z:$Z, LEFT($AD32,4),
          '3-4. (Raw data) Scope 2_RE'!$C:$C, $D32
      ),
      0)</f>
        <v>0.62366666666666659</v>
      </c>
      <c r="AM32" s="104">
        <f>IF(OR($T32="MWh",$T32="GJ"), O32, "")
- IF(AND(VALUE(LEFT($AD32,4))&gt;=2024, COUNTIFS($D$6:K32, $D32, $AD$6:AK32, $AD32)=1),
      SUMIFS(
          INDEX('3-4. (Raw data) Scope 2_RE'!$G:$R, 0, COLUMNS($AF$6:AM32)),
          '3-4. (Raw data) Scope 2_RE'!$Z:$Z, LEFT($AD32,4),
          '3-4. (Raw data) Scope 2_RE'!$C:$C, $D32
      ),
      0)</f>
        <v>0.77413333333333334</v>
      </c>
      <c r="AN32" s="104">
        <f>IF(OR($T32="MWh",$T32="GJ"), P32, "")
- IF(AND(VALUE(LEFT($AD32,4))&gt;=2024, COUNTIFS($D$6:L32, $D32, $AD$6:AL32, $AD32)=1),
      SUMIFS(
          INDEX('3-4. (Raw data) Scope 2_RE'!$G:$R, 0, COLUMNS($AF$6:AN32)),
          '3-4. (Raw data) Scope 2_RE'!$Z:$Z, LEFT($AD32,4),
          '3-4. (Raw data) Scope 2_RE'!$C:$C, $D32
      ),
      0)</f>
        <v>0.52213333333333334</v>
      </c>
      <c r="AO32" s="104">
        <f>IF(OR($T32="MWh",$T32="GJ"), Q32, "")
- IF(AND(VALUE(LEFT($AD32,4))&gt;=2024, COUNTIFS($D$6:M32, $D32, $AD$6:AM32, $AD32)=1),
      SUMIFS(
          INDEX('3-4. (Raw data) Scope 2_RE'!$G:$R, 0, COLUMNS($AF$6:AO32)),
          '3-4. (Raw data) Scope 2_RE'!$Z:$Z, LEFT($AD32,4),
          '3-4. (Raw data) Scope 2_RE'!$C:$C, $D32
      ),
      0)</f>
        <v>0.28793333333333332</v>
      </c>
      <c r="AP32" s="104">
        <f>IF(OR($T32="MWh",$T32="GJ"), R32, "")
- IF(AND(VALUE(LEFT($AD32,4))&gt;=2024, COUNTIFS($D$6:N32, $D32, $AD$6:AN32, $AD32)=1),
      SUMIFS(
          INDEX('3-4. (Raw data) Scope 2_RE'!$G:$R, 0, COLUMNS($AF$6:AP32)),
          '3-4. (Raw data) Scope 2_RE'!$Z:$Z, LEFT($AD32,4),
          '3-4. (Raw data) Scope 2_RE'!$C:$C, $D32
      ),
      0)</f>
        <v>0.38153333333333339</v>
      </c>
      <c r="AQ32" s="104">
        <f>IF(OR($T32="MWh",$T32="GJ"), S32, "")
- IF(AND(VALUE(LEFT($AD32,4))&gt;=2024, COUNTIFS($D$6:O32, $D32, $AD$6:AO32, $AD32)=1),
      SUMIFS(
          INDEX('3-4. (Raw data) Scope 2_RE'!$G:$R, 0, COLUMNS($AF$6:AQ32)),
          '3-4. (Raw data) Scope 2_RE'!$Z:$Z, LEFT($AD32,4),
          '3-4. (Raw data) Scope 2_RE'!$C:$C, $D32
      ),
      0)</f>
        <v>0.44739999999999996</v>
      </c>
      <c r="AR32" s="104">
        <f t="shared" si="4"/>
        <v>5.5153999999999996</v>
      </c>
      <c r="AS32" s="7" t="str">
        <f t="shared" si="1"/>
        <v>MWh</v>
      </c>
      <c r="AT32" s="104">
        <f t="shared" si="2"/>
        <v>19855.439999999999</v>
      </c>
      <c r="AU32" s="7" t="str">
        <f t="shared" si="3"/>
        <v>Korea</v>
      </c>
      <c r="AV32" s="257">
        <f>IF($AE32="","",$AR32*IF($AE32="Electricity",VLOOKUP($AU32,'5-4. Calorific&amp;Emission factor'!$AD$9:$AJ$10,2,FALSE),VLOOKUP('3-3. (Raw data) Scope 2_Market'!$E32,'5-4. Calorific&amp;Emission factor'!$AD$9:$AJ$10,5,FALSE)))</f>
        <v>2566.3156199999999</v>
      </c>
      <c r="AW32" s="69">
        <f>IF($AE32="","",$AR32*IF($AE32="Electricity",VLOOKUP($AU32,'5-4. Calorific&amp;Emission factor'!$AD$9:$AJ$10,3,FALSE),VLOOKUP('3-3. (Raw data) Scope 2_Market'!$AU32,'5-4. Calorific&amp;Emission factor'!$AD$9:$AJ$10,6,FALSE)))</f>
        <v>5.2527619047619052E-2</v>
      </c>
      <c r="AX32" s="69">
        <f>IF($AE32="","",$AR32*IF($AE32="Electricity",VLOOKUP($AU32,'5-4. Calorific&amp;Emission factor'!$AD$9:$AJ$10,4,FALSE),VLOOKUP('3-3. (Raw data) Scope 2_Market'!$AU32,'5-4. Calorific&amp;Emission factor'!$AD$9:$AJ$10,7,FALSE)))</f>
        <v>2.8466580645161287E-2</v>
      </c>
      <c r="AY32" s="200">
        <f>IF($AE32="","",IF($AU32="Korea",((AV32*'5-4. Calorific&amp;Emission factor'!$D$7+AW32*'5-4. Calorific&amp;Emission factor'!$D$8+AX32*'5-4. Calorific&amp;Emission factor'!$D$9)/1000),$AR32*'5-4. Calorific&amp;Emission factor'!$AE$14))</f>
        <v>2.5755052422304141</v>
      </c>
      <c r="AZ32" s="201"/>
      <c r="BB32" s="295"/>
    </row>
    <row r="33" spans="2:54" ht="18">
      <c r="B33" s="189">
        <v>28</v>
      </c>
      <c r="C33" s="112" t="s">
        <v>181</v>
      </c>
      <c r="D33" s="190" t="s">
        <v>604</v>
      </c>
      <c r="E33" s="116" t="s">
        <v>611</v>
      </c>
      <c r="F33" s="126" t="s">
        <v>172</v>
      </c>
      <c r="G33" s="117">
        <v>5.1026000000000007</v>
      </c>
      <c r="H33" s="122">
        <v>0.47653333333333336</v>
      </c>
      <c r="I33" s="122">
        <v>0.35599999999999998</v>
      </c>
      <c r="J33" s="122">
        <v>0.33539999999999998</v>
      </c>
      <c r="K33" s="122">
        <v>0.2722</v>
      </c>
      <c r="L33" s="122">
        <v>0.38453333333333339</v>
      </c>
      <c r="M33" s="122">
        <v>0.57540000000000002</v>
      </c>
      <c r="N33" s="122">
        <v>0.71573333333333333</v>
      </c>
      <c r="O33" s="122">
        <v>0.81140000000000001</v>
      </c>
      <c r="P33" s="122">
        <v>0.54326666666666668</v>
      </c>
      <c r="Q33" s="122">
        <v>0.33300000000000002</v>
      </c>
      <c r="R33" s="122">
        <v>0.29913333333333331</v>
      </c>
      <c r="S33" s="122">
        <v>0.47339999999999999</v>
      </c>
      <c r="T33" s="115" t="s">
        <v>168</v>
      </c>
      <c r="U33" s="193"/>
      <c r="V33" s="129" t="s">
        <v>169</v>
      </c>
      <c r="W33" s="128" t="s">
        <v>745</v>
      </c>
      <c r="X33" s="128"/>
      <c r="Y33" s="194"/>
      <c r="Z33" s="115"/>
      <c r="AA33" s="115"/>
      <c r="AB33" s="194"/>
      <c r="AC33" s="7"/>
      <c r="AD33" s="7">
        <v>2024</v>
      </c>
      <c r="AE33" s="7" t="str">
        <f t="shared" si="0"/>
        <v>Electricity</v>
      </c>
      <c r="AF33" s="104">
        <f>IF(OR($T33="MWh",$T33="GJ"), H33, "")
- IF(AND(VALUE(LEFT($AD33,4))&gt;=2024, COUNTIFS($D$6:D33, $D33, $AD$6:AD33, $AD33)=1),
      SUMIFS(
          INDEX('3-4. (Raw data) Scope 2_RE'!$G:$R, 0, COLUMNS($AF$6:AF33)),
          '3-4. (Raw data) Scope 2_RE'!$Z:$Z, LEFT($AD33,4),
          '3-4. (Raw data) Scope 2_RE'!$C:$C, $D33
      ),
      0)</f>
        <v>0.47653333333333336</v>
      </c>
      <c r="AG33" s="104">
        <f>IF(OR($T33="MWh",$T33="GJ"), I33, "")
- IF(AND(VALUE(LEFT($AD33,4))&gt;=2024, COUNTIFS($D$6:E33, $D33, $AD$6:AE33, $AD33)=1),
      SUMIFS(
          INDEX('3-4. (Raw data) Scope 2_RE'!$G:$R, 0, COLUMNS($AF$6:AG33)),
          '3-4. (Raw data) Scope 2_RE'!$Z:$Z, LEFT($AD33,4),
          '3-4. (Raw data) Scope 2_RE'!$C:$C, $D33
      ),
      0)</f>
        <v>0.35599999999999998</v>
      </c>
      <c r="AH33" s="104">
        <f>IF(OR($T33="MWh",$T33="GJ"), J33, "")
- IF(AND(VALUE(LEFT($AD33,4))&gt;=2024, COUNTIFS($D$6:F33, $D33, $AD$6:AF33, $AD33)=1),
      SUMIFS(
          INDEX('3-4. (Raw data) Scope 2_RE'!$G:$R, 0, COLUMNS($AF$6:AH33)),
          '3-4. (Raw data) Scope 2_RE'!$Z:$Z, LEFT($AD33,4),
          '3-4. (Raw data) Scope 2_RE'!$C:$C, $D33
      ),
      0)</f>
        <v>0.33539999999999998</v>
      </c>
      <c r="AI33" s="104">
        <f>IF(OR($T33="MWh",$T33="GJ"), K33, "")
- IF(AND(VALUE(LEFT($AD33,4))&gt;=2024, COUNTIFS($D$6:G33, $D33, $AD$6:AG33, $AD33)=1),
      SUMIFS(
          INDEX('3-4. (Raw data) Scope 2_RE'!$G:$R, 0, COLUMNS($AF$6:AI33)),
          '3-4. (Raw data) Scope 2_RE'!$Z:$Z, LEFT($AD33,4),
          '3-4. (Raw data) Scope 2_RE'!$C:$C, $D33
      ),
      0)</f>
        <v>0.2722</v>
      </c>
      <c r="AJ33" s="104">
        <f>IF(OR($T33="MWh",$T33="GJ"), L33, "")
- IF(AND(VALUE(LEFT($AD33,4))&gt;=2024, COUNTIFS($D$6:H33, $D33, $AD$6:AH33, $AD33)=1),
      SUMIFS(
          INDEX('3-4. (Raw data) Scope 2_RE'!$G:$R, 0, COLUMNS($AF$6:AJ33)),
          '3-4. (Raw data) Scope 2_RE'!$Z:$Z, LEFT($AD33,4),
          '3-4. (Raw data) Scope 2_RE'!$C:$C, $D33
      ),
      0)</f>
        <v>0.38453333333333339</v>
      </c>
      <c r="AK33" s="104">
        <f>IF(OR($T33="MWh",$T33="GJ"), M33, "")
- IF(AND(VALUE(LEFT($AD33,4))&gt;=2024, COUNTIFS($D$6:I33, $D33, $AD$6:AI33, $AD33)=1),
      SUMIFS(
          INDEX('3-4. (Raw data) Scope 2_RE'!$G:$R, 0, COLUMNS($AF$6:AK33)),
          '3-4. (Raw data) Scope 2_RE'!$Z:$Z, LEFT($AD33,4),
          '3-4. (Raw data) Scope 2_RE'!$C:$C, $D33
      ),
      0)</f>
        <v>0.57540000000000002</v>
      </c>
      <c r="AL33" s="104">
        <f>IF(OR($T33="MWh",$T33="GJ"), N33, "")
- IF(AND(VALUE(LEFT($AD33,4))&gt;=2024, COUNTIFS($D$6:J33, $D33, $AD$6:AJ33, $AD33)=1),
      SUMIFS(
          INDEX('3-4. (Raw data) Scope 2_RE'!$G:$R, 0, COLUMNS($AF$6:AL33)),
          '3-4. (Raw data) Scope 2_RE'!$Z:$Z, LEFT($AD33,4),
          '3-4. (Raw data) Scope 2_RE'!$C:$C, $D33
      ),
      0)</f>
        <v>0.71573333333333333</v>
      </c>
      <c r="AM33" s="104">
        <f>IF(OR($T33="MWh",$T33="GJ"), O33, "")
- IF(AND(VALUE(LEFT($AD33,4))&gt;=2024, COUNTIFS($D$6:K33, $D33, $AD$6:AK33, $AD33)=1),
      SUMIFS(
          INDEX('3-4. (Raw data) Scope 2_RE'!$G:$R, 0, COLUMNS($AF$6:AM33)),
          '3-4. (Raw data) Scope 2_RE'!$Z:$Z, LEFT($AD33,4),
          '3-4. (Raw data) Scope 2_RE'!$C:$C, $D33
      ),
      0)</f>
        <v>0.81140000000000001</v>
      </c>
      <c r="AN33" s="104">
        <f>IF(OR($T33="MWh",$T33="GJ"), P33, "")
- IF(AND(VALUE(LEFT($AD33,4))&gt;=2024, COUNTIFS($D$6:L33, $D33, $AD$6:AL33, $AD33)=1),
      SUMIFS(
          INDEX('3-4. (Raw data) Scope 2_RE'!$G:$R, 0, COLUMNS($AF$6:AN33)),
          '3-4. (Raw data) Scope 2_RE'!$Z:$Z, LEFT($AD33,4),
          '3-4. (Raw data) Scope 2_RE'!$C:$C, $D33
      ),
      0)</f>
        <v>0.54326666666666668</v>
      </c>
      <c r="AO33" s="104">
        <f>IF(OR($T33="MWh",$T33="GJ"), Q33, "")
- IF(AND(VALUE(LEFT($AD33,4))&gt;=2024, COUNTIFS($D$6:M33, $D33, $AD$6:AM33, $AD33)=1),
      SUMIFS(
          INDEX('3-4. (Raw data) Scope 2_RE'!$G:$R, 0, COLUMNS($AF$6:AO33)),
          '3-4. (Raw data) Scope 2_RE'!$Z:$Z, LEFT($AD33,4),
          '3-4. (Raw data) Scope 2_RE'!$C:$C, $D33
      ),
      0)</f>
        <v>0.33300000000000002</v>
      </c>
      <c r="AP33" s="104">
        <f>IF(OR($T33="MWh",$T33="GJ"), R33, "")
- IF(AND(VALUE(LEFT($AD33,4))&gt;=2024, COUNTIFS($D$6:N33, $D33, $AD$6:AN33, $AD33)=1),
      SUMIFS(
          INDEX('3-4. (Raw data) Scope 2_RE'!$G:$R, 0, COLUMNS($AF$6:AP33)),
          '3-4. (Raw data) Scope 2_RE'!$Z:$Z, LEFT($AD33,4),
          '3-4. (Raw data) Scope 2_RE'!$C:$C, $D33
      ),
      0)</f>
        <v>0.29913333333333331</v>
      </c>
      <c r="AQ33" s="104">
        <f>IF(OR($T33="MWh",$T33="GJ"), S33, "")
- IF(AND(VALUE(LEFT($AD33,4))&gt;=2024, COUNTIFS($D$6:O33, $D33, $AD$6:AO33, $AD33)=1),
      SUMIFS(
          INDEX('3-4. (Raw data) Scope 2_RE'!$G:$R, 0, COLUMNS($AF$6:AQ33)),
          '3-4. (Raw data) Scope 2_RE'!$Z:$Z, LEFT($AD33,4),
          '3-4. (Raw data) Scope 2_RE'!$C:$C, $D33
      ),
      0)</f>
        <v>0.47339999999999999</v>
      </c>
      <c r="AR33" s="104">
        <f t="shared" si="4"/>
        <v>5.5760000000000005</v>
      </c>
      <c r="AS33" s="7" t="str">
        <f t="shared" si="1"/>
        <v>MWh</v>
      </c>
      <c r="AT33" s="104">
        <f t="shared" si="2"/>
        <v>20073.600000000002</v>
      </c>
      <c r="AU33" s="7" t="str">
        <f t="shared" si="3"/>
        <v>Korea</v>
      </c>
      <c r="AV33" s="257">
        <f>IF($AE33="","",$AR33*IF($AE33="Electricity",VLOOKUP($AU33,'5-4. Calorific&amp;Emission factor'!$AD$9:$AJ$10,2,FALSE),VLOOKUP('3-3. (Raw data) Scope 2_Market'!$E33,'5-4. Calorific&amp;Emission factor'!$AD$9:$AJ$10,5,FALSE)))</f>
        <v>2594.5128000000004</v>
      </c>
      <c r="AW33" s="69">
        <f>IF($AE33="","",$AR33*IF($AE33="Electricity",VLOOKUP($AU33,'5-4. Calorific&amp;Emission factor'!$AD$9:$AJ$10,3,FALSE),VLOOKUP('3-3. (Raw data) Scope 2_Market'!$AU33,'5-4. Calorific&amp;Emission factor'!$AD$9:$AJ$10,6,FALSE)))</f>
        <v>5.3104761904761912E-2</v>
      </c>
      <c r="AX33" s="69">
        <f>IF($AE33="","",$AR33*IF($AE33="Electricity",VLOOKUP($AU33,'5-4. Calorific&amp;Emission factor'!$AD$9:$AJ$10,4,FALSE),VLOOKUP('3-3. (Raw data) Scope 2_Market'!$AU33,'5-4. Calorific&amp;Emission factor'!$AD$9:$AJ$10,7,FALSE)))</f>
        <v>2.8779354838709682E-2</v>
      </c>
      <c r="AY33" s="200">
        <f>IF($AE33="","",IF($AU33="Korea",((AV33*'5-4. Calorific&amp;Emission factor'!$D$7+AW33*'5-4. Calorific&amp;Emission factor'!$D$8+AX33*'5-4. Calorific&amp;Emission factor'!$D$9)/1000),$AR33*'5-4. Calorific&amp;Emission factor'!$AE$14))</f>
        <v>2.6038033924423969</v>
      </c>
      <c r="AZ33" s="201"/>
      <c r="BB33" s="295"/>
    </row>
    <row r="35" spans="2:54">
      <c r="AR35" s="295"/>
    </row>
    <row r="36" spans="2:54">
      <c r="AR36" s="295"/>
    </row>
    <row r="37" spans="2:54">
      <c r="AR37" s="295"/>
    </row>
    <row r="41" spans="2:54">
      <c r="AS41" s="201"/>
      <c r="AT41" s="201"/>
    </row>
    <row r="42" spans="2:54">
      <c r="AS42" s="201"/>
      <c r="AT42" s="201"/>
    </row>
    <row r="43" spans="2:54">
      <c r="AS43" s="201"/>
      <c r="AT43" s="201"/>
    </row>
  </sheetData>
  <autoFilter ref="B5:BA33" xr:uid="{C7105556-E672-422F-96D8-BC4C5C854335}"/>
  <mergeCells count="5">
    <mergeCell ref="D4:E4"/>
    <mergeCell ref="F4:V4"/>
    <mergeCell ref="W4:AC4"/>
    <mergeCell ref="AD4:AU4"/>
    <mergeCell ref="AV4:AY4"/>
  </mergeCells>
  <phoneticPr fontId="2" type="noConversion"/>
  <conditionalFormatting sqref="C18:D30">
    <cfRule type="expression" dxfId="44" priority="6">
      <formula>$E18="-Please Select-"</formula>
    </cfRule>
    <cfRule type="expression" dxfId="43" priority="7">
      <formula>$A18="*Example"</formula>
    </cfRule>
  </conditionalFormatting>
  <conditionalFormatting sqref="C6:E8">
    <cfRule type="expression" dxfId="42" priority="3">
      <formula>$E6="-선택-"</formula>
    </cfRule>
  </conditionalFormatting>
  <conditionalFormatting sqref="C9:E17">
    <cfRule type="expression" dxfId="41" priority="103">
      <formula>$A9="*Example"</formula>
    </cfRule>
    <cfRule type="expression" dxfId="40" priority="102">
      <formula>$E9="-Please Select-"</formula>
    </cfRule>
  </conditionalFormatting>
  <conditionalFormatting sqref="C31:E33">
    <cfRule type="expression" dxfId="39" priority="1">
      <formula>$E31="-선택-"</formula>
    </cfRule>
    <cfRule type="expression" dxfId="38" priority="2">
      <formula>$A31="*예시"</formula>
    </cfRule>
  </conditionalFormatting>
  <conditionalFormatting sqref="C6:F8">
    <cfRule type="expression" dxfId="37" priority="4">
      <formula>$A6="*예시"</formula>
    </cfRule>
  </conditionalFormatting>
  <conditionalFormatting sqref="E18:E20">
    <cfRule type="expression" dxfId="36" priority="97">
      <formula>$A18="*Example"</formula>
    </cfRule>
    <cfRule type="expression" dxfId="35" priority="96">
      <formula>$E18="-Please Select-"</formula>
    </cfRule>
  </conditionalFormatting>
  <conditionalFormatting sqref="E18:E33 Y6:AB8 T6:T33 X9:AA30 W21:W33 X31:AB33">
    <cfRule type="expression" dxfId="34" priority="112">
      <formula>$E6="-Please Select-"</formula>
    </cfRule>
  </conditionalFormatting>
  <conditionalFormatting sqref="E22:E30">
    <cfRule type="expression" dxfId="33" priority="79">
      <formula>$A22="*Example"</formula>
    </cfRule>
    <cfRule type="expression" dxfId="32" priority="78">
      <formula>$E22="-Please Select-"</formula>
    </cfRule>
  </conditionalFormatting>
  <conditionalFormatting sqref="F9:F33">
    <cfRule type="expression" dxfId="31" priority="5">
      <formula>$A9="*Example"</formula>
    </cfRule>
  </conditionalFormatting>
  <conditionalFormatting sqref="G6:G33">
    <cfRule type="expression" dxfId="30" priority="12">
      <formula>$A6="*예시"</formula>
    </cfRule>
    <cfRule type="expression" dxfId="29" priority="71">
      <formula>$E6="-선택-"</formula>
    </cfRule>
  </conditionalFormatting>
  <conditionalFormatting sqref="H6:S8">
    <cfRule type="expression" dxfId="28" priority="64">
      <formula>$A6="*예시"</formula>
    </cfRule>
  </conditionalFormatting>
  <conditionalFormatting sqref="H9:S21">
    <cfRule type="expression" dxfId="27" priority="31">
      <formula>$A9="*Example"</formula>
    </cfRule>
    <cfRule type="expression" dxfId="26" priority="30">
      <formula>$E9="-Please Select-"</formula>
    </cfRule>
  </conditionalFormatting>
  <conditionalFormatting sqref="H25:S33">
    <cfRule type="expression" dxfId="25" priority="9">
      <formula>$A25="*Example"</formula>
    </cfRule>
    <cfRule type="expression" dxfId="24" priority="8">
      <formula>$E25="-Please Select-"</formula>
    </cfRule>
  </conditionalFormatting>
  <conditionalFormatting sqref="U15:U33">
    <cfRule type="expression" dxfId="23" priority="11">
      <formula>$E15="-Please Select-"</formula>
    </cfRule>
    <cfRule type="expression" dxfId="22" priority="10">
      <formula>$A15="*Example"</formula>
    </cfRule>
  </conditionalFormatting>
  <conditionalFormatting sqref="U9:W14">
    <cfRule type="expression" dxfId="21" priority="51">
      <formula>$E9="-Please Select-"</formula>
    </cfRule>
    <cfRule type="expression" dxfId="20" priority="50">
      <formula>$A9="*Example"</formula>
    </cfRule>
  </conditionalFormatting>
  <conditionalFormatting sqref="U6:X8 H6:S8">
    <cfRule type="expression" dxfId="19" priority="63">
      <formula>$E6="-선택-"</formula>
    </cfRule>
  </conditionalFormatting>
  <conditionalFormatting sqref="U6:X8">
    <cfRule type="expression" dxfId="18" priority="62">
      <formula>$A6="*예시"</formula>
    </cfRule>
  </conditionalFormatting>
  <conditionalFormatting sqref="V7:V33">
    <cfRule type="expression" dxfId="17" priority="118">
      <formula>$E7="-선택-"</formula>
    </cfRule>
    <cfRule type="expression" dxfId="16" priority="119">
      <formula>$A7="*예시"</formula>
    </cfRule>
  </conditionalFormatting>
  <conditionalFormatting sqref="V21:V30">
    <cfRule type="expression" dxfId="15" priority="14">
      <formula>$E21="-Please Select-"</formula>
    </cfRule>
    <cfRule type="expression" dxfId="14" priority="13">
      <formula>$A21="*Example"</formula>
    </cfRule>
  </conditionalFormatting>
  <conditionalFormatting sqref="V31:V33">
    <cfRule type="expression" dxfId="13" priority="16">
      <formula>$E31="-선택-"</formula>
    </cfRule>
    <cfRule type="expression" dxfId="12" priority="15">
      <formula>$A31="*예시"</formula>
    </cfRule>
  </conditionalFormatting>
  <conditionalFormatting sqref="V15:W20">
    <cfRule type="expression" dxfId="11" priority="33">
      <formula>$E15="-Please Select-"</formula>
    </cfRule>
    <cfRule type="expression" dxfId="10" priority="32">
      <formula>$A15="*Example"</formula>
    </cfRule>
  </conditionalFormatting>
  <conditionalFormatting sqref="Y6:AB8 T6:T33 X9:AA30 E18:E33 W21:W33 X31:AB33">
    <cfRule type="expression" dxfId="9" priority="113">
      <formula>$A6="*Example"</formula>
    </cfRule>
  </conditionalFormatting>
  <conditionalFormatting sqref="AY6:AY33">
    <cfRule type="expression" dxfId="8" priority="120">
      <formula>$AY6&lt;&gt;""</formula>
    </cfRule>
  </conditionalFormatting>
  <dataValidations count="3">
    <dataValidation type="list" allowBlank="1" showInputMessage="1" showErrorMessage="1" sqref="F26:F30 F11:F21" xr:uid="{61B82364-3B2A-40DB-94EF-23BD85B6586D}">
      <formula1>"'-Please Select-, Electricity, Steam"</formula1>
    </dataValidation>
    <dataValidation type="list" allowBlank="1" showInputMessage="1" showErrorMessage="1" sqref="F22:F23" xr:uid="{ACA77BFB-1DFF-4A0D-9B5D-41CDCA7794D6}">
      <formula1>"Power, Steam"</formula1>
    </dataValidation>
    <dataValidation type="list" allowBlank="1" showInputMessage="1" showErrorMessage="1" sqref="F31:F33" xr:uid="{A8DDFA80-FFB9-45D5-93BE-103D1C1C220C}">
      <formula1>"'-선택-, 전력, 스팀"</formula1>
    </dataValidation>
  </dataValidations>
  <pageMargins left="0.7" right="0.7" top="0.75" bottom="0.75" header="0.3" footer="0.3"/>
  <pageSetup paperSize="9" scale="11" fitToHeight="0" orientation="landscape" horizontalDpi="200" verticalDpi="2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1AAD9-4DF3-4F96-B950-01C97E0B74A8}">
  <dimension ref="A2:AI9"/>
  <sheetViews>
    <sheetView showGridLines="0" zoomScale="70" zoomScaleNormal="70" workbookViewId="0">
      <pane xSplit="3" ySplit="6" topLeftCell="D7" activePane="bottomRight" state="frozen"/>
      <selection activeCell="AU7" sqref="AU7"/>
      <selection pane="topRight" activeCell="AU7" sqref="AU7"/>
      <selection pane="bottomLeft" activeCell="AU7" sqref="AU7"/>
      <selection pane="bottomRight" activeCell="A5" sqref="A5"/>
    </sheetView>
  </sheetViews>
  <sheetFormatPr defaultRowHeight="17" outlineLevelCol="1"/>
  <cols>
    <col min="2" max="2" width="33" customWidth="1"/>
    <col min="3" max="3" width="42.25" bestFit="1" customWidth="1"/>
    <col min="4" max="4" width="14.83203125" customWidth="1"/>
    <col min="5" max="5" width="14" customWidth="1"/>
    <col min="6" max="6" width="19.83203125" customWidth="1"/>
    <col min="7" max="11" width="19.83203125" customWidth="1" outlineLevel="1"/>
    <col min="12" max="12" width="26" customWidth="1" outlineLevel="1"/>
    <col min="13" max="13" width="16.33203125" customWidth="1" outlineLevel="1"/>
    <col min="14" max="15" width="19.83203125" customWidth="1" outlineLevel="1"/>
    <col min="16" max="16" width="23" customWidth="1" outlineLevel="1"/>
    <col min="17" max="17" width="22.75" customWidth="1" outlineLevel="1"/>
    <col min="18" max="18" width="19.83203125" customWidth="1" outlineLevel="1"/>
    <col min="19" max="20" width="19.83203125" customWidth="1"/>
    <col min="21" max="21" width="21.08203125" customWidth="1"/>
    <col min="22" max="22" width="27.08203125" bestFit="1" customWidth="1"/>
    <col min="23" max="23" width="11.33203125" customWidth="1"/>
    <col min="24" max="24" width="16" customWidth="1"/>
    <col min="25" max="26" width="20" customWidth="1"/>
    <col min="27" max="27" width="21.5" customWidth="1"/>
    <col min="28" max="28" width="24.5" customWidth="1"/>
  </cols>
  <sheetData>
    <row r="2" spans="1:35" ht="87.75" customHeight="1">
      <c r="A2" s="210"/>
      <c r="B2" s="412" t="s">
        <v>673</v>
      </c>
      <c r="C2" s="412"/>
      <c r="D2" s="412"/>
      <c r="E2" s="412"/>
      <c r="F2" s="412"/>
      <c r="G2" s="412"/>
      <c r="H2" s="412"/>
      <c r="I2" s="412"/>
      <c r="J2" s="412"/>
      <c r="K2" s="412"/>
      <c r="L2" s="412"/>
      <c r="M2" s="412"/>
      <c r="N2" s="412"/>
      <c r="O2" s="412"/>
      <c r="P2" s="412"/>
      <c r="Q2" s="412"/>
      <c r="R2" s="412"/>
      <c r="S2" s="412"/>
      <c r="T2" s="412"/>
      <c r="U2" s="412"/>
      <c r="V2" s="412"/>
      <c r="W2" s="412"/>
      <c r="X2" s="412"/>
      <c r="Y2" s="412"/>
      <c r="Z2" s="412"/>
      <c r="AA2" s="412"/>
      <c r="AB2" s="413"/>
      <c r="AC2" s="211"/>
      <c r="AD2" s="211"/>
      <c r="AE2" s="211"/>
      <c r="AF2" s="211"/>
      <c r="AG2" s="211"/>
      <c r="AH2" s="211"/>
      <c r="AI2" s="211"/>
    </row>
    <row r="3" spans="1:35" ht="17.5" thickBot="1"/>
    <row r="4" spans="1:35" ht="26.25" customHeight="1">
      <c r="A4" s="210"/>
      <c r="B4" s="548" t="s">
        <v>672</v>
      </c>
      <c r="C4" s="549"/>
      <c r="D4" s="550"/>
      <c r="E4" s="212" t="s">
        <v>671</v>
      </c>
      <c r="F4" s="213"/>
      <c r="G4" s="213"/>
      <c r="H4" s="213"/>
      <c r="I4" s="213"/>
      <c r="J4" s="213"/>
      <c r="K4" s="213"/>
      <c r="L4" s="213"/>
      <c r="M4" s="213"/>
      <c r="N4" s="213"/>
      <c r="O4" s="213"/>
      <c r="P4" s="213"/>
      <c r="Q4" s="213"/>
      <c r="R4" s="213"/>
      <c r="S4" s="213"/>
      <c r="T4" s="213"/>
      <c r="U4" s="213"/>
      <c r="V4" s="214"/>
      <c r="W4" s="548" t="s">
        <v>670</v>
      </c>
      <c r="X4" s="549"/>
      <c r="Y4" s="549"/>
      <c r="Z4" s="549"/>
      <c r="AA4" s="550"/>
      <c r="AB4" s="215" t="s">
        <v>669</v>
      </c>
      <c r="AC4" s="2"/>
    </row>
    <row r="5" spans="1:35" ht="26.25" customHeight="1">
      <c r="A5" s="210"/>
      <c r="B5" s="458" t="s">
        <v>569</v>
      </c>
      <c r="C5" s="459" t="s">
        <v>570</v>
      </c>
      <c r="D5" s="460" t="s">
        <v>644</v>
      </c>
      <c r="E5" s="458" t="s">
        <v>645</v>
      </c>
      <c r="F5" s="459" t="s">
        <v>646</v>
      </c>
      <c r="G5" s="459" t="s">
        <v>647</v>
      </c>
      <c r="H5" s="459" t="s">
        <v>648</v>
      </c>
      <c r="I5" s="459" t="s">
        <v>649</v>
      </c>
      <c r="J5" s="459" t="s">
        <v>650</v>
      </c>
      <c r="K5" s="459" t="s">
        <v>651</v>
      </c>
      <c r="L5" s="459" t="s">
        <v>652</v>
      </c>
      <c r="M5" s="459" t="s">
        <v>653</v>
      </c>
      <c r="N5" s="459" t="s">
        <v>654</v>
      </c>
      <c r="O5" s="459" t="s">
        <v>655</v>
      </c>
      <c r="P5" s="459" t="s">
        <v>656</v>
      </c>
      <c r="Q5" s="459" t="s">
        <v>657</v>
      </c>
      <c r="R5" s="459" t="s">
        <v>658</v>
      </c>
      <c r="S5" s="432" t="s">
        <v>659</v>
      </c>
      <c r="T5" s="459" t="s">
        <v>660</v>
      </c>
      <c r="U5" s="459" t="s">
        <v>661</v>
      </c>
      <c r="V5" s="461" t="s">
        <v>662</v>
      </c>
      <c r="W5" s="462" t="s">
        <v>663</v>
      </c>
      <c r="X5" s="463" t="s">
        <v>664</v>
      </c>
      <c r="Y5" s="463" t="s">
        <v>665</v>
      </c>
      <c r="Z5" s="463" t="s">
        <v>666</v>
      </c>
      <c r="AA5" s="464" t="s">
        <v>667</v>
      </c>
      <c r="AB5" s="465" t="s">
        <v>668</v>
      </c>
      <c r="AD5" s="2"/>
      <c r="AF5" s="2"/>
    </row>
    <row r="6" spans="1:35" s="223" customFormat="1" ht="26.25" customHeight="1">
      <c r="A6" s="216">
        <v>2024</v>
      </c>
      <c r="B6" s="114" t="s">
        <v>105</v>
      </c>
      <c r="C6" s="115" t="s">
        <v>40</v>
      </c>
      <c r="D6" s="116" t="s">
        <v>171</v>
      </c>
      <c r="E6" s="217" t="s">
        <v>172</v>
      </c>
      <c r="F6" s="118">
        <v>248</v>
      </c>
      <c r="G6" s="119"/>
      <c r="H6" s="119"/>
      <c r="I6" s="119"/>
      <c r="J6" s="119"/>
      <c r="K6" s="119"/>
      <c r="L6" s="119"/>
      <c r="M6" s="119"/>
      <c r="N6" s="119"/>
      <c r="O6" s="119"/>
      <c r="P6" s="119">
        <v>62</v>
      </c>
      <c r="Q6" s="119">
        <v>62</v>
      </c>
      <c r="R6" s="119">
        <v>124</v>
      </c>
      <c r="S6" s="127" t="s">
        <v>168</v>
      </c>
      <c r="T6" s="218">
        <v>9634800</v>
      </c>
      <c r="U6" s="121" t="s">
        <v>173</v>
      </c>
      <c r="V6" s="219" t="s">
        <v>174</v>
      </c>
      <c r="W6" s="220" t="s">
        <v>182</v>
      </c>
      <c r="X6" s="128" t="s">
        <v>183</v>
      </c>
      <c r="Y6" s="128" t="s">
        <v>184</v>
      </c>
      <c r="Z6" s="128">
        <v>2024</v>
      </c>
      <c r="AA6" s="221" t="s">
        <v>185</v>
      </c>
      <c r="AB6" s="222" t="s">
        <v>186</v>
      </c>
      <c r="AD6" s="224"/>
      <c r="AF6" s="224"/>
    </row>
    <row r="7" spans="1:35" s="223" customFormat="1" ht="26.25" customHeight="1">
      <c r="A7" s="216">
        <v>2024</v>
      </c>
      <c r="B7" s="114" t="s">
        <v>127</v>
      </c>
      <c r="C7" s="115" t="s">
        <v>13</v>
      </c>
      <c r="D7" s="116" t="s">
        <v>171</v>
      </c>
      <c r="E7" s="217" t="s">
        <v>172</v>
      </c>
      <c r="F7" s="118">
        <v>150</v>
      </c>
      <c r="G7" s="119"/>
      <c r="H7" s="119"/>
      <c r="I7" s="119"/>
      <c r="J7" s="119"/>
      <c r="K7" s="119"/>
      <c r="L7" s="119"/>
      <c r="M7" s="119"/>
      <c r="N7" s="119"/>
      <c r="O7" s="119"/>
      <c r="P7" s="225"/>
      <c r="Q7" s="226">
        <v>75</v>
      </c>
      <c r="R7" s="226">
        <v>75</v>
      </c>
      <c r="S7" s="127" t="s">
        <v>187</v>
      </c>
      <c r="T7" s="227">
        <v>5827500</v>
      </c>
      <c r="U7" s="121" t="s">
        <v>173</v>
      </c>
      <c r="V7" s="219" t="s">
        <v>174</v>
      </c>
      <c r="W7" s="220" t="s">
        <v>182</v>
      </c>
      <c r="X7" s="128" t="s">
        <v>183</v>
      </c>
      <c r="Y7" s="128" t="s">
        <v>188</v>
      </c>
      <c r="Z7" s="128">
        <v>2024</v>
      </c>
      <c r="AA7" s="221" t="s">
        <v>185</v>
      </c>
      <c r="AB7" s="222" t="s">
        <v>186</v>
      </c>
      <c r="AD7" s="224"/>
      <c r="AF7" s="224"/>
    </row>
    <row r="8" spans="1:35" s="223" customFormat="1" ht="26.25" customHeight="1">
      <c r="A8" s="228">
        <v>2024</v>
      </c>
      <c r="B8" s="114" t="s">
        <v>127</v>
      </c>
      <c r="C8" s="115" t="s">
        <v>15</v>
      </c>
      <c r="D8" s="116" t="s">
        <v>171</v>
      </c>
      <c r="E8" s="217" t="s">
        <v>172</v>
      </c>
      <c r="F8" s="118">
        <v>442.13589999999999</v>
      </c>
      <c r="G8" s="119"/>
      <c r="H8" s="119"/>
      <c r="I8" s="119"/>
      <c r="J8" s="119"/>
      <c r="K8" s="119"/>
      <c r="L8" s="119"/>
      <c r="M8" s="119"/>
      <c r="N8" s="119"/>
      <c r="O8" s="119"/>
      <c r="P8" s="225">
        <v>152.6216</v>
      </c>
      <c r="Q8" s="225">
        <v>158.37610000000001</v>
      </c>
      <c r="R8" s="122">
        <v>131.13820000000001</v>
      </c>
      <c r="S8" s="127" t="s">
        <v>168</v>
      </c>
      <c r="T8" s="227">
        <v>309240189.79776001</v>
      </c>
      <c r="U8" s="121" t="s">
        <v>173</v>
      </c>
      <c r="V8" s="219" t="s">
        <v>189</v>
      </c>
      <c r="W8" s="220" t="s">
        <v>182</v>
      </c>
      <c r="X8" s="128" t="s">
        <v>190</v>
      </c>
      <c r="Y8" s="128" t="s">
        <v>191</v>
      </c>
      <c r="Z8" s="128">
        <v>2024</v>
      </c>
      <c r="AA8" s="221" t="s">
        <v>185</v>
      </c>
      <c r="AB8" s="222" t="s">
        <v>192</v>
      </c>
      <c r="AD8" s="224"/>
      <c r="AF8" s="224"/>
    </row>
    <row r="9" spans="1:35" s="223" customFormat="1" ht="26.25" customHeight="1">
      <c r="A9" s="228">
        <v>2024</v>
      </c>
      <c r="B9" s="114" t="s">
        <v>127</v>
      </c>
      <c r="C9" s="115" t="s">
        <v>15</v>
      </c>
      <c r="D9" s="116" t="s">
        <v>171</v>
      </c>
      <c r="E9" s="217" t="s">
        <v>172</v>
      </c>
      <c r="F9" s="118">
        <v>600</v>
      </c>
      <c r="G9" s="119"/>
      <c r="H9" s="119"/>
      <c r="I9" s="119"/>
      <c r="J9" s="119"/>
      <c r="K9" s="119"/>
      <c r="L9" s="119"/>
      <c r="M9" s="119"/>
      <c r="N9" s="119"/>
      <c r="O9" s="119"/>
      <c r="P9" s="119"/>
      <c r="Q9" s="226">
        <v>300</v>
      </c>
      <c r="R9" s="226">
        <v>300</v>
      </c>
      <c r="S9" s="127" t="s">
        <v>187</v>
      </c>
      <c r="T9" s="120">
        <v>23310000</v>
      </c>
      <c r="U9" s="121" t="s">
        <v>173</v>
      </c>
      <c r="V9" s="219" t="s">
        <v>174</v>
      </c>
      <c r="W9" s="220" t="s">
        <v>182</v>
      </c>
      <c r="X9" s="128" t="s">
        <v>183</v>
      </c>
      <c r="Y9" s="128" t="s">
        <v>188</v>
      </c>
      <c r="Z9" s="128">
        <v>2024</v>
      </c>
      <c r="AA9" s="221" t="s">
        <v>185</v>
      </c>
      <c r="AB9" s="222" t="s">
        <v>186</v>
      </c>
      <c r="AD9" s="224"/>
      <c r="AF9" s="224"/>
    </row>
  </sheetData>
  <mergeCells count="2">
    <mergeCell ref="B4:D4"/>
    <mergeCell ref="W4:AA4"/>
  </mergeCells>
  <phoneticPr fontId="2" type="noConversion"/>
  <conditionalFormatting sqref="A6:E9">
    <cfRule type="expression" dxfId="7" priority="1">
      <formula>$A6="*Example"</formula>
    </cfRule>
  </conditionalFormatting>
  <conditionalFormatting sqref="B6:D9">
    <cfRule type="expression" dxfId="6" priority="2">
      <formula>$E6="-Please Select-"</formula>
    </cfRule>
  </conditionalFormatting>
  <conditionalFormatting sqref="F6:AB6">
    <cfRule type="expression" dxfId="5" priority="12">
      <formula>$E6="-Please Select-"</formula>
    </cfRule>
  </conditionalFormatting>
  <conditionalFormatting sqref="F7:AB9">
    <cfRule type="expression" dxfId="4" priority="4">
      <formula>$E7="-Please Select-"</formula>
    </cfRule>
  </conditionalFormatting>
  <conditionalFormatting sqref="G6:R9">
    <cfRule type="expression" dxfId="3" priority="5">
      <formula>$A6="*Example"</formula>
    </cfRule>
  </conditionalFormatting>
  <conditionalFormatting sqref="T6:AB9">
    <cfRule type="expression" dxfId="2" priority="3">
      <formula>$A6="*Example"</formula>
    </cfRule>
  </conditionalFormatting>
  <dataValidations count="4">
    <dataValidation type="list" allowBlank="1" showInputMessage="1" showErrorMessage="1" sqref="E6:E9" xr:uid="{341FD469-A69B-4CD9-B4D3-94BF9B266C68}">
      <formula1>"'-Please Select-, Electricity, Steam"</formula1>
    </dataValidation>
    <dataValidation type="list" allowBlank="1" showInputMessage="1" showErrorMessage="1" sqref="AA6:AA9" xr:uid="{7222F3C6-B633-4348-A64D-52F43F0F6A12}">
      <formula1>"'-Please Select-, O, X"</formula1>
    </dataValidation>
    <dataValidation type="list" allowBlank="1" showInputMessage="1" showErrorMessage="1" sqref="W6:W9" xr:uid="{4F388A7B-46BC-4BC4-931A-93C283F40CEC}">
      <formula1>"Self-Generation, PPA, REC"</formula1>
    </dataValidation>
    <dataValidation type="list" allowBlank="1" showInputMessage="1" showErrorMessage="1" sqref="X6:X9" xr:uid="{94BC8A8C-79D6-498D-B24C-72F01736E233}">
      <formula1>"Solar PV, Solar Thermal, Onshore Wind, Offshore Wind, Hydropower, Biomass, Geothermal, Wave Power"</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BBC64-1ADD-44FC-ACD5-D0AEA21603EB}">
  <dimension ref="A1:Y26"/>
  <sheetViews>
    <sheetView showGridLines="0" zoomScale="55" zoomScaleNormal="55" workbookViewId="0">
      <pane xSplit="3" ySplit="4" topLeftCell="D5" activePane="bottomRight" state="frozen"/>
      <selection pane="topRight" activeCell="D1" sqref="D1"/>
      <selection pane="bottomLeft" activeCell="A5" sqref="A5"/>
      <selection pane="bottomRight"/>
    </sheetView>
  </sheetViews>
  <sheetFormatPr defaultRowHeight="17"/>
  <cols>
    <col min="1" max="1" width="4" customWidth="1"/>
    <col min="2" max="2" width="6.08203125" style="164" customWidth="1"/>
    <col min="3" max="3" width="28.58203125" style="164" customWidth="1"/>
    <col min="4" max="4" width="20.5" style="164" customWidth="1"/>
    <col min="5" max="5" width="13.83203125" style="164" bestFit="1" customWidth="1"/>
    <col min="6" max="6" width="13" style="164" bestFit="1" customWidth="1"/>
    <col min="7" max="7" width="45.33203125" style="164" customWidth="1"/>
    <col min="8" max="8" width="14.58203125" style="164" bestFit="1" customWidth="1"/>
    <col min="9" max="9" width="9" style="164"/>
    <col min="10" max="10" width="7.5" style="164" customWidth="1"/>
    <col min="11" max="11" width="51.33203125" customWidth="1"/>
    <col min="12" max="12" width="7.5" customWidth="1"/>
    <col min="13" max="13" width="39.5" style="164" customWidth="1"/>
    <col min="14" max="14" width="14.58203125" style="164" bestFit="1" customWidth="1"/>
    <col min="16" max="16" width="14.58203125" bestFit="1" customWidth="1"/>
    <col min="17" max="17" width="7.5" style="164" customWidth="1"/>
    <col min="18" max="18" width="51.33203125" style="164" customWidth="1"/>
    <col min="19" max="19" width="7.5" customWidth="1"/>
    <col min="20" max="20" width="39.5" customWidth="1"/>
    <col min="21" max="21" width="14.58203125" style="164" bestFit="1" customWidth="1"/>
    <col min="23" max="23" width="14.58203125" bestFit="1" customWidth="1"/>
    <col min="25" max="25" width="51.25" customWidth="1"/>
  </cols>
  <sheetData>
    <row r="1" spans="1:23" ht="26">
      <c r="B1" s="250" t="s">
        <v>1116</v>
      </c>
      <c r="C1" s="251"/>
      <c r="D1" s="251"/>
      <c r="E1" s="251"/>
      <c r="F1" s="251"/>
      <c r="G1" s="251"/>
      <c r="H1" s="251"/>
      <c r="I1" s="251"/>
      <c r="J1" s="251"/>
      <c r="K1" s="251"/>
      <c r="L1" s="251"/>
      <c r="M1" s="251"/>
      <c r="N1" s="251"/>
      <c r="O1" s="251"/>
      <c r="P1" s="251"/>
      <c r="Q1" s="251"/>
      <c r="R1" s="251"/>
      <c r="S1" s="251"/>
      <c r="T1" s="251"/>
      <c r="U1" s="251"/>
      <c r="V1" s="251"/>
      <c r="W1" s="251"/>
    </row>
    <row r="2" spans="1:23">
      <c r="A2" s="164"/>
      <c r="K2" s="254"/>
      <c r="M2" s="165"/>
      <c r="R2" s="254"/>
    </row>
    <row r="3" spans="1:23">
      <c r="H3" s="576" t="s">
        <v>1102</v>
      </c>
      <c r="I3" s="576"/>
      <c r="J3" s="576" t="s">
        <v>193</v>
      </c>
      <c r="K3" s="576"/>
      <c r="L3" s="576" t="s">
        <v>580</v>
      </c>
      <c r="M3" s="588"/>
      <c r="N3" s="576" t="s">
        <v>1114</v>
      </c>
      <c r="O3" s="587"/>
      <c r="P3" s="588"/>
      <c r="Q3" s="576" t="s">
        <v>193</v>
      </c>
      <c r="R3" s="588"/>
      <c r="S3" s="576" t="s">
        <v>580</v>
      </c>
      <c r="T3" s="588"/>
      <c r="U3" s="576" t="s">
        <v>1115</v>
      </c>
      <c r="V3" s="587"/>
      <c r="W3" s="588"/>
    </row>
    <row r="4" spans="1:23" ht="32">
      <c r="B4" s="261" t="s">
        <v>194</v>
      </c>
      <c r="C4" s="261" t="s">
        <v>569</v>
      </c>
      <c r="D4" s="261" t="s">
        <v>603</v>
      </c>
      <c r="E4" s="261" t="s">
        <v>728</v>
      </c>
      <c r="F4" s="261" t="s">
        <v>1098</v>
      </c>
      <c r="G4" s="261" t="s">
        <v>1103</v>
      </c>
      <c r="H4" s="311" t="s">
        <v>1104</v>
      </c>
      <c r="I4" s="311" t="s">
        <v>1105</v>
      </c>
      <c r="J4" s="261" t="s">
        <v>195</v>
      </c>
      <c r="K4" s="261" t="s">
        <v>770</v>
      </c>
      <c r="L4" s="261" t="s">
        <v>196</v>
      </c>
      <c r="M4" s="311" t="s">
        <v>772</v>
      </c>
      <c r="N4" s="311" t="s">
        <v>1104</v>
      </c>
      <c r="O4" s="311" t="s">
        <v>1105</v>
      </c>
      <c r="P4" s="311" t="s">
        <v>1106</v>
      </c>
      <c r="Q4" s="261" t="s">
        <v>195</v>
      </c>
      <c r="R4" s="311" t="s">
        <v>775</v>
      </c>
      <c r="S4" s="261" t="s">
        <v>196</v>
      </c>
      <c r="T4" s="311" t="s">
        <v>774</v>
      </c>
      <c r="U4" s="311" t="s">
        <v>1104</v>
      </c>
      <c r="V4" s="311" t="s">
        <v>1105</v>
      </c>
      <c r="W4" s="311" t="s">
        <v>1106</v>
      </c>
    </row>
    <row r="5" spans="1:23" ht="80.5" thickBot="1">
      <c r="B5" s="276">
        <v>1</v>
      </c>
      <c r="C5" s="436" t="s">
        <v>580</v>
      </c>
      <c r="D5" s="437" t="s">
        <v>581</v>
      </c>
      <c r="E5" s="276" t="s">
        <v>371</v>
      </c>
      <c r="F5" s="276" t="s">
        <v>584</v>
      </c>
      <c r="G5" s="410" t="s">
        <v>1107</v>
      </c>
      <c r="H5" s="276" t="s">
        <v>197</v>
      </c>
      <c r="I5" s="278" t="s">
        <v>198</v>
      </c>
      <c r="J5" s="277" t="s">
        <v>199</v>
      </c>
      <c r="K5" s="268"/>
      <c r="L5" s="267" t="s">
        <v>200</v>
      </c>
      <c r="M5" s="302"/>
      <c r="N5" s="280" t="s">
        <v>197</v>
      </c>
      <c r="O5" s="278" t="s">
        <v>201</v>
      </c>
      <c r="P5" s="280" t="s">
        <v>197</v>
      </c>
      <c r="Q5" s="300" t="s">
        <v>199</v>
      </c>
      <c r="R5" s="300"/>
      <c r="S5" s="307" t="s">
        <v>200</v>
      </c>
      <c r="T5" s="333"/>
      <c r="U5" s="328"/>
      <c r="V5" s="329"/>
      <c r="W5" s="328"/>
    </row>
    <row r="6" spans="1:23" ht="32.5" thickBot="1">
      <c r="B6" s="570">
        <v>2</v>
      </c>
      <c r="C6" s="563" t="s">
        <v>105</v>
      </c>
      <c r="D6" s="563" t="s">
        <v>203</v>
      </c>
      <c r="E6" s="573" t="s">
        <v>369</v>
      </c>
      <c r="F6" s="563" t="s">
        <v>585</v>
      </c>
      <c r="G6" s="581" t="s">
        <v>1108</v>
      </c>
      <c r="H6" s="564" t="s">
        <v>197</v>
      </c>
      <c r="I6" s="561" t="s">
        <v>204</v>
      </c>
      <c r="J6" s="263" t="s">
        <v>199</v>
      </c>
      <c r="K6" s="264" t="s">
        <v>205</v>
      </c>
      <c r="L6" s="263" t="s">
        <v>200</v>
      </c>
      <c r="M6" s="281" t="s">
        <v>206</v>
      </c>
      <c r="N6" s="282" t="s">
        <v>185</v>
      </c>
      <c r="O6" s="283" t="s">
        <v>207</v>
      </c>
      <c r="P6" s="282" t="s">
        <v>197</v>
      </c>
      <c r="Q6" s="305" t="s">
        <v>199</v>
      </c>
      <c r="R6" s="320"/>
      <c r="S6" s="308" t="s">
        <v>200</v>
      </c>
      <c r="T6" s="334"/>
      <c r="U6" s="326"/>
      <c r="V6" s="327"/>
      <c r="W6" s="479"/>
    </row>
    <row r="7" spans="1:23" ht="48.5" thickBot="1">
      <c r="B7" s="570"/>
      <c r="C7" s="563"/>
      <c r="D7" s="563"/>
      <c r="E7" s="573"/>
      <c r="F7" s="563"/>
      <c r="G7" s="581"/>
      <c r="H7" s="564"/>
      <c r="I7" s="561"/>
      <c r="J7" s="265" t="s">
        <v>208</v>
      </c>
      <c r="K7" s="266" t="s">
        <v>209</v>
      </c>
      <c r="L7" s="265" t="s">
        <v>210</v>
      </c>
      <c r="M7" s="298" t="s">
        <v>211</v>
      </c>
      <c r="N7" s="271" t="s">
        <v>185</v>
      </c>
      <c r="O7" s="252" t="s">
        <v>207</v>
      </c>
      <c r="P7" s="271" t="s">
        <v>185</v>
      </c>
      <c r="Q7" s="301" t="s">
        <v>208</v>
      </c>
      <c r="R7" s="266"/>
      <c r="S7" s="309" t="s">
        <v>210</v>
      </c>
      <c r="T7" s="303"/>
      <c r="U7" s="324"/>
      <c r="V7" s="325"/>
      <c r="W7" s="480"/>
    </row>
    <row r="8" spans="1:23" ht="408.75" customHeight="1" thickBot="1">
      <c r="B8" s="586"/>
      <c r="C8" s="579"/>
      <c r="D8" s="579"/>
      <c r="E8" s="580"/>
      <c r="F8" s="579"/>
      <c r="G8" s="582"/>
      <c r="H8" s="584"/>
      <c r="I8" s="583"/>
      <c r="J8" s="267" t="s">
        <v>212</v>
      </c>
      <c r="K8" s="268" t="s">
        <v>213</v>
      </c>
      <c r="L8" s="267" t="s">
        <v>214</v>
      </c>
      <c r="M8" s="299" t="s">
        <v>215</v>
      </c>
      <c r="N8" s="280" t="s">
        <v>185</v>
      </c>
      <c r="O8" s="276" t="s">
        <v>207</v>
      </c>
      <c r="P8" s="276" t="s">
        <v>216</v>
      </c>
      <c r="Q8" s="300" t="s">
        <v>212</v>
      </c>
      <c r="R8" s="268" t="s">
        <v>217</v>
      </c>
      <c r="S8" s="307" t="s">
        <v>214</v>
      </c>
      <c r="T8" s="279" t="s">
        <v>773</v>
      </c>
      <c r="U8" s="280" t="s">
        <v>185</v>
      </c>
      <c r="V8" s="276" t="s">
        <v>218</v>
      </c>
      <c r="W8" s="487"/>
    </row>
    <row r="9" spans="1:23" ht="54" customHeight="1" thickBot="1">
      <c r="B9" s="570">
        <v>3</v>
      </c>
      <c r="C9" s="563" t="s">
        <v>12</v>
      </c>
      <c r="D9" s="563" t="s">
        <v>219</v>
      </c>
      <c r="E9" s="573" t="s">
        <v>369</v>
      </c>
      <c r="F9" s="563" t="s">
        <v>585</v>
      </c>
      <c r="G9" s="559" t="s">
        <v>1109</v>
      </c>
      <c r="H9" s="564" t="s">
        <v>197</v>
      </c>
      <c r="I9" s="561" t="s">
        <v>220</v>
      </c>
      <c r="J9" s="263" t="s">
        <v>199</v>
      </c>
      <c r="K9" s="264" t="s">
        <v>221</v>
      </c>
      <c r="L9" s="263" t="s">
        <v>200</v>
      </c>
      <c r="M9" s="297" t="s">
        <v>222</v>
      </c>
      <c r="N9" s="282" t="s">
        <v>185</v>
      </c>
      <c r="O9" s="283" t="s">
        <v>207</v>
      </c>
      <c r="P9" s="282" t="s">
        <v>185</v>
      </c>
      <c r="Q9" s="305" t="s">
        <v>199</v>
      </c>
      <c r="R9" s="305"/>
      <c r="S9" s="308" t="s">
        <v>200</v>
      </c>
      <c r="T9" s="334"/>
      <c r="U9" s="326"/>
      <c r="V9" s="327"/>
      <c r="W9" s="479"/>
    </row>
    <row r="10" spans="1:23" ht="96.5" thickBot="1">
      <c r="B10" s="570"/>
      <c r="C10" s="563"/>
      <c r="D10" s="563"/>
      <c r="E10" s="573"/>
      <c r="F10" s="563"/>
      <c r="G10" s="560"/>
      <c r="H10" s="564"/>
      <c r="I10" s="561"/>
      <c r="J10" s="265" t="s">
        <v>208</v>
      </c>
      <c r="K10" s="266" t="s">
        <v>223</v>
      </c>
      <c r="L10" s="265" t="s">
        <v>210</v>
      </c>
      <c r="M10" s="298" t="s">
        <v>224</v>
      </c>
      <c r="N10" s="271" t="s">
        <v>185</v>
      </c>
      <c r="O10" s="252" t="s">
        <v>207</v>
      </c>
      <c r="P10" s="252" t="s">
        <v>216</v>
      </c>
      <c r="Q10" s="301" t="s">
        <v>208</v>
      </c>
      <c r="R10" s="266" t="s">
        <v>225</v>
      </c>
      <c r="S10" s="309" t="s">
        <v>210</v>
      </c>
      <c r="T10" s="338" t="s">
        <v>226</v>
      </c>
      <c r="U10" s="271"/>
      <c r="V10" s="252"/>
      <c r="W10" s="482"/>
    </row>
    <row r="11" spans="1:23" ht="96.5" thickBot="1">
      <c r="B11" s="570"/>
      <c r="C11" s="563"/>
      <c r="D11" s="563"/>
      <c r="E11" s="573"/>
      <c r="F11" s="563"/>
      <c r="G11" s="560"/>
      <c r="H11" s="564"/>
      <c r="I11" s="561"/>
      <c r="J11" s="265" t="s">
        <v>212</v>
      </c>
      <c r="K11" s="266" t="s">
        <v>227</v>
      </c>
      <c r="L11" s="265" t="s">
        <v>214</v>
      </c>
      <c r="M11" s="298" t="s">
        <v>228</v>
      </c>
      <c r="N11" s="271" t="s">
        <v>185</v>
      </c>
      <c r="O11" s="252" t="s">
        <v>207</v>
      </c>
      <c r="P11" s="252" t="s">
        <v>216</v>
      </c>
      <c r="Q11" s="301" t="s">
        <v>212</v>
      </c>
      <c r="R11" s="313" t="s">
        <v>229</v>
      </c>
      <c r="S11" s="309" t="s">
        <v>214</v>
      </c>
      <c r="T11" s="338" t="s">
        <v>230</v>
      </c>
      <c r="U11" s="271"/>
      <c r="V11" s="252"/>
      <c r="W11" s="482"/>
    </row>
    <row r="12" spans="1:23" ht="64.5" thickBot="1">
      <c r="B12" s="570"/>
      <c r="C12" s="563"/>
      <c r="D12" s="551" t="s">
        <v>231</v>
      </c>
      <c r="E12" s="574" t="s">
        <v>369</v>
      </c>
      <c r="F12" s="551" t="s">
        <v>1100</v>
      </c>
      <c r="G12" s="557" t="s">
        <v>1110</v>
      </c>
      <c r="H12" s="553" t="s">
        <v>197</v>
      </c>
      <c r="I12" s="555" t="s">
        <v>220</v>
      </c>
      <c r="J12" s="265" t="s">
        <v>232</v>
      </c>
      <c r="K12" s="266" t="s">
        <v>233</v>
      </c>
      <c r="L12" s="265" t="s">
        <v>234</v>
      </c>
      <c r="M12" s="298" t="s">
        <v>235</v>
      </c>
      <c r="N12" s="271" t="s">
        <v>185</v>
      </c>
      <c r="O12" s="252" t="s">
        <v>207</v>
      </c>
      <c r="P12" s="271" t="s">
        <v>185</v>
      </c>
      <c r="Q12" s="301" t="s">
        <v>232</v>
      </c>
      <c r="R12" s="301"/>
      <c r="S12" s="309" t="s">
        <v>234</v>
      </c>
      <c r="T12" s="335"/>
      <c r="U12" s="324"/>
      <c r="V12" s="325"/>
      <c r="W12" s="480"/>
    </row>
    <row r="13" spans="1:23" ht="112.5" thickBot="1">
      <c r="B13" s="570"/>
      <c r="C13" s="563"/>
      <c r="D13" s="551"/>
      <c r="E13" s="574"/>
      <c r="F13" s="551"/>
      <c r="G13" s="557"/>
      <c r="H13" s="553"/>
      <c r="I13" s="555"/>
      <c r="J13" s="265" t="s">
        <v>236</v>
      </c>
      <c r="K13" s="266" t="s">
        <v>237</v>
      </c>
      <c r="L13" s="265" t="s">
        <v>238</v>
      </c>
      <c r="M13" s="298" t="s">
        <v>239</v>
      </c>
      <c r="N13" s="271" t="s">
        <v>185</v>
      </c>
      <c r="O13" s="252" t="s">
        <v>207</v>
      </c>
      <c r="P13" s="271" t="s">
        <v>185</v>
      </c>
      <c r="Q13" s="301" t="s">
        <v>236</v>
      </c>
      <c r="R13" s="301"/>
      <c r="S13" s="309" t="s">
        <v>238</v>
      </c>
      <c r="T13" s="335"/>
      <c r="U13" s="324"/>
      <c r="V13" s="325"/>
      <c r="W13" s="480"/>
    </row>
    <row r="14" spans="1:23" ht="48.5" thickBot="1">
      <c r="B14" s="570"/>
      <c r="C14" s="563"/>
      <c r="D14" s="551"/>
      <c r="E14" s="574"/>
      <c r="F14" s="551"/>
      <c r="G14" s="557"/>
      <c r="H14" s="553"/>
      <c r="I14" s="555"/>
      <c r="J14" s="265" t="s">
        <v>240</v>
      </c>
      <c r="K14" s="266" t="s">
        <v>241</v>
      </c>
      <c r="L14" s="265" t="s">
        <v>242</v>
      </c>
      <c r="M14" s="298" t="s">
        <v>243</v>
      </c>
      <c r="N14" s="271" t="s">
        <v>185</v>
      </c>
      <c r="O14" s="252" t="s">
        <v>207</v>
      </c>
      <c r="P14" s="271" t="s">
        <v>185</v>
      </c>
      <c r="Q14" s="301" t="s">
        <v>240</v>
      </c>
      <c r="R14" s="266"/>
      <c r="S14" s="309" t="s">
        <v>242</v>
      </c>
      <c r="T14" s="303"/>
      <c r="U14" s="324"/>
      <c r="V14" s="325"/>
      <c r="W14" s="480"/>
    </row>
    <row r="15" spans="1:23" ht="96.5" thickBot="1">
      <c r="B15" s="570"/>
      <c r="C15" s="563"/>
      <c r="D15" s="551"/>
      <c r="E15" s="574"/>
      <c r="F15" s="551"/>
      <c r="G15" s="557"/>
      <c r="H15" s="553"/>
      <c r="I15" s="555"/>
      <c r="J15" s="265" t="s">
        <v>244</v>
      </c>
      <c r="K15" s="266" t="s">
        <v>245</v>
      </c>
      <c r="L15" s="265" t="s">
        <v>246</v>
      </c>
      <c r="M15" s="298" t="s">
        <v>247</v>
      </c>
      <c r="N15" s="271" t="s">
        <v>185</v>
      </c>
      <c r="O15" s="252" t="s">
        <v>207</v>
      </c>
      <c r="P15" s="271" t="s">
        <v>185</v>
      </c>
      <c r="Q15" s="314" t="s">
        <v>244</v>
      </c>
      <c r="R15" s="313"/>
      <c r="S15" s="315" t="s">
        <v>246</v>
      </c>
      <c r="T15" s="336"/>
      <c r="U15" s="324"/>
      <c r="V15" s="325"/>
      <c r="W15" s="480"/>
    </row>
    <row r="16" spans="1:23" ht="96.5" thickBot="1">
      <c r="B16" s="570"/>
      <c r="C16" s="563"/>
      <c r="D16" s="551"/>
      <c r="E16" s="574"/>
      <c r="F16" s="551"/>
      <c r="G16" s="557"/>
      <c r="H16" s="553"/>
      <c r="I16" s="555"/>
      <c r="J16" s="265" t="s">
        <v>248</v>
      </c>
      <c r="K16" s="321"/>
      <c r="L16" s="265" t="s">
        <v>248</v>
      </c>
      <c r="M16" s="298"/>
      <c r="N16" s="271" t="s">
        <v>248</v>
      </c>
      <c r="O16" s="252" t="s">
        <v>248</v>
      </c>
      <c r="P16" s="271" t="s">
        <v>248</v>
      </c>
      <c r="Q16" s="314" t="s">
        <v>249</v>
      </c>
      <c r="R16" s="313" t="s">
        <v>250</v>
      </c>
      <c r="S16" s="315" t="s">
        <v>251</v>
      </c>
      <c r="T16" s="272" t="s">
        <v>252</v>
      </c>
      <c r="U16" s="271" t="s">
        <v>248</v>
      </c>
      <c r="V16" s="252" t="s">
        <v>248</v>
      </c>
      <c r="W16" s="483" t="s">
        <v>248</v>
      </c>
    </row>
    <row r="17" spans="2:25" ht="48.5" thickBot="1">
      <c r="B17" s="586"/>
      <c r="C17" s="579"/>
      <c r="D17" s="552"/>
      <c r="E17" s="575"/>
      <c r="F17" s="552"/>
      <c r="G17" s="558"/>
      <c r="H17" s="554"/>
      <c r="I17" s="556"/>
      <c r="J17" s="340" t="s">
        <v>202</v>
      </c>
      <c r="K17" s="484"/>
      <c r="L17" s="340" t="s">
        <v>202</v>
      </c>
      <c r="M17" s="485"/>
      <c r="N17" s="340" t="s">
        <v>202</v>
      </c>
      <c r="O17" s="340" t="s">
        <v>202</v>
      </c>
      <c r="P17" s="340" t="s">
        <v>202</v>
      </c>
      <c r="Q17" s="300" t="s">
        <v>253</v>
      </c>
      <c r="R17" s="268" t="s">
        <v>217</v>
      </c>
      <c r="S17" s="307" t="s">
        <v>254</v>
      </c>
      <c r="T17" s="485" t="s">
        <v>255</v>
      </c>
      <c r="U17" s="340" t="s">
        <v>202</v>
      </c>
      <c r="V17" s="340" t="s">
        <v>202</v>
      </c>
      <c r="W17" s="486" t="s">
        <v>202</v>
      </c>
    </row>
    <row r="18" spans="2:25" ht="27" customHeight="1" thickBot="1">
      <c r="B18" s="566">
        <v>4</v>
      </c>
      <c r="C18" s="565" t="s">
        <v>41</v>
      </c>
      <c r="D18" s="565" t="s">
        <v>256</v>
      </c>
      <c r="E18" s="566" t="s">
        <v>369</v>
      </c>
      <c r="F18" s="565" t="s">
        <v>1101</v>
      </c>
      <c r="G18" s="578" t="s">
        <v>1111</v>
      </c>
      <c r="H18" s="564" t="s">
        <v>197</v>
      </c>
      <c r="I18" s="561" t="s">
        <v>204</v>
      </c>
      <c r="J18" s="263" t="s">
        <v>199</v>
      </c>
      <c r="K18" s="269" t="s">
        <v>257</v>
      </c>
      <c r="L18" s="263" t="s">
        <v>200</v>
      </c>
      <c r="M18" s="281" t="s">
        <v>258</v>
      </c>
      <c r="N18" s="282" t="s">
        <v>185</v>
      </c>
      <c r="O18" s="283" t="s">
        <v>259</v>
      </c>
      <c r="P18" s="282" t="s">
        <v>185</v>
      </c>
      <c r="Q18" s="305" t="s">
        <v>199</v>
      </c>
      <c r="R18" s="269"/>
      <c r="S18" s="308" t="s">
        <v>200</v>
      </c>
      <c r="T18" s="337"/>
      <c r="U18" s="326"/>
      <c r="V18" s="327"/>
      <c r="W18" s="326"/>
    </row>
    <row r="19" spans="2:25" ht="80.5" thickBot="1">
      <c r="B19" s="566"/>
      <c r="C19" s="565"/>
      <c r="D19" s="565"/>
      <c r="E19" s="566"/>
      <c r="F19" s="565"/>
      <c r="G19" s="578"/>
      <c r="H19" s="564"/>
      <c r="I19" s="561"/>
      <c r="J19" s="265" t="s">
        <v>208</v>
      </c>
      <c r="K19" s="273" t="s">
        <v>260</v>
      </c>
      <c r="L19" s="265" t="s">
        <v>210</v>
      </c>
      <c r="M19" s="272" t="s">
        <v>261</v>
      </c>
      <c r="N19" s="271" t="s">
        <v>185</v>
      </c>
      <c r="O19" s="252" t="s">
        <v>207</v>
      </c>
      <c r="P19" s="252" t="s">
        <v>185</v>
      </c>
      <c r="Q19" s="301" t="s">
        <v>208</v>
      </c>
      <c r="R19" s="273"/>
      <c r="S19" s="309" t="s">
        <v>210</v>
      </c>
      <c r="T19" s="338"/>
      <c r="U19" s="324"/>
      <c r="V19" s="325"/>
      <c r="W19" s="325"/>
    </row>
    <row r="20" spans="2:25" ht="32.5" thickBot="1">
      <c r="B20" s="566"/>
      <c r="C20" s="565"/>
      <c r="D20" s="565"/>
      <c r="E20" s="566"/>
      <c r="F20" s="565"/>
      <c r="G20" s="578"/>
      <c r="H20" s="564"/>
      <c r="I20" s="561"/>
      <c r="J20" s="265" t="s">
        <v>212</v>
      </c>
      <c r="K20" s="273" t="s">
        <v>262</v>
      </c>
      <c r="L20" s="265" t="s">
        <v>214</v>
      </c>
      <c r="M20" s="272" t="s">
        <v>263</v>
      </c>
      <c r="N20" s="271" t="s">
        <v>185</v>
      </c>
      <c r="O20" s="252" t="s">
        <v>207</v>
      </c>
      <c r="P20" s="252" t="s">
        <v>185</v>
      </c>
      <c r="Q20" s="301" t="s">
        <v>212</v>
      </c>
      <c r="R20" s="273"/>
      <c r="S20" s="309" t="s">
        <v>214</v>
      </c>
      <c r="T20" s="338"/>
      <c r="U20" s="324"/>
      <c r="V20" s="325"/>
      <c r="W20" s="325"/>
    </row>
    <row r="21" spans="2:25" ht="64.5" thickBot="1">
      <c r="B21" s="566"/>
      <c r="C21" s="565"/>
      <c r="D21" s="565"/>
      <c r="E21" s="566"/>
      <c r="F21" s="565"/>
      <c r="G21" s="578"/>
      <c r="H21" s="566"/>
      <c r="I21" s="577"/>
      <c r="J21" s="475" t="s">
        <v>232</v>
      </c>
      <c r="K21" s="476" t="s">
        <v>264</v>
      </c>
      <c r="L21" s="475" t="s">
        <v>234</v>
      </c>
      <c r="M21" s="316" t="s">
        <v>265</v>
      </c>
      <c r="N21" s="411" t="s">
        <v>185</v>
      </c>
      <c r="O21" s="411" t="s">
        <v>207</v>
      </c>
      <c r="P21" s="411" t="s">
        <v>185</v>
      </c>
      <c r="Q21" s="314" t="s">
        <v>232</v>
      </c>
      <c r="R21" s="476"/>
      <c r="S21" s="315" t="s">
        <v>234</v>
      </c>
      <c r="T21" s="477"/>
      <c r="U21" s="478"/>
      <c r="V21" s="478"/>
      <c r="W21" s="478"/>
    </row>
    <row r="22" spans="2:25" ht="46.9" customHeight="1">
      <c r="B22" s="570">
        <v>5</v>
      </c>
      <c r="C22" s="563" t="s">
        <v>42</v>
      </c>
      <c r="D22" s="563" t="s">
        <v>21</v>
      </c>
      <c r="E22" s="573" t="s">
        <v>369</v>
      </c>
      <c r="F22" s="563" t="s">
        <v>1100</v>
      </c>
      <c r="G22" s="560" t="s">
        <v>1112</v>
      </c>
      <c r="H22" s="564" t="s">
        <v>197</v>
      </c>
      <c r="I22" s="561" t="s">
        <v>220</v>
      </c>
      <c r="J22" s="263" t="s">
        <v>199</v>
      </c>
      <c r="K22" s="269" t="s">
        <v>266</v>
      </c>
      <c r="L22" s="263" t="s">
        <v>200</v>
      </c>
      <c r="M22" s="281" t="s">
        <v>267</v>
      </c>
      <c r="N22" s="282" t="s">
        <v>185</v>
      </c>
      <c r="O22" s="283" t="s">
        <v>259</v>
      </c>
      <c r="P22" s="282" t="s">
        <v>185</v>
      </c>
      <c r="Q22" s="305" t="s">
        <v>199</v>
      </c>
      <c r="R22" s="269"/>
      <c r="S22" s="308" t="s">
        <v>200</v>
      </c>
      <c r="T22" s="337"/>
      <c r="U22" s="326"/>
      <c r="V22" s="327"/>
      <c r="W22" s="479"/>
    </row>
    <row r="23" spans="2:25" ht="64">
      <c r="B23" s="571"/>
      <c r="C23" s="551"/>
      <c r="D23" s="551"/>
      <c r="E23" s="574"/>
      <c r="F23" s="551"/>
      <c r="G23" s="557"/>
      <c r="H23" s="553"/>
      <c r="I23" s="555"/>
      <c r="J23" s="265" t="s">
        <v>208</v>
      </c>
      <c r="K23" s="273" t="s">
        <v>268</v>
      </c>
      <c r="L23" s="265" t="s">
        <v>210</v>
      </c>
      <c r="M23" s="272" t="s">
        <v>269</v>
      </c>
      <c r="N23" s="271" t="s">
        <v>185</v>
      </c>
      <c r="O23" s="252" t="s">
        <v>259</v>
      </c>
      <c r="P23" s="271" t="s">
        <v>185</v>
      </c>
      <c r="Q23" s="301" t="s">
        <v>208</v>
      </c>
      <c r="R23" s="273"/>
      <c r="S23" s="309" t="s">
        <v>210</v>
      </c>
      <c r="T23" s="338"/>
      <c r="U23" s="324"/>
      <c r="V23" s="325"/>
      <c r="W23" s="480"/>
    </row>
    <row r="24" spans="2:25" ht="17.5" thickBot="1">
      <c r="B24" s="572"/>
      <c r="C24" s="552"/>
      <c r="D24" s="552"/>
      <c r="E24" s="575"/>
      <c r="F24" s="552"/>
      <c r="G24" s="558"/>
      <c r="H24" s="554"/>
      <c r="I24" s="556"/>
      <c r="J24" s="340"/>
      <c r="K24" s="341"/>
      <c r="L24" s="340"/>
      <c r="M24" s="342"/>
      <c r="N24" s="343"/>
      <c r="O24" s="409"/>
      <c r="P24" s="343"/>
      <c r="Q24" s="351"/>
      <c r="R24" s="352"/>
      <c r="S24" s="351"/>
      <c r="T24" s="468"/>
      <c r="U24" s="344"/>
      <c r="V24" s="345"/>
      <c r="W24" s="481"/>
      <c r="Y24" s="350"/>
    </row>
    <row r="25" spans="2:25">
      <c r="B25" s="567">
        <v>6</v>
      </c>
      <c r="C25" s="568" t="s">
        <v>181</v>
      </c>
      <c r="D25" s="568" t="s">
        <v>605</v>
      </c>
      <c r="E25" s="567" t="s">
        <v>371</v>
      </c>
      <c r="F25" s="567" t="s">
        <v>1099</v>
      </c>
      <c r="G25" s="562" t="s">
        <v>1113</v>
      </c>
      <c r="H25" s="567" t="s">
        <v>197</v>
      </c>
      <c r="I25" s="585" t="s">
        <v>198</v>
      </c>
      <c r="J25" s="274" t="s">
        <v>199</v>
      </c>
      <c r="K25" s="270"/>
      <c r="L25" s="274" t="s">
        <v>200</v>
      </c>
      <c r="M25" s="304"/>
      <c r="N25" s="275" t="s">
        <v>197</v>
      </c>
      <c r="O25" s="284" t="s">
        <v>201</v>
      </c>
      <c r="P25" s="275" t="s">
        <v>197</v>
      </c>
      <c r="Q25" s="306" t="s">
        <v>199</v>
      </c>
      <c r="R25" s="270"/>
      <c r="S25" s="310" t="s">
        <v>200</v>
      </c>
      <c r="T25" s="339"/>
      <c r="U25" s="330"/>
      <c r="V25" s="331"/>
      <c r="W25" s="330"/>
    </row>
    <row r="26" spans="2:25" ht="130" customHeight="1">
      <c r="B26" s="567"/>
      <c r="C26" s="569"/>
      <c r="D26" s="569"/>
      <c r="E26" s="567"/>
      <c r="F26" s="567"/>
      <c r="G26" s="562"/>
      <c r="H26" s="567"/>
      <c r="I26" s="585"/>
      <c r="J26" s="265" t="s">
        <v>208</v>
      </c>
      <c r="K26" s="273"/>
      <c r="L26" s="265" t="s">
        <v>210</v>
      </c>
      <c r="M26" s="303"/>
      <c r="N26" s="271" t="s">
        <v>197</v>
      </c>
      <c r="O26" s="253" t="s">
        <v>201</v>
      </c>
      <c r="P26" s="271" t="s">
        <v>197</v>
      </c>
      <c r="Q26" s="301" t="s">
        <v>208</v>
      </c>
      <c r="R26" s="301"/>
      <c r="S26" s="309" t="s">
        <v>210</v>
      </c>
      <c r="T26" s="335"/>
      <c r="U26" s="324"/>
      <c r="V26" s="332"/>
      <c r="W26" s="324"/>
    </row>
  </sheetData>
  <autoFilter ref="B4:S26" xr:uid="{1B7BBC64-1ADD-44FC-ACD5-D0AEA21603EB}"/>
  <mergeCells count="53">
    <mergeCell ref="C6:C8"/>
    <mergeCell ref="B6:B8"/>
    <mergeCell ref="D6:D8"/>
    <mergeCell ref="U3:W3"/>
    <mergeCell ref="N3:P3"/>
    <mergeCell ref="Q3:R3"/>
    <mergeCell ref="S3:T3"/>
    <mergeCell ref="L3:M3"/>
    <mergeCell ref="J3:K3"/>
    <mergeCell ref="B9:B17"/>
    <mergeCell ref="C9:C17"/>
    <mergeCell ref="D9:D11"/>
    <mergeCell ref="D12:D17"/>
    <mergeCell ref="E12:E17"/>
    <mergeCell ref="E9:E11"/>
    <mergeCell ref="E25:E26"/>
    <mergeCell ref="F9:F11"/>
    <mergeCell ref="H9:H11"/>
    <mergeCell ref="E22:E24"/>
    <mergeCell ref="H3:I3"/>
    <mergeCell ref="I18:I21"/>
    <mergeCell ref="H18:H21"/>
    <mergeCell ref="G18:G21"/>
    <mergeCell ref="F6:F8"/>
    <mergeCell ref="E6:E8"/>
    <mergeCell ref="G6:G8"/>
    <mergeCell ref="I6:I8"/>
    <mergeCell ref="H6:H8"/>
    <mergeCell ref="I25:I26"/>
    <mergeCell ref="H25:H26"/>
    <mergeCell ref="F25:F26"/>
    <mergeCell ref="B25:B26"/>
    <mergeCell ref="C25:C26"/>
    <mergeCell ref="D25:D26"/>
    <mergeCell ref="C22:C24"/>
    <mergeCell ref="B22:B24"/>
    <mergeCell ref="D22:D24"/>
    <mergeCell ref="C18:C21"/>
    <mergeCell ref="B18:B21"/>
    <mergeCell ref="D18:D21"/>
    <mergeCell ref="E18:E21"/>
    <mergeCell ref="F18:F21"/>
    <mergeCell ref="G25:G26"/>
    <mergeCell ref="F22:F24"/>
    <mergeCell ref="G22:G24"/>
    <mergeCell ref="H22:H24"/>
    <mergeCell ref="I22:I24"/>
    <mergeCell ref="F12:F17"/>
    <mergeCell ref="H12:H17"/>
    <mergeCell ref="I12:I17"/>
    <mergeCell ref="G12:G17"/>
    <mergeCell ref="G9:G11"/>
    <mergeCell ref="I9:I11"/>
  </mergeCells>
  <phoneticPr fontId="2" type="noConversion"/>
  <conditionalFormatting sqref="Q5:T26">
    <cfRule type="expression" dxfId="1" priority="2">
      <formula>IF($P5="O",TRUE,FALSE)</formula>
    </cfRule>
  </conditionalFormatting>
  <pageMargins left="0.7" right="0.7" top="0.75" bottom="0.75" header="0.3" footer="0.3"/>
  <colBreaks count="1" manualBreakCount="1">
    <brk id="9" max="25" man="1"/>
  </colBreaks>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6CE4-0131-4319-BED4-6296F50CC3B2}">
  <dimension ref="B1:E29"/>
  <sheetViews>
    <sheetView showGridLines="0" zoomScale="70" zoomScaleNormal="70" workbookViewId="0">
      <pane xSplit="2" ySplit="5" topLeftCell="C6" activePane="bottomRight" state="frozen"/>
      <selection pane="topRight" activeCell="C1" sqref="C1"/>
      <selection pane="bottomLeft" activeCell="A4" sqref="A4"/>
      <selection pane="bottomRight"/>
    </sheetView>
  </sheetViews>
  <sheetFormatPr defaultColWidth="9.08203125" defaultRowHeight="14.5"/>
  <cols>
    <col min="1" max="1" width="4.5" style="230" customWidth="1"/>
    <col min="2" max="2" width="6.08203125" style="230" customWidth="1"/>
    <col min="3" max="3" width="29.83203125" style="230" customWidth="1"/>
    <col min="4" max="4" width="52.75" style="231" bestFit="1" customWidth="1"/>
    <col min="5" max="5" width="84" style="230" customWidth="1"/>
    <col min="6" max="16384" width="9.08203125" style="230"/>
  </cols>
  <sheetData>
    <row r="1" spans="2:5" customFormat="1" ht="17">
      <c r="B1" s="2"/>
      <c r="C1" s="2"/>
    </row>
    <row r="2" spans="2:5" customFormat="1" ht="36">
      <c r="B2" s="589" t="s">
        <v>776</v>
      </c>
      <c r="C2" s="589"/>
      <c r="D2" s="589"/>
      <c r="E2" s="589"/>
    </row>
    <row r="3" spans="2:5" ht="18.5">
      <c r="B3" s="229" t="s">
        <v>1118</v>
      </c>
    </row>
    <row r="4" spans="2:5" ht="15" thickBot="1">
      <c r="B4" s="403" t="s">
        <v>1119</v>
      </c>
    </row>
    <row r="5" spans="2:5" ht="15" thickBot="1">
      <c r="B5" s="232"/>
      <c r="C5" s="233" t="s">
        <v>1117</v>
      </c>
      <c r="D5" s="234" t="s">
        <v>1121</v>
      </c>
      <c r="E5" s="235" t="s">
        <v>669</v>
      </c>
    </row>
    <row r="6" spans="2:5">
      <c r="B6" s="590">
        <v>1</v>
      </c>
      <c r="C6" s="601" t="s">
        <v>270</v>
      </c>
      <c r="D6" s="236" t="s">
        <v>1122</v>
      </c>
      <c r="E6" s="237" t="s">
        <v>1128</v>
      </c>
    </row>
    <row r="7" spans="2:5">
      <c r="B7" s="591"/>
      <c r="C7" s="599"/>
      <c r="D7" s="238"/>
      <c r="E7" s="239" t="s">
        <v>1129</v>
      </c>
    </row>
    <row r="8" spans="2:5">
      <c r="B8" s="592"/>
      <c r="C8" s="602"/>
      <c r="D8" s="240" t="s">
        <v>1123</v>
      </c>
      <c r="E8" s="241" t="s">
        <v>1130</v>
      </c>
    </row>
    <row r="9" spans="2:5">
      <c r="B9" s="591">
        <v>2</v>
      </c>
      <c r="C9" s="599" t="s">
        <v>271</v>
      </c>
      <c r="D9" s="242" t="s">
        <v>1124</v>
      </c>
      <c r="E9" s="243" t="s">
        <v>1131</v>
      </c>
    </row>
    <row r="10" spans="2:5">
      <c r="B10" s="592"/>
      <c r="C10" s="602"/>
      <c r="D10" s="240" t="s">
        <v>1125</v>
      </c>
      <c r="E10" s="241" t="s">
        <v>1132</v>
      </c>
    </row>
    <row r="11" spans="2:5">
      <c r="B11" s="591">
        <v>3</v>
      </c>
      <c r="C11" s="599" t="s">
        <v>272</v>
      </c>
      <c r="D11" s="244" t="s">
        <v>1127</v>
      </c>
      <c r="E11" s="239" t="s">
        <v>1133</v>
      </c>
    </row>
    <row r="12" spans="2:5" ht="29">
      <c r="B12" s="591"/>
      <c r="C12" s="599"/>
      <c r="D12" s="244"/>
      <c r="E12" s="245" t="s">
        <v>1134</v>
      </c>
    </row>
    <row r="13" spans="2:5" ht="43.5">
      <c r="B13" s="591"/>
      <c r="C13" s="599"/>
      <c r="D13" s="244"/>
      <c r="E13" s="245" t="s">
        <v>1135</v>
      </c>
    </row>
    <row r="14" spans="2:5">
      <c r="B14" s="591"/>
      <c r="C14" s="599"/>
      <c r="D14" s="240" t="s">
        <v>1125</v>
      </c>
      <c r="E14" s="247" t="s">
        <v>1136</v>
      </c>
    </row>
    <row r="15" spans="2:5">
      <c r="B15" s="591"/>
      <c r="C15" s="599"/>
      <c r="D15" s="244"/>
      <c r="E15" s="239" t="s">
        <v>1137</v>
      </c>
    </row>
    <row r="16" spans="2:5" ht="15" thickBot="1">
      <c r="B16" s="598"/>
      <c r="C16" s="600"/>
      <c r="D16" s="248" t="s">
        <v>1126</v>
      </c>
      <c r="E16" s="249" t="s">
        <v>1138</v>
      </c>
    </row>
    <row r="17" spans="2:5">
      <c r="D17" s="231" t="s">
        <v>273</v>
      </c>
    </row>
    <row r="19" spans="2:5" ht="18.5">
      <c r="B19" s="229" t="s">
        <v>1120</v>
      </c>
    </row>
    <row r="20" spans="2:5" ht="15" thickBot="1"/>
    <row r="21" spans="2:5" ht="15" thickBot="1">
      <c r="B21" s="232"/>
      <c r="C21" s="233" t="s">
        <v>1117</v>
      </c>
      <c r="D21" s="234" t="s">
        <v>1121</v>
      </c>
      <c r="E21" s="235" t="s">
        <v>669</v>
      </c>
    </row>
    <row r="22" spans="2:5">
      <c r="B22" s="590">
        <v>1</v>
      </c>
      <c r="C22" s="593" t="s">
        <v>270</v>
      </c>
      <c r="D22" s="236" t="s">
        <v>1139</v>
      </c>
      <c r="E22" s="237"/>
    </row>
    <row r="23" spans="2:5">
      <c r="B23" s="591"/>
      <c r="C23" s="594"/>
      <c r="D23" s="240" t="s">
        <v>1123</v>
      </c>
      <c r="E23" s="247" t="s">
        <v>1144</v>
      </c>
    </row>
    <row r="24" spans="2:5">
      <c r="B24" s="592"/>
      <c r="C24" s="595"/>
      <c r="D24" s="240" t="s">
        <v>1141</v>
      </c>
      <c r="E24" s="241"/>
    </row>
    <row r="25" spans="2:5">
      <c r="B25" s="596">
        <v>2</v>
      </c>
      <c r="C25" s="597" t="s">
        <v>271</v>
      </c>
      <c r="D25" s="242" t="s">
        <v>1139</v>
      </c>
      <c r="E25" s="243"/>
    </row>
    <row r="26" spans="2:5">
      <c r="B26" s="592"/>
      <c r="C26" s="595"/>
      <c r="D26" s="240" t="s">
        <v>1142</v>
      </c>
      <c r="E26" s="241"/>
    </row>
    <row r="27" spans="2:5">
      <c r="B27" s="591">
        <v>3</v>
      </c>
      <c r="C27" s="599" t="s">
        <v>272</v>
      </c>
      <c r="D27" s="244" t="s">
        <v>1143</v>
      </c>
      <c r="E27" s="239"/>
    </row>
    <row r="28" spans="2:5">
      <c r="B28" s="591"/>
      <c r="C28" s="599"/>
      <c r="D28" s="246" t="s">
        <v>1140</v>
      </c>
      <c r="E28" s="247"/>
    </row>
    <row r="29" spans="2:5" ht="15" thickBot="1">
      <c r="B29" s="598"/>
      <c r="C29" s="600"/>
      <c r="D29" s="248" t="s">
        <v>1126</v>
      </c>
      <c r="E29" s="249"/>
    </row>
  </sheetData>
  <mergeCells count="13">
    <mergeCell ref="B27:B29"/>
    <mergeCell ref="C27:C29"/>
    <mergeCell ref="B6:B8"/>
    <mergeCell ref="C6:C8"/>
    <mergeCell ref="B9:B10"/>
    <mergeCell ref="C9:C10"/>
    <mergeCell ref="B11:B16"/>
    <mergeCell ref="C11:C16"/>
    <mergeCell ref="B2:E2"/>
    <mergeCell ref="B22:B24"/>
    <mergeCell ref="C22:C24"/>
    <mergeCell ref="B25:B26"/>
    <mergeCell ref="C25:C26"/>
  </mergeCells>
  <phoneticPr fontId="2" type="noConversion"/>
  <pageMargins left="0.25" right="0.25" top="0.75" bottom="0.75" header="0.3" footer="0.3"/>
  <pageSetup paperSize="9" scale="8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9214-1602-4B1D-ADB6-FB9BFF967EFB}">
  <dimension ref="B2:S22"/>
  <sheetViews>
    <sheetView showGridLines="0" zoomScale="70" zoomScaleNormal="70" workbookViewId="0">
      <pane xSplit="2" ySplit="5" topLeftCell="C6" activePane="bottomRight" state="frozen"/>
      <selection activeCell="H19" sqref="H19"/>
      <selection pane="topRight" activeCell="H19" sqref="H19"/>
      <selection pane="bottomLeft" activeCell="H19" sqref="H19"/>
      <selection pane="bottomRight" activeCell="G26" sqref="G26"/>
    </sheetView>
  </sheetViews>
  <sheetFormatPr defaultColWidth="8.58203125" defaultRowHeight="17"/>
  <cols>
    <col min="1" max="1" width="3.83203125" customWidth="1"/>
    <col min="2" max="2" width="20.08203125" style="2" customWidth="1"/>
    <col min="3" max="3" width="22.33203125" style="2" customWidth="1"/>
    <col min="4" max="4" width="15.83203125" customWidth="1"/>
    <col min="5" max="5" width="19.83203125" customWidth="1"/>
    <col min="6" max="6" width="13.75" customWidth="1"/>
    <col min="7" max="7" width="80.08203125" bestFit="1" customWidth="1"/>
    <col min="11" max="11" width="11" bestFit="1" customWidth="1"/>
    <col min="16" max="16" width="9.33203125" bestFit="1" customWidth="1"/>
    <col min="17" max="17" width="13.5" bestFit="1" customWidth="1"/>
    <col min="18" max="18" width="13.08203125" bestFit="1" customWidth="1"/>
    <col min="19" max="19" width="74.58203125" bestFit="1" customWidth="1"/>
  </cols>
  <sheetData>
    <row r="2" spans="2:19" ht="36">
      <c r="B2" s="589" t="s">
        <v>696</v>
      </c>
      <c r="C2" s="589"/>
      <c r="D2" s="589"/>
      <c r="E2" s="589"/>
      <c r="F2" s="589"/>
      <c r="G2" s="589"/>
    </row>
    <row r="5" spans="2:19" s="2" customFormat="1" ht="16.5" customHeight="1">
      <c r="B5" s="361" t="s">
        <v>702</v>
      </c>
      <c r="C5" s="361" t="s">
        <v>274</v>
      </c>
      <c r="D5" s="361" t="s">
        <v>275</v>
      </c>
      <c r="E5" s="109" t="s">
        <v>703</v>
      </c>
      <c r="F5" s="109" t="s">
        <v>704</v>
      </c>
      <c r="G5" s="109" t="s">
        <v>705</v>
      </c>
      <c r="J5"/>
      <c r="K5"/>
      <c r="L5"/>
      <c r="M5"/>
      <c r="N5"/>
      <c r="O5"/>
      <c r="P5"/>
      <c r="Q5"/>
      <c r="R5"/>
      <c r="S5"/>
    </row>
    <row r="6" spans="2:19" ht="28">
      <c r="B6" s="358" t="s">
        <v>610</v>
      </c>
      <c r="C6" s="62" t="s">
        <v>110</v>
      </c>
      <c r="D6" s="60">
        <v>0.74099999999999999</v>
      </c>
      <c r="E6" s="63" t="s">
        <v>276</v>
      </c>
      <c r="F6" s="63">
        <v>2024.07</v>
      </c>
      <c r="G6" s="61" t="s">
        <v>277</v>
      </c>
    </row>
    <row r="7" spans="2:19">
      <c r="B7" s="358" t="s">
        <v>609</v>
      </c>
      <c r="C7" s="62" t="s">
        <v>131</v>
      </c>
      <c r="D7" s="60">
        <v>0.84399999999999997</v>
      </c>
      <c r="E7" s="63" t="s">
        <v>276</v>
      </c>
      <c r="F7" s="63">
        <v>2024.07</v>
      </c>
      <c r="G7" s="61" t="s">
        <v>277</v>
      </c>
    </row>
    <row r="8" spans="2:19" ht="32">
      <c r="B8" s="358" t="s">
        <v>278</v>
      </c>
      <c r="C8" s="62" t="s">
        <v>278</v>
      </c>
      <c r="D8" s="60">
        <v>0.53900000000000003</v>
      </c>
      <c r="E8" s="63" t="s">
        <v>276</v>
      </c>
      <c r="F8" s="63">
        <v>2024.07</v>
      </c>
      <c r="G8" s="61" t="s">
        <v>277</v>
      </c>
    </row>
    <row r="9" spans="2:19">
      <c r="B9" s="358" t="s">
        <v>608</v>
      </c>
      <c r="C9" s="62" t="s">
        <v>120</v>
      </c>
      <c r="D9" s="55">
        <v>0.84499999999999997</v>
      </c>
      <c r="E9" s="63" t="s">
        <v>279</v>
      </c>
      <c r="F9" s="59"/>
      <c r="G9" s="259" t="s">
        <v>280</v>
      </c>
    </row>
    <row r="10" spans="2:19" ht="34" hidden="1">
      <c r="B10" s="358" t="s">
        <v>693</v>
      </c>
      <c r="C10" s="62" t="s">
        <v>143</v>
      </c>
      <c r="E10" s="466" t="s">
        <v>707</v>
      </c>
      <c r="F10" s="63"/>
      <c r="G10" s="61"/>
    </row>
    <row r="11" spans="2:19" ht="24" hidden="1">
      <c r="B11" s="62" t="s">
        <v>694</v>
      </c>
      <c r="C11" s="62" t="s">
        <v>281</v>
      </c>
      <c r="D11" s="60"/>
      <c r="E11" s="63"/>
      <c r="F11" s="63"/>
      <c r="G11" s="61"/>
    </row>
    <row r="12" spans="2:19" hidden="1">
      <c r="B12" s="358" t="s">
        <v>708</v>
      </c>
      <c r="C12" s="358" t="s">
        <v>708</v>
      </c>
      <c r="D12" s="60"/>
      <c r="E12" s="63"/>
      <c r="F12" s="63"/>
      <c r="G12" s="61"/>
    </row>
    <row r="13" spans="2:19" hidden="1">
      <c r="B13" s="62" t="s">
        <v>695</v>
      </c>
      <c r="C13" s="62" t="s">
        <v>282</v>
      </c>
      <c r="D13" s="60"/>
      <c r="E13" s="63"/>
      <c r="F13" s="63"/>
      <c r="G13" s="358" t="s">
        <v>701</v>
      </c>
    </row>
    <row r="14" spans="2:19" ht="32" hidden="1">
      <c r="B14" s="358" t="s">
        <v>283</v>
      </c>
      <c r="C14" s="62" t="s">
        <v>283</v>
      </c>
      <c r="D14" s="60">
        <v>0.6</v>
      </c>
      <c r="E14" s="63"/>
      <c r="F14" s="63"/>
      <c r="G14" s="358" t="s">
        <v>701</v>
      </c>
    </row>
    <row r="15" spans="2:19" ht="24" hidden="1">
      <c r="B15" s="62" t="s">
        <v>697</v>
      </c>
      <c r="C15" s="62" t="s">
        <v>284</v>
      </c>
      <c r="D15" s="60"/>
      <c r="E15" s="63"/>
      <c r="F15" s="63"/>
      <c r="G15" s="358" t="s">
        <v>701</v>
      </c>
    </row>
    <row r="16" spans="2:19" ht="25" hidden="1">
      <c r="B16" s="62" t="s">
        <v>698</v>
      </c>
      <c r="C16" s="62" t="s">
        <v>285</v>
      </c>
      <c r="D16" s="60"/>
      <c r="E16" s="63"/>
      <c r="F16" s="63"/>
      <c r="G16" s="358" t="s">
        <v>701</v>
      </c>
    </row>
    <row r="17" spans="2:7" ht="28" hidden="1">
      <c r="B17" s="62" t="s">
        <v>699</v>
      </c>
      <c r="C17" s="62" t="s">
        <v>286</v>
      </c>
      <c r="D17" s="60"/>
      <c r="E17" s="63"/>
      <c r="F17" s="63"/>
      <c r="G17" s="358" t="s">
        <v>701</v>
      </c>
    </row>
    <row r="18" spans="2:7" ht="32" hidden="1">
      <c r="B18" s="358" t="s">
        <v>283</v>
      </c>
      <c r="C18" s="62" t="s">
        <v>287</v>
      </c>
      <c r="D18" s="60"/>
      <c r="E18" s="63"/>
      <c r="F18" s="63"/>
      <c r="G18" s="358" t="s">
        <v>701</v>
      </c>
    </row>
    <row r="19" spans="2:7" ht="24" hidden="1">
      <c r="B19" s="62" t="s">
        <v>700</v>
      </c>
      <c r="C19" s="62" t="s">
        <v>288</v>
      </c>
      <c r="D19" s="60">
        <v>1194</v>
      </c>
      <c r="E19" s="63" t="s">
        <v>289</v>
      </c>
      <c r="F19" s="63"/>
      <c r="G19" s="358" t="s">
        <v>701</v>
      </c>
    </row>
    <row r="20" spans="2:7">
      <c r="B20" s="100"/>
      <c r="C20" s="100"/>
      <c r="D20" s="101"/>
      <c r="E20" s="102"/>
      <c r="F20" s="102"/>
      <c r="G20" s="103"/>
    </row>
    <row r="21" spans="2:7">
      <c r="B21" s="100"/>
      <c r="C21" s="100"/>
      <c r="D21" s="101"/>
      <c r="E21" s="102"/>
      <c r="F21" s="102"/>
      <c r="G21" s="103"/>
    </row>
    <row r="22" spans="2:7">
      <c r="B22" s="72" t="s">
        <v>706</v>
      </c>
    </row>
  </sheetData>
  <autoFilter ref="B5:D19" xr:uid="{29C9829C-9E83-48DB-A5FE-529234D8418F}"/>
  <mergeCells count="1">
    <mergeCell ref="B2:G2"/>
  </mergeCells>
  <phoneticPr fontId="2" type="noConversion"/>
  <hyperlinks>
    <hyperlink ref="G9" r:id="rId1" xr:uid="{F74441C2-4BAF-44E9-A8A3-6B048A55B76B}"/>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655F-28DE-4B03-86A1-AC4FFA18A9D1}">
  <dimension ref="B1:O130"/>
  <sheetViews>
    <sheetView showGridLines="0" zoomScale="50" zoomScaleNormal="50" workbookViewId="0"/>
  </sheetViews>
  <sheetFormatPr defaultRowHeight="17"/>
  <cols>
    <col min="2" max="2" width="20.08203125" customWidth="1"/>
    <col min="3" max="3" width="21.58203125" customWidth="1"/>
    <col min="4" max="4" width="39.58203125" customWidth="1"/>
    <col min="6" max="6" width="20.08203125" customWidth="1"/>
    <col min="7" max="7" width="31.58203125" customWidth="1"/>
    <col min="8" max="8" width="39.58203125" customWidth="1"/>
    <col min="11" max="11" width="34.75" bestFit="1" customWidth="1"/>
    <col min="12" max="12" width="177.83203125" customWidth="1"/>
    <col min="14" max="14" width="43" bestFit="1" customWidth="1"/>
    <col min="15" max="15" width="175.75" bestFit="1" customWidth="1"/>
  </cols>
  <sheetData>
    <row r="1" spans="2:12">
      <c r="B1" s="2"/>
      <c r="C1" s="2"/>
    </row>
    <row r="2" spans="2:12" ht="36">
      <c r="B2" s="589" t="s">
        <v>746</v>
      </c>
      <c r="C2" s="589"/>
      <c r="D2" s="589"/>
      <c r="E2" s="589"/>
      <c r="F2" s="589"/>
      <c r="G2" s="589"/>
      <c r="H2" s="589"/>
      <c r="I2" s="589"/>
      <c r="J2" s="589"/>
      <c r="K2" s="589"/>
      <c r="L2" s="589"/>
    </row>
    <row r="4" spans="2:12">
      <c r="B4" s="610" t="s">
        <v>946</v>
      </c>
      <c r="C4" s="610"/>
      <c r="D4" s="610"/>
    </row>
    <row r="5" spans="2:12" ht="17.5" thickBot="1">
      <c r="B5" s="3" t="s">
        <v>947</v>
      </c>
    </row>
    <row r="6" spans="2:12">
      <c r="B6" s="376" t="s">
        <v>290</v>
      </c>
      <c r="C6" s="377" t="s">
        <v>948</v>
      </c>
      <c r="D6" s="378" t="s">
        <v>714</v>
      </c>
    </row>
    <row r="7" spans="2:12">
      <c r="B7" s="379" t="s">
        <v>101</v>
      </c>
      <c r="C7" s="258" t="s">
        <v>612</v>
      </c>
      <c r="D7" s="380" t="s">
        <v>620</v>
      </c>
    </row>
    <row r="8" spans="2:12">
      <c r="B8" s="379" t="s">
        <v>106</v>
      </c>
      <c r="C8" s="258" t="s">
        <v>612</v>
      </c>
      <c r="D8" s="380" t="s">
        <v>620</v>
      </c>
    </row>
    <row r="9" spans="2:12">
      <c r="B9" s="379" t="s">
        <v>112</v>
      </c>
      <c r="C9" s="258" t="s">
        <v>613</v>
      </c>
      <c r="D9" s="380" t="s">
        <v>622</v>
      </c>
    </row>
    <row r="10" spans="2:12">
      <c r="B10" s="379" t="s">
        <v>118</v>
      </c>
      <c r="C10" s="258" t="s">
        <v>614</v>
      </c>
      <c r="D10" s="380" t="s">
        <v>620</v>
      </c>
    </row>
    <row r="11" spans="2:12">
      <c r="B11" s="379" t="s">
        <v>122</v>
      </c>
      <c r="C11" s="258" t="s">
        <v>615</v>
      </c>
      <c r="D11" s="380" t="s">
        <v>619</v>
      </c>
    </row>
    <row r="12" spans="2:12">
      <c r="B12" s="379" t="s">
        <v>128</v>
      </c>
      <c r="C12" s="258" t="s">
        <v>616</v>
      </c>
      <c r="D12" s="380" t="s">
        <v>619</v>
      </c>
    </row>
    <row r="13" spans="2:12">
      <c r="B13" s="379" t="s">
        <v>130</v>
      </c>
      <c r="C13" s="258" t="s">
        <v>617</v>
      </c>
      <c r="D13" s="380" t="s">
        <v>622</v>
      </c>
    </row>
    <row r="14" spans="2:12">
      <c r="B14" s="379" t="s">
        <v>134</v>
      </c>
      <c r="C14" s="258" t="s">
        <v>618</v>
      </c>
      <c r="D14" s="380" t="s">
        <v>624</v>
      </c>
    </row>
    <row r="15" spans="2:12">
      <c r="B15" s="379" t="s">
        <v>141</v>
      </c>
      <c r="C15" s="258" t="s">
        <v>612</v>
      </c>
      <c r="D15" s="380" t="s">
        <v>620</v>
      </c>
    </row>
    <row r="16" spans="2:12" ht="17.5" thickBot="1">
      <c r="B16" s="381" t="s">
        <v>150</v>
      </c>
      <c r="C16" s="382" t="s">
        <v>150</v>
      </c>
      <c r="D16" s="383" t="s">
        <v>622</v>
      </c>
    </row>
    <row r="17" spans="2:15">
      <c r="L17" s="45"/>
    </row>
    <row r="18" spans="2:15">
      <c r="B18" s="611" t="s">
        <v>949</v>
      </c>
      <c r="C18" s="611"/>
      <c r="D18" s="611"/>
      <c r="E18" s="6"/>
      <c r="F18" s="605" t="s">
        <v>951</v>
      </c>
      <c r="G18" s="605"/>
      <c r="H18" s="605"/>
      <c r="J18" s="605" t="s">
        <v>953</v>
      </c>
      <c r="K18" s="605"/>
      <c r="L18" s="605"/>
      <c r="N18" s="394" t="s">
        <v>954</v>
      </c>
      <c r="O18" s="394"/>
    </row>
    <row r="19" spans="2:15" ht="17.5" thickBot="1">
      <c r="B19" t="s">
        <v>950</v>
      </c>
      <c r="F19" s="23" t="s">
        <v>952</v>
      </c>
      <c r="H19" s="22"/>
      <c r="J19" s="44"/>
      <c r="K19" s="22"/>
      <c r="L19" s="45"/>
    </row>
    <row r="20" spans="2:15" s="1" customFormat="1" ht="35.15" customHeight="1">
      <c r="B20" s="27" t="s">
        <v>957</v>
      </c>
      <c r="C20" s="28" t="s">
        <v>958</v>
      </c>
      <c r="D20" s="29" t="s">
        <v>959</v>
      </c>
      <c r="F20" s="27" t="s">
        <v>960</v>
      </c>
      <c r="G20" s="28" t="s">
        <v>961</v>
      </c>
      <c r="H20" s="29" t="s">
        <v>962</v>
      </c>
      <c r="J20" s="27" t="s">
        <v>957</v>
      </c>
      <c r="K20" s="28" t="s">
        <v>958</v>
      </c>
      <c r="L20" s="30" t="s">
        <v>963</v>
      </c>
      <c r="N20" s="27" t="s">
        <v>964</v>
      </c>
      <c r="O20" s="30" t="s">
        <v>965</v>
      </c>
    </row>
    <row r="21" spans="2:15" ht="43.5">
      <c r="B21" s="612" t="s">
        <v>622</v>
      </c>
      <c r="C21" s="20" t="s">
        <v>622</v>
      </c>
      <c r="D21" s="25" t="s">
        <v>785</v>
      </c>
      <c r="F21" s="606" t="s">
        <v>621</v>
      </c>
      <c r="G21" s="20" t="s">
        <v>622</v>
      </c>
      <c r="H21" s="31" t="s">
        <v>834</v>
      </c>
      <c r="I21" s="1"/>
      <c r="J21" s="603" t="s">
        <v>622</v>
      </c>
      <c r="K21" s="25" t="s">
        <v>785</v>
      </c>
      <c r="L21" s="395" t="s">
        <v>966</v>
      </c>
      <c r="N21" s="398" t="s">
        <v>291</v>
      </c>
      <c r="O21" s="395" t="s">
        <v>981</v>
      </c>
    </row>
    <row r="22" spans="2:15" ht="29">
      <c r="B22" s="613"/>
      <c r="C22" s="20" t="s">
        <v>622</v>
      </c>
      <c r="D22" s="25" t="s">
        <v>786</v>
      </c>
      <c r="F22" s="607"/>
      <c r="G22" s="20" t="s">
        <v>622</v>
      </c>
      <c r="H22" s="31" t="s">
        <v>835</v>
      </c>
      <c r="I22" s="1"/>
      <c r="J22" s="603"/>
      <c r="K22" s="25" t="s">
        <v>786</v>
      </c>
      <c r="L22" s="471" t="s">
        <v>967</v>
      </c>
      <c r="N22" s="398" t="s">
        <v>292</v>
      </c>
      <c r="O22" s="395" t="s">
        <v>982</v>
      </c>
    </row>
    <row r="23" spans="2:15" ht="29">
      <c r="B23" s="615"/>
      <c r="C23" s="20" t="s">
        <v>622</v>
      </c>
      <c r="D23" s="25" t="s">
        <v>787</v>
      </c>
      <c r="F23" s="607"/>
      <c r="G23" s="20" t="s">
        <v>622</v>
      </c>
      <c r="H23" s="31" t="s">
        <v>836</v>
      </c>
      <c r="I23" s="1"/>
      <c r="J23" s="603"/>
      <c r="K23" s="25" t="s">
        <v>787</v>
      </c>
      <c r="L23" s="471" t="s">
        <v>968</v>
      </c>
      <c r="N23" s="398" t="s">
        <v>293</v>
      </c>
      <c r="O23" s="395" t="s">
        <v>983</v>
      </c>
    </row>
    <row r="24" spans="2:15" ht="29">
      <c r="B24" s="612" t="s">
        <v>620</v>
      </c>
      <c r="C24" s="20" t="s">
        <v>620</v>
      </c>
      <c r="D24" s="25" t="s">
        <v>788</v>
      </c>
      <c r="F24" s="607"/>
      <c r="G24" s="355" t="s">
        <v>622</v>
      </c>
      <c r="H24" s="356" t="s">
        <v>837</v>
      </c>
      <c r="I24" s="1"/>
      <c r="J24" s="603" t="s">
        <v>620</v>
      </c>
      <c r="K24" s="25" t="s">
        <v>788</v>
      </c>
      <c r="L24" s="471" t="s">
        <v>969</v>
      </c>
      <c r="N24" s="398" t="s">
        <v>294</v>
      </c>
      <c r="O24" s="395" t="s">
        <v>984</v>
      </c>
    </row>
    <row r="25" spans="2:15" ht="29">
      <c r="B25" s="613"/>
      <c r="C25" s="20" t="s">
        <v>620</v>
      </c>
      <c r="D25" s="25" t="s">
        <v>789</v>
      </c>
      <c r="F25" s="607"/>
      <c r="G25" s="20" t="s">
        <v>622</v>
      </c>
      <c r="H25" s="31" t="s">
        <v>838</v>
      </c>
      <c r="I25" s="1"/>
      <c r="J25" s="603"/>
      <c r="K25" s="25" t="s">
        <v>789</v>
      </c>
      <c r="L25" s="471" t="s">
        <v>970</v>
      </c>
      <c r="N25" s="398" t="s">
        <v>295</v>
      </c>
      <c r="O25" s="395" t="s">
        <v>985</v>
      </c>
    </row>
    <row r="26" spans="2:15">
      <c r="B26" s="613"/>
      <c r="C26" s="20" t="s">
        <v>620</v>
      </c>
      <c r="D26" s="25" t="s">
        <v>790</v>
      </c>
      <c r="F26" s="609"/>
      <c r="G26" s="20" t="s">
        <v>622</v>
      </c>
      <c r="H26" s="31" t="s">
        <v>839</v>
      </c>
      <c r="I26" s="1"/>
      <c r="J26" s="603"/>
      <c r="K26" s="25" t="s">
        <v>790</v>
      </c>
      <c r="L26" s="470" t="s">
        <v>971</v>
      </c>
      <c r="N26" s="398" t="s">
        <v>296</v>
      </c>
      <c r="O26" s="395" t="s">
        <v>986</v>
      </c>
    </row>
    <row r="27" spans="2:15" ht="29">
      <c r="B27" s="615"/>
      <c r="C27" s="20" t="s">
        <v>620</v>
      </c>
      <c r="D27" s="25" t="s">
        <v>791</v>
      </c>
      <c r="F27" s="606" t="s">
        <v>142</v>
      </c>
      <c r="G27" s="20" t="s">
        <v>620</v>
      </c>
      <c r="H27" s="31" t="s">
        <v>840</v>
      </c>
      <c r="I27" s="1"/>
      <c r="J27" s="603"/>
      <c r="K27" s="25" t="s">
        <v>791</v>
      </c>
      <c r="L27" s="471" t="s">
        <v>972</v>
      </c>
      <c r="N27" s="398" t="s">
        <v>297</v>
      </c>
      <c r="O27" s="395" t="s">
        <v>987</v>
      </c>
    </row>
    <row r="28" spans="2:15" ht="43.5">
      <c r="B28" s="612" t="s">
        <v>624</v>
      </c>
      <c r="C28" s="20" t="s">
        <v>777</v>
      </c>
      <c r="D28" s="25" t="s">
        <v>792</v>
      </c>
      <c r="F28" s="607"/>
      <c r="G28" s="20" t="s">
        <v>620</v>
      </c>
      <c r="H28" s="31" t="s">
        <v>841</v>
      </c>
      <c r="I28" s="1"/>
      <c r="J28" s="469" t="s">
        <v>623</v>
      </c>
      <c r="K28" s="24" t="s">
        <v>833</v>
      </c>
      <c r="L28" s="395" t="s">
        <v>973</v>
      </c>
      <c r="N28" s="398" t="s">
        <v>298</v>
      </c>
      <c r="O28" s="395" t="s">
        <v>988</v>
      </c>
    </row>
    <row r="29" spans="2:15" ht="29">
      <c r="B29" s="613"/>
      <c r="C29" s="20" t="s">
        <v>777</v>
      </c>
      <c r="D29" s="25" t="s">
        <v>793</v>
      </c>
      <c r="F29" s="607"/>
      <c r="G29" s="20" t="s">
        <v>620</v>
      </c>
      <c r="H29" s="31" t="s">
        <v>842</v>
      </c>
      <c r="I29" s="1"/>
      <c r="J29" s="469" t="s">
        <v>287</v>
      </c>
      <c r="K29" s="46" t="s">
        <v>941</v>
      </c>
      <c r="L29" s="395" t="s">
        <v>974</v>
      </c>
      <c r="N29" s="398" t="s">
        <v>299</v>
      </c>
      <c r="O29" s="395" t="s">
        <v>989</v>
      </c>
    </row>
    <row r="30" spans="2:15">
      <c r="B30" s="613"/>
      <c r="C30" s="20" t="s">
        <v>777</v>
      </c>
      <c r="D30" s="25" t="s">
        <v>794</v>
      </c>
      <c r="F30" s="607"/>
      <c r="G30" s="20" t="s">
        <v>620</v>
      </c>
      <c r="H30" s="31" t="s">
        <v>843</v>
      </c>
      <c r="I30" s="1"/>
      <c r="J30" s="603" t="s">
        <v>783</v>
      </c>
      <c r="K30" s="46" t="s">
        <v>819</v>
      </c>
      <c r="L30" s="395" t="s">
        <v>975</v>
      </c>
      <c r="N30" s="398" t="s">
        <v>300</v>
      </c>
      <c r="O30" s="395" t="s">
        <v>990</v>
      </c>
    </row>
    <row r="31" spans="2:15" ht="43.5">
      <c r="B31" s="613"/>
      <c r="C31" s="20" t="s">
        <v>777</v>
      </c>
      <c r="D31" s="25" t="s">
        <v>795</v>
      </c>
      <c r="E31" s="39"/>
      <c r="F31" s="607"/>
      <c r="G31" s="20" t="s">
        <v>620</v>
      </c>
      <c r="H31" s="31" t="s">
        <v>844</v>
      </c>
      <c r="I31" s="1"/>
      <c r="J31" s="603"/>
      <c r="K31" s="46" t="s">
        <v>942</v>
      </c>
      <c r="L31" s="395" t="s">
        <v>976</v>
      </c>
      <c r="N31" s="398" t="s">
        <v>301</v>
      </c>
      <c r="O31" s="395" t="s">
        <v>991</v>
      </c>
    </row>
    <row r="32" spans="2:15">
      <c r="B32" s="613"/>
      <c r="C32" s="20" t="s">
        <v>777</v>
      </c>
      <c r="D32" s="25" t="s">
        <v>796</v>
      </c>
      <c r="E32" s="39"/>
      <c r="F32" s="607"/>
      <c r="G32" s="20" t="s">
        <v>620</v>
      </c>
      <c r="H32" s="31" t="s">
        <v>845</v>
      </c>
      <c r="I32" s="1"/>
      <c r="J32" s="603"/>
      <c r="K32" s="46" t="s">
        <v>943</v>
      </c>
      <c r="L32" s="395" t="s">
        <v>977</v>
      </c>
      <c r="N32" s="398" t="s">
        <v>302</v>
      </c>
      <c r="O32" s="395" t="s">
        <v>992</v>
      </c>
    </row>
    <row r="33" spans="2:15" ht="29">
      <c r="B33" s="613"/>
      <c r="C33" s="20" t="s">
        <v>778</v>
      </c>
      <c r="D33" s="25" t="s">
        <v>797</v>
      </c>
      <c r="E33" s="39"/>
      <c r="F33" s="607"/>
      <c r="G33" s="20" t="s">
        <v>620</v>
      </c>
      <c r="H33" s="31" t="s">
        <v>846</v>
      </c>
      <c r="I33" s="1"/>
      <c r="J33" s="603"/>
      <c r="K33" s="46" t="s">
        <v>823</v>
      </c>
      <c r="L33" s="472" t="s">
        <v>979</v>
      </c>
      <c r="N33" s="398" t="s">
        <v>303</v>
      </c>
      <c r="O33" s="395" t="s">
        <v>993</v>
      </c>
    </row>
    <row r="34" spans="2:15" ht="105" customHeight="1">
      <c r="B34" s="613"/>
      <c r="C34" s="20" t="s">
        <v>778</v>
      </c>
      <c r="D34" s="25" t="s">
        <v>798</v>
      </c>
      <c r="F34" s="607"/>
      <c r="G34" s="20" t="s">
        <v>620</v>
      </c>
      <c r="H34" s="31" t="s">
        <v>847</v>
      </c>
      <c r="I34" s="1"/>
      <c r="J34" s="603" t="s">
        <v>940</v>
      </c>
      <c r="K34" s="46" t="s">
        <v>944</v>
      </c>
      <c r="L34" s="471" t="s">
        <v>978</v>
      </c>
      <c r="N34" s="398" t="s">
        <v>304</v>
      </c>
      <c r="O34" s="395" t="s">
        <v>994</v>
      </c>
    </row>
    <row r="35" spans="2:15" ht="58.5" thickBot="1">
      <c r="B35" s="613"/>
      <c r="C35" s="20" t="s">
        <v>778</v>
      </c>
      <c r="D35" s="25" t="s">
        <v>799</v>
      </c>
      <c r="F35" s="607"/>
      <c r="G35" s="20" t="s">
        <v>620</v>
      </c>
      <c r="H35" s="31" t="s">
        <v>848</v>
      </c>
      <c r="I35" s="1"/>
      <c r="J35" s="604"/>
      <c r="K35" s="396" t="s">
        <v>945</v>
      </c>
      <c r="L35" s="397" t="s">
        <v>980</v>
      </c>
      <c r="N35" s="398" t="s">
        <v>305</v>
      </c>
      <c r="O35" s="395" t="s">
        <v>995</v>
      </c>
    </row>
    <row r="36" spans="2:15">
      <c r="B36" s="613"/>
      <c r="C36" s="20" t="s">
        <v>779</v>
      </c>
      <c r="D36" s="25" t="s">
        <v>800</v>
      </c>
      <c r="F36" s="607"/>
      <c r="G36" s="20" t="s">
        <v>620</v>
      </c>
      <c r="H36" s="31" t="s">
        <v>849</v>
      </c>
      <c r="I36" s="1"/>
      <c r="N36" s="398" t="s">
        <v>306</v>
      </c>
      <c r="O36" s="395" t="s">
        <v>996</v>
      </c>
    </row>
    <row r="37" spans="2:15" ht="29">
      <c r="B37" s="613"/>
      <c r="C37" s="20" t="s">
        <v>779</v>
      </c>
      <c r="D37" s="25" t="s">
        <v>801</v>
      </c>
      <c r="F37" s="607"/>
      <c r="G37" s="20" t="s">
        <v>620</v>
      </c>
      <c r="H37" s="31" t="s">
        <v>850</v>
      </c>
      <c r="I37" s="1"/>
      <c r="N37" s="398" t="s">
        <v>307</v>
      </c>
      <c r="O37" s="395" t="s">
        <v>997</v>
      </c>
    </row>
    <row r="38" spans="2:15" ht="17.5" customHeight="1">
      <c r="B38" s="613"/>
      <c r="C38" s="20" t="s">
        <v>779</v>
      </c>
      <c r="D38" s="25" t="s">
        <v>802</v>
      </c>
      <c r="F38" s="607"/>
      <c r="G38" s="20" t="s">
        <v>620</v>
      </c>
      <c r="H38" s="31" t="s">
        <v>851</v>
      </c>
      <c r="I38" s="1"/>
      <c r="N38" s="398" t="s">
        <v>308</v>
      </c>
      <c r="O38" s="395" t="s">
        <v>998</v>
      </c>
    </row>
    <row r="39" spans="2:15">
      <c r="B39" s="613"/>
      <c r="C39" s="20" t="s">
        <v>779</v>
      </c>
      <c r="D39" s="25" t="s">
        <v>803</v>
      </c>
      <c r="F39" s="607"/>
      <c r="G39" s="20" t="s">
        <v>620</v>
      </c>
      <c r="H39" s="31" t="s">
        <v>852</v>
      </c>
      <c r="I39" s="1"/>
      <c r="N39" s="398" t="s">
        <v>309</v>
      </c>
      <c r="O39" s="395" t="s">
        <v>999</v>
      </c>
    </row>
    <row r="40" spans="2:15" ht="29">
      <c r="B40" s="613"/>
      <c r="C40" s="20" t="s">
        <v>779</v>
      </c>
      <c r="D40" s="25" t="s">
        <v>804</v>
      </c>
      <c r="F40" s="607"/>
      <c r="G40" s="20" t="s">
        <v>620</v>
      </c>
      <c r="H40" s="31" t="s">
        <v>853</v>
      </c>
      <c r="I40" s="1"/>
      <c r="N40" s="398" t="s">
        <v>310</v>
      </c>
      <c r="O40" s="395" t="s">
        <v>1000</v>
      </c>
    </row>
    <row r="41" spans="2:15">
      <c r="B41" s="613"/>
      <c r="C41" s="20" t="s">
        <v>779</v>
      </c>
      <c r="D41" s="25" t="s">
        <v>805</v>
      </c>
      <c r="F41" s="607"/>
      <c r="G41" s="20" t="s">
        <v>620</v>
      </c>
      <c r="H41" s="31" t="s">
        <v>854</v>
      </c>
      <c r="I41" s="1"/>
      <c r="N41" s="398" t="s">
        <v>311</v>
      </c>
      <c r="O41" s="395" t="s">
        <v>1001</v>
      </c>
    </row>
    <row r="42" spans="2:15" ht="17.149999999999999" customHeight="1">
      <c r="B42" s="613"/>
      <c r="C42" s="20" t="s">
        <v>779</v>
      </c>
      <c r="D42" s="25" t="s">
        <v>806</v>
      </c>
      <c r="E42" s="39"/>
      <c r="F42" s="607"/>
      <c r="G42" s="20" t="s">
        <v>620</v>
      </c>
      <c r="H42" s="31" t="s">
        <v>855</v>
      </c>
      <c r="I42" s="1"/>
      <c r="N42" s="398" t="s">
        <v>312</v>
      </c>
      <c r="O42" s="395" t="s">
        <v>1002</v>
      </c>
    </row>
    <row r="43" spans="2:15">
      <c r="B43" s="613"/>
      <c r="C43" s="20" t="s">
        <v>779</v>
      </c>
      <c r="D43" s="25" t="s">
        <v>807</v>
      </c>
      <c r="F43" s="607"/>
      <c r="G43" s="20" t="s">
        <v>620</v>
      </c>
      <c r="H43" s="31" t="s">
        <v>856</v>
      </c>
      <c r="I43" s="1"/>
      <c r="N43" s="398" t="s">
        <v>313</v>
      </c>
      <c r="O43" s="395" t="s">
        <v>1003</v>
      </c>
    </row>
    <row r="44" spans="2:15">
      <c r="B44" s="613"/>
      <c r="C44" s="20" t="s">
        <v>779</v>
      </c>
      <c r="D44" s="25" t="s">
        <v>808</v>
      </c>
      <c r="F44" s="607"/>
      <c r="G44" s="20" t="s">
        <v>620</v>
      </c>
      <c r="H44" s="31" t="s">
        <v>857</v>
      </c>
      <c r="I44" s="1"/>
      <c r="N44" s="398" t="s">
        <v>314</v>
      </c>
      <c r="O44" s="395" t="s">
        <v>1004</v>
      </c>
    </row>
    <row r="45" spans="2:15" ht="29">
      <c r="B45" s="613"/>
      <c r="C45" s="20" t="s">
        <v>779</v>
      </c>
      <c r="D45" s="25" t="s">
        <v>809</v>
      </c>
      <c r="F45" s="607"/>
      <c r="G45" s="20" t="s">
        <v>620</v>
      </c>
      <c r="H45" s="31" t="s">
        <v>858</v>
      </c>
      <c r="I45" s="1"/>
      <c r="N45" s="398" t="s">
        <v>315</v>
      </c>
      <c r="O45" s="395" t="s">
        <v>1005</v>
      </c>
    </row>
    <row r="46" spans="2:15">
      <c r="B46" s="613"/>
      <c r="C46" s="20" t="s">
        <v>780</v>
      </c>
      <c r="D46" s="25" t="s">
        <v>810</v>
      </c>
      <c r="F46" s="607"/>
      <c r="G46" s="20" t="s">
        <v>620</v>
      </c>
      <c r="H46" s="31" t="s">
        <v>859</v>
      </c>
      <c r="I46" s="1"/>
      <c r="N46" s="398" t="s">
        <v>316</v>
      </c>
      <c r="O46" s="395" t="s">
        <v>1006</v>
      </c>
    </row>
    <row r="47" spans="2:15" ht="29">
      <c r="B47" s="613"/>
      <c r="C47" s="20" t="s">
        <v>780</v>
      </c>
      <c r="D47" s="25" t="s">
        <v>811</v>
      </c>
      <c r="F47" s="607"/>
      <c r="G47" s="20" t="s">
        <v>620</v>
      </c>
      <c r="H47" s="31" t="s">
        <v>860</v>
      </c>
      <c r="I47" s="1"/>
      <c r="N47" s="398" t="s">
        <v>317</v>
      </c>
      <c r="O47" s="395" t="s">
        <v>1007</v>
      </c>
    </row>
    <row r="48" spans="2:15" ht="29">
      <c r="B48" s="613"/>
      <c r="C48" s="20" t="s">
        <v>780</v>
      </c>
      <c r="D48" s="25" t="s">
        <v>812</v>
      </c>
      <c r="F48" s="609"/>
      <c r="G48" s="20" t="s">
        <v>620</v>
      </c>
      <c r="H48" s="31" t="s">
        <v>861</v>
      </c>
      <c r="I48" s="1"/>
      <c r="N48" s="398" t="s">
        <v>318</v>
      </c>
      <c r="O48" s="395" t="s">
        <v>1008</v>
      </c>
    </row>
    <row r="49" spans="2:15">
      <c r="B49" s="613"/>
      <c r="C49" s="20" t="s">
        <v>780</v>
      </c>
      <c r="D49" s="25" t="s">
        <v>813</v>
      </c>
      <c r="F49" s="606" t="s">
        <v>624</v>
      </c>
      <c r="G49" s="20" t="s">
        <v>777</v>
      </c>
      <c r="H49" s="31" t="s">
        <v>862</v>
      </c>
      <c r="I49" s="1"/>
      <c r="N49" s="398" t="s">
        <v>319</v>
      </c>
      <c r="O49" s="395" t="s">
        <v>1009</v>
      </c>
    </row>
    <row r="50" spans="2:15">
      <c r="B50" s="613"/>
      <c r="C50" s="20" t="s">
        <v>780</v>
      </c>
      <c r="D50" s="25" t="s">
        <v>814</v>
      </c>
      <c r="F50" s="607"/>
      <c r="G50" s="20" t="s">
        <v>777</v>
      </c>
      <c r="H50" s="31" t="s">
        <v>863</v>
      </c>
      <c r="I50" s="1"/>
      <c r="N50" s="398" t="s">
        <v>320</v>
      </c>
      <c r="O50" s="395" t="s">
        <v>1010</v>
      </c>
    </row>
    <row r="51" spans="2:15">
      <c r="B51" s="613"/>
      <c r="C51" s="20" t="s">
        <v>781</v>
      </c>
      <c r="D51" s="25" t="s">
        <v>815</v>
      </c>
      <c r="F51" s="607"/>
      <c r="G51" s="20" t="s">
        <v>777</v>
      </c>
      <c r="H51" s="31" t="s">
        <v>864</v>
      </c>
      <c r="I51" s="1"/>
      <c r="N51" s="398" t="s">
        <v>321</v>
      </c>
      <c r="O51" s="395" t="s">
        <v>1011</v>
      </c>
    </row>
    <row r="52" spans="2:15" ht="29">
      <c r="B52" s="613"/>
      <c r="C52" s="20" t="s">
        <v>781</v>
      </c>
      <c r="D52" s="25" t="s">
        <v>816</v>
      </c>
      <c r="F52" s="607"/>
      <c r="G52" s="20" t="s">
        <v>777</v>
      </c>
      <c r="H52" s="31" t="s">
        <v>865</v>
      </c>
      <c r="I52" s="1"/>
      <c r="N52" s="398" t="s">
        <v>322</v>
      </c>
      <c r="O52" s="395" t="s">
        <v>1012</v>
      </c>
    </row>
    <row r="53" spans="2:15">
      <c r="B53" s="613"/>
      <c r="C53" s="20" t="s">
        <v>781</v>
      </c>
      <c r="D53" s="25" t="s">
        <v>817</v>
      </c>
      <c r="F53" s="607"/>
      <c r="G53" s="20" t="s">
        <v>778</v>
      </c>
      <c r="H53" s="31" t="s">
        <v>866</v>
      </c>
      <c r="I53" s="1"/>
      <c r="N53" s="398" t="s">
        <v>323</v>
      </c>
      <c r="O53" s="395" t="s">
        <v>1013</v>
      </c>
    </row>
    <row r="54" spans="2:15">
      <c r="B54" s="613"/>
      <c r="C54" s="20" t="s">
        <v>782</v>
      </c>
      <c r="D54" s="40" t="s">
        <v>833</v>
      </c>
      <c r="E54" t="s">
        <v>324</v>
      </c>
      <c r="F54" s="607"/>
      <c r="G54" s="20" t="s">
        <v>778</v>
      </c>
      <c r="H54" s="31" t="s">
        <v>867</v>
      </c>
      <c r="I54" s="1"/>
      <c r="N54" s="398" t="s">
        <v>325</v>
      </c>
      <c r="O54" s="395" t="s">
        <v>1014</v>
      </c>
    </row>
    <row r="55" spans="2:15" ht="43.5">
      <c r="B55" s="615"/>
      <c r="C55" s="20" t="s">
        <v>782</v>
      </c>
      <c r="D55" s="25" t="s">
        <v>818</v>
      </c>
      <c r="F55" s="607"/>
      <c r="G55" s="20" t="s">
        <v>778</v>
      </c>
      <c r="H55" s="31" t="s">
        <v>868</v>
      </c>
      <c r="I55" s="1"/>
      <c r="N55" s="398" t="s">
        <v>326</v>
      </c>
      <c r="O55" s="395" t="s">
        <v>1015</v>
      </c>
    </row>
    <row r="56" spans="2:15">
      <c r="B56" s="612" t="s">
        <v>783</v>
      </c>
      <c r="C56" s="20" t="s">
        <v>783</v>
      </c>
      <c r="D56" s="25" t="s">
        <v>819</v>
      </c>
      <c r="F56" s="607"/>
      <c r="G56" s="20" t="s">
        <v>778</v>
      </c>
      <c r="H56" s="31" t="s">
        <v>869</v>
      </c>
      <c r="I56" s="1"/>
      <c r="N56" s="398" t="s">
        <v>327</v>
      </c>
      <c r="O56" s="395" t="s">
        <v>1016</v>
      </c>
    </row>
    <row r="57" spans="2:15" ht="17.149999999999999" customHeight="1">
      <c r="B57" s="613"/>
      <c r="C57" s="20" t="s">
        <v>783</v>
      </c>
      <c r="D57" s="25" t="s">
        <v>820</v>
      </c>
      <c r="F57" s="607"/>
      <c r="G57" s="20" t="s">
        <v>779</v>
      </c>
      <c r="H57" s="31" t="s">
        <v>870</v>
      </c>
      <c r="I57" s="1"/>
      <c r="N57" s="398" t="s">
        <v>328</v>
      </c>
      <c r="O57" s="395" t="s">
        <v>1017</v>
      </c>
    </row>
    <row r="58" spans="2:15">
      <c r="B58" s="613"/>
      <c r="C58" s="20" t="s">
        <v>783</v>
      </c>
      <c r="D58" s="25" t="s">
        <v>821</v>
      </c>
      <c r="F58" s="607"/>
      <c r="G58" s="20" t="s">
        <v>779</v>
      </c>
      <c r="H58" s="31" t="s">
        <v>871</v>
      </c>
      <c r="I58" s="1"/>
      <c r="N58" s="398" t="s">
        <v>329</v>
      </c>
      <c r="O58" s="395" t="s">
        <v>1018</v>
      </c>
    </row>
    <row r="59" spans="2:15" ht="29">
      <c r="B59" s="613"/>
      <c r="C59" s="20" t="s">
        <v>783</v>
      </c>
      <c r="D59" s="25" t="s">
        <v>822</v>
      </c>
      <c r="F59" s="607"/>
      <c r="G59" s="20" t="s">
        <v>779</v>
      </c>
      <c r="H59" s="31" t="s">
        <v>872</v>
      </c>
      <c r="I59" s="1"/>
      <c r="N59" s="398" t="s">
        <v>330</v>
      </c>
      <c r="O59" s="395" t="s">
        <v>1019</v>
      </c>
    </row>
    <row r="60" spans="2:15">
      <c r="B60" s="615"/>
      <c r="C60" s="20" t="s">
        <v>783</v>
      </c>
      <c r="D60" s="25" t="s">
        <v>823</v>
      </c>
      <c r="F60" s="607"/>
      <c r="G60" s="20" t="s">
        <v>779</v>
      </c>
      <c r="H60" s="31" t="s">
        <v>873</v>
      </c>
      <c r="I60" s="1"/>
      <c r="N60" s="398" t="s">
        <v>331</v>
      </c>
      <c r="O60" s="395" t="s">
        <v>1020</v>
      </c>
    </row>
    <row r="61" spans="2:15">
      <c r="B61" s="612" t="s">
        <v>784</v>
      </c>
      <c r="C61" s="20" t="s">
        <v>784</v>
      </c>
      <c r="D61" s="25" t="s">
        <v>824</v>
      </c>
      <c r="F61" s="607"/>
      <c r="G61" s="20" t="s">
        <v>779</v>
      </c>
      <c r="H61" s="31" t="s">
        <v>874</v>
      </c>
      <c r="I61" s="1"/>
      <c r="N61" s="398" t="s">
        <v>332</v>
      </c>
      <c r="O61" s="395" t="s">
        <v>1021</v>
      </c>
    </row>
    <row r="62" spans="2:15">
      <c r="B62" s="613"/>
      <c r="C62" s="20" t="s">
        <v>784</v>
      </c>
      <c r="D62" s="25" t="s">
        <v>825</v>
      </c>
      <c r="F62" s="607"/>
      <c r="G62" s="20" t="s">
        <v>779</v>
      </c>
      <c r="H62" s="31" t="s">
        <v>875</v>
      </c>
      <c r="I62" s="1"/>
      <c r="N62" s="398" t="s">
        <v>333</v>
      </c>
      <c r="O62" s="395" t="s">
        <v>1022</v>
      </c>
    </row>
    <row r="63" spans="2:15">
      <c r="B63" s="613"/>
      <c r="C63" s="20" t="s">
        <v>784</v>
      </c>
      <c r="D63" s="25" t="s">
        <v>826</v>
      </c>
      <c r="F63" s="607"/>
      <c r="G63" s="20" t="s">
        <v>779</v>
      </c>
      <c r="H63" s="31" t="s">
        <v>876</v>
      </c>
      <c r="I63" s="1"/>
      <c r="N63" s="398" t="s">
        <v>334</v>
      </c>
      <c r="O63" s="395" t="s">
        <v>1023</v>
      </c>
    </row>
    <row r="64" spans="2:15" ht="17.5" thickBot="1">
      <c r="B64" s="615"/>
      <c r="C64" s="20" t="s">
        <v>784</v>
      </c>
      <c r="D64" s="25" t="s">
        <v>827</v>
      </c>
      <c r="F64" s="607"/>
      <c r="G64" s="20" t="s">
        <v>779</v>
      </c>
      <c r="H64" s="31" t="s">
        <v>877</v>
      </c>
      <c r="I64" s="1"/>
      <c r="N64" s="399" t="s">
        <v>335</v>
      </c>
      <c r="O64" s="397" t="s">
        <v>1024</v>
      </c>
    </row>
    <row r="65" spans="2:9">
      <c r="B65" s="612" t="s">
        <v>287</v>
      </c>
      <c r="C65" s="20" t="s">
        <v>287</v>
      </c>
      <c r="D65" s="25" t="s">
        <v>828</v>
      </c>
      <c r="E65" s="3"/>
      <c r="F65" s="607"/>
      <c r="G65" s="20" t="s">
        <v>779</v>
      </c>
      <c r="H65" s="31" t="s">
        <v>878</v>
      </c>
      <c r="I65" s="1"/>
    </row>
    <row r="66" spans="2:9">
      <c r="B66" s="613"/>
      <c r="C66" s="20" t="s">
        <v>287</v>
      </c>
      <c r="D66" s="25" t="s">
        <v>829</v>
      </c>
      <c r="E66" s="3"/>
      <c r="F66" s="607"/>
      <c r="G66" s="20" t="s">
        <v>779</v>
      </c>
      <c r="H66" s="31" t="s">
        <v>879</v>
      </c>
      <c r="I66" s="1"/>
    </row>
    <row r="67" spans="2:9">
      <c r="B67" s="613"/>
      <c r="C67" s="20" t="s">
        <v>287</v>
      </c>
      <c r="D67" s="25" t="s">
        <v>830</v>
      </c>
      <c r="F67" s="607"/>
      <c r="G67" s="20" t="s">
        <v>779</v>
      </c>
      <c r="H67" s="31" t="s">
        <v>875</v>
      </c>
      <c r="I67" s="1"/>
    </row>
    <row r="68" spans="2:9">
      <c r="B68" s="613"/>
      <c r="C68" s="20" t="s">
        <v>287</v>
      </c>
      <c r="D68" s="25" t="s">
        <v>831</v>
      </c>
      <c r="E68" s="3"/>
      <c r="F68" s="607"/>
      <c r="G68" s="20" t="s">
        <v>779</v>
      </c>
      <c r="H68" s="31" t="s">
        <v>880</v>
      </c>
      <c r="I68" s="1"/>
    </row>
    <row r="69" spans="2:9">
      <c r="B69" s="613"/>
      <c r="C69" s="20" t="s">
        <v>287</v>
      </c>
      <c r="D69" s="25" t="s">
        <v>832</v>
      </c>
      <c r="E69" s="3"/>
      <c r="F69" s="607"/>
      <c r="G69" s="20" t="s">
        <v>779</v>
      </c>
      <c r="H69" s="31" t="s">
        <v>881</v>
      </c>
      <c r="I69" s="1"/>
    </row>
    <row r="70" spans="2:9" ht="17.5" thickBot="1">
      <c r="B70" s="614"/>
      <c r="C70" s="20" t="s">
        <v>287</v>
      </c>
      <c r="D70" s="26" t="s">
        <v>139</v>
      </c>
      <c r="E70" s="5"/>
      <c r="F70" s="607"/>
      <c r="G70" s="20" t="s">
        <v>779</v>
      </c>
      <c r="H70" s="31" t="s">
        <v>882</v>
      </c>
      <c r="I70" s="1"/>
    </row>
    <row r="71" spans="2:9">
      <c r="B71" s="41" t="s">
        <v>955</v>
      </c>
      <c r="C71" s="41"/>
      <c r="F71" s="607"/>
      <c r="G71" s="20" t="s">
        <v>779</v>
      </c>
      <c r="H71" s="31" t="s">
        <v>883</v>
      </c>
      <c r="I71" s="1"/>
    </row>
    <row r="72" spans="2:9">
      <c r="D72" s="42"/>
      <c r="F72" s="607"/>
      <c r="G72" s="20" t="s">
        <v>779</v>
      </c>
      <c r="H72" s="31" t="s">
        <v>884</v>
      </c>
      <c r="I72" s="1"/>
    </row>
    <row r="73" spans="2:9">
      <c r="F73" s="607"/>
      <c r="G73" s="20" t="s">
        <v>779</v>
      </c>
      <c r="H73" s="31" t="s">
        <v>885</v>
      </c>
      <c r="I73" s="1"/>
    </row>
    <row r="74" spans="2:9">
      <c r="F74" s="607"/>
      <c r="G74" s="20" t="s">
        <v>779</v>
      </c>
      <c r="H74" s="31" t="s">
        <v>886</v>
      </c>
      <c r="I74" s="1"/>
    </row>
    <row r="75" spans="2:9">
      <c r="F75" s="607"/>
      <c r="G75" s="20" t="s">
        <v>779</v>
      </c>
      <c r="H75" s="31" t="s">
        <v>887</v>
      </c>
      <c r="I75" s="1"/>
    </row>
    <row r="76" spans="2:9">
      <c r="F76" s="607"/>
      <c r="G76" s="20" t="s">
        <v>779</v>
      </c>
      <c r="H76" s="31" t="s">
        <v>888</v>
      </c>
      <c r="I76" s="1"/>
    </row>
    <row r="77" spans="2:9">
      <c r="F77" s="607"/>
      <c r="G77" s="20" t="s">
        <v>780</v>
      </c>
      <c r="H77" s="31" t="s">
        <v>889</v>
      </c>
      <c r="I77" s="1"/>
    </row>
    <row r="78" spans="2:9">
      <c r="F78" s="607"/>
      <c r="G78" s="20" t="s">
        <v>780</v>
      </c>
      <c r="H78" s="31" t="s">
        <v>890</v>
      </c>
      <c r="I78" s="1"/>
    </row>
    <row r="79" spans="2:9">
      <c r="F79" s="607"/>
      <c r="G79" s="20" t="s">
        <v>780</v>
      </c>
      <c r="H79" s="31" t="s">
        <v>891</v>
      </c>
      <c r="I79" s="1"/>
    </row>
    <row r="80" spans="2:9">
      <c r="F80" s="607"/>
      <c r="G80" s="20" t="s">
        <v>780</v>
      </c>
      <c r="H80" s="31" t="s">
        <v>892</v>
      </c>
      <c r="I80" s="1"/>
    </row>
    <row r="81" spans="6:9">
      <c r="F81" s="607"/>
      <c r="G81" s="20" t="s">
        <v>780</v>
      </c>
      <c r="H81" s="31" t="s">
        <v>893</v>
      </c>
      <c r="I81" s="1"/>
    </row>
    <row r="82" spans="6:9">
      <c r="F82" s="607"/>
      <c r="G82" s="20" t="s">
        <v>780</v>
      </c>
      <c r="H82" s="31" t="s">
        <v>894</v>
      </c>
      <c r="I82" s="1"/>
    </row>
    <row r="83" spans="6:9">
      <c r="F83" s="607"/>
      <c r="G83" s="20" t="s">
        <v>780</v>
      </c>
      <c r="H83" s="31" t="s">
        <v>895</v>
      </c>
      <c r="I83" s="1"/>
    </row>
    <row r="84" spans="6:9">
      <c r="F84" s="607"/>
      <c r="G84" s="20" t="s">
        <v>780</v>
      </c>
      <c r="H84" s="31" t="s">
        <v>896</v>
      </c>
      <c r="I84" s="1"/>
    </row>
    <row r="85" spans="6:9">
      <c r="F85" s="607"/>
      <c r="G85" s="20" t="s">
        <v>780</v>
      </c>
      <c r="H85" s="31" t="s">
        <v>897</v>
      </c>
      <c r="I85" s="1"/>
    </row>
    <row r="86" spans="6:9">
      <c r="F86" s="607"/>
      <c r="G86" s="20" t="s">
        <v>780</v>
      </c>
      <c r="H86" s="31" t="s">
        <v>898</v>
      </c>
      <c r="I86" s="1"/>
    </row>
    <row r="87" spans="6:9">
      <c r="F87" s="607"/>
      <c r="G87" s="20" t="s">
        <v>780</v>
      </c>
      <c r="H87" s="31" t="s">
        <v>899</v>
      </c>
      <c r="I87" s="1"/>
    </row>
    <row r="88" spans="6:9">
      <c r="F88" s="607"/>
      <c r="G88" s="20" t="s">
        <v>781</v>
      </c>
      <c r="H88" s="31" t="s">
        <v>900</v>
      </c>
      <c r="I88" s="1"/>
    </row>
    <row r="89" spans="6:9" ht="17.149999999999999" customHeight="1">
      <c r="F89" s="607"/>
      <c r="G89" s="20" t="s">
        <v>781</v>
      </c>
      <c r="H89" s="31" t="s">
        <v>901</v>
      </c>
      <c r="I89" s="1"/>
    </row>
    <row r="90" spans="6:9" ht="29">
      <c r="F90" s="607"/>
      <c r="G90" s="355" t="s">
        <v>833</v>
      </c>
      <c r="H90" s="356" t="s">
        <v>902</v>
      </c>
      <c r="I90" s="1"/>
    </row>
    <row r="91" spans="6:9" ht="29">
      <c r="F91" s="607"/>
      <c r="G91" s="24" t="s">
        <v>833</v>
      </c>
      <c r="H91" s="31" t="s">
        <v>903</v>
      </c>
      <c r="I91" s="1"/>
    </row>
    <row r="92" spans="6:9" ht="29">
      <c r="F92" s="607"/>
      <c r="G92" s="24" t="s">
        <v>833</v>
      </c>
      <c r="H92" s="31" t="s">
        <v>904</v>
      </c>
      <c r="I92" s="1"/>
    </row>
    <row r="93" spans="6:9" ht="29">
      <c r="F93" s="607"/>
      <c r="G93" s="24" t="s">
        <v>833</v>
      </c>
      <c r="H93" s="31" t="s">
        <v>905</v>
      </c>
      <c r="I93" s="1"/>
    </row>
    <row r="94" spans="6:9" ht="29">
      <c r="F94" s="607"/>
      <c r="G94" s="24" t="s">
        <v>833</v>
      </c>
      <c r="H94" s="31" t="s">
        <v>906</v>
      </c>
      <c r="I94" s="1"/>
    </row>
    <row r="95" spans="6:9" ht="29">
      <c r="F95" s="609"/>
      <c r="G95" s="24" t="s">
        <v>833</v>
      </c>
      <c r="H95" s="31" t="s">
        <v>907</v>
      </c>
      <c r="I95" s="1"/>
    </row>
    <row r="96" spans="6:9">
      <c r="F96" s="606" t="s">
        <v>783</v>
      </c>
      <c r="G96" s="20" t="s">
        <v>783</v>
      </c>
      <c r="H96" s="31" t="s">
        <v>908</v>
      </c>
      <c r="I96" s="1"/>
    </row>
    <row r="97" spans="6:9">
      <c r="F97" s="607"/>
      <c r="G97" s="20" t="s">
        <v>783</v>
      </c>
      <c r="H97" s="31" t="s">
        <v>909</v>
      </c>
      <c r="I97" s="1"/>
    </row>
    <row r="98" spans="6:9">
      <c r="F98" s="607"/>
      <c r="G98" s="20" t="s">
        <v>783</v>
      </c>
      <c r="H98" s="31" t="s">
        <v>910</v>
      </c>
      <c r="I98" s="1"/>
    </row>
    <row r="99" spans="6:9">
      <c r="F99" s="607"/>
      <c r="G99" s="20" t="s">
        <v>783</v>
      </c>
      <c r="H99" s="31" t="s">
        <v>911</v>
      </c>
      <c r="I99" s="1"/>
    </row>
    <row r="100" spans="6:9">
      <c r="F100" s="607"/>
      <c r="G100" s="20" t="s">
        <v>783</v>
      </c>
      <c r="H100" s="31" t="s">
        <v>912</v>
      </c>
      <c r="I100" s="1"/>
    </row>
    <row r="101" spans="6:9" ht="29">
      <c r="F101" s="607"/>
      <c r="G101" s="20" t="s">
        <v>783</v>
      </c>
      <c r="H101" s="31" t="s">
        <v>913</v>
      </c>
      <c r="I101" s="1"/>
    </row>
    <row r="102" spans="6:9">
      <c r="F102" s="607"/>
      <c r="G102" s="20" t="s">
        <v>783</v>
      </c>
      <c r="H102" s="31" t="s">
        <v>914</v>
      </c>
      <c r="I102" s="1"/>
    </row>
    <row r="103" spans="6:9">
      <c r="F103" s="607"/>
      <c r="G103" s="20" t="s">
        <v>783</v>
      </c>
      <c r="H103" s="31" t="s">
        <v>915</v>
      </c>
      <c r="I103" s="1"/>
    </row>
    <row r="104" spans="6:9">
      <c r="F104" s="607"/>
      <c r="G104" s="20" t="s">
        <v>783</v>
      </c>
      <c r="H104" s="31" t="s">
        <v>916</v>
      </c>
      <c r="I104" s="1"/>
    </row>
    <row r="105" spans="6:9">
      <c r="F105" s="607"/>
      <c r="G105" s="20" t="s">
        <v>783</v>
      </c>
      <c r="H105" s="31" t="s">
        <v>917</v>
      </c>
      <c r="I105" s="1"/>
    </row>
    <row r="106" spans="6:9">
      <c r="F106" s="607"/>
      <c r="G106" s="20" t="s">
        <v>783</v>
      </c>
      <c r="H106" s="31" t="s">
        <v>918</v>
      </c>
      <c r="I106" s="1"/>
    </row>
    <row r="107" spans="6:9">
      <c r="F107" s="607"/>
      <c r="G107" s="20" t="s">
        <v>783</v>
      </c>
      <c r="H107" s="31" t="s">
        <v>919</v>
      </c>
      <c r="I107" s="1"/>
    </row>
    <row r="108" spans="6:9">
      <c r="F108" s="607"/>
      <c r="G108" s="20" t="s">
        <v>783</v>
      </c>
      <c r="H108" s="31" t="s">
        <v>920</v>
      </c>
      <c r="I108" s="1"/>
    </row>
    <row r="109" spans="6:9">
      <c r="F109" s="607"/>
      <c r="G109" s="20" t="s">
        <v>783</v>
      </c>
      <c r="H109" s="31" t="s">
        <v>921</v>
      </c>
      <c r="I109" s="1"/>
    </row>
    <row r="110" spans="6:9">
      <c r="F110" s="607"/>
      <c r="G110" s="20" t="s">
        <v>783</v>
      </c>
      <c r="H110" s="31" t="s">
        <v>908</v>
      </c>
      <c r="I110" s="1"/>
    </row>
    <row r="111" spans="6:9">
      <c r="F111" s="607"/>
      <c r="G111" s="20" t="s">
        <v>783</v>
      </c>
      <c r="H111" s="31" t="s">
        <v>922</v>
      </c>
      <c r="I111" s="1"/>
    </row>
    <row r="112" spans="6:9">
      <c r="F112" s="607"/>
      <c r="G112" s="20" t="s">
        <v>783</v>
      </c>
      <c r="H112" s="31" t="s">
        <v>923</v>
      </c>
      <c r="I112" s="1"/>
    </row>
    <row r="113" spans="6:9">
      <c r="F113" s="609"/>
      <c r="G113" s="20" t="s">
        <v>783</v>
      </c>
      <c r="H113" s="31" t="s">
        <v>924</v>
      </c>
      <c r="I113" s="1"/>
    </row>
    <row r="114" spans="6:9">
      <c r="F114" s="606" t="s">
        <v>287</v>
      </c>
      <c r="G114" s="24" t="s">
        <v>287</v>
      </c>
      <c r="H114" s="31" t="s">
        <v>925</v>
      </c>
      <c r="I114" s="1"/>
    </row>
    <row r="115" spans="6:9">
      <c r="F115" s="607"/>
      <c r="G115" s="24" t="s">
        <v>287</v>
      </c>
      <c r="H115" s="31" t="s">
        <v>926</v>
      </c>
      <c r="I115" s="1"/>
    </row>
    <row r="116" spans="6:9">
      <c r="F116" s="607"/>
      <c r="G116" s="24" t="s">
        <v>287</v>
      </c>
      <c r="H116" s="31" t="s">
        <v>927</v>
      </c>
      <c r="I116" s="1"/>
    </row>
    <row r="117" spans="6:9">
      <c r="F117" s="607"/>
      <c r="G117" s="24" t="s">
        <v>287</v>
      </c>
      <c r="H117" s="31"/>
      <c r="I117" s="1"/>
    </row>
    <row r="118" spans="6:9">
      <c r="F118" s="607"/>
      <c r="G118" s="24" t="s">
        <v>287</v>
      </c>
      <c r="H118" s="31" t="s">
        <v>928</v>
      </c>
      <c r="I118" s="1"/>
    </row>
    <row r="119" spans="6:9">
      <c r="F119" s="607"/>
      <c r="G119" s="24" t="s">
        <v>287</v>
      </c>
      <c r="H119" s="31" t="s">
        <v>929</v>
      </c>
      <c r="I119" s="1"/>
    </row>
    <row r="120" spans="6:9">
      <c r="F120" s="607"/>
      <c r="G120" s="24" t="s">
        <v>287</v>
      </c>
      <c r="H120" s="31" t="s">
        <v>930</v>
      </c>
      <c r="I120" s="1"/>
    </row>
    <row r="121" spans="6:9">
      <c r="F121" s="607"/>
      <c r="G121" s="24" t="s">
        <v>287</v>
      </c>
      <c r="H121" s="31" t="s">
        <v>931</v>
      </c>
    </row>
    <row r="122" spans="6:9">
      <c r="F122" s="607"/>
      <c r="G122" s="24" t="s">
        <v>287</v>
      </c>
      <c r="H122" s="31" t="s">
        <v>829</v>
      </c>
    </row>
    <row r="123" spans="6:9">
      <c r="F123" s="607"/>
      <c r="G123" s="24" t="s">
        <v>287</v>
      </c>
      <c r="H123" s="31" t="s">
        <v>932</v>
      </c>
    </row>
    <row r="124" spans="6:9">
      <c r="F124" s="607"/>
      <c r="G124" s="24" t="s">
        <v>956</v>
      </c>
      <c r="H124" s="31" t="s">
        <v>933</v>
      </c>
    </row>
    <row r="125" spans="6:9">
      <c r="F125" s="607"/>
      <c r="G125" s="24" t="s">
        <v>956</v>
      </c>
      <c r="H125" s="31" t="s">
        <v>934</v>
      </c>
    </row>
    <row r="126" spans="6:9" ht="29">
      <c r="F126" s="607"/>
      <c r="G126" s="24" t="s">
        <v>956</v>
      </c>
      <c r="H126" s="31" t="s">
        <v>935</v>
      </c>
    </row>
    <row r="127" spans="6:9">
      <c r="F127" s="607"/>
      <c r="G127" s="24" t="s">
        <v>956</v>
      </c>
      <c r="H127" s="31" t="s">
        <v>936</v>
      </c>
    </row>
    <row r="128" spans="6:9" ht="29">
      <c r="F128" s="607"/>
      <c r="G128" s="24" t="s">
        <v>956</v>
      </c>
      <c r="H128" s="31" t="s">
        <v>937</v>
      </c>
    </row>
    <row r="129" spans="6:8" ht="43.5">
      <c r="F129" s="607"/>
      <c r="G129" s="24" t="s">
        <v>956</v>
      </c>
      <c r="H129" s="31" t="s">
        <v>938</v>
      </c>
    </row>
    <row r="130" spans="6:8" ht="29.5" thickBot="1">
      <c r="F130" s="608"/>
      <c r="G130" s="24" t="s">
        <v>956</v>
      </c>
      <c r="H130" s="32" t="s">
        <v>939</v>
      </c>
    </row>
  </sheetData>
  <mergeCells count="20">
    <mergeCell ref="F114:F130"/>
    <mergeCell ref="F96:F113"/>
    <mergeCell ref="F49:F95"/>
    <mergeCell ref="F27:F48"/>
    <mergeCell ref="B4:D4"/>
    <mergeCell ref="B18:D18"/>
    <mergeCell ref="F18:H18"/>
    <mergeCell ref="B65:B70"/>
    <mergeCell ref="F21:F26"/>
    <mergeCell ref="B61:B64"/>
    <mergeCell ref="B56:B60"/>
    <mergeCell ref="B28:B55"/>
    <mergeCell ref="B21:B23"/>
    <mergeCell ref="B24:B27"/>
    <mergeCell ref="J24:J27"/>
    <mergeCell ref="J30:J33"/>
    <mergeCell ref="J34:J35"/>
    <mergeCell ref="J18:L18"/>
    <mergeCell ref="B2:L2"/>
    <mergeCell ref="J21:J23"/>
  </mergeCells>
  <phoneticPr fontId="2"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A06D5-1C94-4678-A48C-CDBA1986FE1A}">
  <dimension ref="A1:J35"/>
  <sheetViews>
    <sheetView showGridLines="0" topLeftCell="A2" zoomScale="110" zoomScaleNormal="110" zoomScaleSheetLayoutView="100" workbookViewId="0">
      <selection activeCell="I20" sqref="I20"/>
    </sheetView>
  </sheetViews>
  <sheetFormatPr defaultColWidth="8.75" defaultRowHeight="17" zeroHeight="1"/>
  <cols>
    <col min="1" max="1" width="13.83203125" customWidth="1"/>
    <col min="2" max="2" width="12.83203125" customWidth="1"/>
    <col min="3" max="3" width="16" bestFit="1" customWidth="1"/>
    <col min="4" max="4" width="14.08203125" bestFit="1" customWidth="1"/>
    <col min="5" max="5" width="12.08203125" bestFit="1" customWidth="1"/>
    <col min="6" max="6" width="10.58203125" customWidth="1"/>
    <col min="7" max="7" width="9.58203125" bestFit="1" customWidth="1"/>
    <col min="8" max="8" width="16" bestFit="1" customWidth="1"/>
    <col min="9" max="9" width="9.08203125" bestFit="1" customWidth="1"/>
    <col min="10" max="11" width="9" customWidth="1"/>
    <col min="13784" max="16384" width="3.33203125" customWidth="1"/>
  </cols>
  <sheetData>
    <row r="1" spans="1:10"/>
    <row r="2" spans="1:10" ht="36">
      <c r="B2" s="589" t="s">
        <v>625</v>
      </c>
      <c r="C2" s="589"/>
      <c r="D2" s="589"/>
      <c r="E2" s="589"/>
      <c r="F2" s="589"/>
      <c r="G2" s="589"/>
      <c r="H2" s="589"/>
      <c r="I2" s="589"/>
      <c r="J2" s="589"/>
    </row>
    <row r="3" spans="1:10"/>
    <row r="4" spans="1:10">
      <c r="C4" t="s">
        <v>628</v>
      </c>
      <c r="D4" t="s">
        <v>629</v>
      </c>
      <c r="E4" t="s">
        <v>336</v>
      </c>
    </row>
    <row r="5" spans="1:10" ht="18">
      <c r="B5" s="36" t="s">
        <v>626</v>
      </c>
      <c r="C5" s="36" t="s">
        <v>630</v>
      </c>
      <c r="D5" s="36" t="s">
        <v>336</v>
      </c>
      <c r="E5" s="36" t="s">
        <v>337</v>
      </c>
      <c r="F5" s="36" t="s">
        <v>338</v>
      </c>
      <c r="G5" s="36" t="s">
        <v>339</v>
      </c>
      <c r="H5" s="36" t="s">
        <v>340</v>
      </c>
      <c r="I5" s="36" t="s">
        <v>341</v>
      </c>
      <c r="J5" s="36" t="s">
        <v>342</v>
      </c>
    </row>
    <row r="6" spans="1:10" ht="18">
      <c r="B6" s="36" t="s">
        <v>630</v>
      </c>
      <c r="C6" s="37">
        <v>1</v>
      </c>
      <c r="D6" s="37">
        <v>1</v>
      </c>
      <c r="E6" s="37">
        <v>1000000</v>
      </c>
      <c r="F6" s="37">
        <v>1000</v>
      </c>
      <c r="G6" s="37">
        <v>61023.744100000004</v>
      </c>
      <c r="H6" s="37">
        <v>35.314667</v>
      </c>
      <c r="I6" s="37">
        <v>264.17205200000001</v>
      </c>
      <c r="J6" s="37">
        <v>6.293266</v>
      </c>
    </row>
    <row r="7" spans="1:10">
      <c r="A7" t="s">
        <v>629</v>
      </c>
      <c r="B7" s="36" t="s">
        <v>104</v>
      </c>
      <c r="C7" s="37">
        <v>1</v>
      </c>
      <c r="D7" s="37">
        <v>1</v>
      </c>
      <c r="E7" s="37">
        <v>1000000</v>
      </c>
      <c r="F7" s="37">
        <v>1000</v>
      </c>
      <c r="G7" s="37">
        <v>61023.744100000004</v>
      </c>
      <c r="H7" s="37">
        <v>35.314667</v>
      </c>
      <c r="I7" s="37">
        <v>264.17205200000001</v>
      </c>
      <c r="J7" s="37">
        <v>6.293266</v>
      </c>
    </row>
    <row r="8" spans="1:10">
      <c r="B8" s="36" t="s">
        <v>337</v>
      </c>
      <c r="C8" s="37">
        <v>9.9999999999999995E-7</v>
      </c>
      <c r="D8" s="37">
        <f>D7/1000000</f>
        <v>9.9999999999999995E-7</v>
      </c>
      <c r="E8" s="37">
        <f t="shared" ref="E8:J8" si="0">E7/1000000</f>
        <v>1</v>
      </c>
      <c r="F8" s="37">
        <f t="shared" si="0"/>
        <v>1E-3</v>
      </c>
      <c r="G8" s="37">
        <f t="shared" si="0"/>
        <v>6.1023744100000006E-2</v>
      </c>
      <c r="H8" s="37">
        <f t="shared" si="0"/>
        <v>3.5314666999999999E-5</v>
      </c>
      <c r="I8" s="37">
        <f t="shared" si="0"/>
        <v>2.6417205200000003E-4</v>
      </c>
      <c r="J8" s="37">
        <f t="shared" si="0"/>
        <v>6.2932659999999999E-6</v>
      </c>
    </row>
    <row r="9" spans="1:10">
      <c r="B9" s="36" t="s">
        <v>338</v>
      </c>
      <c r="C9" s="37">
        <v>1E-3</v>
      </c>
      <c r="D9" s="37">
        <v>1E-3</v>
      </c>
      <c r="E9" s="37">
        <f>E8*1000</f>
        <v>1000</v>
      </c>
      <c r="F9" s="37">
        <f t="shared" ref="F9:I9" si="1">F8*1000</f>
        <v>1</v>
      </c>
      <c r="G9" s="37">
        <f t="shared" si="1"/>
        <v>61.023744100000009</v>
      </c>
      <c r="H9" s="37">
        <f t="shared" si="1"/>
        <v>3.5314667000000001E-2</v>
      </c>
      <c r="I9" s="37">
        <f t="shared" si="1"/>
        <v>0.26417205200000005</v>
      </c>
      <c r="J9" s="37">
        <f>J8*1000</f>
        <v>6.2932659999999996E-3</v>
      </c>
    </row>
    <row r="10" spans="1:10">
      <c r="B10" s="36" t="s">
        <v>339</v>
      </c>
      <c r="C10" s="37">
        <v>1.5999999999999999E-5</v>
      </c>
      <c r="D10" s="37">
        <v>1.5999999999999999E-5</v>
      </c>
      <c r="E10" s="37">
        <v>16.387063999999999</v>
      </c>
      <c r="F10" s="37">
        <f t="shared" ref="F10:H10" si="2">F9*E10/E9</f>
        <v>1.6387064E-2</v>
      </c>
      <c r="G10" s="37">
        <f t="shared" si="2"/>
        <v>1.0000000000863225</v>
      </c>
      <c r="H10" s="37">
        <f t="shared" si="2"/>
        <v>5.7870370826768795E-4</v>
      </c>
      <c r="I10" s="37">
        <v>4.3290000000000004E-3</v>
      </c>
      <c r="J10" s="37">
        <f>J9*I10/I9</f>
        <v>1.0312804972268602E-4</v>
      </c>
    </row>
    <row r="11" spans="1:10">
      <c r="B11" s="36" t="s">
        <v>340</v>
      </c>
      <c r="C11" s="37">
        <v>2.8316999999999998E-2</v>
      </c>
      <c r="D11" s="37">
        <v>2.8316999999999998E-2</v>
      </c>
      <c r="E11" s="37">
        <v>28316.844659999999</v>
      </c>
      <c r="F11" s="37">
        <v>28.316846999999999</v>
      </c>
      <c r="G11" s="37">
        <v>1728</v>
      </c>
      <c r="H11" s="37">
        <v>1</v>
      </c>
      <c r="I11" s="37">
        <v>7.4805190000000001</v>
      </c>
      <c r="J11" s="37">
        <v>0.178205</v>
      </c>
    </row>
    <row r="12" spans="1:10">
      <c r="B12" s="36" t="s">
        <v>341</v>
      </c>
      <c r="C12" s="37">
        <v>3.7850000000000002E-3</v>
      </c>
      <c r="D12" s="37">
        <v>3.7850000000000002E-3</v>
      </c>
      <c r="E12" s="37">
        <v>3785.4117799999999</v>
      </c>
      <c r="F12" s="37">
        <v>3.785412</v>
      </c>
      <c r="G12" s="37">
        <v>231</v>
      </c>
      <c r="H12" s="37">
        <v>0.13368099999999999</v>
      </c>
      <c r="I12" s="37">
        <v>1</v>
      </c>
      <c r="J12" s="37">
        <v>2.3823E-2</v>
      </c>
    </row>
    <row r="13" spans="1:10">
      <c r="B13" s="36" t="s">
        <v>342</v>
      </c>
      <c r="C13" s="37">
        <v>0.15890000000000001</v>
      </c>
      <c r="D13" s="37">
        <v>0.15890000000000001</v>
      </c>
      <c r="E13" s="37">
        <v>158900</v>
      </c>
      <c r="F13" s="37">
        <v>158.9</v>
      </c>
      <c r="G13" s="37">
        <v>9696.6729400000004</v>
      </c>
      <c r="H13" s="37">
        <v>5.6115009999999996</v>
      </c>
      <c r="I13" s="37">
        <v>41.976939000000002</v>
      </c>
      <c r="J13" s="37">
        <v>1</v>
      </c>
    </row>
    <row r="14" spans="1:10"/>
    <row r="15" spans="1:10"/>
    <row r="16" spans="1:10" ht="34">
      <c r="B16" s="36" t="s">
        <v>627</v>
      </c>
      <c r="C16" s="36" t="s">
        <v>343</v>
      </c>
      <c r="D16" s="36" t="s">
        <v>117</v>
      </c>
      <c r="E16" s="36" t="s">
        <v>344</v>
      </c>
      <c r="F16" s="36" t="s">
        <v>345</v>
      </c>
      <c r="G16" s="36" t="s">
        <v>346</v>
      </c>
    </row>
    <row r="17" spans="2:7">
      <c r="B17" s="36" t="s">
        <v>343</v>
      </c>
      <c r="C17" s="37">
        <v>1</v>
      </c>
      <c r="D17" s="37">
        <v>1E-3</v>
      </c>
      <c r="E17" s="37">
        <v>3.5274E-2</v>
      </c>
      <c r="F17" s="37">
        <v>2.2049999999999999E-3</v>
      </c>
      <c r="G17" s="37">
        <v>9.9999999999999995E-7</v>
      </c>
    </row>
    <row r="18" spans="2:7">
      <c r="B18" s="36" t="s">
        <v>117</v>
      </c>
      <c r="C18" s="37">
        <f>C17*1000</f>
        <v>1000</v>
      </c>
      <c r="D18" s="37">
        <f t="shared" ref="D18:G18" si="3">D17*1000</f>
        <v>1</v>
      </c>
      <c r="E18" s="37">
        <f t="shared" si="3"/>
        <v>35.274000000000001</v>
      </c>
      <c r="F18" s="37">
        <f t="shared" si="3"/>
        <v>2.2050000000000001</v>
      </c>
      <c r="G18" s="37">
        <f t="shared" si="3"/>
        <v>1E-3</v>
      </c>
    </row>
    <row r="19" spans="2:7">
      <c r="B19" s="36" t="s">
        <v>344</v>
      </c>
      <c r="C19" s="37">
        <v>28.349523000000001</v>
      </c>
      <c r="D19" s="37">
        <v>2.835E-2</v>
      </c>
      <c r="E19" s="37">
        <v>1</v>
      </c>
      <c r="F19" s="37">
        <v>6.25E-2</v>
      </c>
      <c r="G19" s="37">
        <v>2.8E-5</v>
      </c>
    </row>
    <row r="20" spans="2:7">
      <c r="B20" s="36" t="s">
        <v>345</v>
      </c>
      <c r="C20" s="37">
        <v>453.59237000000002</v>
      </c>
      <c r="D20" s="37">
        <v>0.453592</v>
      </c>
      <c r="E20" s="37">
        <v>16</v>
      </c>
      <c r="F20" s="37">
        <v>1</v>
      </c>
      <c r="G20" s="37">
        <v>4.5399999999999998E-4</v>
      </c>
    </row>
    <row r="21" spans="2:7">
      <c r="B21" s="36" t="s">
        <v>346</v>
      </c>
      <c r="C21" s="37">
        <f>C18*1000</f>
        <v>1000000</v>
      </c>
      <c r="D21" s="37">
        <f t="shared" ref="D21:G21" si="4">D18*1000</f>
        <v>1000</v>
      </c>
      <c r="E21" s="37">
        <f t="shared" si="4"/>
        <v>35274</v>
      </c>
      <c r="F21" s="37">
        <f t="shared" si="4"/>
        <v>2205</v>
      </c>
      <c r="G21" s="37">
        <f t="shared" si="4"/>
        <v>1</v>
      </c>
    </row>
    <row r="22" spans="2:7"/>
    <row r="23" spans="2:7"/>
    <row r="24" spans="2:7">
      <c r="B24" s="36" t="s">
        <v>606</v>
      </c>
      <c r="C24" s="36" t="s">
        <v>347</v>
      </c>
      <c r="D24" s="36" t="s">
        <v>348</v>
      </c>
      <c r="E24" s="36" t="s">
        <v>349</v>
      </c>
      <c r="F24" s="36" t="s">
        <v>350</v>
      </c>
    </row>
    <row r="25" spans="2:7">
      <c r="B25" s="36" t="s">
        <v>351</v>
      </c>
      <c r="C25" s="37">
        <v>1</v>
      </c>
      <c r="D25" s="37">
        <v>0.23885300000000001</v>
      </c>
      <c r="E25" s="37">
        <v>9.4781710000000003E-4</v>
      </c>
      <c r="F25" s="37">
        <v>2.777778E-7</v>
      </c>
    </row>
    <row r="26" spans="2:7">
      <c r="B26" s="36" t="s">
        <v>352</v>
      </c>
      <c r="C26" s="37">
        <v>4.1861090000000001</v>
      </c>
      <c r="D26" s="37">
        <v>1</v>
      </c>
      <c r="E26" s="37">
        <v>3.9683210000000003E-3</v>
      </c>
      <c r="F26" s="37">
        <v>1.1629999999999999E-6</v>
      </c>
    </row>
    <row r="27" spans="2:7">
      <c r="B27" s="36" t="s">
        <v>353</v>
      </c>
      <c r="C27" s="37">
        <v>1054.8820000000001</v>
      </c>
      <c r="D27" s="37">
        <v>251.9958</v>
      </c>
      <c r="E27" s="37">
        <v>1</v>
      </c>
      <c r="F27" s="37" t="s">
        <v>354</v>
      </c>
    </row>
    <row r="28" spans="2:7">
      <c r="B28" s="36" t="s">
        <v>355</v>
      </c>
      <c r="C28" s="37">
        <v>3599000</v>
      </c>
      <c r="D28" s="37">
        <v>859845.2</v>
      </c>
      <c r="E28" s="37">
        <v>3412.1419999999998</v>
      </c>
      <c r="F28" s="37">
        <v>1</v>
      </c>
    </row>
    <row r="29" spans="2:7"/>
    <row r="30" spans="2:7"/>
    <row r="31" spans="2:7"/>
    <row r="32" spans="2:7"/>
    <row r="33"/>
    <row r="34"/>
    <row r="35"/>
  </sheetData>
  <mergeCells count="1">
    <mergeCell ref="B2:J2"/>
  </mergeCells>
  <phoneticPr fontId="2" type="noConversion"/>
  <pageMargins left="0.7" right="0.7" top="0.75" bottom="0.75" header="0.3" footer="0.3"/>
  <pageSetup paperSize="9" scale="65"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F05F5-6CEA-4AF5-83C0-0C72FC9CA2F8}">
  <dimension ref="A1:AX104"/>
  <sheetViews>
    <sheetView showGridLines="0" view="pageBreakPreview" zoomScale="70" zoomScaleNormal="40" zoomScaleSheetLayoutView="70" workbookViewId="0">
      <pane xSplit="1" ySplit="4" topLeftCell="C5" activePane="bottomRight" state="frozen"/>
      <selection pane="topRight"/>
      <selection pane="bottomLeft"/>
      <selection pane="bottomRight" activeCell="O21" sqref="O21"/>
    </sheetView>
  </sheetViews>
  <sheetFormatPr defaultColWidth="9" defaultRowHeight="17"/>
  <cols>
    <col min="1" max="1" width="5.25" style="12" customWidth="1"/>
    <col min="2" max="2" width="28.08203125" style="12" bestFit="1" customWidth="1"/>
    <col min="3" max="3" width="29.75" style="12" bestFit="1" customWidth="1"/>
    <col min="4" max="4" width="22.5" customWidth="1"/>
    <col min="5" max="5" width="9.58203125" bestFit="1" customWidth="1"/>
    <col min="6" max="6" width="11.08203125" bestFit="1" customWidth="1"/>
    <col min="7" max="7" width="7.5" style="18" bestFit="1" customWidth="1"/>
    <col min="8" max="9" width="7.5" style="18" customWidth="1"/>
    <col min="10" max="10" width="6.83203125" style="12" bestFit="1" customWidth="1"/>
    <col min="11" max="14" width="7.08203125" style="12" customWidth="1"/>
    <col min="15" max="15" width="18.83203125" style="12" customWidth="1"/>
    <col min="16" max="16" width="41.83203125" style="12" customWidth="1"/>
    <col min="17" max="17" width="19" style="12" bestFit="1" customWidth="1"/>
    <col min="18" max="18" width="9.08203125" style="12" bestFit="1" customWidth="1"/>
    <col min="19" max="19" width="7.08203125" style="12" customWidth="1"/>
    <col min="20" max="20" width="11.58203125" style="414" bestFit="1" customWidth="1"/>
    <col min="21" max="23" width="7.08203125" style="12" customWidth="1"/>
    <col min="24" max="24" width="9.58203125" style="12" customWidth="1"/>
    <col min="25" max="25" width="10.33203125" style="12" customWidth="1"/>
    <col min="26" max="29" width="7.08203125" style="12" customWidth="1"/>
    <col min="30" max="30" width="49.25" style="12" customWidth="1"/>
    <col min="31" max="32" width="24.58203125" style="12" customWidth="1"/>
    <col min="33" max="33" width="24.33203125" style="12" customWidth="1"/>
    <col min="34" max="36" width="17.08203125" style="12" customWidth="1"/>
    <col min="37" max="40" width="7.08203125" style="12" customWidth="1"/>
    <col min="41" max="16384" width="9" style="12"/>
  </cols>
  <sheetData>
    <row r="1" spans="1:50" customFormat="1"/>
    <row r="2" spans="1:50" customFormat="1" ht="36">
      <c r="B2" s="589" t="s">
        <v>607</v>
      </c>
      <c r="C2" s="589"/>
      <c r="D2" s="589"/>
      <c r="E2" s="589"/>
      <c r="F2" s="589"/>
      <c r="G2" s="589"/>
      <c r="H2" s="589"/>
      <c r="I2" s="589"/>
      <c r="J2" s="589"/>
      <c r="K2" s="589"/>
      <c r="L2" s="589"/>
      <c r="M2" s="589"/>
      <c r="N2" s="589"/>
      <c r="O2" s="589"/>
      <c r="P2" s="589"/>
      <c r="Q2" s="589"/>
      <c r="R2" s="589"/>
      <c r="S2" s="589"/>
      <c r="T2" s="589"/>
      <c r="U2" s="589"/>
      <c r="V2" s="589"/>
      <c r="W2" s="589"/>
      <c r="X2" s="589"/>
      <c r="Y2" s="589"/>
      <c r="Z2" s="589"/>
      <c r="AA2" s="589"/>
      <c r="AB2" s="589"/>
      <c r="AC2" s="589"/>
      <c r="AD2" s="589"/>
      <c r="AE2" s="589"/>
      <c r="AF2" s="589"/>
      <c r="AG2" s="589"/>
      <c r="AH2" s="589"/>
      <c r="AI2" s="589"/>
      <c r="AJ2" s="589"/>
      <c r="AK2" s="589"/>
      <c r="AL2" s="589"/>
      <c r="AM2" s="589"/>
      <c r="AN2" s="589"/>
    </row>
    <row r="4" spans="1:50" s="74" customFormat="1" ht="18.5">
      <c r="A4" s="12"/>
      <c r="B4" s="73" t="s">
        <v>1058</v>
      </c>
      <c r="C4" s="73"/>
      <c r="D4" s="73"/>
      <c r="E4" s="73"/>
      <c r="F4" s="73"/>
      <c r="G4" s="73"/>
      <c r="H4" s="73"/>
      <c r="I4" s="73"/>
      <c r="J4" s="73"/>
      <c r="K4" s="73"/>
      <c r="L4" s="73"/>
      <c r="M4" s="73"/>
      <c r="N4" s="12"/>
      <c r="O4" s="12"/>
      <c r="P4" s="21" t="s">
        <v>30</v>
      </c>
      <c r="Q4" s="21"/>
      <c r="R4" s="21"/>
      <c r="S4" s="21"/>
      <c r="T4" s="33"/>
      <c r="U4" s="21"/>
      <c r="V4" s="21"/>
      <c r="W4" s="21"/>
      <c r="X4" s="21"/>
      <c r="Y4" s="21"/>
      <c r="Z4" s="73"/>
      <c r="AA4" s="73"/>
      <c r="AB4" s="12"/>
      <c r="AC4" s="12"/>
      <c r="AD4" s="33" t="s">
        <v>31</v>
      </c>
      <c r="AE4" s="33"/>
      <c r="AF4" s="33"/>
      <c r="AG4" s="33"/>
      <c r="AH4" s="33"/>
      <c r="AI4" s="33"/>
      <c r="AJ4" s="33"/>
      <c r="AK4" s="33"/>
      <c r="AL4" s="33"/>
      <c r="AM4" s="33"/>
      <c r="AN4" s="33"/>
      <c r="AO4"/>
      <c r="AP4"/>
      <c r="AQ4"/>
      <c r="AR4"/>
      <c r="AS4"/>
      <c r="AT4"/>
      <c r="AU4"/>
      <c r="AV4"/>
      <c r="AW4"/>
      <c r="AX4"/>
    </row>
    <row r="5" spans="1:50" s="74" customFormat="1">
      <c r="A5" s="12"/>
      <c r="B5" s="1" t="s">
        <v>1059</v>
      </c>
      <c r="C5" s="14"/>
      <c r="D5" s="14"/>
      <c r="E5" s="14"/>
      <c r="F5" s="14"/>
      <c r="G5" s="14"/>
      <c r="H5" s="14"/>
      <c r="I5" s="14"/>
      <c r="J5" s="14"/>
      <c r="K5" s="14"/>
      <c r="L5" s="14"/>
      <c r="M5" s="14"/>
      <c r="N5" s="12"/>
      <c r="O5" s="12"/>
      <c r="P5" s="1" t="s">
        <v>1065</v>
      </c>
      <c r="Q5" s="14"/>
      <c r="R5" s="14"/>
      <c r="S5" s="14"/>
      <c r="T5" s="418"/>
      <c r="U5" s="14"/>
      <c r="V5" s="14"/>
      <c r="W5" s="14"/>
      <c r="X5" s="14"/>
      <c r="Y5" s="14"/>
      <c r="Z5" s="14"/>
      <c r="AA5" s="14"/>
      <c r="AB5" s="14"/>
      <c r="AC5" s="14"/>
      <c r="AD5" s="14" t="s">
        <v>356</v>
      </c>
      <c r="AE5" s="13"/>
      <c r="AF5" s="13"/>
      <c r="AG5" s="13"/>
      <c r="AH5" s="12"/>
      <c r="AI5" s="12"/>
      <c r="AJ5" s="12"/>
      <c r="AK5" s="12"/>
      <c r="AL5" s="12"/>
      <c r="AM5" s="12"/>
      <c r="AN5" s="12"/>
      <c r="AO5"/>
      <c r="AP5"/>
      <c r="AQ5"/>
      <c r="AR5"/>
      <c r="AS5"/>
      <c r="AT5"/>
      <c r="AU5"/>
      <c r="AV5"/>
      <c r="AW5"/>
      <c r="AX5"/>
    </row>
    <row r="6" spans="1:50" ht="72.5">
      <c r="B6" s="349" t="s">
        <v>723</v>
      </c>
      <c r="C6" s="349" t="s">
        <v>724</v>
      </c>
      <c r="D6" s="349" t="s">
        <v>357</v>
      </c>
      <c r="E6" s="75"/>
      <c r="F6" s="75"/>
      <c r="G6" s="75"/>
      <c r="H6" s="75"/>
      <c r="I6" s="75"/>
      <c r="J6" s="75"/>
      <c r="K6" s="75"/>
      <c r="L6" s="75"/>
      <c r="M6" s="75"/>
      <c r="P6" s="616" t="s">
        <v>964</v>
      </c>
      <c r="Q6" s="617" t="s">
        <v>1066</v>
      </c>
      <c r="R6" s="38" t="s">
        <v>1068</v>
      </c>
      <c r="S6" s="622" t="s">
        <v>1067</v>
      </c>
      <c r="T6" s="623"/>
      <c r="U6" s="622"/>
      <c r="V6" s="622"/>
      <c r="W6" s="622"/>
      <c r="X6" s="622"/>
      <c r="Y6" s="622"/>
      <c r="Z6" s="75"/>
      <c r="AA6" s="75"/>
      <c r="AB6" s="75"/>
      <c r="AC6" s="75"/>
      <c r="AD6" s="618" t="s">
        <v>358</v>
      </c>
      <c r="AE6" s="619" t="s">
        <v>725</v>
      </c>
      <c r="AF6" s="619"/>
      <c r="AG6" s="619"/>
      <c r="AH6"/>
      <c r="AI6"/>
      <c r="AJ6"/>
      <c r="AL6"/>
      <c r="AM6"/>
      <c r="AN6"/>
    </row>
    <row r="7" spans="1:50" ht="18.5">
      <c r="B7" s="291" t="s">
        <v>359</v>
      </c>
      <c r="C7" s="291" t="s">
        <v>360</v>
      </c>
      <c r="D7" s="292">
        <v>1</v>
      </c>
      <c r="E7" s="75"/>
      <c r="F7" s="75"/>
      <c r="G7" s="75"/>
      <c r="H7" s="75"/>
      <c r="I7" s="75"/>
      <c r="J7" s="75"/>
      <c r="K7" s="75"/>
      <c r="L7" s="75"/>
      <c r="M7" s="75"/>
      <c r="P7" s="616"/>
      <c r="Q7" s="617"/>
      <c r="R7" s="620" t="s">
        <v>1075</v>
      </c>
      <c r="S7" s="621" t="s">
        <v>361</v>
      </c>
      <c r="T7" s="625" t="s">
        <v>362</v>
      </c>
      <c r="U7" s="626"/>
      <c r="V7" s="626"/>
      <c r="W7" s="624"/>
      <c r="X7" s="618" t="s">
        <v>363</v>
      </c>
      <c r="Y7" s="624"/>
      <c r="Z7" s="75"/>
      <c r="AA7" s="75"/>
      <c r="AB7" s="75"/>
      <c r="AC7" s="75"/>
      <c r="AD7" s="618"/>
      <c r="AE7" s="619"/>
      <c r="AF7" s="619"/>
      <c r="AG7" s="619"/>
      <c r="AH7"/>
      <c r="AI7"/>
      <c r="AJ7"/>
      <c r="AL7"/>
      <c r="AM7"/>
      <c r="AN7"/>
    </row>
    <row r="8" spans="1:50" ht="101.5">
      <c r="B8" s="291" t="s">
        <v>364</v>
      </c>
      <c r="C8" s="291" t="s">
        <v>365</v>
      </c>
      <c r="D8" s="293">
        <v>27</v>
      </c>
      <c r="E8" s="75"/>
      <c r="F8" s="75"/>
      <c r="G8" s="75"/>
      <c r="H8" s="75"/>
      <c r="I8" s="75"/>
      <c r="J8" s="75"/>
      <c r="K8" s="75"/>
      <c r="L8" s="75"/>
      <c r="M8" s="75"/>
      <c r="P8" s="616"/>
      <c r="Q8" s="617"/>
      <c r="R8" s="620"/>
      <c r="S8" s="621"/>
      <c r="T8" s="473" t="s">
        <v>1069</v>
      </c>
      <c r="U8" s="386" t="s">
        <v>1070</v>
      </c>
      <c r="V8" s="34" t="s">
        <v>1071</v>
      </c>
      <c r="W8" s="34" t="s">
        <v>1072</v>
      </c>
      <c r="X8" s="386" t="s">
        <v>1074</v>
      </c>
      <c r="Y8" s="34" t="s">
        <v>1073</v>
      </c>
      <c r="Z8" s="75"/>
      <c r="AA8" s="75"/>
      <c r="AB8" s="75"/>
      <c r="AC8" s="75"/>
      <c r="AD8" s="618"/>
      <c r="AE8" s="15" t="s">
        <v>361</v>
      </c>
      <c r="AF8" s="15" t="s">
        <v>362</v>
      </c>
      <c r="AG8" s="15" t="s">
        <v>363</v>
      </c>
      <c r="AH8"/>
      <c r="AI8"/>
      <c r="AJ8"/>
      <c r="AL8"/>
      <c r="AM8"/>
      <c r="AN8"/>
    </row>
    <row r="9" spans="1:50" ht="18.5">
      <c r="B9" s="291" t="s">
        <v>366</v>
      </c>
      <c r="C9" s="291" t="s">
        <v>367</v>
      </c>
      <c r="D9" s="292">
        <v>273</v>
      </c>
      <c r="E9" s="75"/>
      <c r="F9" s="75"/>
      <c r="G9" s="75"/>
      <c r="H9" s="75"/>
      <c r="I9" s="75"/>
      <c r="J9" s="75"/>
      <c r="K9" s="75"/>
      <c r="L9" s="75"/>
      <c r="M9" s="75"/>
      <c r="P9" s="16" t="s">
        <v>1025</v>
      </c>
      <c r="Q9" s="16" t="s">
        <v>368</v>
      </c>
      <c r="R9" s="16">
        <v>42.3</v>
      </c>
      <c r="S9" s="17">
        <v>73300</v>
      </c>
      <c r="T9" s="417">
        <v>3</v>
      </c>
      <c r="U9" s="16">
        <v>3</v>
      </c>
      <c r="V9" s="16">
        <v>10</v>
      </c>
      <c r="W9" s="16">
        <v>10</v>
      </c>
      <c r="X9" s="16">
        <v>0.6</v>
      </c>
      <c r="Y9" s="16">
        <v>0.6</v>
      </c>
      <c r="Z9" s="75"/>
      <c r="AA9" s="75"/>
      <c r="AB9" s="75"/>
      <c r="AC9" s="75"/>
      <c r="AD9" s="195" t="s">
        <v>369</v>
      </c>
      <c r="AE9" s="196">
        <v>770.7</v>
      </c>
      <c r="AF9" s="197">
        <v>3.8095238095238099E-2</v>
      </c>
      <c r="AG9" s="197">
        <v>1.2903225806451613E-2</v>
      </c>
      <c r="AH9"/>
      <c r="AI9"/>
      <c r="AJ9"/>
      <c r="AL9"/>
      <c r="AM9"/>
      <c r="AN9"/>
    </row>
    <row r="10" spans="1:50" ht="18.5">
      <c r="B10" s="291" t="s">
        <v>140</v>
      </c>
      <c r="C10" s="291" t="s">
        <v>370</v>
      </c>
      <c r="D10" s="292">
        <v>1960</v>
      </c>
      <c r="E10" s="75"/>
      <c r="F10" s="75"/>
      <c r="G10" s="75"/>
      <c r="H10" s="75"/>
      <c r="I10" s="75"/>
      <c r="J10" s="75"/>
      <c r="K10" s="75"/>
      <c r="L10" s="75"/>
      <c r="M10" s="75"/>
      <c r="P10" s="16" t="s">
        <v>1026</v>
      </c>
      <c r="Q10" s="16" t="s">
        <v>248</v>
      </c>
      <c r="R10" s="16">
        <v>27.5</v>
      </c>
      <c r="S10" s="17">
        <v>77000</v>
      </c>
      <c r="T10" s="417">
        <v>3</v>
      </c>
      <c r="U10" s="16">
        <v>3</v>
      </c>
      <c r="V10" s="16">
        <v>10</v>
      </c>
      <c r="W10" s="16">
        <v>10</v>
      </c>
      <c r="X10" s="16">
        <v>0.6</v>
      </c>
      <c r="Y10" s="16">
        <v>0.6</v>
      </c>
      <c r="Z10" s="75"/>
      <c r="AA10" s="75"/>
      <c r="AB10" s="75"/>
      <c r="AC10" s="75"/>
      <c r="AD10" s="195" t="s">
        <v>371</v>
      </c>
      <c r="AE10" s="198">
        <v>465.3</v>
      </c>
      <c r="AF10" s="199">
        <v>9.5238095238095247E-3</v>
      </c>
      <c r="AG10" s="199">
        <v>5.1612903225806452E-3</v>
      </c>
      <c r="AH10"/>
      <c r="AI10"/>
      <c r="AJ10"/>
      <c r="AL10"/>
      <c r="AM10"/>
      <c r="AN10"/>
    </row>
    <row r="11" spans="1:50" ht="18.5">
      <c r="B11" s="291" t="s">
        <v>372</v>
      </c>
      <c r="C11" s="291" t="s">
        <v>373</v>
      </c>
      <c r="D11" s="292">
        <v>6230</v>
      </c>
      <c r="E11" s="75"/>
      <c r="F11" s="75"/>
      <c r="G11" s="75"/>
      <c r="H11" s="75"/>
      <c r="I11" s="75"/>
      <c r="J11" s="75"/>
      <c r="K11" s="75"/>
      <c r="L11" s="75"/>
      <c r="M11" s="75"/>
      <c r="P11" s="16" t="s">
        <v>1027</v>
      </c>
      <c r="Q11" s="16" t="s">
        <v>248</v>
      </c>
      <c r="R11" s="16">
        <v>44.2</v>
      </c>
      <c r="S11" s="17">
        <v>64200</v>
      </c>
      <c r="T11" s="417">
        <v>3</v>
      </c>
      <c r="U11" s="16">
        <v>3</v>
      </c>
      <c r="V11" s="16">
        <v>10</v>
      </c>
      <c r="W11" s="16">
        <v>10</v>
      </c>
      <c r="X11" s="16">
        <v>0.6</v>
      </c>
      <c r="Y11" s="16">
        <v>0.6</v>
      </c>
      <c r="Z11" s="75"/>
      <c r="AA11" s="75"/>
      <c r="AB11" s="75"/>
      <c r="AC11" s="75"/>
      <c r="AD11" s="13"/>
      <c r="AE11" s="13"/>
      <c r="AF11" s="13"/>
      <c r="AG11" s="13"/>
      <c r="AL11"/>
      <c r="AM11"/>
      <c r="AN11"/>
    </row>
    <row r="12" spans="1:50" ht="18.5">
      <c r="B12" s="291" t="s">
        <v>374</v>
      </c>
      <c r="C12" s="291" t="s">
        <v>375</v>
      </c>
      <c r="D12" s="292">
        <v>3740</v>
      </c>
      <c r="E12" s="75"/>
      <c r="F12" s="75"/>
      <c r="G12" s="75"/>
      <c r="H12" s="75"/>
      <c r="I12" s="75"/>
      <c r="J12" s="75"/>
      <c r="K12" s="75"/>
      <c r="L12" s="75"/>
      <c r="M12" s="75"/>
      <c r="P12" s="493" t="s">
        <v>110</v>
      </c>
      <c r="Q12" s="16" t="s">
        <v>376</v>
      </c>
      <c r="R12" s="16">
        <v>44.3</v>
      </c>
      <c r="S12" s="496">
        <v>69300</v>
      </c>
      <c r="T12" s="417">
        <v>3</v>
      </c>
      <c r="U12" s="493">
        <v>3</v>
      </c>
      <c r="V12" s="16">
        <v>10</v>
      </c>
      <c r="W12" s="16">
        <v>10</v>
      </c>
      <c r="X12" s="493">
        <v>0.6</v>
      </c>
      <c r="Y12" s="16">
        <v>0.6</v>
      </c>
      <c r="Z12" s="75"/>
      <c r="AA12" s="75"/>
      <c r="AB12" s="75"/>
      <c r="AC12" s="75"/>
      <c r="AD12" s="14" t="s">
        <v>1087</v>
      </c>
      <c r="AL12"/>
      <c r="AM12"/>
      <c r="AN12"/>
    </row>
    <row r="13" spans="1:50" ht="18.5">
      <c r="B13" s="291" t="s">
        <v>138</v>
      </c>
      <c r="C13" s="291" t="s">
        <v>377</v>
      </c>
      <c r="D13" s="319">
        <f>(D14*0.5)+(D12*0.5)</f>
        <v>2255.5</v>
      </c>
      <c r="E13" s="75"/>
      <c r="F13" s="75"/>
      <c r="G13" s="75"/>
      <c r="H13" s="75"/>
      <c r="I13" s="75"/>
      <c r="J13" s="75"/>
      <c r="K13" s="75"/>
      <c r="L13" s="75"/>
      <c r="M13" s="75"/>
      <c r="P13" s="16" t="s">
        <v>1044</v>
      </c>
      <c r="Q13" s="16" t="s">
        <v>248</v>
      </c>
      <c r="R13" s="16">
        <v>44.3</v>
      </c>
      <c r="S13" s="17">
        <v>70000</v>
      </c>
      <c r="T13" s="417">
        <v>3</v>
      </c>
      <c r="U13" s="16">
        <v>3</v>
      </c>
      <c r="V13" s="16">
        <v>10</v>
      </c>
      <c r="W13" s="16">
        <v>10</v>
      </c>
      <c r="X13" s="16">
        <v>0.6</v>
      </c>
      <c r="Y13" s="16">
        <v>0.6</v>
      </c>
      <c r="Z13" s="75"/>
      <c r="AA13" s="75"/>
      <c r="AB13" s="75"/>
      <c r="AC13" s="75"/>
      <c r="AD13" s="13"/>
      <c r="AE13" s="13"/>
      <c r="AF13" s="13"/>
      <c r="AG13"/>
      <c r="AJ13"/>
      <c r="AK13"/>
      <c r="AL13"/>
      <c r="AM13"/>
      <c r="AN13"/>
    </row>
    <row r="14" spans="1:50" ht="18.5">
      <c r="B14" s="291" t="s">
        <v>148</v>
      </c>
      <c r="C14" s="291" t="s">
        <v>378</v>
      </c>
      <c r="D14" s="292">
        <v>771</v>
      </c>
      <c r="E14" s="75"/>
      <c r="F14" s="75"/>
      <c r="G14" s="75"/>
      <c r="H14" s="75"/>
      <c r="I14" s="75"/>
      <c r="J14" s="75"/>
      <c r="K14" s="75"/>
      <c r="L14" s="75"/>
      <c r="M14" s="75"/>
      <c r="P14" s="16" t="s">
        <v>1045</v>
      </c>
      <c r="Q14" s="16" t="s">
        <v>248</v>
      </c>
      <c r="R14" s="16">
        <v>44.3</v>
      </c>
      <c r="S14" s="17">
        <v>70000</v>
      </c>
      <c r="T14" s="417">
        <v>3</v>
      </c>
      <c r="U14" s="16">
        <v>3</v>
      </c>
      <c r="V14" s="16">
        <v>10</v>
      </c>
      <c r="W14" s="16">
        <v>10</v>
      </c>
      <c r="X14" s="16">
        <v>0.6</v>
      </c>
      <c r="Y14" s="16">
        <v>0.6</v>
      </c>
      <c r="Z14" s="75"/>
      <c r="AA14" s="75"/>
      <c r="AB14" s="75"/>
      <c r="AC14" s="75"/>
      <c r="AD14" s="72" t="s">
        <v>1076</v>
      </c>
      <c r="AE14" s="384">
        <v>0.87</v>
      </c>
      <c r="AF14" t="s">
        <v>379</v>
      </c>
      <c r="AG14"/>
      <c r="AH14"/>
      <c r="AI14"/>
      <c r="AJ14"/>
      <c r="AK14"/>
      <c r="AL14"/>
      <c r="AM14"/>
      <c r="AN14"/>
    </row>
    <row r="15" spans="1:50" ht="18.5">
      <c r="B15" s="385" t="s">
        <v>1060</v>
      </c>
      <c r="C15" s="294"/>
      <c r="D15" s="294"/>
      <c r="E15" s="75"/>
      <c r="F15" s="75"/>
      <c r="G15" s="75"/>
      <c r="H15" s="75"/>
      <c r="I15" s="75"/>
      <c r="J15" s="75"/>
      <c r="K15" s="75"/>
      <c r="L15" s="75"/>
      <c r="M15" s="75"/>
      <c r="P15" s="16" t="s">
        <v>1046</v>
      </c>
      <c r="Q15" s="16" t="s">
        <v>380</v>
      </c>
      <c r="R15" s="16">
        <v>44.1</v>
      </c>
      <c r="S15" s="17">
        <v>71500</v>
      </c>
      <c r="T15" s="417">
        <v>3</v>
      </c>
      <c r="U15" s="16">
        <v>3</v>
      </c>
      <c r="V15" s="16">
        <v>10</v>
      </c>
      <c r="W15" s="16">
        <v>10</v>
      </c>
      <c r="X15" s="16">
        <v>0.6</v>
      </c>
      <c r="Y15" s="16">
        <v>0.6</v>
      </c>
      <c r="Z15" s="75"/>
      <c r="AA15" s="75"/>
      <c r="AB15" s="75"/>
      <c r="AC15" s="75"/>
      <c r="AD15" t="s">
        <v>1077</v>
      </c>
      <c r="AE15" s="13"/>
      <c r="AF15" s="13"/>
      <c r="AG15" s="13"/>
      <c r="AH15"/>
      <c r="AI15"/>
      <c r="AJ15"/>
      <c r="AK15"/>
      <c r="AL15"/>
      <c r="AM15"/>
      <c r="AN15"/>
    </row>
    <row r="16" spans="1:50">
      <c r="D16" s="3"/>
      <c r="E16" s="39"/>
      <c r="F16" s="39"/>
      <c r="G16" s="3"/>
      <c r="H16" s="3"/>
      <c r="I16" s="3"/>
      <c r="P16" s="16" t="s">
        <v>1047</v>
      </c>
      <c r="Q16" s="16" t="s">
        <v>381</v>
      </c>
      <c r="R16" s="16">
        <v>43.8</v>
      </c>
      <c r="S16" s="17">
        <v>71900</v>
      </c>
      <c r="T16" s="417">
        <v>3</v>
      </c>
      <c r="U16" s="16">
        <v>3</v>
      </c>
      <c r="V16" s="16">
        <v>10</v>
      </c>
      <c r="W16" s="16">
        <v>10</v>
      </c>
      <c r="X16" s="16">
        <v>0.6</v>
      </c>
      <c r="Y16" s="16">
        <v>0.6</v>
      </c>
      <c r="AD16" s="13"/>
      <c r="AE16"/>
      <c r="AF16"/>
      <c r="AG16"/>
      <c r="AH16"/>
      <c r="AI16"/>
      <c r="AJ16"/>
      <c r="AK16"/>
      <c r="AL16"/>
      <c r="AM16"/>
      <c r="AN16"/>
    </row>
    <row r="17" spans="2:42">
      <c r="B17" s="1" t="s">
        <v>1061</v>
      </c>
      <c r="C17"/>
      <c r="L17"/>
      <c r="M17"/>
      <c r="P17" s="16" t="s">
        <v>1043</v>
      </c>
      <c r="Q17" s="16" t="s">
        <v>248</v>
      </c>
      <c r="R17" s="16">
        <v>38.1</v>
      </c>
      <c r="S17" s="17">
        <v>73300</v>
      </c>
      <c r="T17" s="417">
        <v>3</v>
      </c>
      <c r="U17" s="16">
        <v>3</v>
      </c>
      <c r="V17" s="16">
        <v>10</v>
      </c>
      <c r="W17" s="16">
        <v>10</v>
      </c>
      <c r="X17" s="16">
        <v>0.6</v>
      </c>
      <c r="Y17" s="16">
        <v>0.6</v>
      </c>
      <c r="Z17"/>
      <c r="AA17"/>
      <c r="AB17"/>
      <c r="AC17"/>
      <c r="AD17" s="1" t="s">
        <v>382</v>
      </c>
      <c r="AE17"/>
      <c r="AF17"/>
      <c r="AG17"/>
      <c r="AH17"/>
      <c r="AI17"/>
      <c r="AJ17"/>
      <c r="AK17"/>
      <c r="AL17"/>
      <c r="AM17"/>
      <c r="AN17"/>
    </row>
    <row r="18" spans="2:42">
      <c r="B18" s="11" t="s">
        <v>1062</v>
      </c>
      <c r="C18" s="11" t="s">
        <v>1063</v>
      </c>
      <c r="D18" s="11" t="s">
        <v>1064</v>
      </c>
      <c r="L18"/>
      <c r="M18"/>
      <c r="P18" s="16" t="s">
        <v>131</v>
      </c>
      <c r="Q18" s="16" t="s">
        <v>383</v>
      </c>
      <c r="R18" s="16">
        <v>43</v>
      </c>
      <c r="S18" s="17">
        <v>74100</v>
      </c>
      <c r="T18" s="417">
        <v>3</v>
      </c>
      <c r="U18" s="16">
        <v>3</v>
      </c>
      <c r="V18" s="16">
        <v>10</v>
      </c>
      <c r="W18" s="16">
        <v>10</v>
      </c>
      <c r="X18" s="16">
        <v>0.6</v>
      </c>
      <c r="Y18" s="16">
        <v>0.6</v>
      </c>
      <c r="Z18"/>
      <c r="AA18"/>
      <c r="AB18"/>
      <c r="AC18"/>
      <c r="AD18" s="371" t="s">
        <v>1078</v>
      </c>
      <c r="AE18"/>
      <c r="AF18"/>
      <c r="AG18"/>
      <c r="AH18"/>
      <c r="AI18"/>
      <c r="AJ18"/>
      <c r="AK18"/>
      <c r="AL18"/>
      <c r="AM18"/>
      <c r="AN18"/>
    </row>
    <row r="19" spans="2:42">
      <c r="B19" s="10" t="s">
        <v>384</v>
      </c>
      <c r="C19" s="10" t="s">
        <v>385</v>
      </c>
      <c r="D19" s="10" t="s">
        <v>386</v>
      </c>
      <c r="L19"/>
      <c r="M19"/>
      <c r="P19" s="16" t="s">
        <v>1048</v>
      </c>
      <c r="Q19" s="16" t="s">
        <v>387</v>
      </c>
      <c r="R19" s="16">
        <v>42.2</v>
      </c>
      <c r="S19" s="17">
        <v>75100</v>
      </c>
      <c r="T19" s="417">
        <v>3</v>
      </c>
      <c r="U19" s="16">
        <v>3</v>
      </c>
      <c r="V19" s="16">
        <v>10</v>
      </c>
      <c r="W19" s="16">
        <v>10</v>
      </c>
      <c r="X19" s="16">
        <v>0.6</v>
      </c>
      <c r="Y19" s="16">
        <v>0.6</v>
      </c>
      <c r="Z19"/>
      <c r="AA19"/>
      <c r="AB19"/>
      <c r="AC19"/>
      <c r="AD19" s="372" t="s">
        <v>1079</v>
      </c>
      <c r="AE19"/>
      <c r="AF19"/>
      <c r="AG19"/>
      <c r="AH19"/>
      <c r="AI19"/>
      <c r="AJ19"/>
      <c r="AK19"/>
      <c r="AL19"/>
      <c r="AM19"/>
      <c r="AN19"/>
    </row>
    <row r="20" spans="2:42">
      <c r="B20" s="318" t="s">
        <v>388</v>
      </c>
      <c r="C20" s="10" t="s">
        <v>389</v>
      </c>
      <c r="D20" s="10" t="s">
        <v>390</v>
      </c>
      <c r="L20"/>
      <c r="M20"/>
      <c r="P20" s="16" t="s">
        <v>1049</v>
      </c>
      <c r="Q20" s="16" t="s">
        <v>391</v>
      </c>
      <c r="R20" s="16">
        <v>41.2</v>
      </c>
      <c r="S20" s="17">
        <v>76400</v>
      </c>
      <c r="T20" s="417">
        <v>3</v>
      </c>
      <c r="U20" s="16">
        <v>3</v>
      </c>
      <c r="V20" s="16">
        <v>10</v>
      </c>
      <c r="W20" s="16">
        <v>10</v>
      </c>
      <c r="X20" s="16">
        <v>0.6</v>
      </c>
      <c r="Y20" s="16">
        <v>0.6</v>
      </c>
      <c r="Z20"/>
      <c r="AA20"/>
      <c r="AB20"/>
      <c r="AC20"/>
      <c r="AD20" s="364" t="s">
        <v>1081</v>
      </c>
      <c r="AE20"/>
      <c r="AF20"/>
      <c r="AG20"/>
      <c r="AH20"/>
      <c r="AI20"/>
      <c r="AJ20"/>
      <c r="AK20"/>
      <c r="AL20"/>
      <c r="AM20"/>
      <c r="AN20"/>
    </row>
    <row r="21" spans="2:42">
      <c r="B21" s="10" t="s">
        <v>392</v>
      </c>
      <c r="C21" s="10" t="s">
        <v>389</v>
      </c>
      <c r="D21" s="10" t="s">
        <v>393</v>
      </c>
      <c r="L21"/>
      <c r="M21"/>
      <c r="P21" s="16" t="s">
        <v>1050</v>
      </c>
      <c r="Q21" s="16" t="s">
        <v>394</v>
      </c>
      <c r="R21" s="16">
        <v>40.4</v>
      </c>
      <c r="S21" s="17">
        <v>77400</v>
      </c>
      <c r="T21" s="417">
        <v>3</v>
      </c>
      <c r="U21" s="16">
        <v>3</v>
      </c>
      <c r="V21" s="16">
        <v>10</v>
      </c>
      <c r="W21" s="16">
        <v>10</v>
      </c>
      <c r="X21" s="16">
        <v>0.6</v>
      </c>
      <c r="Y21" s="16">
        <v>0.6</v>
      </c>
      <c r="Z21"/>
      <c r="AA21"/>
      <c r="AB21"/>
      <c r="AC21"/>
      <c r="AD21" s="364" t="s">
        <v>1080</v>
      </c>
      <c r="AE21"/>
      <c r="AF21"/>
      <c r="AG21"/>
      <c r="AH21"/>
      <c r="AI21"/>
      <c r="AJ21"/>
      <c r="AK21"/>
      <c r="AL21"/>
      <c r="AM21"/>
      <c r="AN21"/>
    </row>
    <row r="22" spans="2:42">
      <c r="B22" s="10" t="s">
        <v>395</v>
      </c>
      <c r="C22" s="10" t="s">
        <v>389</v>
      </c>
      <c r="D22" s="10" t="s">
        <v>396</v>
      </c>
      <c r="L22"/>
      <c r="M22"/>
      <c r="P22" s="16" t="s">
        <v>278</v>
      </c>
      <c r="Q22" s="16" t="s">
        <v>397</v>
      </c>
      <c r="R22" s="16">
        <v>47.3</v>
      </c>
      <c r="S22" s="17">
        <v>63100</v>
      </c>
      <c r="T22" s="417">
        <v>1</v>
      </c>
      <c r="U22" s="16">
        <v>1</v>
      </c>
      <c r="V22" s="16">
        <v>5</v>
      </c>
      <c r="W22" s="16">
        <v>5</v>
      </c>
      <c r="X22" s="16">
        <v>0.1</v>
      </c>
      <c r="Y22" s="16">
        <v>0.1</v>
      </c>
      <c r="Z22"/>
      <c r="AA22"/>
      <c r="AB22"/>
      <c r="AC22"/>
      <c r="AD22" s="364" t="s">
        <v>1082</v>
      </c>
      <c r="AE22"/>
      <c r="AF22"/>
      <c r="AG22"/>
      <c r="AH22"/>
      <c r="AI22"/>
      <c r="AJ22"/>
      <c r="AK22"/>
      <c r="AL22"/>
      <c r="AM22"/>
      <c r="AN22"/>
    </row>
    <row r="23" spans="2:42">
      <c r="B23" s="10" t="s">
        <v>398</v>
      </c>
      <c r="C23" s="10" t="s">
        <v>399</v>
      </c>
      <c r="D23" s="10" t="s">
        <v>400</v>
      </c>
      <c r="L23"/>
      <c r="M23"/>
      <c r="P23" s="16" t="s">
        <v>1054</v>
      </c>
      <c r="Q23" s="16" t="s">
        <v>248</v>
      </c>
      <c r="R23" s="16">
        <v>46.4</v>
      </c>
      <c r="S23" s="17">
        <v>61600</v>
      </c>
      <c r="T23" s="417">
        <v>1</v>
      </c>
      <c r="U23" s="16">
        <v>1</v>
      </c>
      <c r="V23" s="16">
        <v>5</v>
      </c>
      <c r="W23" s="16">
        <v>5</v>
      </c>
      <c r="X23" s="16">
        <v>0.1</v>
      </c>
      <c r="Y23" s="16">
        <v>0.1</v>
      </c>
      <c r="Z23"/>
      <c r="AA23"/>
      <c r="AB23"/>
      <c r="AC23"/>
      <c r="AD23" s="365" t="s">
        <v>1083</v>
      </c>
      <c r="AE23"/>
      <c r="AF23"/>
      <c r="AG23"/>
      <c r="AH23"/>
      <c r="AI23"/>
      <c r="AJ23"/>
      <c r="AK23"/>
      <c r="AL23"/>
      <c r="AM23"/>
      <c r="AN23"/>
    </row>
    <row r="24" spans="2:42">
      <c r="B24" s="10" t="s">
        <v>401</v>
      </c>
      <c r="C24" s="10" t="s">
        <v>399</v>
      </c>
      <c r="D24" s="10" t="s">
        <v>402</v>
      </c>
      <c r="L24"/>
      <c r="M24"/>
      <c r="P24" s="16" t="s">
        <v>1055</v>
      </c>
      <c r="Q24" s="16" t="s">
        <v>403</v>
      </c>
      <c r="R24" s="16">
        <v>44.5</v>
      </c>
      <c r="S24" s="17">
        <v>73300</v>
      </c>
      <c r="T24" s="417">
        <v>3</v>
      </c>
      <c r="U24" s="16">
        <v>3</v>
      </c>
      <c r="V24" s="16">
        <v>10</v>
      </c>
      <c r="W24" s="16">
        <v>10</v>
      </c>
      <c r="X24" s="16">
        <v>0.6</v>
      </c>
      <c r="Y24" s="16">
        <v>0.6</v>
      </c>
      <c r="Z24"/>
      <c r="AA24"/>
      <c r="AB24"/>
      <c r="AC24"/>
      <c r="AD24" s="364" t="s">
        <v>1084</v>
      </c>
      <c r="AE24"/>
      <c r="AF24"/>
      <c r="AG24"/>
      <c r="AH24"/>
      <c r="AI24"/>
      <c r="AJ24"/>
      <c r="AK24"/>
      <c r="AL24"/>
      <c r="AM24"/>
      <c r="AN24"/>
    </row>
    <row r="25" spans="2:42">
      <c r="B25" s="10" t="s">
        <v>404</v>
      </c>
      <c r="C25" s="10" t="s">
        <v>405</v>
      </c>
      <c r="D25" s="10" t="s">
        <v>406</v>
      </c>
      <c r="L25"/>
      <c r="M25"/>
      <c r="P25" s="16" t="s">
        <v>1056</v>
      </c>
      <c r="Q25" s="16" t="s">
        <v>407</v>
      </c>
      <c r="R25" s="16">
        <v>40.200000000000003</v>
      </c>
      <c r="S25" s="17">
        <v>80700</v>
      </c>
      <c r="T25" s="417">
        <v>3</v>
      </c>
      <c r="U25" s="16">
        <v>3</v>
      </c>
      <c r="V25" s="16">
        <v>10</v>
      </c>
      <c r="W25" s="16">
        <v>10</v>
      </c>
      <c r="X25" s="16">
        <v>0.6</v>
      </c>
      <c r="Y25" s="16">
        <v>0.6</v>
      </c>
      <c r="Z25"/>
      <c r="AA25"/>
      <c r="AB25"/>
      <c r="AC25"/>
      <c r="AD25" s="474" t="s">
        <v>1085</v>
      </c>
      <c r="AE25"/>
      <c r="AF25"/>
      <c r="AG25"/>
      <c r="AO25"/>
      <c r="AP25"/>
    </row>
    <row r="26" spans="2:42">
      <c r="B26" s="10" t="s">
        <v>408</v>
      </c>
      <c r="C26" s="10" t="s">
        <v>405</v>
      </c>
      <c r="D26" s="10" t="s">
        <v>409</v>
      </c>
      <c r="L26"/>
      <c r="M26"/>
      <c r="P26" s="16" t="s">
        <v>1057</v>
      </c>
      <c r="Q26" s="16" t="s">
        <v>410</v>
      </c>
      <c r="R26" s="16">
        <v>40.200000000000003</v>
      </c>
      <c r="S26" s="17">
        <v>73300</v>
      </c>
      <c r="T26" s="417">
        <v>3</v>
      </c>
      <c r="U26" s="16">
        <v>3</v>
      </c>
      <c r="V26" s="16">
        <v>10</v>
      </c>
      <c r="W26" s="16">
        <v>10</v>
      </c>
      <c r="X26" s="16">
        <v>0.6</v>
      </c>
      <c r="Y26" s="16">
        <v>0.6</v>
      </c>
      <c r="Z26"/>
      <c r="AA26"/>
      <c r="AB26"/>
      <c r="AC26"/>
      <c r="AD26" s="364" t="s">
        <v>1086</v>
      </c>
      <c r="AO26"/>
      <c r="AP26"/>
    </row>
    <row r="27" spans="2:42">
      <c r="B27" s="10" t="s">
        <v>411</v>
      </c>
      <c r="C27" s="10" t="s">
        <v>412</v>
      </c>
      <c r="D27" s="10" t="s">
        <v>413</v>
      </c>
      <c r="L27"/>
      <c r="M27"/>
      <c r="P27" s="16" t="s">
        <v>1028</v>
      </c>
      <c r="Q27" s="16" t="s">
        <v>414</v>
      </c>
      <c r="R27" s="16">
        <v>32.5</v>
      </c>
      <c r="S27" s="17">
        <v>97500</v>
      </c>
      <c r="T27" s="417">
        <v>3</v>
      </c>
      <c r="U27" s="16">
        <v>3</v>
      </c>
      <c r="V27" s="16">
        <v>10</v>
      </c>
      <c r="W27" s="16">
        <v>10</v>
      </c>
      <c r="X27" s="16">
        <v>0.6</v>
      </c>
      <c r="Y27" s="16">
        <v>0.6</v>
      </c>
      <c r="Z27"/>
      <c r="AA27"/>
      <c r="AB27"/>
      <c r="AC27"/>
      <c r="AO27"/>
      <c r="AP27"/>
    </row>
    <row r="28" spans="2:42" ht="34">
      <c r="B28" s="10" t="s">
        <v>415</v>
      </c>
      <c r="C28" s="10" t="s">
        <v>416</v>
      </c>
      <c r="D28" s="10" t="s">
        <v>417</v>
      </c>
      <c r="L28"/>
      <c r="M28"/>
      <c r="P28" s="16" t="s">
        <v>1029</v>
      </c>
      <c r="Q28" s="16" t="s">
        <v>418</v>
      </c>
      <c r="R28" s="16">
        <v>43</v>
      </c>
      <c r="S28" s="17">
        <v>73300</v>
      </c>
      <c r="T28" s="417">
        <v>3</v>
      </c>
      <c r="U28" s="16">
        <v>3</v>
      </c>
      <c r="V28" s="16">
        <v>10</v>
      </c>
      <c r="W28" s="16">
        <v>10</v>
      </c>
      <c r="X28" s="16">
        <v>0.6</v>
      </c>
      <c r="Y28" s="16">
        <v>0.6</v>
      </c>
      <c r="Z28"/>
      <c r="AA28"/>
      <c r="AB28"/>
      <c r="AC28"/>
      <c r="AO28"/>
      <c r="AP28"/>
    </row>
    <row r="29" spans="2:42">
      <c r="B29" s="10" t="s">
        <v>419</v>
      </c>
      <c r="C29" s="10" t="s">
        <v>420</v>
      </c>
      <c r="D29" s="10" t="s">
        <v>421</v>
      </c>
      <c r="L29"/>
      <c r="M29"/>
      <c r="P29" s="16" t="s">
        <v>1030</v>
      </c>
      <c r="Q29" s="35" t="s">
        <v>422</v>
      </c>
      <c r="R29" s="16">
        <v>49.5</v>
      </c>
      <c r="S29" s="17">
        <v>57600</v>
      </c>
      <c r="T29" s="417">
        <v>1</v>
      </c>
      <c r="U29" s="16">
        <v>1</v>
      </c>
      <c r="V29" s="16">
        <v>5</v>
      </c>
      <c r="W29" s="16">
        <v>5</v>
      </c>
      <c r="X29" s="16">
        <v>0.1</v>
      </c>
      <c r="Y29" s="16">
        <v>0.1</v>
      </c>
      <c r="Z29"/>
      <c r="AA29"/>
      <c r="AB29"/>
      <c r="AC29"/>
      <c r="AO29"/>
      <c r="AP29"/>
    </row>
    <row r="30" spans="2:42">
      <c r="B30" s="10" t="s">
        <v>423</v>
      </c>
      <c r="C30" s="10" t="s">
        <v>424</v>
      </c>
      <c r="D30" s="10" t="s">
        <v>425</v>
      </c>
      <c r="L30"/>
      <c r="M30"/>
      <c r="P30" s="16" t="s">
        <v>1031</v>
      </c>
      <c r="Q30" s="16" t="s">
        <v>426</v>
      </c>
      <c r="R30" s="16">
        <v>40.200000000000003</v>
      </c>
      <c r="S30" s="17">
        <v>73300</v>
      </c>
      <c r="T30" s="417">
        <v>3</v>
      </c>
      <c r="U30" s="16">
        <v>3</v>
      </c>
      <c r="V30" s="16">
        <v>10</v>
      </c>
      <c r="W30" s="16">
        <v>10</v>
      </c>
      <c r="X30" s="16">
        <v>0.6</v>
      </c>
      <c r="Y30" s="16">
        <v>0.6</v>
      </c>
      <c r="Z30"/>
      <c r="AA30"/>
      <c r="AB30"/>
      <c r="AC30"/>
      <c r="AO30"/>
      <c r="AP30"/>
    </row>
    <row r="31" spans="2:42">
      <c r="B31" s="10" t="s">
        <v>427</v>
      </c>
      <c r="C31" s="10" t="s">
        <v>424</v>
      </c>
      <c r="D31" s="10" t="s">
        <v>428</v>
      </c>
      <c r="L31"/>
      <c r="M31"/>
      <c r="P31" s="16" t="s">
        <v>1032</v>
      </c>
      <c r="Q31" s="16" t="s">
        <v>429</v>
      </c>
      <c r="R31" s="16">
        <v>40.200000000000003</v>
      </c>
      <c r="S31" s="17">
        <v>73300</v>
      </c>
      <c r="T31" s="417">
        <v>3</v>
      </c>
      <c r="U31" s="16">
        <v>3</v>
      </c>
      <c r="V31" s="16">
        <v>10</v>
      </c>
      <c r="W31" s="16">
        <v>10</v>
      </c>
      <c r="X31" s="16">
        <v>0.6</v>
      </c>
      <c r="Y31" s="16">
        <v>0.6</v>
      </c>
      <c r="Z31"/>
      <c r="AA31"/>
      <c r="AB31"/>
      <c r="AC31"/>
      <c r="AO31"/>
      <c r="AP31"/>
    </row>
    <row r="32" spans="2:42">
      <c r="B32" s="318" t="s">
        <v>430</v>
      </c>
      <c r="C32" s="10" t="s">
        <v>424</v>
      </c>
      <c r="D32" s="10" t="s">
        <v>431</v>
      </c>
      <c r="L32"/>
      <c r="M32"/>
      <c r="P32" s="16" t="s">
        <v>1033</v>
      </c>
      <c r="Q32" s="16" t="s">
        <v>432</v>
      </c>
      <c r="R32" s="16">
        <v>40.200000000000003</v>
      </c>
      <c r="S32" s="17">
        <v>73300</v>
      </c>
      <c r="T32" s="417">
        <v>3</v>
      </c>
      <c r="U32" s="16">
        <v>3</v>
      </c>
      <c r="V32" s="16">
        <v>10</v>
      </c>
      <c r="W32" s="16">
        <v>10</v>
      </c>
      <c r="X32" s="16">
        <v>0.6</v>
      </c>
      <c r="Y32" s="16">
        <v>0.6</v>
      </c>
      <c r="Z32"/>
      <c r="AA32"/>
      <c r="AB32"/>
      <c r="AC32"/>
      <c r="AO32"/>
      <c r="AP32"/>
    </row>
    <row r="33" spans="2:42">
      <c r="B33" s="10" t="s">
        <v>433</v>
      </c>
      <c r="C33" s="10" t="s">
        <v>424</v>
      </c>
      <c r="D33" s="10" t="s">
        <v>434</v>
      </c>
      <c r="L33"/>
      <c r="M33"/>
      <c r="P33" s="16" t="s">
        <v>1034</v>
      </c>
      <c r="Q33" s="16" t="s">
        <v>435</v>
      </c>
      <c r="R33" s="16">
        <v>26.7</v>
      </c>
      <c r="S33" s="17">
        <v>98300</v>
      </c>
      <c r="T33" s="417">
        <v>1</v>
      </c>
      <c r="U33" s="16">
        <v>10</v>
      </c>
      <c r="V33" s="16">
        <v>10</v>
      </c>
      <c r="W33" s="16">
        <v>300</v>
      </c>
      <c r="X33" s="16">
        <v>1.5</v>
      </c>
      <c r="Y33" s="16">
        <v>1.5</v>
      </c>
      <c r="Z33"/>
      <c r="AA33"/>
      <c r="AB33"/>
      <c r="AC33"/>
      <c r="AO33"/>
      <c r="AP33"/>
    </row>
    <row r="34" spans="2:42">
      <c r="B34" s="10" t="s">
        <v>436</v>
      </c>
      <c r="C34" s="10" t="s">
        <v>424</v>
      </c>
      <c r="D34" s="10" t="s">
        <v>437</v>
      </c>
      <c r="L34"/>
      <c r="M34"/>
      <c r="P34" s="16" t="s">
        <v>307</v>
      </c>
      <c r="Q34" s="16" t="s">
        <v>438</v>
      </c>
      <c r="R34" s="16">
        <v>28.2</v>
      </c>
      <c r="S34" s="17">
        <v>94600</v>
      </c>
      <c r="T34" s="417">
        <v>1</v>
      </c>
      <c r="U34" s="16">
        <v>10</v>
      </c>
      <c r="V34" s="16">
        <v>10</v>
      </c>
      <c r="W34" s="16">
        <v>300</v>
      </c>
      <c r="X34" s="16">
        <v>1.5</v>
      </c>
      <c r="Y34" s="16">
        <v>1.5</v>
      </c>
      <c r="Z34"/>
      <c r="AA34"/>
      <c r="AB34"/>
      <c r="AC34"/>
      <c r="AO34"/>
      <c r="AP34"/>
    </row>
    <row r="35" spans="2:42">
      <c r="B35" s="10" t="s">
        <v>439</v>
      </c>
      <c r="C35" s="10" t="s">
        <v>440</v>
      </c>
      <c r="D35" s="10" t="s">
        <v>441</v>
      </c>
      <c r="L35"/>
      <c r="M35"/>
      <c r="P35" s="16" t="s">
        <v>1035</v>
      </c>
      <c r="Q35" s="16" t="s">
        <v>442</v>
      </c>
      <c r="R35" s="16">
        <v>25.8</v>
      </c>
      <c r="S35" s="17">
        <v>94600</v>
      </c>
      <c r="T35" s="417">
        <v>1</v>
      </c>
      <c r="U35" s="16">
        <v>10</v>
      </c>
      <c r="V35" s="16">
        <v>10</v>
      </c>
      <c r="W35" s="16">
        <v>300</v>
      </c>
      <c r="X35" s="16">
        <v>1.5</v>
      </c>
      <c r="Y35" s="16">
        <v>1.5</v>
      </c>
      <c r="Z35"/>
      <c r="AA35"/>
      <c r="AB35"/>
      <c r="AC35"/>
      <c r="AO35"/>
      <c r="AP35"/>
    </row>
    <row r="36" spans="2:42" ht="17.5" customHeight="1">
      <c r="B36" s="10" t="s">
        <v>443</v>
      </c>
      <c r="C36" s="10" t="s">
        <v>444</v>
      </c>
      <c r="D36" s="10" t="s">
        <v>445</v>
      </c>
      <c r="L36"/>
      <c r="M36"/>
      <c r="P36" s="16" t="s">
        <v>1036</v>
      </c>
      <c r="Q36" s="16" t="s">
        <v>446</v>
      </c>
      <c r="R36" s="16">
        <v>18.899999999999999</v>
      </c>
      <c r="S36" s="17">
        <v>96100</v>
      </c>
      <c r="T36" s="417">
        <v>1</v>
      </c>
      <c r="U36" s="16">
        <v>10</v>
      </c>
      <c r="V36" s="16">
        <v>10</v>
      </c>
      <c r="W36" s="16">
        <v>300</v>
      </c>
      <c r="X36" s="16">
        <v>1.5</v>
      </c>
      <c r="Y36" s="16">
        <v>1.5</v>
      </c>
      <c r="Z36"/>
      <c r="AA36"/>
      <c r="AB36"/>
      <c r="AC36"/>
      <c r="AO36"/>
      <c r="AP36"/>
    </row>
    <row r="37" spans="2:42">
      <c r="B37" s="10" t="s">
        <v>447</v>
      </c>
      <c r="C37" s="10" t="s">
        <v>444</v>
      </c>
      <c r="D37" s="10" t="s">
        <v>448</v>
      </c>
      <c r="L37"/>
      <c r="M37"/>
      <c r="P37" s="16" t="s">
        <v>1037</v>
      </c>
      <c r="Q37" s="16" t="s">
        <v>449</v>
      </c>
      <c r="R37" s="16">
        <v>11.9</v>
      </c>
      <c r="S37" s="17">
        <v>101000</v>
      </c>
      <c r="T37" s="417">
        <v>1</v>
      </c>
      <c r="U37" s="16">
        <v>10</v>
      </c>
      <c r="V37" s="16">
        <v>10</v>
      </c>
      <c r="W37" s="16">
        <v>300</v>
      </c>
      <c r="X37" s="16">
        <v>1.5</v>
      </c>
      <c r="Y37" s="16">
        <v>1.5</v>
      </c>
      <c r="Z37"/>
      <c r="AA37"/>
      <c r="AB37"/>
      <c r="AC37"/>
      <c r="AO37"/>
      <c r="AP37"/>
    </row>
    <row r="38" spans="2:42" ht="17.5" customHeight="1">
      <c r="B38" s="50" t="s">
        <v>450</v>
      </c>
      <c r="C38" s="317" t="s">
        <v>451</v>
      </c>
      <c r="D38" s="317" t="s">
        <v>452</v>
      </c>
      <c r="L38"/>
      <c r="M38"/>
      <c r="P38" s="16" t="s">
        <v>1038</v>
      </c>
      <c r="Q38" s="16" t="s">
        <v>248</v>
      </c>
      <c r="R38" s="16">
        <v>8.9</v>
      </c>
      <c r="S38" s="17">
        <v>107000</v>
      </c>
      <c r="T38" s="417">
        <v>1</v>
      </c>
      <c r="U38" s="16">
        <v>10</v>
      </c>
      <c r="V38" s="16">
        <v>10</v>
      </c>
      <c r="W38" s="16">
        <v>300</v>
      </c>
      <c r="X38" s="16">
        <v>1.5</v>
      </c>
      <c r="Y38" s="16">
        <v>1.5</v>
      </c>
      <c r="Z38"/>
      <c r="AA38"/>
      <c r="AB38"/>
      <c r="AC38"/>
    </row>
    <row r="39" spans="2:42">
      <c r="B39" s="10" t="s">
        <v>453</v>
      </c>
      <c r="C39" s="10" t="s">
        <v>451</v>
      </c>
      <c r="D39" s="10" t="s">
        <v>454</v>
      </c>
      <c r="L39"/>
      <c r="M39"/>
      <c r="P39" s="16" t="s">
        <v>313</v>
      </c>
      <c r="Q39" s="16" t="s">
        <v>248</v>
      </c>
      <c r="R39" s="16">
        <v>20.7</v>
      </c>
      <c r="S39" s="17">
        <v>97500</v>
      </c>
      <c r="T39" s="417">
        <v>1</v>
      </c>
      <c r="U39" s="16">
        <v>10</v>
      </c>
      <c r="V39" s="16">
        <v>10</v>
      </c>
      <c r="W39" s="16">
        <v>300</v>
      </c>
      <c r="X39" s="16">
        <v>1.5</v>
      </c>
      <c r="Y39" s="16">
        <v>1.5</v>
      </c>
      <c r="Z39"/>
      <c r="AA39"/>
      <c r="AB39"/>
      <c r="AC39"/>
    </row>
    <row r="40" spans="2:42">
      <c r="B40" s="10" t="s">
        <v>455</v>
      </c>
      <c r="C40" s="10" t="s">
        <v>456</v>
      </c>
      <c r="D40" s="10" t="s">
        <v>457</v>
      </c>
      <c r="L40"/>
      <c r="M40"/>
      <c r="P40" s="16" t="s">
        <v>314</v>
      </c>
      <c r="Q40" s="16" t="s">
        <v>248</v>
      </c>
      <c r="R40" s="16">
        <v>20.7</v>
      </c>
      <c r="S40" s="17">
        <v>97500</v>
      </c>
      <c r="T40" s="417">
        <v>1</v>
      </c>
      <c r="U40" s="16">
        <v>10</v>
      </c>
      <c r="V40" s="16">
        <v>10</v>
      </c>
      <c r="W40" s="16">
        <v>300</v>
      </c>
      <c r="X40" s="16">
        <v>1.5</v>
      </c>
      <c r="Y40" s="16">
        <v>1.5</v>
      </c>
      <c r="Z40"/>
      <c r="AA40"/>
      <c r="AB40"/>
      <c r="AC40"/>
    </row>
    <row r="41" spans="2:42">
      <c r="B41" s="10" t="s">
        <v>458</v>
      </c>
      <c r="C41" s="10" t="s">
        <v>456</v>
      </c>
      <c r="D41" s="10" t="s">
        <v>459</v>
      </c>
      <c r="L41"/>
      <c r="M41"/>
      <c r="P41" s="16" t="s">
        <v>315</v>
      </c>
      <c r="Q41" s="16" t="s">
        <v>460</v>
      </c>
      <c r="R41" s="16">
        <v>28.2</v>
      </c>
      <c r="S41" s="17">
        <v>107000</v>
      </c>
      <c r="T41" s="417">
        <v>1</v>
      </c>
      <c r="U41" s="16">
        <v>10</v>
      </c>
      <c r="V41" s="16">
        <v>10</v>
      </c>
      <c r="W41" s="16">
        <v>300</v>
      </c>
      <c r="X41" s="16">
        <v>1.5</v>
      </c>
      <c r="Y41" s="16">
        <v>1.5</v>
      </c>
      <c r="Z41"/>
      <c r="AA41"/>
      <c r="AB41"/>
      <c r="AC41"/>
    </row>
    <row r="42" spans="2:42">
      <c r="B42" s="10" t="s">
        <v>461</v>
      </c>
      <c r="C42" s="10" t="s">
        <v>456</v>
      </c>
      <c r="D42" s="10" t="s">
        <v>462</v>
      </c>
      <c r="L42"/>
      <c r="M42"/>
      <c r="P42" s="16" t="s">
        <v>316</v>
      </c>
      <c r="Q42" s="16" t="s">
        <v>463</v>
      </c>
      <c r="R42" s="16">
        <v>28.2</v>
      </c>
      <c r="S42" s="17">
        <v>107000</v>
      </c>
      <c r="T42" s="417">
        <v>1</v>
      </c>
      <c r="U42" s="16">
        <v>1</v>
      </c>
      <c r="V42" s="16">
        <v>5</v>
      </c>
      <c r="W42" s="16">
        <v>5</v>
      </c>
      <c r="X42" s="16">
        <v>0.1</v>
      </c>
      <c r="Y42" s="16">
        <v>0.1</v>
      </c>
      <c r="Z42"/>
      <c r="AA42"/>
      <c r="AB42"/>
      <c r="AC42"/>
    </row>
    <row r="43" spans="2:42">
      <c r="B43" s="10" t="s">
        <v>464</v>
      </c>
      <c r="C43" s="10" t="s">
        <v>465</v>
      </c>
      <c r="D43" s="10" t="s">
        <v>466</v>
      </c>
      <c r="L43"/>
      <c r="M43"/>
      <c r="P43" s="16" t="s">
        <v>317</v>
      </c>
      <c r="Q43" s="16" t="s">
        <v>248</v>
      </c>
      <c r="R43" s="16">
        <v>28</v>
      </c>
      <c r="S43" s="17">
        <v>80700</v>
      </c>
      <c r="T43" s="417">
        <v>1</v>
      </c>
      <c r="U43" s="16">
        <v>10</v>
      </c>
      <c r="V43" s="16">
        <v>10</v>
      </c>
      <c r="W43" s="16">
        <v>300</v>
      </c>
      <c r="X43" s="16">
        <v>1.5</v>
      </c>
      <c r="Y43" s="16">
        <v>1.5</v>
      </c>
      <c r="Z43"/>
      <c r="AA43"/>
      <c r="AB43"/>
      <c r="AC43"/>
    </row>
    <row r="44" spans="2:42">
      <c r="B44" s="10" t="s">
        <v>467</v>
      </c>
      <c r="C44" s="10" t="s">
        <v>468</v>
      </c>
      <c r="D44" s="10" t="s">
        <v>469</v>
      </c>
      <c r="L44"/>
      <c r="M44"/>
      <c r="P44" s="16" t="s">
        <v>318</v>
      </c>
      <c r="Q44" s="16" t="s">
        <v>248</v>
      </c>
      <c r="R44" s="16">
        <v>38.700000000000003</v>
      </c>
      <c r="S44" s="17">
        <v>44400</v>
      </c>
      <c r="T44" s="417">
        <v>1</v>
      </c>
      <c r="U44" s="16">
        <v>1</v>
      </c>
      <c r="V44" s="16">
        <v>5</v>
      </c>
      <c r="W44" s="16">
        <v>5</v>
      </c>
      <c r="X44" s="16">
        <v>0.1</v>
      </c>
      <c r="Y44" s="16">
        <v>0.1</v>
      </c>
      <c r="Z44"/>
      <c r="AA44"/>
      <c r="AB44"/>
      <c r="AC44"/>
    </row>
    <row r="45" spans="2:42" ht="34">
      <c r="B45" s="10" t="s">
        <v>470</v>
      </c>
      <c r="C45" s="10" t="s">
        <v>471</v>
      </c>
      <c r="D45" s="10" t="s">
        <v>472</v>
      </c>
      <c r="L45"/>
      <c r="M45"/>
      <c r="P45" s="16" t="s">
        <v>1039</v>
      </c>
      <c r="Q45" s="16" t="s">
        <v>473</v>
      </c>
      <c r="R45" s="16">
        <v>38.700000000000003</v>
      </c>
      <c r="S45" s="17">
        <v>44400</v>
      </c>
      <c r="T45" s="417">
        <v>1</v>
      </c>
      <c r="U45" s="16">
        <v>1</v>
      </c>
      <c r="V45" s="16">
        <v>5</v>
      </c>
      <c r="W45" s="16">
        <v>5</v>
      </c>
      <c r="X45" s="16">
        <v>0.1</v>
      </c>
      <c r="Y45" s="16">
        <v>0.1</v>
      </c>
      <c r="Z45"/>
      <c r="AA45"/>
      <c r="AB45"/>
      <c r="AC45"/>
    </row>
    <row r="46" spans="2:42" ht="34">
      <c r="B46" s="10" t="s">
        <v>474</v>
      </c>
      <c r="C46" s="10" t="s">
        <v>471</v>
      </c>
      <c r="D46" s="10" t="s">
        <v>475</v>
      </c>
      <c r="L46"/>
      <c r="M46"/>
      <c r="P46" s="16" t="s">
        <v>1040</v>
      </c>
      <c r="Q46" s="16" t="s">
        <v>476</v>
      </c>
      <c r="R46" s="16">
        <v>2.4700000000000002</v>
      </c>
      <c r="S46" s="17">
        <v>260000</v>
      </c>
      <c r="T46" s="417">
        <v>1</v>
      </c>
      <c r="U46" s="16">
        <v>1</v>
      </c>
      <c r="V46" s="16">
        <v>5</v>
      </c>
      <c r="W46" s="16">
        <v>5</v>
      </c>
      <c r="X46" s="16">
        <v>0.1</v>
      </c>
      <c r="Y46" s="16">
        <v>0.1</v>
      </c>
      <c r="Z46"/>
      <c r="AA46"/>
      <c r="AB46"/>
      <c r="AC46"/>
    </row>
    <row r="47" spans="2:42">
      <c r="B47" s="10" t="s">
        <v>477</v>
      </c>
      <c r="C47" s="10" t="s">
        <v>478</v>
      </c>
      <c r="D47" s="10" t="s">
        <v>479</v>
      </c>
      <c r="L47"/>
      <c r="M47"/>
      <c r="P47" s="16" t="s">
        <v>1041</v>
      </c>
      <c r="Q47" s="16" t="s">
        <v>480</v>
      </c>
      <c r="R47" s="16">
        <v>7.06</v>
      </c>
      <c r="S47" s="17">
        <v>182000</v>
      </c>
      <c r="T47" s="417">
        <v>1</v>
      </c>
      <c r="U47" s="16">
        <v>1</v>
      </c>
      <c r="V47" s="16">
        <v>5</v>
      </c>
      <c r="W47" s="16">
        <v>5</v>
      </c>
      <c r="X47" s="16">
        <v>0.1</v>
      </c>
      <c r="Y47" s="16">
        <v>0.1</v>
      </c>
      <c r="Z47"/>
      <c r="AA47"/>
      <c r="AB47"/>
      <c r="AC47"/>
    </row>
    <row r="48" spans="2:42" ht="17.5" customHeight="1">
      <c r="B48" s="10" t="s">
        <v>481</v>
      </c>
      <c r="C48" s="10" t="s">
        <v>478</v>
      </c>
      <c r="D48" s="10" t="s">
        <v>482</v>
      </c>
      <c r="L48"/>
      <c r="M48"/>
      <c r="P48" s="16" t="s">
        <v>483</v>
      </c>
      <c r="Q48" s="16" t="s">
        <v>484</v>
      </c>
      <c r="R48" s="16">
        <v>48</v>
      </c>
      <c r="S48" s="17">
        <v>56100</v>
      </c>
      <c r="T48" s="417">
        <v>1</v>
      </c>
      <c r="U48" s="16">
        <v>1</v>
      </c>
      <c r="V48" s="16">
        <v>5</v>
      </c>
      <c r="W48" s="16">
        <v>5</v>
      </c>
      <c r="X48" s="16">
        <v>0.1</v>
      </c>
      <c r="Y48" s="16">
        <v>0.1</v>
      </c>
      <c r="Z48"/>
      <c r="AA48"/>
      <c r="AB48"/>
      <c r="AC48"/>
    </row>
    <row r="49" spans="2:40" ht="17.5" customHeight="1">
      <c r="B49" s="10" t="s">
        <v>485</v>
      </c>
      <c r="C49" s="10" t="s">
        <v>486</v>
      </c>
      <c r="D49" s="10" t="s">
        <v>487</v>
      </c>
      <c r="L49"/>
      <c r="M49"/>
      <c r="P49" s="132" t="s">
        <v>488</v>
      </c>
      <c r="Q49" s="16" t="s">
        <v>248</v>
      </c>
      <c r="R49" s="16">
        <v>10</v>
      </c>
      <c r="S49" s="17">
        <v>91700</v>
      </c>
      <c r="T49" s="417">
        <v>30</v>
      </c>
      <c r="U49" s="16">
        <v>30</v>
      </c>
      <c r="V49" s="16">
        <v>300</v>
      </c>
      <c r="W49" s="16">
        <v>300</v>
      </c>
      <c r="X49" s="16">
        <v>4</v>
      </c>
      <c r="Y49" s="16">
        <v>4</v>
      </c>
      <c r="Z49"/>
      <c r="AA49"/>
      <c r="AB49"/>
      <c r="AC49"/>
    </row>
    <row r="50" spans="2:40">
      <c r="B50" s="10" t="s">
        <v>489</v>
      </c>
      <c r="C50" s="10" t="s">
        <v>490</v>
      </c>
      <c r="D50" s="10" t="s">
        <v>491</v>
      </c>
      <c r="L50"/>
      <c r="M50"/>
      <c r="P50" s="285" t="s">
        <v>115</v>
      </c>
      <c r="Q50" s="285" t="s">
        <v>248</v>
      </c>
      <c r="R50" s="285" t="s">
        <v>248</v>
      </c>
      <c r="S50" s="17">
        <v>143000</v>
      </c>
      <c r="T50" s="417">
        <v>30</v>
      </c>
      <c r="U50" s="16">
        <v>30</v>
      </c>
      <c r="V50" s="16">
        <v>300</v>
      </c>
      <c r="W50" s="16">
        <v>300</v>
      </c>
      <c r="X50" s="16">
        <v>4</v>
      </c>
      <c r="Y50" s="16">
        <v>4</v>
      </c>
      <c r="Z50"/>
      <c r="AA50"/>
      <c r="AB50"/>
      <c r="AC50"/>
    </row>
    <row r="51" spans="2:40" ht="17.5" customHeight="1">
      <c r="B51" s="10" t="s">
        <v>492</v>
      </c>
      <c r="C51" s="10" t="s">
        <v>493</v>
      </c>
      <c r="D51" s="10" t="s">
        <v>494</v>
      </c>
      <c r="L51"/>
      <c r="M51"/>
      <c r="P51" s="16" t="s">
        <v>325</v>
      </c>
      <c r="Q51" s="16" t="s">
        <v>248</v>
      </c>
      <c r="R51" s="16">
        <v>40.200000000000003</v>
      </c>
      <c r="S51" s="17">
        <v>73300</v>
      </c>
      <c r="T51" s="417">
        <v>30</v>
      </c>
      <c r="U51" s="16">
        <v>30</v>
      </c>
      <c r="V51" s="16">
        <v>300</v>
      </c>
      <c r="W51" s="16">
        <v>300</v>
      </c>
      <c r="X51" s="16">
        <v>4</v>
      </c>
      <c r="Y51" s="16">
        <v>4</v>
      </c>
      <c r="Z51"/>
      <c r="AA51"/>
      <c r="AB51"/>
      <c r="AC51"/>
    </row>
    <row r="52" spans="2:40">
      <c r="B52" s="10" t="s">
        <v>495</v>
      </c>
      <c r="C52" s="10" t="s">
        <v>496</v>
      </c>
      <c r="D52" s="10" t="s">
        <v>497</v>
      </c>
      <c r="L52"/>
      <c r="M52"/>
      <c r="P52" s="16" t="s">
        <v>326</v>
      </c>
      <c r="Q52" s="16" t="s">
        <v>498</v>
      </c>
      <c r="R52" s="16">
        <v>9.76</v>
      </c>
      <c r="S52" s="17">
        <v>106000</v>
      </c>
      <c r="T52" s="417">
        <v>1</v>
      </c>
      <c r="U52" s="16">
        <v>2</v>
      </c>
      <c r="V52" s="16">
        <v>10</v>
      </c>
      <c r="W52" s="16">
        <v>300</v>
      </c>
      <c r="X52" s="16">
        <v>1.5</v>
      </c>
      <c r="Y52" s="16">
        <v>1.4</v>
      </c>
      <c r="Z52"/>
      <c r="AA52"/>
      <c r="AB52"/>
      <c r="AC52"/>
      <c r="AD52" s="368" t="s">
        <v>1088</v>
      </c>
      <c r="AE52"/>
      <c r="AF52"/>
    </row>
    <row r="53" spans="2:40" ht="51">
      <c r="B53" s="10" t="s">
        <v>499</v>
      </c>
      <c r="C53" s="10" t="s">
        <v>500</v>
      </c>
      <c r="D53" s="10" t="s">
        <v>501</v>
      </c>
      <c r="L53"/>
      <c r="M53"/>
      <c r="P53" s="16" t="s">
        <v>327</v>
      </c>
      <c r="Q53" s="16" t="s">
        <v>248</v>
      </c>
      <c r="R53" s="16">
        <v>15.6</v>
      </c>
      <c r="S53" s="17">
        <v>112000</v>
      </c>
      <c r="T53" s="417">
        <v>30</v>
      </c>
      <c r="U53" s="16">
        <v>30</v>
      </c>
      <c r="V53" s="16">
        <v>300</v>
      </c>
      <c r="W53" s="16">
        <v>300</v>
      </c>
      <c r="X53" s="16">
        <v>4</v>
      </c>
      <c r="Y53" s="16">
        <v>4</v>
      </c>
      <c r="Z53"/>
      <c r="AA53"/>
      <c r="AB53"/>
      <c r="AC53"/>
      <c r="AD53" s="109" t="s">
        <v>358</v>
      </c>
      <c r="AE53" s="11" t="s">
        <v>1089</v>
      </c>
      <c r="AF53" s="109" t="s">
        <v>1090</v>
      </c>
    </row>
    <row r="54" spans="2:40" ht="58">
      <c r="B54" s="10" t="s">
        <v>502</v>
      </c>
      <c r="C54" s="10" t="s">
        <v>503</v>
      </c>
      <c r="D54" s="10" t="s">
        <v>504</v>
      </c>
      <c r="L54"/>
      <c r="M54"/>
      <c r="P54" s="16" t="s">
        <v>328</v>
      </c>
      <c r="Q54" s="16" t="s">
        <v>248</v>
      </c>
      <c r="R54" s="16">
        <v>11.8</v>
      </c>
      <c r="S54" s="17">
        <v>95300</v>
      </c>
      <c r="T54" s="417">
        <v>3</v>
      </c>
      <c r="U54" s="16">
        <v>3</v>
      </c>
      <c r="V54" s="16">
        <v>3</v>
      </c>
      <c r="W54" s="16">
        <v>3</v>
      </c>
      <c r="X54" s="16">
        <v>2</v>
      </c>
      <c r="Y54" s="16">
        <v>2</v>
      </c>
      <c r="Z54"/>
      <c r="AA54"/>
      <c r="AB54"/>
      <c r="AC54"/>
      <c r="AD54" s="366" t="s">
        <v>505</v>
      </c>
      <c r="AE54" s="387" t="s">
        <v>1092</v>
      </c>
      <c r="AF54" s="390" t="s">
        <v>506</v>
      </c>
    </row>
    <row r="55" spans="2:40" ht="72.5">
      <c r="B55" s="10" t="s">
        <v>507</v>
      </c>
      <c r="C55" s="10" t="s">
        <v>503</v>
      </c>
      <c r="D55" s="10" t="s">
        <v>508</v>
      </c>
      <c r="L55"/>
      <c r="M55"/>
      <c r="P55" s="16" t="s">
        <v>329</v>
      </c>
      <c r="Q55" s="16" t="s">
        <v>248</v>
      </c>
      <c r="R55" s="16">
        <v>11.6</v>
      </c>
      <c r="S55" s="17">
        <v>100000</v>
      </c>
      <c r="T55" s="417">
        <v>30</v>
      </c>
      <c r="U55" s="16">
        <v>30</v>
      </c>
      <c r="V55" s="16">
        <v>300</v>
      </c>
      <c r="W55" s="16">
        <v>300</v>
      </c>
      <c r="X55" s="16">
        <v>4</v>
      </c>
      <c r="Y55" s="16">
        <v>4</v>
      </c>
      <c r="Z55"/>
      <c r="AA55"/>
      <c r="AB55"/>
      <c r="AC55"/>
      <c r="AD55" s="369"/>
      <c r="AE55" s="388" t="s">
        <v>1091</v>
      </c>
      <c r="AF55" s="391"/>
    </row>
    <row r="56" spans="2:40" ht="72.5">
      <c r="B56" s="10" t="s">
        <v>509</v>
      </c>
      <c r="C56" s="10" t="s">
        <v>510</v>
      </c>
      <c r="D56" s="10" t="s">
        <v>511</v>
      </c>
      <c r="L56"/>
      <c r="M56"/>
      <c r="P56" s="16" t="s">
        <v>1042</v>
      </c>
      <c r="Q56" s="16" t="s">
        <v>248</v>
      </c>
      <c r="R56" s="16">
        <v>29.5</v>
      </c>
      <c r="S56" s="17">
        <v>112000</v>
      </c>
      <c r="T56" s="417">
        <v>200</v>
      </c>
      <c r="U56" s="16">
        <v>200</v>
      </c>
      <c r="V56" s="16">
        <v>200</v>
      </c>
      <c r="W56" s="16">
        <v>200</v>
      </c>
      <c r="X56" s="16">
        <v>4</v>
      </c>
      <c r="Y56" s="16">
        <v>1</v>
      </c>
      <c r="Z56"/>
      <c r="AA56"/>
      <c r="AB56"/>
      <c r="AC56"/>
      <c r="AD56" s="370"/>
      <c r="AE56" s="389" t="s">
        <v>1093</v>
      </c>
      <c r="AF56" s="392"/>
    </row>
    <row r="57" spans="2:40" ht="85">
      <c r="B57" s="10" t="s">
        <v>512</v>
      </c>
      <c r="C57" s="10" t="s">
        <v>510</v>
      </c>
      <c r="D57" s="10" t="s">
        <v>513</v>
      </c>
      <c r="L57"/>
      <c r="M57"/>
      <c r="P57" s="16" t="s">
        <v>331</v>
      </c>
      <c r="Q57" s="16" t="s">
        <v>248</v>
      </c>
      <c r="R57" s="16">
        <v>27</v>
      </c>
      <c r="S57" s="17">
        <v>70800</v>
      </c>
      <c r="T57" s="417">
        <v>3</v>
      </c>
      <c r="U57" s="16">
        <v>3</v>
      </c>
      <c r="V57" s="16">
        <v>10</v>
      </c>
      <c r="W57" s="16">
        <v>10</v>
      </c>
      <c r="X57" s="16">
        <v>0.6</v>
      </c>
      <c r="Y57" s="16">
        <v>0.6</v>
      </c>
      <c r="Z57"/>
      <c r="AA57"/>
      <c r="AB57"/>
      <c r="AC57"/>
      <c r="AD57" s="367" t="s">
        <v>514</v>
      </c>
      <c r="AE57" s="388" t="s">
        <v>1094</v>
      </c>
      <c r="AF57" s="393" t="s">
        <v>515</v>
      </c>
    </row>
    <row r="58" spans="2:40">
      <c r="B58" s="10" t="s">
        <v>516</v>
      </c>
      <c r="C58" s="10" t="s">
        <v>510</v>
      </c>
      <c r="D58" s="10" t="s">
        <v>517</v>
      </c>
      <c r="L58"/>
      <c r="M58"/>
      <c r="P58" s="16" t="s">
        <v>120</v>
      </c>
      <c r="Q58" s="16" t="s">
        <v>248</v>
      </c>
      <c r="R58" s="16">
        <v>27</v>
      </c>
      <c r="S58" s="17">
        <v>70800</v>
      </c>
      <c r="T58" s="417">
        <v>3</v>
      </c>
      <c r="U58" s="16">
        <v>3</v>
      </c>
      <c r="V58" s="16">
        <v>10</v>
      </c>
      <c r="W58" s="16">
        <v>10</v>
      </c>
      <c r="X58" s="16">
        <v>0.6</v>
      </c>
      <c r="Y58" s="16">
        <v>0.6</v>
      </c>
      <c r="Z58"/>
      <c r="AA58"/>
      <c r="AB58"/>
      <c r="AC58"/>
      <c r="AE58"/>
      <c r="AF58"/>
    </row>
    <row r="59" spans="2:40">
      <c r="B59" s="10" t="s">
        <v>518</v>
      </c>
      <c r="C59" s="10" t="s">
        <v>519</v>
      </c>
      <c r="D59" s="10" t="s">
        <v>520</v>
      </c>
      <c r="L59"/>
      <c r="M59"/>
      <c r="P59" s="16" t="s">
        <v>1051</v>
      </c>
      <c r="Q59" s="16" t="s">
        <v>248</v>
      </c>
      <c r="R59" s="16">
        <v>27.4</v>
      </c>
      <c r="S59" s="17">
        <v>79600</v>
      </c>
      <c r="T59" s="417">
        <v>3</v>
      </c>
      <c r="U59" s="16">
        <v>3</v>
      </c>
      <c r="V59" s="16">
        <v>10</v>
      </c>
      <c r="W59" s="16">
        <v>10</v>
      </c>
      <c r="X59" s="16">
        <v>0.6</v>
      </c>
      <c r="Y59" s="16">
        <v>0.6</v>
      </c>
      <c r="Z59"/>
      <c r="AA59"/>
      <c r="AB59"/>
      <c r="AC59"/>
      <c r="AD59" s="368" t="s">
        <v>1095</v>
      </c>
      <c r="AE59"/>
      <c r="AF59"/>
    </row>
    <row r="60" spans="2:40">
      <c r="B60" s="10" t="s">
        <v>521</v>
      </c>
      <c r="C60" s="10" t="s">
        <v>522</v>
      </c>
      <c r="D60" s="10" t="s">
        <v>523</v>
      </c>
      <c r="L60"/>
      <c r="M60"/>
      <c r="P60" s="16" t="s">
        <v>333</v>
      </c>
      <c r="Q60" s="16" t="s">
        <v>248</v>
      </c>
      <c r="R60" s="16">
        <v>50.4</v>
      </c>
      <c r="S60" s="17">
        <v>54600</v>
      </c>
      <c r="T60" s="417">
        <v>1</v>
      </c>
      <c r="U60" s="16">
        <v>1</v>
      </c>
      <c r="V60" s="16">
        <v>5</v>
      </c>
      <c r="W60" s="16">
        <v>5</v>
      </c>
      <c r="X60" s="16">
        <v>0.1</v>
      </c>
      <c r="Y60" s="16">
        <v>0.1</v>
      </c>
      <c r="Z60"/>
      <c r="AA60"/>
      <c r="AB60"/>
      <c r="AC60"/>
      <c r="AD60" s="373" t="s">
        <v>1096</v>
      </c>
      <c r="AE60"/>
      <c r="AF60"/>
    </row>
    <row r="61" spans="2:40">
      <c r="B61" s="10" t="s">
        <v>524</v>
      </c>
      <c r="C61" s="10" t="s">
        <v>525</v>
      </c>
      <c r="D61" s="10" t="s">
        <v>526</v>
      </c>
      <c r="L61"/>
      <c r="M61"/>
      <c r="P61" s="16" t="s">
        <v>334</v>
      </c>
      <c r="Q61" s="16" t="s">
        <v>248</v>
      </c>
      <c r="R61" s="16">
        <v>50.4</v>
      </c>
      <c r="S61" s="17">
        <v>54600</v>
      </c>
      <c r="T61" s="417">
        <v>1</v>
      </c>
      <c r="U61" s="16">
        <v>1</v>
      </c>
      <c r="V61" s="16">
        <v>5</v>
      </c>
      <c r="W61" s="16">
        <v>5</v>
      </c>
      <c r="X61" s="16">
        <v>0.1</v>
      </c>
      <c r="Y61" s="16">
        <v>0.1</v>
      </c>
      <c r="Z61"/>
      <c r="AA61"/>
      <c r="AB61"/>
      <c r="AC61"/>
      <c r="AD61" s="373" t="s">
        <v>1097</v>
      </c>
    </row>
    <row r="62" spans="2:40">
      <c r="B62" s="10" t="s">
        <v>527</v>
      </c>
      <c r="C62" s="10" t="s">
        <v>528</v>
      </c>
      <c r="D62" s="10" t="s">
        <v>529</v>
      </c>
      <c r="L62"/>
      <c r="M62"/>
      <c r="P62" s="16" t="s">
        <v>1052</v>
      </c>
      <c r="Q62" s="16" t="s">
        <v>248</v>
      </c>
      <c r="R62" s="16">
        <v>50.4</v>
      </c>
      <c r="S62" s="17">
        <v>54600</v>
      </c>
      <c r="T62" s="417">
        <v>1</v>
      </c>
      <c r="U62" s="16">
        <v>1</v>
      </c>
      <c r="V62" s="16">
        <v>5</v>
      </c>
      <c r="W62" s="16">
        <v>5</v>
      </c>
      <c r="X62" s="16">
        <v>0.1</v>
      </c>
      <c r="Y62" s="16">
        <v>0.1</v>
      </c>
      <c r="Z62"/>
      <c r="AA62"/>
      <c r="AB62"/>
      <c r="AC62"/>
      <c r="AG62"/>
      <c r="AH62"/>
      <c r="AI62"/>
      <c r="AJ62"/>
      <c r="AK62"/>
      <c r="AL62"/>
      <c r="AM62"/>
      <c r="AN62"/>
    </row>
    <row r="63" spans="2:40">
      <c r="B63" s="10" t="s">
        <v>530</v>
      </c>
      <c r="C63" s="10" t="s">
        <v>531</v>
      </c>
      <c r="D63" s="10" t="s">
        <v>532</v>
      </c>
      <c r="L63"/>
      <c r="M63"/>
      <c r="P63" s="256" t="s">
        <v>1053</v>
      </c>
      <c r="Q63" s="16" t="s">
        <v>248</v>
      </c>
      <c r="R63" s="16">
        <v>11.6</v>
      </c>
      <c r="S63" s="17">
        <v>100000</v>
      </c>
      <c r="T63" s="417">
        <v>30</v>
      </c>
      <c r="U63" s="16">
        <v>30</v>
      </c>
      <c r="V63" s="16">
        <v>300</v>
      </c>
      <c r="W63" s="16">
        <v>300</v>
      </c>
      <c r="X63" s="16">
        <v>4</v>
      </c>
      <c r="Y63" s="16">
        <v>4</v>
      </c>
      <c r="Z63"/>
      <c r="AA63"/>
      <c r="AB63"/>
      <c r="AC63"/>
      <c r="AD63"/>
      <c r="AE63"/>
      <c r="AF63"/>
      <c r="AG63"/>
      <c r="AH63"/>
      <c r="AI63"/>
      <c r="AJ63"/>
      <c r="AK63"/>
      <c r="AL63"/>
      <c r="AM63"/>
      <c r="AN63"/>
    </row>
    <row r="64" spans="2:40">
      <c r="B64" s="10" t="s">
        <v>533</v>
      </c>
      <c r="C64" s="10" t="s">
        <v>534</v>
      </c>
      <c r="D64" s="10" t="s">
        <v>535</v>
      </c>
      <c r="L64"/>
      <c r="M64"/>
      <c r="O64" s="12" t="s">
        <v>137</v>
      </c>
      <c r="P64" s="256" t="s">
        <v>536</v>
      </c>
      <c r="Q64" s="286"/>
      <c r="R64" s="287">
        <v>0</v>
      </c>
      <c r="S64" s="288">
        <v>0</v>
      </c>
      <c r="T64" s="416"/>
      <c r="U64" s="285"/>
      <c r="V64" s="285"/>
      <c r="W64" s="285"/>
      <c r="X64" s="285"/>
      <c r="Y64" s="285"/>
      <c r="Z64"/>
      <c r="AA64"/>
      <c r="AB64"/>
      <c r="AC64"/>
      <c r="AD64"/>
      <c r="AE64"/>
      <c r="AF64"/>
      <c r="AG64"/>
      <c r="AH64"/>
      <c r="AI64"/>
      <c r="AJ64"/>
      <c r="AK64"/>
      <c r="AL64"/>
      <c r="AM64"/>
      <c r="AN64"/>
    </row>
    <row r="65" spans="2:40">
      <c r="B65" s="10" t="s">
        <v>537</v>
      </c>
      <c r="C65" s="10" t="s">
        <v>538</v>
      </c>
      <c r="D65" s="10" t="s">
        <v>539</v>
      </c>
      <c r="L65"/>
      <c r="M65"/>
      <c r="O65" s="12" t="s">
        <v>137</v>
      </c>
      <c r="P65" s="256" t="s">
        <v>540</v>
      </c>
      <c r="Q65" s="286"/>
      <c r="R65" s="287">
        <v>1</v>
      </c>
      <c r="S65" s="288">
        <v>0</v>
      </c>
      <c r="T65" s="416"/>
      <c r="U65" s="285"/>
      <c r="V65" s="285"/>
      <c r="W65" s="285"/>
      <c r="X65" s="285"/>
      <c r="Y65" s="285"/>
      <c r="Z65"/>
      <c r="AA65"/>
      <c r="AB65"/>
      <c r="AC65"/>
      <c r="AD65"/>
      <c r="AE65"/>
      <c r="AF65"/>
      <c r="AG65"/>
      <c r="AH65"/>
      <c r="AI65"/>
      <c r="AJ65"/>
      <c r="AK65"/>
      <c r="AL65"/>
      <c r="AM65"/>
      <c r="AN65"/>
    </row>
    <row r="66" spans="2:40">
      <c r="B66" s="10" t="s">
        <v>541</v>
      </c>
      <c r="C66" s="10" t="s">
        <v>542</v>
      </c>
      <c r="D66" s="10" t="s">
        <v>452</v>
      </c>
      <c r="L66"/>
      <c r="M66"/>
      <c r="O66" s="12" t="s">
        <v>137</v>
      </c>
      <c r="P66" s="256" t="s">
        <v>543</v>
      </c>
      <c r="Q66" s="286"/>
      <c r="R66" s="287">
        <v>1</v>
      </c>
      <c r="S66" s="288">
        <f>(2800*0.44)+(3800*0.52)+(1300*0.04)</f>
        <v>3260</v>
      </c>
      <c r="T66" s="416"/>
      <c r="U66" s="285"/>
      <c r="V66" s="285"/>
      <c r="W66" s="285"/>
      <c r="X66" s="285"/>
      <c r="Y66" s="285"/>
      <c r="Z66"/>
      <c r="AA66"/>
      <c r="AB66"/>
      <c r="AC66"/>
      <c r="AD66"/>
      <c r="AE66"/>
      <c r="AF66"/>
      <c r="AG66"/>
      <c r="AH66"/>
      <c r="AI66"/>
      <c r="AJ66"/>
      <c r="AK66"/>
      <c r="AL66"/>
      <c r="AM66"/>
      <c r="AN66"/>
    </row>
    <row r="67" spans="2:40">
      <c r="B67" s="10" t="s">
        <v>544</v>
      </c>
      <c r="C67" s="10" t="s">
        <v>545</v>
      </c>
      <c r="D67" s="10" t="s">
        <v>546</v>
      </c>
      <c r="L67"/>
      <c r="M67"/>
      <c r="O67" s="12" t="s">
        <v>137</v>
      </c>
      <c r="P67" s="256" t="s">
        <v>547</v>
      </c>
      <c r="Q67" s="286"/>
      <c r="R67" s="287">
        <v>1</v>
      </c>
      <c r="S67" s="288">
        <v>1300</v>
      </c>
      <c r="T67" s="416"/>
      <c r="U67" s="285"/>
      <c r="V67" s="285"/>
      <c r="W67" s="285"/>
      <c r="X67" s="285"/>
      <c r="Y67" s="285"/>
      <c r="Z67"/>
      <c r="AA67"/>
      <c r="AB67"/>
      <c r="AC67"/>
      <c r="AD67"/>
      <c r="AE67"/>
      <c r="AF67"/>
      <c r="AG67"/>
      <c r="AH67"/>
      <c r="AI67"/>
      <c r="AJ67"/>
      <c r="AK67"/>
      <c r="AL67"/>
      <c r="AM67"/>
      <c r="AN67"/>
    </row>
    <row r="68" spans="2:40">
      <c r="B68" s="10" t="s">
        <v>548</v>
      </c>
      <c r="C68" s="10" t="s">
        <v>549</v>
      </c>
      <c r="D68" s="10" t="s">
        <v>550</v>
      </c>
      <c r="L68"/>
      <c r="M68"/>
      <c r="O68" s="12" t="s">
        <v>137</v>
      </c>
      <c r="P68" s="256" t="s">
        <v>551</v>
      </c>
      <c r="Q68" s="286"/>
      <c r="R68" s="287">
        <v>1</v>
      </c>
      <c r="S68" s="288">
        <v>650</v>
      </c>
      <c r="T68" s="416"/>
      <c r="U68" s="285"/>
      <c r="V68" s="285"/>
      <c r="W68" s="285"/>
      <c r="X68" s="285"/>
      <c r="Y68" s="285"/>
      <c r="Z68"/>
      <c r="AA68"/>
      <c r="AB68"/>
      <c r="AC68"/>
      <c r="AD68"/>
      <c r="AE68"/>
      <c r="AF68"/>
      <c r="AG68"/>
      <c r="AH68"/>
      <c r="AI68"/>
      <c r="AJ68"/>
      <c r="AK68"/>
      <c r="AL68"/>
      <c r="AM68"/>
      <c r="AN68"/>
    </row>
    <row r="69" spans="2:40">
      <c r="B69" s="10" t="s">
        <v>552</v>
      </c>
      <c r="C69" s="10" t="s">
        <v>553</v>
      </c>
      <c r="D69" s="10" t="s">
        <v>554</v>
      </c>
      <c r="L69"/>
      <c r="M69"/>
      <c r="O69" s="12" t="s">
        <v>137</v>
      </c>
      <c r="P69" s="256" t="s">
        <v>555</v>
      </c>
      <c r="Q69" s="286"/>
      <c r="R69" s="287">
        <v>1</v>
      </c>
      <c r="S69" s="288">
        <f>650*0.5+2800*0.5</f>
        <v>1725</v>
      </c>
      <c r="T69" s="416"/>
      <c r="U69" s="285"/>
      <c r="V69" s="285"/>
      <c r="W69" s="285"/>
      <c r="X69" s="285"/>
      <c r="Y69" s="285"/>
      <c r="Z69"/>
      <c r="AA69"/>
      <c r="AB69"/>
      <c r="AC69"/>
      <c r="AD69"/>
      <c r="AE69"/>
      <c r="AF69"/>
      <c r="AG69"/>
      <c r="AH69"/>
      <c r="AI69"/>
      <c r="AJ69"/>
      <c r="AK69"/>
      <c r="AL69"/>
      <c r="AM69"/>
      <c r="AN69"/>
    </row>
    <row r="70" spans="2:40">
      <c r="L70"/>
      <c r="M70"/>
      <c r="O70" s="12" t="s">
        <v>137</v>
      </c>
      <c r="P70" s="256" t="s">
        <v>556</v>
      </c>
      <c r="Q70" s="286"/>
      <c r="R70" s="287">
        <v>1</v>
      </c>
      <c r="S70" s="288">
        <f>(650*0.23)+(2800*0.25)+(1300*0.52)</f>
        <v>1525.5</v>
      </c>
      <c r="T70" s="416"/>
      <c r="U70" s="285"/>
      <c r="V70" s="285"/>
      <c r="W70" s="285"/>
      <c r="X70" s="285"/>
      <c r="Y70" s="285"/>
      <c r="Z70"/>
      <c r="AA70"/>
      <c r="AB70"/>
      <c r="AC70"/>
      <c r="AD70"/>
      <c r="AE70"/>
      <c r="AF70"/>
      <c r="AG70"/>
      <c r="AH70"/>
      <c r="AI70"/>
      <c r="AJ70"/>
      <c r="AK70"/>
      <c r="AL70"/>
      <c r="AM70"/>
      <c r="AN70"/>
    </row>
    <row r="71" spans="2:40">
      <c r="L71"/>
      <c r="M71"/>
      <c r="O71" s="12" t="s">
        <v>557</v>
      </c>
      <c r="P71" s="256" t="s">
        <v>558</v>
      </c>
      <c r="Q71" s="285"/>
      <c r="R71" s="287">
        <v>1</v>
      </c>
      <c r="S71" s="288">
        <v>23900</v>
      </c>
      <c r="T71" s="416"/>
      <c r="U71" s="285"/>
      <c r="V71" s="285"/>
      <c r="W71" s="285"/>
      <c r="X71" s="285"/>
      <c r="Y71" s="285"/>
      <c r="Z71"/>
      <c r="AA71"/>
      <c r="AB71"/>
      <c r="AC71"/>
      <c r="AD71"/>
      <c r="AE71"/>
      <c r="AF71"/>
      <c r="AG71"/>
      <c r="AH71"/>
      <c r="AI71"/>
      <c r="AJ71"/>
      <c r="AK71"/>
      <c r="AL71"/>
      <c r="AM71"/>
      <c r="AN71"/>
    </row>
    <row r="72" spans="2:40">
      <c r="L72"/>
      <c r="M72"/>
      <c r="O72" s="12" t="s">
        <v>559</v>
      </c>
      <c r="P72" s="256" t="s">
        <v>560</v>
      </c>
      <c r="Q72" s="285"/>
      <c r="R72" s="287">
        <v>1</v>
      </c>
      <c r="S72" s="288">
        <v>1</v>
      </c>
      <c r="T72" s="416"/>
      <c r="U72" s="285"/>
      <c r="V72" s="285"/>
      <c r="W72" s="285"/>
      <c r="X72" s="285"/>
      <c r="Y72" s="285"/>
      <c r="Z72"/>
      <c r="AA72"/>
      <c r="AB72"/>
      <c r="AC72"/>
      <c r="AG72"/>
      <c r="AH72"/>
      <c r="AI72"/>
      <c r="AJ72"/>
      <c r="AK72"/>
      <c r="AL72"/>
      <c r="AM72"/>
      <c r="AN72"/>
    </row>
    <row r="73" spans="2:40">
      <c r="L73"/>
      <c r="M73"/>
      <c r="O73" s="12" t="s">
        <v>139</v>
      </c>
      <c r="P73" s="256" t="s">
        <v>561</v>
      </c>
      <c r="Q73" s="285"/>
      <c r="R73" s="285">
        <v>0</v>
      </c>
      <c r="S73" s="285">
        <v>0</v>
      </c>
      <c r="T73" s="416"/>
      <c r="U73" s="285"/>
      <c r="V73" s="285"/>
      <c r="W73" s="285"/>
      <c r="X73" s="285"/>
      <c r="Y73" s="285"/>
      <c r="Z73"/>
      <c r="AA73"/>
      <c r="AB73"/>
      <c r="AC73"/>
      <c r="AG73"/>
      <c r="AH73"/>
      <c r="AI73"/>
      <c r="AJ73"/>
      <c r="AK73"/>
      <c r="AL73"/>
      <c r="AM73"/>
      <c r="AN73"/>
    </row>
    <row r="74" spans="2:40">
      <c r="L74"/>
      <c r="M74"/>
      <c r="O74" s="12" t="s">
        <v>562</v>
      </c>
      <c r="P74" s="285" t="s">
        <v>563</v>
      </c>
      <c r="Q74" s="285"/>
      <c r="R74" s="289">
        <v>43.8</v>
      </c>
      <c r="S74" s="290">
        <v>71900</v>
      </c>
      <c r="T74" s="416">
        <v>3</v>
      </c>
      <c r="U74" s="285">
        <v>3</v>
      </c>
      <c r="V74" s="285">
        <v>10</v>
      </c>
      <c r="W74" s="285">
        <v>10</v>
      </c>
      <c r="X74" s="285">
        <v>0.6</v>
      </c>
      <c r="Y74" s="285">
        <v>0.6</v>
      </c>
      <c r="Z74"/>
      <c r="AA74"/>
      <c r="AB74"/>
      <c r="AC74"/>
      <c r="AG74"/>
      <c r="AH74"/>
      <c r="AI74"/>
      <c r="AJ74"/>
      <c r="AK74"/>
      <c r="AL74"/>
      <c r="AM74"/>
      <c r="AN74"/>
    </row>
    <row r="75" spans="2:40">
      <c r="L75"/>
      <c r="M75"/>
      <c r="P75" s="285" t="s">
        <v>564</v>
      </c>
      <c r="Q75" s="285"/>
      <c r="R75" s="354">
        <f>541092/24870</f>
        <v>21.756815440289504</v>
      </c>
      <c r="S75" s="285"/>
      <c r="T75" s="416"/>
      <c r="U75" s="285"/>
      <c r="V75" s="285"/>
      <c r="W75" s="285"/>
      <c r="X75" s="285"/>
      <c r="Y75" s="285"/>
      <c r="Z75"/>
      <c r="AA75"/>
      <c r="AB75"/>
      <c r="AC75"/>
      <c r="AG75"/>
      <c r="AH75"/>
      <c r="AI75"/>
      <c r="AJ75"/>
      <c r="AK75"/>
      <c r="AL75"/>
      <c r="AM75"/>
      <c r="AN75"/>
    </row>
    <row r="76" spans="2:40">
      <c r="L76"/>
      <c r="M76"/>
      <c r="R76"/>
      <c r="S76" s="18"/>
      <c r="T76" s="415"/>
      <c r="U76" s="18"/>
      <c r="V76" s="18"/>
      <c r="W76" s="18"/>
      <c r="Z76"/>
      <c r="AA76"/>
      <c r="AB76"/>
      <c r="AC76"/>
      <c r="AG76"/>
      <c r="AH76"/>
      <c r="AI76"/>
      <c r="AJ76"/>
      <c r="AK76"/>
      <c r="AL76"/>
      <c r="AM76"/>
      <c r="AN76"/>
    </row>
    <row r="77" spans="2:40">
      <c r="L77"/>
      <c r="M77"/>
      <c r="R77"/>
      <c r="S77" s="18"/>
      <c r="T77" s="415"/>
      <c r="U77" s="18"/>
      <c r="V77" s="18"/>
      <c r="W77" s="18"/>
      <c r="Z77"/>
      <c r="AA77"/>
      <c r="AB77"/>
      <c r="AC77"/>
      <c r="AG77"/>
      <c r="AH77"/>
      <c r="AI77"/>
      <c r="AJ77"/>
      <c r="AK77"/>
      <c r="AL77"/>
      <c r="AM77"/>
      <c r="AN77"/>
    </row>
    <row r="78" spans="2:40">
      <c r="L78"/>
      <c r="M78"/>
      <c r="R78"/>
      <c r="S78"/>
      <c r="T78"/>
      <c r="U78" s="18"/>
      <c r="V78" s="18"/>
      <c r="W78" s="18"/>
      <c r="Z78"/>
      <c r="AA78"/>
      <c r="AB78"/>
      <c r="AC78"/>
      <c r="AG78"/>
      <c r="AH78"/>
      <c r="AI78"/>
      <c r="AJ78"/>
      <c r="AK78"/>
      <c r="AL78"/>
      <c r="AM78"/>
      <c r="AN78"/>
    </row>
    <row r="79" spans="2:40">
      <c r="L79"/>
      <c r="M79"/>
      <c r="R79"/>
      <c r="S79"/>
      <c r="T79"/>
      <c r="U79" s="18"/>
      <c r="V79" s="18"/>
      <c r="W79" s="18"/>
      <c r="Z79"/>
      <c r="AA79"/>
      <c r="AB79"/>
      <c r="AC79"/>
      <c r="AG79"/>
      <c r="AH79"/>
      <c r="AI79"/>
      <c r="AJ79"/>
      <c r="AK79"/>
      <c r="AL79"/>
      <c r="AM79"/>
      <c r="AN79"/>
    </row>
    <row r="80" spans="2:40">
      <c r="L80"/>
      <c r="M80"/>
      <c r="N80"/>
      <c r="O80"/>
      <c r="P80"/>
      <c r="Q80"/>
      <c r="R80"/>
      <c r="S80"/>
      <c r="T80"/>
      <c r="U80"/>
      <c r="V80"/>
      <c r="W80"/>
      <c r="X80"/>
      <c r="Y80"/>
      <c r="Z80"/>
      <c r="AA80"/>
      <c r="AB80"/>
      <c r="AC80"/>
      <c r="AG80"/>
      <c r="AH80"/>
      <c r="AI80"/>
      <c r="AJ80"/>
      <c r="AK80"/>
      <c r="AL80"/>
      <c r="AM80"/>
      <c r="AN80"/>
    </row>
    <row r="81" spans="12:40">
      <c r="L81"/>
      <c r="M81"/>
      <c r="N81"/>
      <c r="O81"/>
      <c r="P81"/>
      <c r="Q81"/>
      <c r="R81"/>
      <c r="S81"/>
      <c r="T81"/>
      <c r="U81"/>
      <c r="V81"/>
      <c r="W81"/>
      <c r="X81"/>
      <c r="Y81"/>
      <c r="Z81"/>
      <c r="AA81"/>
      <c r="AB81"/>
      <c r="AC81"/>
      <c r="AG81"/>
      <c r="AH81"/>
      <c r="AI81"/>
      <c r="AJ81"/>
      <c r="AK81"/>
      <c r="AL81"/>
      <c r="AM81"/>
      <c r="AN81"/>
    </row>
    <row r="82" spans="12:40">
      <c r="L82"/>
      <c r="M82"/>
      <c r="N82"/>
      <c r="O82"/>
      <c r="P82"/>
      <c r="Q82"/>
      <c r="R82"/>
      <c r="S82"/>
      <c r="T82"/>
      <c r="U82"/>
      <c r="V82"/>
      <c r="W82"/>
      <c r="X82"/>
      <c r="Y82"/>
      <c r="Z82"/>
      <c r="AA82"/>
      <c r="AB82"/>
      <c r="AC82"/>
      <c r="AG82"/>
      <c r="AH82"/>
      <c r="AI82"/>
      <c r="AJ82"/>
      <c r="AK82"/>
      <c r="AL82"/>
      <c r="AM82"/>
      <c r="AN82"/>
    </row>
    <row r="83" spans="12:40">
      <c r="L83"/>
      <c r="M83"/>
      <c r="N83"/>
      <c r="O83"/>
      <c r="P83"/>
      <c r="Q83"/>
      <c r="R83"/>
      <c r="S83"/>
      <c r="T83"/>
      <c r="U83"/>
      <c r="V83"/>
      <c r="W83"/>
      <c r="X83"/>
      <c r="Y83"/>
      <c r="Z83"/>
      <c r="AA83"/>
      <c r="AB83"/>
      <c r="AC83"/>
      <c r="AG83"/>
      <c r="AH83"/>
      <c r="AI83"/>
      <c r="AJ83"/>
      <c r="AK83"/>
      <c r="AL83"/>
      <c r="AM83"/>
      <c r="AN83"/>
    </row>
    <row r="84" spans="12:40">
      <c r="L84"/>
      <c r="M84"/>
      <c r="N84"/>
      <c r="O84"/>
      <c r="P84"/>
      <c r="Q84"/>
      <c r="R84"/>
      <c r="S84"/>
      <c r="T84"/>
      <c r="U84"/>
      <c r="V84"/>
      <c r="W84"/>
      <c r="X84"/>
      <c r="Y84"/>
      <c r="Z84"/>
      <c r="AA84"/>
      <c r="AB84"/>
      <c r="AC84"/>
      <c r="AG84"/>
      <c r="AH84"/>
      <c r="AI84"/>
      <c r="AJ84"/>
      <c r="AK84"/>
      <c r="AL84"/>
      <c r="AM84"/>
      <c r="AN84"/>
    </row>
    <row r="85" spans="12:40">
      <c r="L85"/>
      <c r="M85"/>
      <c r="N85"/>
      <c r="O85"/>
      <c r="P85"/>
      <c r="Q85"/>
      <c r="R85"/>
      <c r="S85"/>
      <c r="T85"/>
      <c r="U85"/>
      <c r="V85"/>
      <c r="W85"/>
      <c r="X85"/>
      <c r="Y85"/>
      <c r="Z85"/>
      <c r="AA85"/>
      <c r="AB85"/>
      <c r="AC85"/>
      <c r="AG85"/>
      <c r="AH85"/>
      <c r="AI85"/>
      <c r="AJ85"/>
      <c r="AK85"/>
      <c r="AL85"/>
      <c r="AM85"/>
      <c r="AN85"/>
    </row>
    <row r="86" spans="12:40">
      <c r="L86"/>
      <c r="M86"/>
      <c r="N86"/>
      <c r="O86"/>
      <c r="P86"/>
      <c r="Q86"/>
      <c r="R86"/>
      <c r="S86"/>
      <c r="T86"/>
      <c r="U86"/>
      <c r="V86"/>
      <c r="W86"/>
      <c r="X86"/>
      <c r="Y86"/>
      <c r="Z86"/>
      <c r="AA86"/>
      <c r="AB86"/>
      <c r="AC86"/>
      <c r="AG86"/>
      <c r="AH86"/>
      <c r="AI86"/>
      <c r="AJ86"/>
      <c r="AK86"/>
      <c r="AL86"/>
      <c r="AM86"/>
      <c r="AN86"/>
    </row>
    <row r="87" spans="12:40">
      <c r="L87"/>
      <c r="M87"/>
      <c r="N87"/>
      <c r="O87"/>
      <c r="P87"/>
      <c r="Q87"/>
      <c r="R87"/>
      <c r="S87"/>
      <c r="T87"/>
      <c r="U87"/>
      <c r="V87"/>
      <c r="W87"/>
      <c r="X87"/>
      <c r="Y87"/>
      <c r="Z87"/>
      <c r="AA87"/>
      <c r="AB87"/>
      <c r="AC87"/>
      <c r="AG87"/>
      <c r="AH87"/>
      <c r="AI87"/>
      <c r="AJ87"/>
      <c r="AK87"/>
      <c r="AL87"/>
      <c r="AM87"/>
      <c r="AN87"/>
    </row>
    <row r="88" spans="12:40">
      <c r="L88"/>
      <c r="M88"/>
      <c r="N88"/>
      <c r="O88"/>
      <c r="P88"/>
      <c r="Q88"/>
      <c r="R88"/>
      <c r="S88"/>
      <c r="T88"/>
      <c r="U88"/>
      <c r="V88"/>
      <c r="W88"/>
      <c r="X88"/>
      <c r="Y88"/>
      <c r="Z88"/>
      <c r="AA88"/>
      <c r="AB88"/>
      <c r="AC88"/>
      <c r="AG88"/>
      <c r="AH88"/>
      <c r="AI88"/>
      <c r="AJ88"/>
      <c r="AK88"/>
      <c r="AL88"/>
      <c r="AM88"/>
      <c r="AN88"/>
    </row>
    <row r="89" spans="12:40">
      <c r="L89"/>
      <c r="M89"/>
      <c r="N89"/>
      <c r="O89"/>
      <c r="P89"/>
      <c r="Q89"/>
      <c r="R89"/>
      <c r="S89"/>
      <c r="T89"/>
      <c r="U89"/>
      <c r="V89"/>
      <c r="W89"/>
      <c r="X89"/>
      <c r="Y89"/>
      <c r="Z89"/>
      <c r="AA89"/>
      <c r="AB89"/>
      <c r="AC89"/>
      <c r="AG89"/>
      <c r="AH89"/>
      <c r="AI89"/>
      <c r="AJ89"/>
      <c r="AK89"/>
      <c r="AL89"/>
      <c r="AM89"/>
      <c r="AN89"/>
    </row>
    <row r="90" spans="12:40">
      <c r="L90"/>
      <c r="M90"/>
      <c r="N90"/>
      <c r="O90"/>
      <c r="P90"/>
      <c r="Q90"/>
      <c r="R90"/>
      <c r="S90"/>
      <c r="T90"/>
      <c r="U90"/>
      <c r="V90"/>
      <c r="W90"/>
      <c r="X90"/>
      <c r="Y90"/>
      <c r="Z90"/>
      <c r="AA90"/>
      <c r="AB90"/>
      <c r="AC90"/>
      <c r="AG90"/>
      <c r="AH90"/>
      <c r="AI90"/>
      <c r="AJ90"/>
      <c r="AK90"/>
      <c r="AL90"/>
      <c r="AM90"/>
      <c r="AN90"/>
    </row>
    <row r="91" spans="12:40">
      <c r="L91"/>
      <c r="M91"/>
      <c r="N91"/>
      <c r="O91"/>
      <c r="P91"/>
      <c r="Q91"/>
      <c r="R91"/>
      <c r="S91"/>
      <c r="T91"/>
      <c r="U91"/>
      <c r="V91"/>
      <c r="W91"/>
      <c r="X91"/>
      <c r="Y91"/>
      <c r="Z91"/>
      <c r="AA91"/>
      <c r="AB91"/>
      <c r="AC91"/>
      <c r="AG91"/>
      <c r="AH91"/>
      <c r="AI91"/>
      <c r="AJ91"/>
      <c r="AK91"/>
      <c r="AL91"/>
      <c r="AM91"/>
      <c r="AN91"/>
    </row>
    <row r="92" spans="12:40">
      <c r="L92"/>
      <c r="M92"/>
      <c r="N92"/>
      <c r="O92"/>
      <c r="P92"/>
      <c r="Q92"/>
      <c r="R92"/>
      <c r="S92"/>
      <c r="T92"/>
      <c r="U92"/>
      <c r="V92"/>
      <c r="W92"/>
      <c r="X92"/>
      <c r="Y92"/>
      <c r="Z92"/>
      <c r="AA92"/>
      <c r="AB92"/>
      <c r="AC92"/>
      <c r="AD92"/>
      <c r="AE92"/>
      <c r="AF92"/>
      <c r="AG92"/>
      <c r="AH92"/>
      <c r="AI92"/>
      <c r="AJ92"/>
      <c r="AK92"/>
      <c r="AL92"/>
      <c r="AM92"/>
      <c r="AN92"/>
    </row>
    <row r="93" spans="12:40">
      <c r="L93"/>
      <c r="M93"/>
      <c r="N93"/>
      <c r="O93"/>
      <c r="P93"/>
      <c r="Q93"/>
      <c r="R93"/>
      <c r="S93"/>
      <c r="T93"/>
      <c r="U93"/>
      <c r="V93"/>
      <c r="W93"/>
      <c r="X93"/>
      <c r="Y93"/>
      <c r="Z93"/>
      <c r="AA93"/>
      <c r="AB93"/>
      <c r="AC93"/>
      <c r="AD93"/>
      <c r="AE93"/>
      <c r="AF93"/>
      <c r="AG93"/>
      <c r="AH93"/>
      <c r="AI93"/>
      <c r="AJ93"/>
      <c r="AK93"/>
      <c r="AL93"/>
      <c r="AM93"/>
      <c r="AN93"/>
    </row>
    <row r="94" spans="12:40">
      <c r="L94"/>
      <c r="M94"/>
      <c r="N94"/>
      <c r="O94"/>
      <c r="P94"/>
      <c r="Q94"/>
      <c r="R94"/>
      <c r="S94"/>
      <c r="T94"/>
      <c r="U94"/>
      <c r="V94"/>
      <c r="W94"/>
      <c r="X94"/>
      <c r="Y94"/>
      <c r="Z94"/>
      <c r="AA94"/>
      <c r="AB94"/>
      <c r="AC94"/>
      <c r="AD94"/>
      <c r="AE94"/>
      <c r="AF94"/>
      <c r="AG94"/>
      <c r="AH94"/>
      <c r="AI94"/>
      <c r="AJ94"/>
      <c r="AK94"/>
      <c r="AL94"/>
      <c r="AM94"/>
      <c r="AN94"/>
    </row>
    <row r="95" spans="12:40">
      <c r="L95"/>
      <c r="M95"/>
      <c r="N95"/>
      <c r="O95"/>
      <c r="P95"/>
      <c r="Q95"/>
      <c r="R95"/>
      <c r="S95"/>
      <c r="T95"/>
      <c r="U95"/>
      <c r="V95"/>
      <c r="W95"/>
      <c r="X95"/>
      <c r="Y95"/>
      <c r="Z95"/>
      <c r="AA95"/>
      <c r="AB95"/>
      <c r="AC95"/>
      <c r="AD95"/>
      <c r="AE95"/>
      <c r="AF95"/>
      <c r="AG95"/>
      <c r="AH95"/>
      <c r="AI95"/>
      <c r="AJ95"/>
      <c r="AK95"/>
      <c r="AL95"/>
      <c r="AM95"/>
      <c r="AN95"/>
    </row>
    <row r="96" spans="12:40">
      <c r="L96"/>
      <c r="M96"/>
      <c r="N96"/>
      <c r="O96"/>
      <c r="P96"/>
      <c r="Q96"/>
      <c r="R96"/>
      <c r="S96"/>
      <c r="T96"/>
      <c r="U96"/>
      <c r="V96"/>
      <c r="W96"/>
      <c r="X96"/>
      <c r="Y96"/>
      <c r="Z96"/>
      <c r="AA96"/>
      <c r="AB96"/>
      <c r="AC96"/>
      <c r="AD96"/>
      <c r="AE96"/>
      <c r="AF96"/>
      <c r="AG96"/>
      <c r="AH96"/>
      <c r="AI96"/>
      <c r="AJ96"/>
      <c r="AK96"/>
      <c r="AL96"/>
      <c r="AM96"/>
      <c r="AN96"/>
    </row>
    <row r="97" spans="12:40">
      <c r="L97"/>
      <c r="M97"/>
      <c r="N97"/>
      <c r="O97"/>
      <c r="P97"/>
      <c r="Q97"/>
      <c r="R97"/>
      <c r="S97"/>
      <c r="T97"/>
      <c r="U97"/>
      <c r="V97"/>
      <c r="W97"/>
      <c r="X97"/>
      <c r="Y97"/>
      <c r="Z97"/>
      <c r="AA97"/>
      <c r="AB97"/>
      <c r="AC97"/>
      <c r="AD97"/>
      <c r="AE97"/>
      <c r="AF97"/>
      <c r="AG97"/>
      <c r="AH97"/>
      <c r="AI97"/>
      <c r="AJ97"/>
      <c r="AK97"/>
      <c r="AL97"/>
      <c r="AM97"/>
      <c r="AN97"/>
    </row>
    <row r="98" spans="12:40">
      <c r="L98"/>
      <c r="M98"/>
      <c r="N98"/>
      <c r="O98"/>
      <c r="P98"/>
      <c r="Q98"/>
      <c r="R98"/>
      <c r="S98"/>
      <c r="T98"/>
      <c r="U98"/>
      <c r="V98"/>
      <c r="W98"/>
      <c r="X98"/>
      <c r="Y98"/>
      <c r="Z98"/>
      <c r="AA98"/>
      <c r="AB98"/>
      <c r="AC98"/>
      <c r="AD98"/>
      <c r="AE98"/>
      <c r="AF98"/>
      <c r="AG98"/>
      <c r="AH98"/>
      <c r="AI98"/>
      <c r="AJ98"/>
      <c r="AK98"/>
      <c r="AL98"/>
      <c r="AM98"/>
      <c r="AN98"/>
    </row>
    <row r="99" spans="12:40">
      <c r="L99"/>
      <c r="M99"/>
      <c r="N99"/>
      <c r="O99"/>
      <c r="P99"/>
      <c r="Q99"/>
      <c r="R99"/>
      <c r="S99"/>
      <c r="T99"/>
      <c r="U99"/>
      <c r="V99"/>
      <c r="W99"/>
      <c r="X99"/>
      <c r="Y99"/>
      <c r="Z99"/>
      <c r="AA99"/>
      <c r="AB99"/>
      <c r="AC99"/>
      <c r="AD99"/>
      <c r="AE99"/>
      <c r="AF99"/>
      <c r="AG99"/>
      <c r="AH99"/>
      <c r="AI99"/>
      <c r="AJ99"/>
      <c r="AK99"/>
      <c r="AL99"/>
      <c r="AM99"/>
      <c r="AN99"/>
    </row>
    <row r="100" spans="12:40">
      <c r="L100"/>
      <c r="M100"/>
      <c r="N100"/>
      <c r="O100"/>
      <c r="P100"/>
      <c r="Q100"/>
      <c r="R100"/>
      <c r="S100"/>
      <c r="T100"/>
      <c r="U100"/>
      <c r="V100"/>
      <c r="W100"/>
      <c r="X100"/>
      <c r="Y100"/>
      <c r="Z100"/>
      <c r="AA100"/>
      <c r="AB100"/>
      <c r="AC100"/>
      <c r="AD100"/>
      <c r="AE100"/>
      <c r="AF100"/>
      <c r="AG100"/>
      <c r="AH100"/>
      <c r="AI100"/>
      <c r="AJ100"/>
      <c r="AK100"/>
      <c r="AL100"/>
      <c r="AM100"/>
      <c r="AN100"/>
    </row>
    <row r="101" spans="12:40">
      <c r="L101"/>
      <c r="M101"/>
      <c r="N101"/>
      <c r="O101"/>
      <c r="P101"/>
      <c r="Q101"/>
      <c r="R101"/>
      <c r="S101"/>
      <c r="T101"/>
      <c r="U101"/>
      <c r="V101"/>
      <c r="W101"/>
      <c r="X101"/>
      <c r="Y101"/>
      <c r="Z101"/>
      <c r="AA101"/>
      <c r="AB101"/>
      <c r="AC101"/>
      <c r="AD101"/>
      <c r="AE101"/>
      <c r="AF101"/>
      <c r="AG101"/>
      <c r="AH101"/>
      <c r="AI101"/>
      <c r="AJ101"/>
      <c r="AK101"/>
      <c r="AL101"/>
      <c r="AM101"/>
      <c r="AN101"/>
    </row>
    <row r="102" spans="12:40">
      <c r="L102"/>
      <c r="M102"/>
      <c r="N102"/>
      <c r="O102"/>
      <c r="P102"/>
      <c r="Q102"/>
      <c r="R102"/>
      <c r="S102"/>
      <c r="T102"/>
      <c r="U102"/>
      <c r="V102"/>
      <c r="W102"/>
      <c r="X102"/>
      <c r="Y102"/>
      <c r="Z102"/>
      <c r="AA102"/>
      <c r="AB102"/>
      <c r="AC102"/>
      <c r="AD102"/>
      <c r="AE102"/>
      <c r="AF102"/>
      <c r="AG102"/>
      <c r="AH102"/>
      <c r="AI102"/>
      <c r="AJ102"/>
      <c r="AK102"/>
      <c r="AL102"/>
      <c r="AM102"/>
      <c r="AN102"/>
    </row>
    <row r="103" spans="12:40">
      <c r="L103"/>
      <c r="M103"/>
      <c r="N103"/>
      <c r="O103"/>
      <c r="P103"/>
      <c r="Q103"/>
      <c r="R103"/>
      <c r="S103"/>
      <c r="T103"/>
      <c r="U103"/>
      <c r="V103"/>
      <c r="W103"/>
      <c r="X103"/>
      <c r="Y103"/>
      <c r="Z103"/>
      <c r="AA103"/>
      <c r="AB103"/>
      <c r="AC103"/>
      <c r="AD103"/>
      <c r="AE103"/>
      <c r="AF103"/>
      <c r="AG103"/>
      <c r="AH103"/>
      <c r="AI103"/>
      <c r="AJ103"/>
      <c r="AK103"/>
      <c r="AL103"/>
      <c r="AM103"/>
      <c r="AN103"/>
    </row>
    <row r="104" spans="12:40">
      <c r="L104"/>
      <c r="M104"/>
      <c r="N104"/>
      <c r="O104"/>
      <c r="P104"/>
      <c r="Q104"/>
      <c r="R104"/>
      <c r="S104"/>
      <c r="T104"/>
      <c r="U104"/>
      <c r="V104"/>
      <c r="W104"/>
      <c r="X104"/>
      <c r="Y104"/>
      <c r="Z104"/>
      <c r="AA104"/>
      <c r="AB104"/>
      <c r="AC104"/>
      <c r="AD104"/>
      <c r="AE104"/>
      <c r="AF104"/>
      <c r="AG104"/>
      <c r="AH104"/>
      <c r="AI104"/>
      <c r="AJ104"/>
      <c r="AK104"/>
      <c r="AL104"/>
      <c r="AM104"/>
      <c r="AN104"/>
    </row>
  </sheetData>
  <mergeCells count="10">
    <mergeCell ref="B2:AN2"/>
    <mergeCell ref="P6:P8"/>
    <mergeCell ref="Q6:Q8"/>
    <mergeCell ref="AD6:AD8"/>
    <mergeCell ref="AE6:AG7"/>
    <mergeCell ref="R7:R8"/>
    <mergeCell ref="S7:S8"/>
    <mergeCell ref="S6:Y6"/>
    <mergeCell ref="X7:Y7"/>
    <mergeCell ref="T7:W7"/>
  </mergeCells>
  <phoneticPr fontId="2" type="noConversion"/>
  <conditionalFormatting sqref="AD9:AD10">
    <cfRule type="expression" dxfId="0" priority="161">
      <formula>IF(VLOOKUP($AD9,#REF!,2)=0,TRUE,FALSE)</formula>
    </cfRule>
  </conditionalFormatting>
  <hyperlinks>
    <hyperlink ref="AF54" r:id="rId1" xr:uid="{20574E3F-DB59-4592-8B87-0BF6353ED084}"/>
    <hyperlink ref="AF57" r:id="rId2" xr:uid="{E1A3ACDE-36A9-4C6A-BB1F-75124D53688B}"/>
  </hyperlinks>
  <pageMargins left="0.7" right="0.7" top="0.75" bottom="0.75" header="0.3" footer="0.3"/>
  <pageSetup paperSize="9" scale="14" orientation="portrait" r:id="rId3"/>
  <drawing r:id="rId4"/>
  <legacy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3383AF014DCA49A7AE8BB47F2B96D1" ma:contentTypeVersion="11" ma:contentTypeDescription="Create a new document." ma:contentTypeScope="" ma:versionID="67cb4dd0752a88839f775789b14bc5a5">
  <xsd:schema xmlns:xsd="http://www.w3.org/2001/XMLSchema" xmlns:xs="http://www.w3.org/2001/XMLSchema" xmlns:p="http://schemas.microsoft.com/office/2006/metadata/properties" xmlns:ns2="032fc949-a475-4a83-a1a5-e13ccea65596" xmlns:ns3="f7de873e-9ea3-49e4-b762-04fb3f906609" targetNamespace="http://schemas.microsoft.com/office/2006/metadata/properties" ma:root="true" ma:fieldsID="24ea9734c5f71061f876d6846b6106d9" ns2:_="" ns3:_="">
    <xsd:import namespace="032fc949-a475-4a83-a1a5-e13ccea65596"/>
    <xsd:import namespace="f7de873e-9ea3-49e4-b762-04fb3f9066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2fc949-a475-4a83-a1a5-e13ccea65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de873e-9ea3-49e4-b762-04fb3f90660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82e2578-c824-4a5d-843b-76ea6e5163a8}" ma:internalName="TaxCatchAll" ma:showField="CatchAllData" ma:web="f7de873e-9ea3-49e4-b762-04fb3f906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32fc949-a475-4a83-a1a5-e13ccea65596">
      <Terms xmlns="http://schemas.microsoft.com/office/infopath/2007/PartnerControls"/>
    </lcf76f155ced4ddcb4097134ff3c332f>
    <TaxCatchAll xmlns="f7de873e-9ea3-49e4-b762-04fb3f906609" xsi:nil="true"/>
  </documentManagement>
</p:properties>
</file>

<file path=customXml/itemProps1.xml><?xml version="1.0" encoding="utf-8"?>
<ds:datastoreItem xmlns:ds="http://schemas.openxmlformats.org/officeDocument/2006/customXml" ds:itemID="{653D28B9-8EBE-4386-864D-EA0F92078D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2fc949-a475-4a83-a1a5-e13ccea65596"/>
    <ds:schemaRef ds:uri="f7de873e-9ea3-49e4-b762-04fb3f9066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67A16A-D5E0-4D04-991A-ED655C76CFE4}">
  <ds:schemaRefs>
    <ds:schemaRef ds:uri="http://schemas.microsoft.com/sharepoint/v3/contenttype/forms"/>
  </ds:schemaRefs>
</ds:datastoreItem>
</file>

<file path=customXml/itemProps3.xml><?xml version="1.0" encoding="utf-8"?>
<ds:datastoreItem xmlns:ds="http://schemas.openxmlformats.org/officeDocument/2006/customXml" ds:itemID="{CC4209CB-6586-4A3A-85CF-10148F4A7BAD}">
  <ds:schemaRefs>
    <ds:schemaRef ds:uri="http://schemas.microsoft.com/office/2006/metadata/properties"/>
    <ds:schemaRef ds:uri="http://schemas.microsoft.com/office/infopath/2007/PartnerControls"/>
    <ds:schemaRef ds:uri="032fc949-a475-4a83-a1a5-e13ccea65596"/>
    <ds:schemaRef ds:uri="f7de873e-9ea3-49e4-b762-04fb3f906609"/>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16</vt:i4>
      </vt:variant>
    </vt:vector>
  </HeadingPairs>
  <TitlesOfParts>
    <vt:vector size="31" baseType="lpstr">
      <vt:lpstr>Cover</vt:lpstr>
      <vt:lpstr>1. General Facility Information</vt:lpstr>
      <vt:lpstr>2-1. Quantitative data_Location</vt:lpstr>
      <vt:lpstr>2-2. Quantitative data_Market</vt:lpstr>
      <vt:lpstr>(참고} 시각데이터</vt:lpstr>
      <vt:lpstr>3-1. (Raw data) Scope 1</vt:lpstr>
      <vt:lpstr>3-2. (Raw data) Scope2_Location</vt:lpstr>
      <vt:lpstr>3-3. (Raw data) Scope 2_Market</vt:lpstr>
      <vt:lpstr>3-4. (Raw data) Scope 2_RE</vt:lpstr>
      <vt:lpstr>4-1. Data log history</vt:lpstr>
      <vt:lpstr>4-2. Emission reduction status</vt:lpstr>
      <vt:lpstr>5-1. Fuel Density</vt:lpstr>
      <vt:lpstr>5-2. Emission Facility</vt:lpstr>
      <vt:lpstr>5-3. Unit Conversion</vt:lpstr>
      <vt:lpstr>5-4. Calorific&amp;Emission factor</vt:lpstr>
      <vt:lpstr>'(참고} 시각데이터'!Print_Area</vt:lpstr>
      <vt:lpstr>'2-1. Quantitative data_Location'!Print_Area</vt:lpstr>
      <vt:lpstr>'2-2. Quantitative data_Market'!Print_Area</vt:lpstr>
      <vt:lpstr>'3-3. (Raw data) Scope 2_Market'!Print_Area</vt:lpstr>
      <vt:lpstr>'4-1. Data log history'!Print_Area</vt:lpstr>
      <vt:lpstr>'5-3. Unit Conversion'!Print_Area</vt:lpstr>
      <vt:lpstr>'5-4. Calorific&amp;Emission factor'!Print_Area</vt:lpstr>
      <vt:lpstr>고정연소</vt:lpstr>
      <vt:lpstr>공정배출</vt:lpstr>
      <vt:lpstr>기타배출</vt:lpstr>
      <vt:lpstr>무게</vt:lpstr>
      <vt:lpstr>배출원전체</vt:lpstr>
      <vt:lpstr>부피</vt:lpstr>
      <vt:lpstr>이동연소</vt:lpstr>
      <vt:lpstr>탈루</vt:lpstr>
      <vt:lpstr>폐기물처리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 Hee Yeon</dc:creator>
  <cp:keywords/>
  <dc:description/>
  <cp:lastModifiedBy>Gary Yudo</cp:lastModifiedBy>
  <cp:revision/>
  <cp:lastPrinted>2025-12-01T01:48:16Z</cp:lastPrinted>
  <dcterms:created xsi:type="dcterms:W3CDTF">2024-02-05T11:44:08Z</dcterms:created>
  <dcterms:modified xsi:type="dcterms:W3CDTF">2025-12-01T02:25:49Z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2024-02-05T11:44:09Z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feccfbd8-f66c-468b-9824-03da67b939fc</vt:lpwstr>
  </property>
  <property fmtid="{D5CDD505-2E9C-101B-9397-08002B2CF9AE}" pid="8" name="MSIP_Label_ea60d57e-af5b-4752-ac57-3e4f28ca11dc_ContentBits">
    <vt:lpwstr>0</vt:lpwstr>
  </property>
  <property fmtid="{D5CDD505-2E9C-101B-9397-08002B2CF9AE}" pid="9" name="ContentTypeId">
    <vt:lpwstr>0x010100203383AF014DCA49A7AE8BB47F2B96D1</vt:lpwstr>
  </property>
  <property fmtid="{D5CDD505-2E9C-101B-9397-08002B2CF9AE}" pid="10" name="MediaServiceImageTags">
    <vt:lpwstr/>
  </property>
</Properties>
</file>