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Лист1!$B$2:$W$37</definedName>
  </definedNames>
  <calcPr calcId="145621"/>
</workbook>
</file>

<file path=xl/calcChain.xml><?xml version="1.0" encoding="utf-8"?>
<calcChain xmlns="http://schemas.openxmlformats.org/spreadsheetml/2006/main">
  <c r="T33" i="1" l="1"/>
  <c r="L37" i="1"/>
  <c r="F37" i="1"/>
  <c r="M35" i="1"/>
  <c r="M37" i="1" s="1"/>
  <c r="L35" i="1"/>
  <c r="K35" i="1"/>
  <c r="K37" i="1" s="1"/>
  <c r="I35" i="1"/>
  <c r="I37" i="1" s="1"/>
  <c r="F35" i="1"/>
  <c r="K34" i="1"/>
  <c r="J34" i="1"/>
  <c r="J35" i="1" s="1"/>
  <c r="J37" i="1" s="1"/>
  <c r="I34" i="1"/>
  <c r="G34" i="1"/>
  <c r="N34" i="1" s="1"/>
  <c r="G33" i="1"/>
  <c r="N33" i="1" s="1"/>
  <c r="G32" i="1"/>
  <c r="N32" i="1" s="1"/>
  <c r="H31" i="1"/>
  <c r="H35" i="1" s="1"/>
  <c r="H37" i="1" s="1"/>
  <c r="G35" i="1" l="1"/>
  <c r="G37" i="1" s="1"/>
  <c r="N37" i="1" s="1"/>
  <c r="N31" i="1"/>
  <c r="N35" i="1" l="1"/>
  <c r="T20" i="1" l="1"/>
  <c r="N24" i="1"/>
  <c r="N26" i="1" s="1"/>
  <c r="J24" i="1"/>
  <c r="J26" i="1" s="1"/>
  <c r="F24" i="1"/>
  <c r="F26" i="1" s="1"/>
  <c r="O23" i="1"/>
  <c r="O22" i="1"/>
  <c r="O21" i="1"/>
  <c r="N20" i="1"/>
  <c r="M20" i="1"/>
  <c r="M24" i="1" s="1"/>
  <c r="M26" i="1" s="1"/>
  <c r="L20" i="1"/>
  <c r="L24" i="1" s="1"/>
  <c r="L26" i="1" s="1"/>
  <c r="K20" i="1"/>
  <c r="K24" i="1" s="1"/>
  <c r="K26" i="1" s="1"/>
  <c r="J20" i="1"/>
  <c r="I20" i="1"/>
  <c r="I24" i="1" s="1"/>
  <c r="I26" i="1" s="1"/>
  <c r="H20" i="1"/>
  <c r="H24" i="1" s="1"/>
  <c r="H26" i="1" s="1"/>
  <c r="G20" i="1"/>
  <c r="G24" i="1" s="1"/>
  <c r="G26" i="1" s="1"/>
  <c r="F20" i="1"/>
  <c r="L18" i="1"/>
  <c r="G18" i="1"/>
  <c r="O26" i="1" l="1"/>
  <c r="O24" i="1"/>
  <c r="O20" i="1"/>
  <c r="T7" i="1" l="1"/>
  <c r="M10" i="1" l="1"/>
  <c r="O9" i="1"/>
  <c r="M8" i="1"/>
  <c r="G8" i="1"/>
  <c r="F8" i="1"/>
  <c r="O8" i="1" s="1"/>
  <c r="N7" i="1"/>
  <c r="N11" i="1" s="1"/>
  <c r="N13" i="1" s="1"/>
  <c r="M7" i="1"/>
  <c r="M11" i="1" s="1"/>
  <c r="M13" i="1" s="1"/>
  <c r="L7" i="1"/>
  <c r="L11" i="1" s="1"/>
  <c r="L13" i="1" s="1"/>
  <c r="K7" i="1"/>
  <c r="K11" i="1" s="1"/>
  <c r="K13" i="1" s="1"/>
  <c r="J7" i="1"/>
  <c r="J11" i="1" s="1"/>
  <c r="J13" i="1" s="1"/>
  <c r="I7" i="1"/>
  <c r="I11" i="1" s="1"/>
  <c r="I13" i="1" s="1"/>
  <c r="H7" i="1"/>
  <c r="H11" i="1" s="1"/>
  <c r="H13" i="1" s="1"/>
  <c r="F7" i="1"/>
  <c r="O7" i="1" s="1"/>
  <c r="L5" i="1"/>
  <c r="G5" i="1"/>
  <c r="G7" i="1" s="1"/>
  <c r="G11" i="1" s="1"/>
  <c r="G13" i="1" s="1"/>
  <c r="F11" i="1" l="1"/>
  <c r="F13" i="1" l="1"/>
  <c r="O13" i="1" s="1"/>
  <c r="O11" i="1"/>
</calcChain>
</file>

<file path=xl/comments1.xml><?xml version="1.0" encoding="utf-8"?>
<comments xmlns="http://schemas.openxmlformats.org/spreadsheetml/2006/main">
  <authors>
    <author>Автор</author>
  </authors>
  <commentList>
    <comment ref="H31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хронометраж 4 мин</t>
        </r>
      </text>
    </comment>
    <comment ref="G34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две транспортные операции добавились (к слесарной и фрезерной обработке)</t>
        </r>
      </text>
    </comment>
    <comment ref="H34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зачистка после фрезеровки</t>
        </r>
      </text>
    </comment>
  </commentList>
</comments>
</file>

<file path=xl/sharedStrings.xml><?xml version="1.0" encoding="utf-8"?>
<sst xmlns="http://schemas.openxmlformats.org/spreadsheetml/2006/main" count="79" uniqueCount="41">
  <si>
    <t>КВП.161610-23.3169.18 СБ</t>
  </si>
  <si>
    <t>новые т/ст от 01.10.2023</t>
  </si>
  <si>
    <t>1090-23</t>
  </si>
  <si>
    <t>комплектование</t>
  </si>
  <si>
    <t>транспортная</t>
  </si>
  <si>
    <t>слесарная (сборка, разборка)</t>
  </si>
  <si>
    <t>сверлильная</t>
  </si>
  <si>
    <t>контроль</t>
  </si>
  <si>
    <t>испытание</t>
  </si>
  <si>
    <t>фрезерная ЧПУ (гравировальный)</t>
  </si>
  <si>
    <t>слесарная</t>
  </si>
  <si>
    <t>упаковка</t>
  </si>
  <si>
    <t>сборка</t>
  </si>
  <si>
    <t xml:space="preserve">DIN рейка </t>
  </si>
  <si>
    <t>Устройство заземления ВРПТ.685541.003 (1 шт)</t>
  </si>
  <si>
    <t>Маркировочная табличка ВРПТ.754312.003-01 (2шт.)</t>
  </si>
  <si>
    <t>свод</t>
  </si>
  <si>
    <t>тариф</t>
  </si>
  <si>
    <t>з/п общая</t>
  </si>
  <si>
    <t xml:space="preserve">фрезерная ЧПУ </t>
  </si>
  <si>
    <t>сборочная (сборка, разборка)</t>
  </si>
  <si>
    <t>диаметр</t>
  </si>
  <si>
    <t>время</t>
  </si>
  <si>
    <t>1 отв</t>
  </si>
  <si>
    <t>2 отв</t>
  </si>
  <si>
    <t>общее время с установкой</t>
  </si>
  <si>
    <t>КВП.121209-22.1894.17</t>
  </si>
  <si>
    <t>пересчет по новым т/ст от 01.10.2023</t>
  </si>
  <si>
    <t>857-23</t>
  </si>
  <si>
    <t>DIN-рейка (1 шт)</t>
  </si>
  <si>
    <t>Маркировочная  табличка (2 шт)</t>
  </si>
  <si>
    <t>р/руб</t>
  </si>
  <si>
    <t>КВА.122209-23.2608.43</t>
  </si>
  <si>
    <t>863-23</t>
  </si>
  <si>
    <t>укомплектование</t>
  </si>
  <si>
    <t>сверловка</t>
  </si>
  <si>
    <t>фрезерная</t>
  </si>
  <si>
    <t xml:space="preserve"> </t>
  </si>
  <si>
    <t>н/ч</t>
  </si>
  <si>
    <t>тарифы</t>
  </si>
  <si>
    <t>3 отв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</si>
</sst>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i/>
      <sz val="11"/>
      <color rgb="FFFF000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wrapText="1"/>
    </xf>
    <xf numFmtId="0" fontId="0" fillId="3" borderId="0" xfId="0" applyFill="1" applyAlignment="1">
      <alignment horizontal="right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2" fillId="4" borderId="4" xfId="0" applyFont="1" applyFill="1" applyBorder="1"/>
    <xf numFmtId="0" fontId="0" fillId="0" borderId="5" xfId="0" applyBorder="1"/>
    <xf numFmtId="0" fontId="0" fillId="4" borderId="5" xfId="0" applyFill="1" applyBorder="1"/>
    <xf numFmtId="164" fontId="0" fillId="0" borderId="5" xfId="0" applyNumberFormat="1" applyBorder="1"/>
    <xf numFmtId="0" fontId="0" fillId="4" borderId="5" xfId="0" applyFont="1" applyFill="1" applyBorder="1"/>
    <xf numFmtId="0" fontId="0" fillId="3" borderId="6" xfId="0" applyFill="1" applyBorder="1"/>
    <xf numFmtId="0" fontId="0" fillId="0" borderId="7" xfId="0" applyBorder="1"/>
    <xf numFmtId="0" fontId="0" fillId="0" borderId="8" xfId="0" applyBorder="1"/>
    <xf numFmtId="0" fontId="0" fillId="3" borderId="9" xfId="0" applyFill="1" applyBorder="1"/>
    <xf numFmtId="0" fontId="0" fillId="0" borderId="1" xfId="0" applyBorder="1"/>
    <xf numFmtId="0" fontId="0" fillId="0" borderId="2" xfId="0" applyBorder="1"/>
    <xf numFmtId="164" fontId="0" fillId="0" borderId="2" xfId="0" applyNumberFormat="1" applyBorder="1"/>
    <xf numFmtId="0" fontId="4" fillId="0" borderId="3" xfId="0" applyFont="1" applyBorder="1"/>
    <xf numFmtId="0" fontId="0" fillId="0" borderId="10" xfId="0" applyBorder="1"/>
    <xf numFmtId="0" fontId="0" fillId="0" borderId="11" xfId="0" applyBorder="1"/>
    <xf numFmtId="0" fontId="4" fillId="0" borderId="12" xfId="0" applyFont="1" applyBorder="1"/>
    <xf numFmtId="0" fontId="4" fillId="0" borderId="13" xfId="0" applyFont="1" applyBorder="1"/>
    <xf numFmtId="0" fontId="2" fillId="0" borderId="1" xfId="0" applyFont="1" applyBorder="1"/>
    <xf numFmtId="164" fontId="2" fillId="0" borderId="1" xfId="0" applyNumberFormat="1" applyFont="1" applyBorder="1"/>
    <xf numFmtId="164" fontId="4" fillId="0" borderId="3" xfId="0" applyNumberFormat="1" applyFont="1" applyBorder="1"/>
    <xf numFmtId="0" fontId="0" fillId="5" borderId="0" xfId="0" applyFill="1"/>
    <xf numFmtId="164" fontId="4" fillId="5" borderId="14" xfId="0" applyNumberFormat="1" applyFont="1" applyFill="1" applyBorder="1"/>
    <xf numFmtId="2" fontId="0" fillId="0" borderId="0" xfId="0" applyNumberFormat="1"/>
    <xf numFmtId="2" fontId="5" fillId="0" borderId="3" xfId="0" applyNumberFormat="1" applyFont="1" applyBorder="1"/>
    <xf numFmtId="0" fontId="0" fillId="3" borderId="0" xfId="0" applyFill="1"/>
    <xf numFmtId="0" fontId="0" fillId="0" borderId="15" xfId="0" applyBorder="1" applyAlignment="1">
      <alignment horizontal="center" wrapText="1"/>
    </xf>
    <xf numFmtId="0" fontId="0" fillId="0" borderId="15" xfId="0" applyBorder="1"/>
    <xf numFmtId="0" fontId="0" fillId="2" borderId="0" xfId="0" applyFill="1" applyAlignment="1">
      <alignment horizontal="right" wrapText="1"/>
    </xf>
    <xf numFmtId="0" fontId="0" fillId="0" borderId="0" xfId="0" applyFill="1" applyBorder="1" applyAlignment="1">
      <alignment horizontal="center" wrapText="1"/>
    </xf>
    <xf numFmtId="164" fontId="6" fillId="4" borderId="5" xfId="0" applyNumberFormat="1" applyFont="1" applyFill="1" applyBorder="1"/>
    <xf numFmtId="0" fontId="0" fillId="0" borderId="16" xfId="0" applyBorder="1"/>
    <xf numFmtId="0" fontId="4" fillId="0" borderId="17" xfId="0" applyFont="1" applyBorder="1"/>
    <xf numFmtId="0" fontId="0" fillId="0" borderId="18" xfId="0" applyBorder="1"/>
    <xf numFmtId="2" fontId="1" fillId="0" borderId="0" xfId="0" applyNumberFormat="1" applyFont="1"/>
    <xf numFmtId="0" fontId="1" fillId="0" borderId="0" xfId="0" applyFont="1"/>
    <xf numFmtId="0" fontId="0" fillId="0" borderId="0" xfId="0" applyBorder="1"/>
    <xf numFmtId="0" fontId="0" fillId="0" borderId="19" xfId="0" applyBorder="1"/>
    <xf numFmtId="0" fontId="0" fillId="0" borderId="19" xfId="0" applyFill="1" applyBorder="1"/>
    <xf numFmtId="0" fontId="0" fillId="2" borderId="0" xfId="0" applyFill="1" applyAlignment="1">
      <alignment horizontal="center"/>
    </xf>
    <xf numFmtId="0" fontId="0" fillId="0" borderId="15" xfId="0" applyBorder="1" applyAlignment="1">
      <alignment horizontal="center" vertical="center" wrapText="1"/>
    </xf>
    <xf numFmtId="0" fontId="0" fillId="4" borderId="1" xfId="0" applyFill="1" applyBorder="1"/>
    <xf numFmtId="0" fontId="0" fillId="4" borderId="2" xfId="0" applyFill="1" applyBorder="1"/>
    <xf numFmtId="0" fontId="0" fillId="0" borderId="20" xfId="0" applyBorder="1"/>
    <xf numFmtId="164" fontId="0" fillId="0" borderId="3" xfId="0" applyNumberFormat="1" applyBorder="1"/>
    <xf numFmtId="164" fontId="0" fillId="0" borderId="1" xfId="0" applyNumberFormat="1" applyBorder="1"/>
    <xf numFmtId="164" fontId="2" fillId="0" borderId="3" xfId="0" applyNumberFormat="1" applyFont="1" applyBorder="1"/>
    <xf numFmtId="0" fontId="0" fillId="4" borderId="0" xfId="0" applyFill="1"/>
    <xf numFmtId="0" fontId="0" fillId="0" borderId="21" xfId="0" applyBorder="1" applyAlignment="1">
      <alignment horizontal="center" vertical="center" wrapText="1"/>
    </xf>
    <xf numFmtId="0" fontId="0" fillId="0" borderId="12" xfId="0" applyBorder="1"/>
    <xf numFmtId="164" fontId="0" fillId="4" borderId="0" xfId="0" applyNumberFormat="1" applyFill="1" applyBorder="1"/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164" fontId="0" fillId="0" borderId="23" xfId="0" applyNumberFormat="1" applyBorder="1" applyAlignment="1">
      <alignment horizontal="center" vertical="center" wrapText="1"/>
    </xf>
    <xf numFmtId="164" fontId="0" fillId="0" borderId="24" xfId="0" applyNumberFormat="1" applyBorder="1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3:V37"/>
  <sheetViews>
    <sheetView tabSelected="1" workbookViewId="0">
      <selection activeCell="A5" sqref="A5"/>
    </sheetView>
  </sheetViews>
  <sheetFormatPr defaultRowHeight="15" x14ac:dyDescent="0.25"/>
  <cols>
    <col min="5" max="5" width="17.5703125" customWidth="1"/>
    <col min="18" max="18" width="19.42578125" customWidth="1"/>
  </cols>
  <sheetData>
    <row r="3" spans="2:22" ht="15.75" thickBot="1" x14ac:dyDescent="0.3">
      <c r="F3" s="1" t="s">
        <v>0</v>
      </c>
      <c r="J3" s="1" t="s">
        <v>1</v>
      </c>
      <c r="O3" s="1"/>
    </row>
    <row r="4" spans="2:22" ht="75.75" thickBot="1" x14ac:dyDescent="0.3">
      <c r="B4" s="2" t="s">
        <v>2</v>
      </c>
      <c r="C4" s="3"/>
      <c r="D4" s="3"/>
      <c r="E4" s="4"/>
      <c r="F4" s="5" t="s">
        <v>3</v>
      </c>
      <c r="G4" s="6" t="s">
        <v>4</v>
      </c>
      <c r="H4" s="6" t="s">
        <v>20</v>
      </c>
      <c r="I4" s="6" t="s">
        <v>6</v>
      </c>
      <c r="J4" s="6" t="s">
        <v>7</v>
      </c>
      <c r="K4" s="6" t="s">
        <v>8</v>
      </c>
      <c r="L4" s="6" t="s">
        <v>19</v>
      </c>
      <c r="M4" s="6" t="s">
        <v>10</v>
      </c>
      <c r="N4" s="6" t="s">
        <v>11</v>
      </c>
      <c r="O4" s="7"/>
      <c r="R4" s="33" t="s">
        <v>19</v>
      </c>
      <c r="S4" s="34" t="s">
        <v>23</v>
      </c>
      <c r="T4" s="34" t="s">
        <v>24</v>
      </c>
      <c r="U4" s="34" t="s">
        <v>24</v>
      </c>
      <c r="V4" s="34" t="s">
        <v>23</v>
      </c>
    </row>
    <row r="5" spans="2:22" x14ac:dyDescent="0.25">
      <c r="F5" s="8">
        <v>0.1</v>
      </c>
      <c r="G5" s="9">
        <f>0.002*7</f>
        <v>1.4E-2</v>
      </c>
      <c r="H5" s="10">
        <v>0.48699999999999999</v>
      </c>
      <c r="I5" s="11"/>
      <c r="J5" s="9"/>
      <c r="K5" s="9">
        <v>0.08</v>
      </c>
      <c r="L5" s="12">
        <f>(0.013+4*0.006+0.004)*2</f>
        <v>8.199999999999999E-2</v>
      </c>
      <c r="M5" s="9">
        <v>0.03</v>
      </c>
      <c r="N5" s="9">
        <v>7.0000000000000007E-2</v>
      </c>
      <c r="O5" s="13"/>
      <c r="R5" s="34" t="s">
        <v>21</v>
      </c>
      <c r="S5" s="34">
        <v>6.5</v>
      </c>
      <c r="T5" s="34">
        <v>20.5</v>
      </c>
      <c r="U5" s="34">
        <v>25.5</v>
      </c>
      <c r="V5" s="34">
        <v>32.5</v>
      </c>
    </row>
    <row r="6" spans="2:22" ht="15.75" thickBot="1" x14ac:dyDescent="0.3">
      <c r="F6" s="14"/>
      <c r="G6" s="15"/>
      <c r="H6" s="15">
        <v>3.3000000000000002E-2</v>
      </c>
      <c r="I6" s="15"/>
      <c r="J6" s="15"/>
      <c r="K6" s="15"/>
      <c r="L6" s="15"/>
      <c r="M6" s="15"/>
      <c r="N6" s="15"/>
      <c r="O6" s="16"/>
      <c r="R6" s="34" t="s">
        <v>22</v>
      </c>
      <c r="S6" s="34">
        <v>4.0000000000000001E-3</v>
      </c>
      <c r="T6" s="34">
        <v>6.0000000000000001E-3</v>
      </c>
      <c r="U6" s="34">
        <v>6.0000000000000001E-3</v>
      </c>
      <c r="V6" s="34">
        <v>1.2999999999999999E-2</v>
      </c>
    </row>
    <row r="7" spans="2:22" ht="15.75" thickBot="1" x14ac:dyDescent="0.3">
      <c r="B7" s="1"/>
      <c r="E7" t="s">
        <v>12</v>
      </c>
      <c r="F7" s="17">
        <f>SUM(F5:F6)</f>
        <v>0.1</v>
      </c>
      <c r="G7" s="18">
        <f t="shared" ref="G7:N7" si="0">SUM(G5:G6)</f>
        <v>1.4E-2</v>
      </c>
      <c r="H7" s="18">
        <f t="shared" si="0"/>
        <v>0.52</v>
      </c>
      <c r="I7" s="19">
        <f t="shared" si="0"/>
        <v>0</v>
      </c>
      <c r="J7" s="18">
        <f t="shared" si="0"/>
        <v>0</v>
      </c>
      <c r="K7" s="18">
        <f t="shared" si="0"/>
        <v>0.08</v>
      </c>
      <c r="L7" s="18">
        <f t="shared" si="0"/>
        <v>8.199999999999999E-2</v>
      </c>
      <c r="M7" s="18">
        <f t="shared" si="0"/>
        <v>0.03</v>
      </c>
      <c r="N7" s="18">
        <f t="shared" si="0"/>
        <v>7.0000000000000007E-2</v>
      </c>
      <c r="O7" s="20">
        <f>SUM(F7:N7)</f>
        <v>0.89599999999999991</v>
      </c>
      <c r="R7" s="34" t="s">
        <v>25</v>
      </c>
      <c r="S7" s="34"/>
      <c r="T7" s="34">
        <f>(S6+T6*2+U6*2+V6)*2</f>
        <v>8.2000000000000003E-2</v>
      </c>
      <c r="U7" s="34"/>
      <c r="V7" s="34"/>
    </row>
    <row r="8" spans="2:22" x14ac:dyDescent="0.25">
      <c r="B8" t="s">
        <v>13</v>
      </c>
      <c r="F8" s="21">
        <f>0.001</f>
        <v>1E-3</v>
      </c>
      <c r="G8" s="22">
        <f>0.002</f>
        <v>2E-3</v>
      </c>
      <c r="H8" s="22"/>
      <c r="I8" s="22"/>
      <c r="J8" s="22"/>
      <c r="K8" s="22"/>
      <c r="L8" s="22"/>
      <c r="M8" s="22">
        <f>0.023</f>
        <v>2.3E-2</v>
      </c>
      <c r="N8" s="22"/>
      <c r="O8" s="23">
        <f t="shared" ref="O8:O9" si="1">SUM(F8:N8)</f>
        <v>2.5999999999999999E-2</v>
      </c>
    </row>
    <row r="9" spans="2:22" x14ac:dyDescent="0.25">
      <c r="B9" t="s">
        <v>14</v>
      </c>
      <c r="F9" s="21">
        <v>1E-3</v>
      </c>
      <c r="G9" s="22">
        <v>2E-3</v>
      </c>
      <c r="H9" s="22"/>
      <c r="I9" s="22"/>
      <c r="J9" s="22"/>
      <c r="K9" s="22"/>
      <c r="L9" s="22"/>
      <c r="M9" s="22">
        <v>0.03</v>
      </c>
      <c r="N9" s="22"/>
      <c r="O9" s="23">
        <f t="shared" si="1"/>
        <v>3.3000000000000002E-2</v>
      </c>
    </row>
    <row r="10" spans="2:22" ht="15.75" thickBot="1" x14ac:dyDescent="0.3">
      <c r="B10" t="s">
        <v>15</v>
      </c>
      <c r="F10" s="21"/>
      <c r="G10" s="22"/>
      <c r="H10" s="22"/>
      <c r="I10" s="22"/>
      <c r="J10" s="22"/>
      <c r="K10" s="22"/>
      <c r="L10" s="22"/>
      <c r="M10" s="22">
        <f>0.001*2</f>
        <v>2E-3</v>
      </c>
      <c r="N10" s="22"/>
      <c r="O10" s="24"/>
    </row>
    <row r="11" spans="2:22" ht="15.75" thickBot="1" x14ac:dyDescent="0.3">
      <c r="E11" s="1" t="s">
        <v>16</v>
      </c>
      <c r="F11" s="25">
        <f t="shared" ref="F11:N11" si="2">SUM(F7:F9)</f>
        <v>0.10200000000000001</v>
      </c>
      <c r="G11" s="25">
        <f t="shared" si="2"/>
        <v>1.8000000000000002E-2</v>
      </c>
      <c r="H11" s="25">
        <f t="shared" si="2"/>
        <v>0.52</v>
      </c>
      <c r="I11" s="26">
        <f t="shared" si="2"/>
        <v>0</v>
      </c>
      <c r="J11" s="25">
        <f t="shared" si="2"/>
        <v>0</v>
      </c>
      <c r="K11" s="25">
        <f t="shared" si="2"/>
        <v>0.08</v>
      </c>
      <c r="L11" s="25">
        <f t="shared" si="2"/>
        <v>8.199999999999999E-2</v>
      </c>
      <c r="M11" s="25">
        <f t="shared" si="2"/>
        <v>8.299999999999999E-2</v>
      </c>
      <c r="N11" s="25">
        <f t="shared" si="2"/>
        <v>7.0000000000000007E-2</v>
      </c>
      <c r="O11" s="27">
        <f>SUM(F11:N11)</f>
        <v>0.95499999999999985</v>
      </c>
    </row>
    <row r="12" spans="2:22" ht="15.75" thickBot="1" x14ac:dyDescent="0.3">
      <c r="E12" s="28" t="s">
        <v>17</v>
      </c>
      <c r="F12" s="28">
        <v>143</v>
      </c>
      <c r="G12" s="28">
        <v>150</v>
      </c>
      <c r="H12" s="28">
        <v>162</v>
      </c>
      <c r="I12" s="28">
        <v>150</v>
      </c>
      <c r="J12" s="28">
        <v>143</v>
      </c>
      <c r="K12" s="28">
        <v>150</v>
      </c>
      <c r="L12" s="28">
        <v>174</v>
      </c>
      <c r="M12" s="28">
        <v>150</v>
      </c>
      <c r="N12" s="28">
        <v>143</v>
      </c>
      <c r="O12" s="29"/>
    </row>
    <row r="13" spans="2:22" ht="15.75" thickBot="1" x14ac:dyDescent="0.3">
      <c r="E13" t="s">
        <v>18</v>
      </c>
      <c r="F13" s="30">
        <f>F12*F11</f>
        <v>14.586</v>
      </c>
      <c r="G13" s="30">
        <f t="shared" ref="G13:M13" si="3">G12*G11</f>
        <v>2.7</v>
      </c>
      <c r="H13" s="30">
        <f t="shared" si="3"/>
        <v>84.240000000000009</v>
      </c>
      <c r="I13" s="30">
        <f t="shared" si="3"/>
        <v>0</v>
      </c>
      <c r="J13" s="30">
        <f t="shared" si="3"/>
        <v>0</v>
      </c>
      <c r="K13" s="30">
        <f t="shared" si="3"/>
        <v>12</v>
      </c>
      <c r="L13" s="30">
        <f t="shared" si="3"/>
        <v>14.267999999999999</v>
      </c>
      <c r="M13" s="30">
        <f t="shared" si="3"/>
        <v>12.45</v>
      </c>
      <c r="N13" s="30">
        <f>N12*N11</f>
        <v>10.010000000000002</v>
      </c>
      <c r="O13" s="31">
        <f>SUM(F13:N13)</f>
        <v>150.25399999999999</v>
      </c>
      <c r="P13" s="32"/>
    </row>
    <row r="16" spans="2:22" ht="15.75" thickBot="1" x14ac:dyDescent="0.3">
      <c r="F16" s="1" t="s">
        <v>26</v>
      </c>
      <c r="K16" t="s">
        <v>27</v>
      </c>
    </row>
    <row r="17" spans="2:22" ht="75.75" thickBot="1" x14ac:dyDescent="0.3">
      <c r="B17" s="35" t="s">
        <v>28</v>
      </c>
      <c r="C17" s="35"/>
      <c r="D17" s="35"/>
      <c r="E17" s="4"/>
      <c r="F17" s="5" t="s">
        <v>3</v>
      </c>
      <c r="G17" s="6" t="s">
        <v>4</v>
      </c>
      <c r="H17" s="6" t="s">
        <v>5</v>
      </c>
      <c r="I17" s="6" t="s">
        <v>6</v>
      </c>
      <c r="J17" s="6" t="s">
        <v>7</v>
      </c>
      <c r="K17" s="6" t="s">
        <v>8</v>
      </c>
      <c r="L17" s="6" t="s">
        <v>9</v>
      </c>
      <c r="M17" s="6" t="s">
        <v>10</v>
      </c>
      <c r="N17" s="6" t="s">
        <v>11</v>
      </c>
      <c r="O17" s="7"/>
      <c r="P17" s="36"/>
      <c r="R17" s="33" t="s">
        <v>19</v>
      </c>
      <c r="S17" s="34" t="s">
        <v>23</v>
      </c>
      <c r="T17" s="34" t="s">
        <v>23</v>
      </c>
      <c r="U17" s="34" t="s">
        <v>23</v>
      </c>
      <c r="V17" s="43"/>
    </row>
    <row r="18" spans="2:22" x14ac:dyDescent="0.25">
      <c r="F18" s="8">
        <v>0.1</v>
      </c>
      <c r="G18" s="9">
        <f>0.002*7</f>
        <v>1.4E-2</v>
      </c>
      <c r="H18" s="10">
        <v>0.245</v>
      </c>
      <c r="I18" s="9"/>
      <c r="J18" s="9"/>
      <c r="K18" s="9">
        <v>0.08</v>
      </c>
      <c r="L18" s="37">
        <f>(0.014+0.006+0.004)*2</f>
        <v>4.8000000000000001E-2</v>
      </c>
      <c r="M18" s="9">
        <v>0.03</v>
      </c>
      <c r="N18" s="9">
        <v>7.0000000000000007E-2</v>
      </c>
      <c r="O18" s="13"/>
      <c r="R18" s="34" t="s">
        <v>21</v>
      </c>
      <c r="S18" s="34">
        <v>6.5</v>
      </c>
      <c r="T18" s="34">
        <v>20.5</v>
      </c>
      <c r="U18" s="34">
        <v>40.5</v>
      </c>
      <c r="V18" s="43"/>
    </row>
    <row r="19" spans="2:22" ht="15.75" thickBot="1" x14ac:dyDescent="0.3">
      <c r="F19" s="14"/>
      <c r="G19" s="15"/>
      <c r="H19" s="15">
        <v>3.3000000000000002E-2</v>
      </c>
      <c r="I19" s="15"/>
      <c r="J19" s="15"/>
      <c r="K19" s="15"/>
      <c r="L19" s="15"/>
      <c r="M19" s="15"/>
      <c r="N19" s="15"/>
      <c r="O19" s="16"/>
      <c r="R19" s="34" t="s">
        <v>22</v>
      </c>
      <c r="S19" s="34">
        <v>4.0000000000000001E-3</v>
      </c>
      <c r="T19" s="34">
        <v>6.0000000000000001E-3</v>
      </c>
      <c r="U19" s="34">
        <v>1.4E-2</v>
      </c>
      <c r="V19" s="43"/>
    </row>
    <row r="20" spans="2:22" ht="15.75" thickBot="1" x14ac:dyDescent="0.3">
      <c r="E20" t="s">
        <v>12</v>
      </c>
      <c r="F20" s="38">
        <f>SUM(F18:F19)</f>
        <v>0.1</v>
      </c>
      <c r="G20" s="38">
        <f t="shared" ref="G20:N20" si="4">SUM(G18:G19)</f>
        <v>1.4E-2</v>
      </c>
      <c r="H20" s="38">
        <f t="shared" si="4"/>
        <v>0.27800000000000002</v>
      </c>
      <c r="I20" s="38">
        <f t="shared" si="4"/>
        <v>0</v>
      </c>
      <c r="J20" s="38">
        <f t="shared" si="4"/>
        <v>0</v>
      </c>
      <c r="K20" s="38">
        <f t="shared" si="4"/>
        <v>0.08</v>
      </c>
      <c r="L20" s="38">
        <f t="shared" si="4"/>
        <v>4.8000000000000001E-2</v>
      </c>
      <c r="M20" s="38">
        <f t="shared" si="4"/>
        <v>0.03</v>
      </c>
      <c r="N20" s="38">
        <f t="shared" si="4"/>
        <v>7.0000000000000007E-2</v>
      </c>
      <c r="O20" s="39">
        <f>SUM(F20:N20)</f>
        <v>0.62000000000000011</v>
      </c>
      <c r="R20" s="34" t="s">
        <v>25</v>
      </c>
      <c r="S20" s="34"/>
      <c r="T20" s="34">
        <f>(S19+T19+U19)*2</f>
        <v>4.8000000000000001E-2</v>
      </c>
      <c r="U20" s="34"/>
      <c r="V20" s="43"/>
    </row>
    <row r="21" spans="2:22" ht="15.75" thickBot="1" x14ac:dyDescent="0.3">
      <c r="D21" t="s">
        <v>29</v>
      </c>
      <c r="F21" s="17">
        <v>1E-3</v>
      </c>
      <c r="G21" s="18">
        <v>2E-3</v>
      </c>
      <c r="H21" s="18"/>
      <c r="I21" s="18"/>
      <c r="J21" s="18"/>
      <c r="K21" s="18"/>
      <c r="L21" s="18"/>
      <c r="M21" s="18">
        <v>2.3E-2</v>
      </c>
      <c r="N21" s="18"/>
      <c r="O21" s="20">
        <f t="shared" ref="O21:O23" si="5">SUM(F21:N21)</f>
        <v>2.5999999999999999E-2</v>
      </c>
    </row>
    <row r="22" spans="2:22" ht="15.75" thickBot="1" x14ac:dyDescent="0.3">
      <c r="C22" t="s">
        <v>30</v>
      </c>
      <c r="F22" s="17"/>
      <c r="G22" s="18"/>
      <c r="H22" s="18"/>
      <c r="I22" s="18"/>
      <c r="J22" s="18"/>
      <c r="K22" s="18"/>
      <c r="L22" s="18"/>
      <c r="M22" s="18">
        <v>2E-3</v>
      </c>
      <c r="N22" s="18"/>
      <c r="O22" s="20">
        <f t="shared" si="5"/>
        <v>2E-3</v>
      </c>
    </row>
    <row r="23" spans="2:22" ht="15.75" thickBot="1" x14ac:dyDescent="0.3">
      <c r="B23" t="s">
        <v>14</v>
      </c>
      <c r="F23" s="40">
        <v>1E-3</v>
      </c>
      <c r="G23" s="44">
        <v>2E-3</v>
      </c>
      <c r="H23" s="44"/>
      <c r="I23" s="44"/>
      <c r="J23" s="44"/>
      <c r="K23" s="44"/>
      <c r="L23" s="44"/>
      <c r="M23" s="45">
        <v>0.03</v>
      </c>
      <c r="N23" s="44"/>
      <c r="O23" s="20">
        <f t="shared" si="5"/>
        <v>3.3000000000000002E-2</v>
      </c>
    </row>
    <row r="24" spans="2:22" ht="15.75" thickBot="1" x14ac:dyDescent="0.3">
      <c r="F24" s="40">
        <f>SUM(F20:F23)</f>
        <v>0.10200000000000001</v>
      </c>
      <c r="G24" s="40">
        <f t="shared" ref="G24:N24" si="6">SUM(G20:G23)</f>
        <v>1.8000000000000002E-2</v>
      </c>
      <c r="H24" s="40">
        <f t="shared" si="6"/>
        <v>0.27800000000000002</v>
      </c>
      <c r="I24" s="40">
        <f t="shared" si="6"/>
        <v>0</v>
      </c>
      <c r="J24" s="40">
        <f t="shared" si="6"/>
        <v>0</v>
      </c>
      <c r="K24" s="40">
        <f t="shared" si="6"/>
        <v>0.08</v>
      </c>
      <c r="L24" s="40">
        <f t="shared" si="6"/>
        <v>4.8000000000000001E-2</v>
      </c>
      <c r="M24" s="40">
        <f t="shared" si="6"/>
        <v>8.4999999999999992E-2</v>
      </c>
      <c r="N24" s="40">
        <f t="shared" si="6"/>
        <v>7.0000000000000007E-2</v>
      </c>
      <c r="O24" s="20">
        <f>SUM(F24:N24)</f>
        <v>0.68100000000000005</v>
      </c>
    </row>
    <row r="25" spans="2:22" x14ac:dyDescent="0.25">
      <c r="E25" s="28" t="s">
        <v>17</v>
      </c>
      <c r="F25" s="28">
        <v>143</v>
      </c>
      <c r="G25" s="28">
        <v>150</v>
      </c>
      <c r="H25" s="28">
        <v>162</v>
      </c>
      <c r="I25" s="28">
        <v>150</v>
      </c>
      <c r="J25" s="28">
        <v>143</v>
      </c>
      <c r="K25" s="28">
        <v>150</v>
      </c>
      <c r="L25" s="28">
        <v>174</v>
      </c>
      <c r="M25" s="28">
        <v>150</v>
      </c>
      <c r="N25" s="28">
        <v>143</v>
      </c>
    </row>
    <row r="26" spans="2:22" x14ac:dyDescent="0.25">
      <c r="E26" t="s">
        <v>18</v>
      </c>
      <c r="F26" s="30">
        <f>F25*F24</f>
        <v>14.586</v>
      </c>
      <c r="G26" s="30">
        <f t="shared" ref="G26:N26" si="7">G25*G24</f>
        <v>2.7</v>
      </c>
      <c r="H26" s="30">
        <f t="shared" si="7"/>
        <v>45.036000000000001</v>
      </c>
      <c r="I26" s="30">
        <f t="shared" si="7"/>
        <v>0</v>
      </c>
      <c r="J26" s="30">
        <f t="shared" si="7"/>
        <v>0</v>
      </c>
      <c r="K26" s="30">
        <f t="shared" si="7"/>
        <v>12</v>
      </c>
      <c r="L26" s="30">
        <f t="shared" si="7"/>
        <v>8.3520000000000003</v>
      </c>
      <c r="M26" s="30">
        <f t="shared" si="7"/>
        <v>12.749999999999998</v>
      </c>
      <c r="N26" s="30">
        <f t="shared" si="7"/>
        <v>10.010000000000002</v>
      </c>
      <c r="O26" s="41">
        <f>SUM(F26:N26)</f>
        <v>105.43400000000001</v>
      </c>
      <c r="P26" s="42" t="s">
        <v>31</v>
      </c>
    </row>
    <row r="29" spans="2:22" ht="15.75" thickBot="1" x14ac:dyDescent="0.3">
      <c r="F29" s="1" t="s">
        <v>32</v>
      </c>
    </row>
    <row r="30" spans="2:22" ht="45.75" thickBot="1" x14ac:dyDescent="0.3">
      <c r="C30" s="46" t="s">
        <v>33</v>
      </c>
      <c r="D30" s="46"/>
      <c r="E30" s="4"/>
      <c r="F30" s="62" t="s">
        <v>34</v>
      </c>
      <c r="G30" s="63" t="s">
        <v>4</v>
      </c>
      <c r="H30" s="63" t="s">
        <v>10</v>
      </c>
      <c r="I30" s="63" t="s">
        <v>35</v>
      </c>
      <c r="J30" s="63" t="s">
        <v>36</v>
      </c>
      <c r="K30" s="63" t="s">
        <v>12</v>
      </c>
      <c r="L30" s="63" t="s">
        <v>11</v>
      </c>
      <c r="M30" s="63" t="s">
        <v>8</v>
      </c>
      <c r="N30" s="64"/>
      <c r="O30" s="43" t="s">
        <v>37</v>
      </c>
      <c r="R30" s="33" t="s">
        <v>19</v>
      </c>
      <c r="S30" s="34" t="s">
        <v>23</v>
      </c>
      <c r="T30" s="34" t="s">
        <v>40</v>
      </c>
      <c r="U30" s="34" t="s">
        <v>23</v>
      </c>
    </row>
    <row r="31" spans="2:22" x14ac:dyDescent="0.25">
      <c r="C31" t="s">
        <v>30</v>
      </c>
      <c r="F31" s="58"/>
      <c r="G31" s="59"/>
      <c r="H31" s="60">
        <f>4/60</f>
        <v>6.6666666666666666E-2</v>
      </c>
      <c r="I31" s="59"/>
      <c r="J31" s="59"/>
      <c r="K31" s="59"/>
      <c r="L31" s="59"/>
      <c r="M31" s="59"/>
      <c r="N31" s="61">
        <f>SUM(F31:L31)</f>
        <v>6.6666666666666666E-2</v>
      </c>
      <c r="O31" s="43"/>
      <c r="R31" s="34" t="s">
        <v>21</v>
      </c>
      <c r="S31" s="34">
        <v>5</v>
      </c>
      <c r="T31" s="34">
        <v>25.5</v>
      </c>
      <c r="U31" s="34">
        <v>32.5</v>
      </c>
    </row>
    <row r="32" spans="2:22" x14ac:dyDescent="0.25">
      <c r="C32" t="s">
        <v>14</v>
      </c>
      <c r="F32" s="55">
        <v>1E-3</v>
      </c>
      <c r="G32" s="47">
        <f>0.001*2</f>
        <v>2E-3</v>
      </c>
      <c r="H32" s="47">
        <v>0.03</v>
      </c>
      <c r="I32" s="47"/>
      <c r="J32" s="47"/>
      <c r="K32" s="47"/>
      <c r="L32" s="47"/>
      <c r="M32" s="47"/>
      <c r="N32" s="56">
        <f>SUM(F32:L32)</f>
        <v>3.3000000000000002E-2</v>
      </c>
      <c r="O32" s="43"/>
      <c r="R32" s="34" t="s">
        <v>22</v>
      </c>
      <c r="S32" s="34">
        <v>3.0000000000000001E-3</v>
      </c>
      <c r="T32" s="34">
        <v>2.5000000000000001E-2</v>
      </c>
      <c r="U32" s="34">
        <v>3.1E-2</v>
      </c>
    </row>
    <row r="33" spans="3:21" ht="15.75" thickBot="1" x14ac:dyDescent="0.3">
      <c r="C33" t="s">
        <v>29</v>
      </c>
      <c r="F33" s="55">
        <v>1E-3</v>
      </c>
      <c r="G33" s="47">
        <f>0.001*2</f>
        <v>2E-3</v>
      </c>
      <c r="H33" s="47">
        <v>2.3E-2</v>
      </c>
      <c r="I33" s="47"/>
      <c r="J33" s="47"/>
      <c r="K33" s="47"/>
      <c r="L33" s="47"/>
      <c r="M33" s="47"/>
      <c r="N33" s="56">
        <f>SUM(F33:L33)</f>
        <v>2.5999999999999999E-2</v>
      </c>
      <c r="O33" s="43"/>
      <c r="R33" s="34" t="s">
        <v>25</v>
      </c>
      <c r="S33" s="34"/>
      <c r="T33" s="34">
        <f>(S32+T32*3+U32)*2</f>
        <v>0.21800000000000003</v>
      </c>
      <c r="U33" s="34"/>
    </row>
    <row r="34" spans="3:21" ht="15.75" thickBot="1" x14ac:dyDescent="0.3">
      <c r="E34" t="s">
        <v>12</v>
      </c>
      <c r="F34" s="48">
        <v>0.1</v>
      </c>
      <c r="G34" s="49">
        <f>0.002*7</f>
        <v>1.4E-2</v>
      </c>
      <c r="H34" s="18">
        <v>0</v>
      </c>
      <c r="I34" s="57">
        <f>1.9/100*1.25*1.15</f>
        <v>2.7312499999999997E-2</v>
      </c>
      <c r="J34" s="19">
        <f>(0.025*3+0.031+0.003)*2</f>
        <v>0.21800000000000003</v>
      </c>
      <c r="K34" s="49">
        <f>0.333+0.033</f>
        <v>0.36599999999999999</v>
      </c>
      <c r="L34" s="18">
        <v>7.0000000000000007E-2</v>
      </c>
      <c r="M34" s="50">
        <v>0.08</v>
      </c>
      <c r="N34" s="51">
        <f>SUM(F34:M34)</f>
        <v>0.87531250000000005</v>
      </c>
    </row>
    <row r="35" spans="3:21" ht="15.75" thickBot="1" x14ac:dyDescent="0.3">
      <c r="E35" t="s">
        <v>16</v>
      </c>
      <c r="F35" s="17">
        <f t="shared" ref="F35:K35" si="8">SUM(F31:F34)</f>
        <v>0.10200000000000001</v>
      </c>
      <c r="G35" s="17">
        <f t="shared" si="8"/>
        <v>1.8000000000000002E-2</v>
      </c>
      <c r="H35" s="17">
        <f t="shared" si="8"/>
        <v>0.11966666666666667</v>
      </c>
      <c r="I35" s="17">
        <f t="shared" si="8"/>
        <v>2.7312499999999997E-2</v>
      </c>
      <c r="J35" s="52">
        <f t="shared" si="8"/>
        <v>0.21800000000000003</v>
      </c>
      <c r="K35" s="17">
        <f t="shared" si="8"/>
        <v>0.36599999999999999</v>
      </c>
      <c r="L35" s="17">
        <f>SUM(L31:L34)</f>
        <v>7.0000000000000007E-2</v>
      </c>
      <c r="M35" s="17">
        <f>SUM(M31:M34)</f>
        <v>0.08</v>
      </c>
      <c r="N35" s="53">
        <f>SUM(F35:M35)</f>
        <v>1.0009791666666668</v>
      </c>
      <c r="O35" t="s">
        <v>38</v>
      </c>
    </row>
    <row r="36" spans="3:21" x14ac:dyDescent="0.25">
      <c r="E36" s="54" t="s">
        <v>39</v>
      </c>
      <c r="F36" s="54">
        <v>143</v>
      </c>
      <c r="G36" s="54">
        <v>150</v>
      </c>
      <c r="H36" s="54">
        <v>150</v>
      </c>
      <c r="I36" s="54">
        <v>150</v>
      </c>
      <c r="J36" s="54">
        <v>174</v>
      </c>
      <c r="K36" s="54">
        <v>162</v>
      </c>
      <c r="L36" s="54">
        <v>143</v>
      </c>
      <c r="M36" s="54">
        <v>150</v>
      </c>
    </row>
    <row r="37" spans="3:21" x14ac:dyDescent="0.25">
      <c r="F37" s="30">
        <f>F36*F35</f>
        <v>14.586</v>
      </c>
      <c r="G37" s="30">
        <f t="shared" ref="G37:M37" si="9">G36*G35</f>
        <v>2.7</v>
      </c>
      <c r="H37" s="30">
        <f t="shared" si="9"/>
        <v>17.95</v>
      </c>
      <c r="I37" s="30">
        <f t="shared" si="9"/>
        <v>4.0968749999999998</v>
      </c>
      <c r="J37" s="30">
        <f t="shared" si="9"/>
        <v>37.932000000000002</v>
      </c>
      <c r="K37" s="30">
        <f t="shared" si="9"/>
        <v>59.292000000000002</v>
      </c>
      <c r="L37" s="30">
        <f t="shared" si="9"/>
        <v>10.010000000000002</v>
      </c>
      <c r="M37" s="30">
        <f t="shared" si="9"/>
        <v>12</v>
      </c>
      <c r="N37" s="41">
        <f>SUM(F37:L37)</f>
        <v>146.56687499999998</v>
      </c>
      <c r="O37" s="42" t="s">
        <v>31</v>
      </c>
    </row>
  </sheetData>
  <mergeCells count="1">
    <mergeCell ref="C30:D30"/>
  </mergeCells>
  <pageMargins left="0.7" right="0.7" top="0.75" bottom="0.75" header="0.3" footer="0.3"/>
  <pageSetup paperSize="9" scale="59" orientation="landscape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2023-12-06T08:07:09Z</dcterms:modified>
</cp:coreProperties>
</file>