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rmocoupleLogger. " sheetId="1" r:id="rId1"/>
  </sheets>
  <definedNames>
    <definedName name="BoardQty">'ThermocoupleLogger. '!$I$1</definedName>
    <definedName name="digikey_part_data">'ThermocoupleLogger. '!$J$5:$O$39</definedName>
    <definedName name="farnell_part_data">'ThermocoupleLogger. '!$P$5:$U$39</definedName>
    <definedName name="global_part_data">'ThermocoupleLogger. '!$A$5:$I$39</definedName>
    <definedName name="mouser_part_data">'ThermocoupleLogger. '!$V$5:$AA$39</definedName>
    <definedName name="newark_part_data">'ThermocoupleLogger. '!$AB$5:$AG$39</definedName>
    <definedName name="rs_part_data">'ThermocoupleLogger. '!$AH$5:$AM$39</definedName>
    <definedName name="TotalCost">'ThermocoupleLogger.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<sst xmlns="http://schemas.openxmlformats.org/spreadsheetml/2006/main" count="361" uniqueCount="209">
  <si>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</si>
  <si>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</si>
  <si>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</si>
  <si>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</si>
  <si>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</si>
  <si>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</si>
  <si>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</si>
  <si>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</si>
  <si>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</si>
  <si>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</si>
  <si>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U1</t>
  </si>
  <si>
    <t>LF50ABDT-TR</t>
  </si>
  <si>
    <t>TO_SOT_Packages_SMD:TO-252-3_TabPin4</t>
  </si>
  <si>
    <t>LF50_TO252</t>
  </si>
  <si>
    <t>IC1</t>
  </si>
  <si>
    <t>ATMEGA328P-AU</t>
  </si>
  <si>
    <t>Housings_QFP:TQFP-32_7x7mm_Pitch0.8mm</t>
  </si>
  <si>
    <t>ATMEGA328-P</t>
  </si>
  <si>
    <t>R5-R7</t>
  </si>
  <si>
    <t>RC0805JR0722K</t>
  </si>
  <si>
    <t>Resistors_SMD:R_0805</t>
  </si>
  <si>
    <t>22k</t>
  </si>
  <si>
    <t>Y1</t>
  </si>
  <si>
    <t>Crystals:Crystal_SMD_Abracon_ABM3B-4pin_5.0x3.2mm</t>
  </si>
  <si>
    <t>Crystal_8MHz</t>
  </si>
  <si>
    <t>R4</t>
  </si>
  <si>
    <t>RC0805JR0710K</t>
  </si>
  <si>
    <t>10k</t>
  </si>
  <si>
    <t>SW2,SW3</t>
  </si>
  <si>
    <t>B3S-1000</t>
  </si>
  <si>
    <t>Buttons_Switches_SMD:SW_SPST_B3S-1000</t>
  </si>
  <si>
    <t>SW_PUSH</t>
  </si>
  <si>
    <t>U14</t>
  </si>
  <si>
    <t>MAX31855KASA</t>
  </si>
  <si>
    <t>Housings_SOIC:SOIC-8_3.9x4.9mm_Pitch1.27mm</t>
  </si>
  <si>
    <t>L1-L16</t>
  </si>
  <si>
    <t>MPZ2012S101A</t>
  </si>
  <si>
    <t>Inductors_SMD:L_0805</t>
  </si>
  <si>
    <t>Ferrite_Bead_Small</t>
  </si>
  <si>
    <t>U4</t>
  </si>
  <si>
    <t>ADG407</t>
  </si>
  <si>
    <t>Housings_LCC:PLCC-28</t>
  </si>
  <si>
    <t>J4</t>
  </si>
  <si>
    <t>Pin_Headers:Pin_Header_Straight_2x03_Pitch2.54mm</t>
  </si>
  <si>
    <t>Conn_02x03_Top_Bottom</t>
  </si>
  <si>
    <t>Q1</t>
  </si>
  <si>
    <t>MMBT3904LT1G</t>
  </si>
  <si>
    <t>TO_SOT_Packages_SMD:SOT-23</t>
  </si>
  <si>
    <t>BD139</t>
  </si>
  <si>
    <t>C4</t>
  </si>
  <si>
    <t>MC0805F106Z100CT</t>
  </si>
  <si>
    <t>Capacitors_SMD:C_0805</t>
  </si>
  <si>
    <t>10uF</t>
  </si>
  <si>
    <t>D1</t>
  </si>
  <si>
    <t>L-93WEGW</t>
  </si>
  <si>
    <t>LEDs:LED_D3.0mm-3</t>
  </si>
  <si>
    <t>LED_Dual_ACA</t>
  </si>
  <si>
    <t>MK1-MK4</t>
  </si>
  <si>
    <t>Mounting_Holes:MountingHole_2.7mm_M2.5_Pad_Via</t>
  </si>
  <si>
    <t>Mounting_Hole</t>
  </si>
  <si>
    <t>BT2</t>
  </si>
  <si>
    <t>2293258</t>
  </si>
  <si>
    <t>Battery_Holders:Keystone_106_1x20mm-CoinCell</t>
  </si>
  <si>
    <t>3V [CR2032]</t>
  </si>
  <si>
    <t>R11</t>
  </si>
  <si>
    <t>RC0805JR07330R</t>
  </si>
  <si>
    <t>330R</t>
  </si>
  <si>
    <t>J1</t>
  </si>
  <si>
    <t>FC68127</t>
  </si>
  <si>
    <t>jp_personal:CLIFF_FC68127</t>
  </si>
  <si>
    <t>U3,U5-U11</t>
  </si>
  <si>
    <t>B2B-EH-A(LF)(SN)</t>
  </si>
  <si>
    <t>Connectors_JST:JST_EH_B02B-EH-A_02x2.50mm_Straight</t>
  </si>
  <si>
    <t>TC_Connector</t>
  </si>
  <si>
    <t>U2</t>
  </si>
  <si>
    <t>MCP1703A-3302_SOT23</t>
  </si>
  <si>
    <t>R8,R9</t>
  </si>
  <si>
    <t>RC0805JR074K7</t>
  </si>
  <si>
    <t>4.7k</t>
  </si>
  <si>
    <t>R3,R10</t>
  </si>
  <si>
    <t>CON1</t>
  </si>
  <si>
    <t>jp_personal:Conn_uSDcard</t>
  </si>
  <si>
    <t>SD_Card</t>
  </si>
  <si>
    <t>D2,D3</t>
  </si>
  <si>
    <t>1N4448W-7-F</t>
  </si>
  <si>
    <t>Diodes_SMD:D_SOD-123</t>
  </si>
  <si>
    <t>R1,R2</t>
  </si>
  <si>
    <t>ERJ6GEYJ751V</t>
  </si>
  <si>
    <t>750R</t>
  </si>
  <si>
    <t>SW1</t>
  </si>
  <si>
    <t>SW_SPST</t>
  </si>
  <si>
    <t>BT1</t>
  </si>
  <si>
    <t>Battery</t>
  </si>
  <si>
    <t>C3,C5,C16-C18,C20-C22</t>
  </si>
  <si>
    <t>GRM219R71C104KA01D</t>
  </si>
  <si>
    <t>100nF</t>
  </si>
  <si>
    <t>C1,C2</t>
  </si>
  <si>
    <t>EEEFT1C101AR</t>
  </si>
  <si>
    <t>Capacitors_SMD:CP_Elec_5x5.3</t>
  </si>
  <si>
    <t>100uF</t>
  </si>
  <si>
    <t>J3</t>
  </si>
  <si>
    <t>Pin_Headers:Pin_Header_Straight_1x05_Pitch2.54mm</t>
  </si>
  <si>
    <t>CONN_01X05</t>
  </si>
  <si>
    <t>U13</t>
  </si>
  <si>
    <t>DS3231M+</t>
  </si>
  <si>
    <t>Housings_SOIC:SOIC-16W_7.5x10.3mm_Pitch1.27mm</t>
  </si>
  <si>
    <t>DS3231</t>
  </si>
  <si>
    <t>C6-C15,C19</t>
  </si>
  <si>
    <t>GRM2165C1H103KA01D</t>
  </si>
  <si>
    <t>10nF</t>
  </si>
  <si>
    <t>U12</t>
  </si>
  <si>
    <t>Pin_Headers:Pin_Header_Straight_1x06_Pitch2.54mm</t>
  </si>
  <si>
    <t>I2C_20x4_DISPLAY</t>
  </si>
  <si>
    <t>J2</t>
  </si>
  <si>
    <t>Pin_Headers:Pin_Header_Straight_1x03_Pitch2.54mm</t>
  </si>
  <si>
    <t>CONN_01X03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</si>
  <si>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</si>
  <si>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</si>
  <si>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</si>
  <si>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</si>
  <si>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</si>
  <si>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</si>
  <si>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</si>
  <si>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</si>
  <si>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</si>
  <si>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497-8344-1-ND</t>
  </si>
  <si>
    <t>ATMEGA328P-AU-ND</t>
  </si>
  <si>
    <t>311-22KARCT-ND</t>
  </si>
  <si>
    <t>YAG1329CT-ND</t>
  </si>
  <si>
    <t>SW415-ND</t>
  </si>
  <si>
    <t>MAX31855KASA+-ND</t>
  </si>
  <si>
    <t>445-172903-1-ND</t>
  </si>
  <si>
    <t>ADG407BP-ND</t>
  </si>
  <si>
    <t>MMBT3904LT3GOSCT-ND</t>
  </si>
  <si>
    <t>311-330ARCT-ND</t>
  </si>
  <si>
    <t>455-1611-ND</t>
  </si>
  <si>
    <t>YAG1334CT-ND</t>
  </si>
  <si>
    <t>1N4448W-FDICT-ND</t>
  </si>
  <si>
    <t>P750ACT-ND</t>
  </si>
  <si>
    <t>490-1683-1-ND</t>
  </si>
  <si>
    <t>P15086CT-ND</t>
  </si>
  <si>
    <t>Farnell</t>
  </si>
  <si>
    <t>2296041</t>
  </si>
  <si>
    <t>2425124RL</t>
  </si>
  <si>
    <t>9234179</t>
  </si>
  <si>
    <t>9234136</t>
  </si>
  <si>
    <t>177807</t>
  </si>
  <si>
    <t>2515562</t>
  </si>
  <si>
    <t>1669751</t>
  </si>
  <si>
    <t>1079429</t>
  </si>
  <si>
    <t>1459100</t>
  </si>
  <si>
    <t>1759421</t>
  </si>
  <si>
    <t>1142520</t>
  </si>
  <si>
    <t>9233946</t>
  </si>
  <si>
    <t>2309470</t>
  </si>
  <si>
    <t>2399159</t>
  </si>
  <si>
    <t>9234098</t>
  </si>
  <si>
    <t>1843738</t>
  </si>
  <si>
    <t>2057698</t>
  </si>
  <si>
    <t>2611934</t>
  </si>
  <si>
    <t>2065969</t>
  </si>
  <si>
    <t>2515405</t>
  </si>
  <si>
    <t>Mouser</t>
  </si>
  <si>
    <t>511-LF50ABDT-TR</t>
  </si>
  <si>
    <t>810-MPZ2012S101A</t>
  </si>
  <si>
    <t>584-ADG407BP</t>
  </si>
  <si>
    <t>604-L93WEGW</t>
  </si>
  <si>
    <t>Not Assigned</t>
  </si>
  <si>
    <t>621-1N4448W-F</t>
  </si>
  <si>
    <t>81-GRM40X104K16D</t>
  </si>
  <si>
    <t>700-DS3231M+</t>
  </si>
  <si>
    <t>Newark</t>
  </si>
  <si>
    <t>89K1290</t>
  </si>
  <si>
    <t>68T2935</t>
  </si>
  <si>
    <t>68R0267</t>
  </si>
  <si>
    <t>68R0258</t>
  </si>
  <si>
    <t>52F3560</t>
  </si>
  <si>
    <t>73Y3352</t>
  </si>
  <si>
    <t>33P7647</t>
  </si>
  <si>
    <t>39Y2632</t>
  </si>
  <si>
    <t>83H7337</t>
  </si>
  <si>
    <t>06R3939</t>
  </si>
  <si>
    <t>17M9085</t>
  </si>
  <si>
    <t>58K2751</t>
  </si>
  <si>
    <t>68R0272</t>
  </si>
  <si>
    <t>69W8909</t>
  </si>
  <si>
    <t>53X3090</t>
  </si>
  <si>
    <t>68R0273</t>
  </si>
  <si>
    <t>12T2306</t>
  </si>
  <si>
    <t>63W1329</t>
  </si>
  <si>
    <t>96Y9285</t>
  </si>
  <si>
    <t>62W7036</t>
  </si>
  <si>
    <t>73Y1622</t>
  </si>
  <si>
    <t>Rs Components</t>
  </si>
  <si>
    <t>686-8938</t>
  </si>
  <si>
    <t>131-0271</t>
  </si>
  <si>
    <t>183-701</t>
  </si>
  <si>
    <t>786-1017</t>
  </si>
  <si>
    <t>604-2202</t>
  </si>
  <si>
    <t>523-0054</t>
  </si>
  <si>
    <t>545-0343</t>
  </si>
  <si>
    <t>228-5685</t>
  </si>
  <si>
    <t>805-1668</t>
  </si>
  <si>
    <t>515-1383</t>
  </si>
  <si>
    <t>738-4730</t>
  </si>
  <si>
    <t>732-6747</t>
  </si>
  <si>
    <t>790-0667</t>
  </si>
  <si>
    <t>747-2499</t>
  </si>
  <si>
    <t>778-1484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</si>
</sst>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stmicroelectronics/LF50ABDT-TR/497-8344-1-ND/1958549" TargetMode="External"/><Relationship Id="rId2" Type="http://schemas.openxmlformats.org/officeDocument/2006/relationships/hyperlink" Target="http://it.farnell.com/stmicroelectronics/lf50abdt-tr/ldo-0-45vdo-0-5a-5v-3dpak/dp/2296041" TargetMode="External"/><Relationship Id="rId3" Type="http://schemas.openxmlformats.org/officeDocument/2006/relationships/hyperlink" Target="http://www.mouser.com/Search/../ProductDetail/STMicroelectronics/LF50ABDT-TR/?qs=sGAEpiMZZMtVbdwZCAmSD1GsjOqtaM3O" TargetMode="External"/><Relationship Id="rId4" Type="http://schemas.openxmlformats.org/officeDocument/2006/relationships/hyperlink" Target="http://www.newark.com/stmicroelectronics/lf50abdt-tr/ldo-voltage-regulator-5v-0-5a/dp/89K1290" TargetMode="External"/><Relationship Id="rId5" Type="http://schemas.openxmlformats.org/officeDocument/2006/relationships/hyperlink" Target="http://it.rs-online.com/web/c/?searchTerm=LF50ABDT-TR%20" TargetMode="External"/><Relationship Id="rId6" Type="http://schemas.openxmlformats.org/officeDocument/2006/relationships/hyperlink" Target="http://www.digikey.com/product-detail/en/microchip-technology/ATMEGA328P-AU/ATMEGA328P-AU-ND/1832260" TargetMode="External"/><Relationship Id="rId7" Type="http://schemas.openxmlformats.org/officeDocument/2006/relationships/hyperlink" Target="http://it.farnell.com/atmel/atmega328p-aur/mcu-8bit-atmega-20mhz-tqfp-32/dp/2425124RL" TargetMode="External"/><Relationship Id="rId8" Type="http://schemas.openxmlformats.org/officeDocument/2006/relationships/hyperlink" Target="http://www.newark.com/microchip/atmega328p-au/microcontroller-mcu-8-bit-atmega/dp/68T2935" TargetMode="External"/><Relationship Id="rId9" Type="http://schemas.openxmlformats.org/officeDocument/2006/relationships/hyperlink" Target="http://it.rs-online.com/web/c/?searchTerm=ATMEGA328P-AU%20" TargetMode="External"/><Relationship Id="rId10" Type="http://schemas.openxmlformats.org/officeDocument/2006/relationships/hyperlink" Target="http://www.digikey.com/product-detail/en/yageo/RC0805JR-0722KL/311-22KARCT-ND/731233" TargetMode="External"/><Relationship Id="rId11" Type="http://schemas.openxmlformats.org/officeDocument/2006/relationships/hyperlink" Target="http://it.farnell.com/yageo-phycomp/rc0805jr-0722kl/res-film-spesso-22k-5-0-125w-0805/dp/9234179" TargetMode="External"/><Relationship Id="rId12" Type="http://schemas.openxmlformats.org/officeDocument/2006/relationships/hyperlink" Target="http://www.newark.com/yageo/rc0805jr-0722kl/res-thick-film-22k-5-0-125w-0805/dp/68R0267" TargetMode="External"/><Relationship Id="rId13" Type="http://schemas.openxmlformats.org/officeDocument/2006/relationships/hyperlink" Target="http://www.digikey.com/product-detail/en/yageo/RC0805JR-0710KP/YAG1329CT-ND/4935442" TargetMode="External"/><Relationship Id="rId14" Type="http://schemas.openxmlformats.org/officeDocument/2006/relationships/hyperlink" Target="http://it.farnell.com/yageo-phycomp/rc0805jr-0710kl/res-film-spesso-10k-5-0-125w-0805/dp/9234136" TargetMode="External"/><Relationship Id="rId15" Type="http://schemas.openxmlformats.org/officeDocument/2006/relationships/hyperlink" Target="http://www.newark.com/yageo/rc0805jr-0710kl/res-thick-film-10k-5-0-125w-0805/dp/68R0258" TargetMode="External"/><Relationship Id="rId16" Type="http://schemas.openxmlformats.org/officeDocument/2006/relationships/hyperlink" Target="http://www.digikey.com/product-detail/en/omron-electronics-inc-emc-div/B3S-1000/SW415-ND/20686" TargetMode="External"/><Relationship Id="rId17" Type="http://schemas.openxmlformats.org/officeDocument/2006/relationships/hyperlink" Target="http://it.farnell.com/omron-electronic-components/b3s-1000/switch-spno-0-05a-24v-smd/dp/177807" TargetMode="External"/><Relationship Id="rId18" Type="http://schemas.openxmlformats.org/officeDocument/2006/relationships/hyperlink" Target="http://www.newark.com/omron-electronic-components/b3s-1000/switch-tactile-spst-no-50ma-smd/dp/52F3560" TargetMode="External"/><Relationship Id="rId19" Type="http://schemas.openxmlformats.org/officeDocument/2006/relationships/hyperlink" Target="http://it.rs-online.com/web/c/?searchTerm=B3S-1000%20" TargetMode="External"/><Relationship Id="rId20" Type="http://schemas.openxmlformats.org/officeDocument/2006/relationships/hyperlink" Target="http://www.digikey.com/product-detail/en/maxim-integrated/MAX31855KASA/MAX31855KASA-ND/2591564" TargetMode="External"/><Relationship Id="rId21" Type="http://schemas.openxmlformats.org/officeDocument/2006/relationships/hyperlink" Target="http://it.farnell.com/maxim-integrated-products/max31855kasa/sensore-temperatura-2gra-c-nsoic/dp/2515562" TargetMode="External"/><Relationship Id="rId22" Type="http://schemas.openxmlformats.org/officeDocument/2006/relationships/hyperlink" Target="http://www.newark.com/maxim-integrated-products/max31855kasa/temperature-sensor-2deg-c-nsoic/dp/73Y3352" TargetMode="External"/><Relationship Id="rId23" Type="http://schemas.openxmlformats.org/officeDocument/2006/relationships/hyperlink" Target="http://it.rs-online.com/web/c/?searchTerm=MAX31855KASA%20" TargetMode="External"/><Relationship Id="rId24" Type="http://schemas.openxmlformats.org/officeDocument/2006/relationships/hyperlink" Target="http://www.digikey.com/product-detail/en/tdk-corporation/MPZ2012S101ATD25/445-172903-1-ND/5040534" TargetMode="External"/><Relationship Id="rId25" Type="http://schemas.openxmlformats.org/officeDocument/2006/relationships/hyperlink" Target="http://it.farnell.com/tdk/mpz2012s101a/grano-chip-0-02-ohm-4a-0805/dp/1669751" TargetMode="External"/><Relationship Id="rId26" Type="http://schemas.openxmlformats.org/officeDocument/2006/relationships/hyperlink" Target="http://www.mouser.com/Search/../ProductDetail/TDK/MPZ2012S101A/?qs=sGAEpiMZZMtdyQheitOmRaspPRlp9Yc%252bnXiIT%2fA908I%3d" TargetMode="External"/><Relationship Id="rId27" Type="http://schemas.openxmlformats.org/officeDocument/2006/relationships/hyperlink" Target="http://www.newark.com/tdk/mpz2012s101a/ferrite-bead-0-02ohm-4a-0805/dp/33P7647" TargetMode="External"/><Relationship Id="rId28" Type="http://schemas.openxmlformats.org/officeDocument/2006/relationships/hyperlink" Target="http://it.rs-online.com/web/c/?searchTerm=MPZ2012S101A%20" TargetMode="External"/><Relationship Id="rId29" Type="http://schemas.openxmlformats.org/officeDocument/2006/relationships/hyperlink" Target="http://www.digikey.com/product-detail/en/analog-devices-inc/ADG407BP/ADG407BP-ND/612254" TargetMode="External"/><Relationship Id="rId30" Type="http://schemas.openxmlformats.org/officeDocument/2006/relationships/hyperlink" Target="http://it.farnell.com/analog-devices/adg407bnz/ic-mux-8-canali-dp-dip28-407/dp/1079429" TargetMode="External"/><Relationship Id="rId31" Type="http://schemas.openxmlformats.org/officeDocument/2006/relationships/hyperlink" Target="http://www.mouser.com/Search/../ProductDetail/Analog-Devices/ADG407BP/?qs=sGAEpiMZZMtxrAS98ir%252bs4YpfXGcyaotlt55xREQsjY%3d" TargetMode="External"/><Relationship Id="rId32" Type="http://schemas.openxmlformats.org/officeDocument/2006/relationships/hyperlink" Target="http://www.newark.com/analog-devices/adg407bpz/analogue-mux-dual-8-1-plcc-28/dp/39Y2632" TargetMode="External"/><Relationship Id="rId33" Type="http://schemas.openxmlformats.org/officeDocument/2006/relationships/hyperlink" Target="http://it.rs-online.com/web/p/multiplexer/5230054/" TargetMode="External"/><Relationship Id="rId34" Type="http://schemas.openxmlformats.org/officeDocument/2006/relationships/hyperlink" Target="http://www.digikey.com/product-detail/en/on-semiconductor/MMBT3904LT3G/MMBT3904LT3GOSCT-ND/1139814" TargetMode="External"/><Relationship Id="rId35" Type="http://schemas.openxmlformats.org/officeDocument/2006/relationships/hyperlink" Target="http://it.farnell.com/on-semiconductor/mmbt3904lt1g/transistor-npn-40v-sot-23/dp/1459100" TargetMode="External"/><Relationship Id="rId36" Type="http://schemas.openxmlformats.org/officeDocument/2006/relationships/hyperlink" Target="http://www.newark.com/on-semiconductor/mmbt3904lt1g/bipolar-transistor-npn-40v-sot/dp/83H7337" TargetMode="External"/><Relationship Id="rId37" Type="http://schemas.openxmlformats.org/officeDocument/2006/relationships/hyperlink" Target="http://it.rs-online.com/web/p/transistor-bipolari/5450343/" TargetMode="External"/><Relationship Id="rId38" Type="http://schemas.openxmlformats.org/officeDocument/2006/relationships/hyperlink" Target="http://it.farnell.com/multicomp/mc0805f106z100ct/condensatore-mlcc-y5v-10uf-0805/dp/1759421" TargetMode="External"/><Relationship Id="rId39" Type="http://schemas.openxmlformats.org/officeDocument/2006/relationships/hyperlink" Target="http://www.newark.com/multicomp/mc0805f106z100ct/ceramic-capacitor-10uf-10v-y5v/dp/06R3939" TargetMode="External"/><Relationship Id="rId40" Type="http://schemas.openxmlformats.org/officeDocument/2006/relationships/hyperlink" Target="http://it.farnell.com/webapp/wcs/stores/servlet/Search?catalogId=15001&amp;langId=-4&amp;storeId=10165&amp;gs=true&amp;st=L-93WEGW%20" TargetMode="External"/><Relationship Id="rId41" Type="http://schemas.openxmlformats.org/officeDocument/2006/relationships/hyperlink" Target="http://www.mouser.com/Search/Refine.aspx?Keyword=L-93WEGW%20" TargetMode="External"/><Relationship Id="rId42" Type="http://schemas.openxmlformats.org/officeDocument/2006/relationships/hyperlink" Target="http://www.newark.com/webapp/wcs/stores/servlet/Search?catalogId=15003&amp;langId=-1&amp;storeId=10194&amp;gs=true&amp;st=L-93WEGW%20" TargetMode="External"/><Relationship Id="rId43" Type="http://schemas.openxmlformats.org/officeDocument/2006/relationships/hyperlink" Target="http://it.rs-online.com/web/c/?searchTerm=L-93WEGW%20" TargetMode="External"/><Relationship Id="rId44" Type="http://schemas.openxmlformats.org/officeDocument/2006/relationships/hyperlink" Target="http://it.farnell.com/webapp/wcs/stores/servlet/Search?catalogId=15001&amp;langId=-4&amp;storeId=10165&amp;gs=true&amp;st=2293258%20" TargetMode="External"/><Relationship Id="rId45" Type="http://schemas.openxmlformats.org/officeDocument/2006/relationships/hyperlink" Target="http://www.newark.com/webapp/wcs/stores/servlet/Search?catalogId=15003&amp;langId=-1&amp;storeId=10194&amp;gs=true&amp;st=2293258%20" TargetMode="External"/><Relationship Id="rId46" Type="http://schemas.openxmlformats.org/officeDocument/2006/relationships/hyperlink" Target="http://www.digikey.com/product-detail/en/yageo/RC0805JR-07330RL/311-330ARCT-ND/731258" TargetMode="External"/><Relationship Id="rId47" Type="http://schemas.openxmlformats.org/officeDocument/2006/relationships/hyperlink" Target="http://it.farnell.com/yageo-phycomp/rc0805jr-07330rl/res-film-spesso-330r-5-0-125w/dp/9233946" TargetMode="External"/><Relationship Id="rId48" Type="http://schemas.openxmlformats.org/officeDocument/2006/relationships/hyperlink" Target="http://www.newark.com/yageo/rc0805jr-07330rl/res-thick-film-330r-5-0-125w-0805/dp/68R0272" TargetMode="External"/><Relationship Id="rId49" Type="http://schemas.openxmlformats.org/officeDocument/2006/relationships/hyperlink" Target="http://it.farnell.com/webapp/wcs/stores/servlet/Search?catalogId=15001&amp;langId=-4&amp;storeId=10165&amp;gs=true&amp;st=FC68127%20" TargetMode="External"/><Relationship Id="rId50" Type="http://schemas.openxmlformats.org/officeDocument/2006/relationships/hyperlink" Target="http://www.newark.com/webapp/wcs/stores/servlet/Search?catalogId=15003&amp;langId=-1&amp;storeId=10194&amp;gs=true&amp;st=FC68127%20" TargetMode="External"/><Relationship Id="rId51" Type="http://schemas.openxmlformats.org/officeDocument/2006/relationships/hyperlink" Target="http://it.rs-online.com/web/c/?searchTerm=FC68127%20" TargetMode="External"/><Relationship Id="rId52" Type="http://schemas.openxmlformats.org/officeDocument/2006/relationships/hyperlink" Target="http://www.digikey.com/scripts/DkSearch/dksus.dll?WT.z_header=search_go&amp;lang=en&amp;keywords=B2B-EH-A%28LF%29%28SN%29%20" TargetMode="External"/><Relationship Id="rId53" Type="http://schemas.openxmlformats.org/officeDocument/2006/relationships/hyperlink" Target="http://it.farnell.com/webapp/wcs/stores/servlet/Search?catalogId=15001&amp;langId=-4&amp;storeId=10165&amp;gs=true&amp;st=B2B-EH-A%28LF%29%28SN%29%20" TargetMode="External"/><Relationship Id="rId54" Type="http://schemas.openxmlformats.org/officeDocument/2006/relationships/hyperlink" Target="http://www.mouser.com/Search/Refine.aspx?Keyword=B2B-EH-A%28LF%29%28SN%29%20" TargetMode="External"/><Relationship Id="rId55" Type="http://schemas.openxmlformats.org/officeDocument/2006/relationships/hyperlink" Target="http://www.newark.com/webapp/wcs/stores/servlet/Search?catalogId=15003&amp;langId=-1&amp;storeId=10194&amp;gs=true&amp;st=B2B-EH-A%28LF%29%28SN%29%20" TargetMode="External"/><Relationship Id="rId56" Type="http://schemas.openxmlformats.org/officeDocument/2006/relationships/hyperlink" Target="http://it.rs-online.com/web/p/file-di-contatti-da-pcb/5151383/" TargetMode="External"/><Relationship Id="rId57" Type="http://schemas.openxmlformats.org/officeDocument/2006/relationships/hyperlink" Target="http://www.digikey.com/product-detail/en/yageo/RC0805JR-074K7P/YAG1334CT-ND/4935447" TargetMode="External"/><Relationship Id="rId58" Type="http://schemas.openxmlformats.org/officeDocument/2006/relationships/hyperlink" Target="http://it.farnell.com/yageo-phycomp/rc0805jr-074k7l/res-film-spesso-4k7-5-0-125w-0805/dp/9234098" TargetMode="External"/><Relationship Id="rId59" Type="http://schemas.openxmlformats.org/officeDocument/2006/relationships/hyperlink" Target="http://www.newark.com/yageo/rc0805jr-074k7l/res-thick-film-4k7-5-0-125w-0805/dp/68R0273" TargetMode="External"/><Relationship Id="rId60" Type="http://schemas.openxmlformats.org/officeDocument/2006/relationships/hyperlink" Target="http://www.digikey.com/product-detail/en/yageo/RC0805JR-0710KP/YAG1329CT-ND/4935442" TargetMode="External"/><Relationship Id="rId61" Type="http://schemas.openxmlformats.org/officeDocument/2006/relationships/hyperlink" Target="http://it.farnell.com/yageo-phycomp/rc0805jr-0710kl/res-film-spesso-10k-5-0-125w-0805/dp/9234136" TargetMode="External"/><Relationship Id="rId62" Type="http://schemas.openxmlformats.org/officeDocument/2006/relationships/hyperlink" Target="http://www.newark.com/yageo/rc0805jr-0710kl/res-thick-film-10k-5-0-125w-0805/dp/68R0258" TargetMode="External"/><Relationship Id="rId63" Type="http://schemas.openxmlformats.org/officeDocument/2006/relationships/hyperlink" Target="http://www.digikey.com/product-detail/en/diodes-incorporated/1N4448W-7-F/1N4448W-FDICT-ND/717799" TargetMode="External"/><Relationship Id="rId64" Type="http://schemas.openxmlformats.org/officeDocument/2006/relationships/hyperlink" Target="http://it.farnell.com/diodes-inc/1n4448w-7-f/diodo-commutaz-75v-0-4w-sod123/dp/1843738" TargetMode="External"/><Relationship Id="rId65" Type="http://schemas.openxmlformats.org/officeDocument/2006/relationships/hyperlink" Target="http://www.mouser.com/Search/Refine.aspx?Keyword=1N4448W-7-F%20" TargetMode="External"/><Relationship Id="rId66" Type="http://schemas.openxmlformats.org/officeDocument/2006/relationships/hyperlink" Target="http://www.newark.com/webapp/wcs/stores/servlet/Search?catalogId=15003&amp;langId=-1&amp;storeId=10194&amp;gs=true&amp;st=1N4448W-7-F%20" TargetMode="External"/><Relationship Id="rId67" Type="http://schemas.openxmlformats.org/officeDocument/2006/relationships/hyperlink" Target="http://it.rs-online.com/web/p/diodi-switching/7384730/" TargetMode="External"/><Relationship Id="rId68" Type="http://schemas.openxmlformats.org/officeDocument/2006/relationships/hyperlink" Target="http://www.digikey.com/product-detail/en/panasonic-electronic-components/ERJ-6GEYJ751V/P750ACT-ND/90034" TargetMode="External"/><Relationship Id="rId69" Type="http://schemas.openxmlformats.org/officeDocument/2006/relationships/hyperlink" Target="http://it.farnell.com/panasonic-electronic-components/erj6geyj751v/res-film-spesso-750r-5-0-125w/dp/2057698" TargetMode="External"/><Relationship Id="rId70" Type="http://schemas.openxmlformats.org/officeDocument/2006/relationships/hyperlink" Target="http://www.newark.com/panasonic-electronic-components/erj6geyj751v/surface-mount-thick-film-resistor/dp/63W1329" TargetMode="External"/><Relationship Id="rId71" Type="http://schemas.openxmlformats.org/officeDocument/2006/relationships/hyperlink" Target="http://it.rs-online.com/web/c/?searchTerm=ERJ6GEYJ751V%20" TargetMode="External"/><Relationship Id="rId72" Type="http://schemas.openxmlformats.org/officeDocument/2006/relationships/hyperlink" Target="http://www.digikey.com/scripts/DkSearch/dksus.dll?WT.z_header=search_go&amp;lang=en&amp;keywords=B2B-EH-A%28LF%29%28SN%29%20" TargetMode="External"/><Relationship Id="rId73" Type="http://schemas.openxmlformats.org/officeDocument/2006/relationships/hyperlink" Target="http://it.farnell.com/webapp/wcs/stores/servlet/Search?catalogId=15001&amp;langId=-4&amp;storeId=10165&amp;gs=true&amp;st=B2B-EH-A%28LF%29%28SN%29%20" TargetMode="External"/><Relationship Id="rId74" Type="http://schemas.openxmlformats.org/officeDocument/2006/relationships/hyperlink" Target="http://www.mouser.com/Search/Refine.aspx?Keyword=B2B-EH-A%28LF%29%28SN%29%20" TargetMode="External"/><Relationship Id="rId75" Type="http://schemas.openxmlformats.org/officeDocument/2006/relationships/hyperlink" Target="http://www.newark.com/webapp/wcs/stores/servlet/Search?catalogId=15003&amp;langId=-1&amp;storeId=10194&amp;gs=true&amp;st=B2B-EH-A%28LF%29%28SN%29%20" TargetMode="External"/><Relationship Id="rId76" Type="http://schemas.openxmlformats.org/officeDocument/2006/relationships/hyperlink" Target="http://it.rs-online.com/web/p/file-di-contatti-da-pcb/5151383/" TargetMode="External"/><Relationship Id="rId77" Type="http://schemas.openxmlformats.org/officeDocument/2006/relationships/hyperlink" Target="http://www.digikey.com/scripts/DkSearch/dksus.dll?WT.z_header=search_go&amp;lang=en&amp;keywords=B2B-EH-A%28LF%29%28SN%29%20" TargetMode="External"/><Relationship Id="rId78" Type="http://schemas.openxmlformats.org/officeDocument/2006/relationships/hyperlink" Target="http://it.farnell.com/webapp/wcs/stores/servlet/Search?catalogId=15001&amp;langId=-4&amp;storeId=10165&amp;gs=true&amp;st=B2B-EH-A%28LF%29%28SN%29%20" TargetMode="External"/><Relationship Id="rId79" Type="http://schemas.openxmlformats.org/officeDocument/2006/relationships/hyperlink" Target="http://www.mouser.com/Search/Refine.aspx?Keyword=B2B-EH-A%28LF%29%28SN%29%20" TargetMode="External"/><Relationship Id="rId80" Type="http://schemas.openxmlformats.org/officeDocument/2006/relationships/hyperlink" Target="http://www.newark.com/webapp/wcs/stores/servlet/Search?catalogId=15003&amp;langId=-1&amp;storeId=10194&amp;gs=true&amp;st=B2B-EH-A%28LF%29%28SN%29%20" TargetMode="External"/><Relationship Id="rId81" Type="http://schemas.openxmlformats.org/officeDocument/2006/relationships/hyperlink" Target="http://it.rs-online.com/web/p/file-di-contatti-da-pcb/5151383/" TargetMode="External"/><Relationship Id="rId82" Type="http://schemas.openxmlformats.org/officeDocument/2006/relationships/hyperlink" Target="http://www.digikey.com/product-detail/en/murata-electronics-north-america/GRM219R71C104KA01D/490-1683-1-ND/587529" TargetMode="External"/><Relationship Id="rId83" Type="http://schemas.openxmlformats.org/officeDocument/2006/relationships/hyperlink" Target="http://it.farnell.com/murata/grm219r71c104ka01d/cond-mlcc-x7r-0-1uf-16v-0805/dp/2611934" TargetMode="External"/><Relationship Id="rId84" Type="http://schemas.openxmlformats.org/officeDocument/2006/relationships/hyperlink" Target="http://www.mouser.com/Search/Refine.aspx?Keyword=GRM219R71C104KA01D%20" TargetMode="External"/><Relationship Id="rId85" Type="http://schemas.openxmlformats.org/officeDocument/2006/relationships/hyperlink" Target="http://www.newark.com/webapp/wcs/stores/servlet/Search?catalogId=15003&amp;langId=-1&amp;storeId=10194&amp;gs=true&amp;st=GRM219R71C104KA01D%20" TargetMode="External"/><Relationship Id="rId86" Type="http://schemas.openxmlformats.org/officeDocument/2006/relationships/hyperlink" Target="http://it.rs-online.com/web/c/?searchTerm=GRM219R71C104KA01D%20" TargetMode="External"/><Relationship Id="rId87" Type="http://schemas.openxmlformats.org/officeDocument/2006/relationships/hyperlink" Target="http://www.digikey.com/product-detail/en/panasonic-electronic-components/EEE-FT1C101AR/P15086CT-ND/2796935" TargetMode="External"/><Relationship Id="rId88" Type="http://schemas.openxmlformats.org/officeDocument/2006/relationships/hyperlink" Target="http://it.farnell.com/panasonic-electronic-components/eeeft1c101ar/condens-elett-allum-100uf-16v/dp/2065969" TargetMode="External"/><Relationship Id="rId89" Type="http://schemas.openxmlformats.org/officeDocument/2006/relationships/hyperlink" Target="http://www.newark.com/panasonic-electronic-components/eeeft1c101ar/cap-alu-elec-100uf-16v-smd/dp/62W7036" TargetMode="External"/><Relationship Id="rId90" Type="http://schemas.openxmlformats.org/officeDocument/2006/relationships/hyperlink" Target="http://it.rs-online.com/web/p/condensatori-elettrolitici/7472499/" TargetMode="External"/><Relationship Id="rId91" Type="http://schemas.openxmlformats.org/officeDocument/2006/relationships/hyperlink" Target="http://it.farnell.com/maxim-integrated-products/ds3231m/rtc-i2c-wsoic-16/dp/2515405" TargetMode="External"/><Relationship Id="rId92" Type="http://schemas.openxmlformats.org/officeDocument/2006/relationships/hyperlink" Target="http://www.mouser.com/Search/../ProductDetail/Maxim-Integrated/DS3231M+/?qs=sGAEpiMZZMujDqo0UVf7Dw5dix6%2f5%252bhq" TargetMode="External"/><Relationship Id="rId93" Type="http://schemas.openxmlformats.org/officeDocument/2006/relationships/hyperlink" Target="http://www.newark.com/maxim-integrated-products/ds3231m/rtc-i2c-wsoic-16/dp/73Y1622" TargetMode="External"/><Relationship Id="rId94" Type="http://schemas.openxmlformats.org/officeDocument/2006/relationships/hyperlink" Target="http://it.rs-online.com/web/c/?searchTerm=DS3231M%2B%20" TargetMode="External"/><Relationship Id="rId95" Type="http://schemas.openxmlformats.org/officeDocument/2006/relationships/vmlDrawing" Target="../drawings/vmlDrawing1.vml"/><Relationship Id="rId9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116</v>
      </c>
      <c r="I1" s="2">
        <v>100</v>
      </c>
    </row>
    <row r="2" spans="1:39">
      <c r="H2" s="3" t="s">
        <v>117</v>
      </c>
      <c r="I2" s="4">
        <f>sum(I7:I39)</f>
        <v>0</v>
      </c>
      <c r="M2" s="4">
        <f>sum(M7:M39)</f>
        <v>0</v>
      </c>
      <c r="S2" s="4">
        <f>sum(S7:S39)</f>
        <v>0</v>
      </c>
      <c r="Y2" s="4">
        <f>sum(Y7:Y39)</f>
        <v>0</v>
      </c>
      <c r="AE2" s="4">
        <f>sum(AE7:AE39)</f>
        <v>0</v>
      </c>
      <c r="AK2" s="4">
        <f>sum(AK7:AK39)</f>
        <v>0</v>
      </c>
    </row>
    <row r="3" spans="1:39">
      <c r="H3" s="3" t="s">
        <v>118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119</v>
      </c>
      <c r="K5" s="7"/>
      <c r="L5" s="7"/>
      <c r="M5" s="7"/>
      <c r="N5" s="7"/>
      <c r="O5" s="7"/>
      <c r="P5" s="8" t="s">
        <v>141</v>
      </c>
      <c r="Q5" s="8"/>
      <c r="R5" s="8"/>
      <c r="S5" s="8"/>
      <c r="T5" s="8"/>
      <c r="U5" s="8"/>
      <c r="V5" s="9" t="s">
        <v>162</v>
      </c>
      <c r="W5" s="9"/>
      <c r="X5" s="9"/>
      <c r="Y5" s="9"/>
      <c r="Z5" s="9"/>
      <c r="AA5" s="9"/>
      <c r="AB5" s="10" t="s">
        <v>171</v>
      </c>
      <c r="AC5" s="10"/>
      <c r="AD5" s="10"/>
      <c r="AE5" s="10"/>
      <c r="AF5" s="10"/>
      <c r="AG5" s="10"/>
      <c r="AH5" s="11" t="s">
        <v>193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121</v>
      </c>
      <c r="K6" s="12" t="s">
        <v>122</v>
      </c>
      <c r="L6" s="12" t="s">
        <v>3</v>
      </c>
      <c r="M6" s="12" t="s">
        <v>2</v>
      </c>
      <c r="N6" s="12" t="s">
        <v>123</v>
      </c>
      <c r="O6" s="12" t="s">
        <v>120</v>
      </c>
      <c r="P6" s="12" t="s">
        <v>121</v>
      </c>
      <c r="Q6" s="12" t="s">
        <v>122</v>
      </c>
      <c r="R6" s="12" t="s">
        <v>3</v>
      </c>
      <c r="S6" s="12" t="s">
        <v>2</v>
      </c>
      <c r="T6" s="12" t="s">
        <v>123</v>
      </c>
      <c r="U6" s="12" t="s">
        <v>120</v>
      </c>
      <c r="V6" s="12" t="s">
        <v>121</v>
      </c>
      <c r="W6" s="12" t="s">
        <v>122</v>
      </c>
      <c r="X6" s="12" t="s">
        <v>3</v>
      </c>
      <c r="Y6" s="12" t="s">
        <v>2</v>
      </c>
      <c r="Z6" s="12" t="s">
        <v>123</v>
      </c>
      <c r="AA6" s="12" t="s">
        <v>120</v>
      </c>
      <c r="AB6" s="12" t="s">
        <v>121</v>
      </c>
      <c r="AC6" s="12" t="s">
        <v>122</v>
      </c>
      <c r="AD6" s="12" t="s">
        <v>3</v>
      </c>
      <c r="AE6" s="12" t="s">
        <v>2</v>
      </c>
      <c r="AF6" s="12" t="s">
        <v>123</v>
      </c>
      <c r="AG6" s="12" t="s">
        <v>120</v>
      </c>
      <c r="AH6" s="12" t="s">
        <v>121</v>
      </c>
      <c r="AI6" s="12" t="s">
        <v>122</v>
      </c>
      <c r="AJ6" s="12" t="s">
        <v>3</v>
      </c>
      <c r="AK6" s="12" t="s">
        <v>2</v>
      </c>
      <c r="AL6" s="12" t="s">
        <v>123</v>
      </c>
      <c r="AM6" s="12" t="s">
        <v>120</v>
      </c>
    </row>
    <row r="7" spans="1:39">
      <c r="A7" t="s">
        <v>10</v>
      </c>
      <c r="B7" t="s">
        <v>13</v>
      </c>
      <c r="D7" t="s">
        <v>12</v>
      </c>
      <c r="F7" t="s">
        <v>11</v>
      </c>
      <c r="G7">
        <f>BoardQty*1</f>
        <v>0</v>
      </c>
      <c r="H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3">
        <f>iferror(G7*H7,"")</f>
        <v>0</v>
      </c>
      <c r="J7">
        <v>10884</v>
      </c>
      <c r="L7" s="13">
        <f>iferror(lookup(if(K7="",G7,K7),{0,1,10,100,500,1000,2500,5000,12500,25000},{0.0,0.64,0.561,0.43,0.3399,0.27192,0.23925,0.22275,0.2145,0.20625}),"")</f>
        <v>0</v>
      </c>
      <c r="M7" s="13">
        <f>iferror(if(K7="",G7,K7)*L7,"")</f>
        <v>0</v>
      </c>
      <c r="N7" t="s">
        <v>125</v>
      </c>
      <c r="O7" s="14" t="s">
        <v>124</v>
      </c>
      <c r="R7" s="13">
        <f>iferror(lookup(if(Q7="",G7,Q7),{0,1,2500,12500,25000},{0.0,0.323152,0.323152,0.322089,0.321026}),"")</f>
        <v>0</v>
      </c>
      <c r="S7" s="13">
        <f>iferror(if(Q7="",G7,Q7)*R7,"")</f>
        <v>0</v>
      </c>
      <c r="T7" t="s">
        <v>142</v>
      </c>
      <c r="U7" s="14" t="s">
        <v>124</v>
      </c>
      <c r="V7">
        <v>1765</v>
      </c>
      <c r="X7" s="13">
        <f>iferror(lookup(if(W7="",G7,W7),{0,1,10,100,1000,2500,10000,25000},{0.0,0.702,0.576,0.372,0.297,0.251,0.242,0.241}),"")</f>
        <v>0</v>
      </c>
      <c r="Y7" s="13">
        <f>iferror(if(W7="",G7,W7)*X7,"")</f>
        <v>0</v>
      </c>
      <c r="Z7" t="s">
        <v>163</v>
      </c>
      <c r="AA7" s="14" t="s">
        <v>124</v>
      </c>
      <c r="AD7" s="13">
        <f>iferror(lookup(if(AC7="",G7,AC7),{0,1,10,25,50,100,250,500,1000},{0.0,0.7,0.574,0.506,0.438,0.37,0.345,0.321,0.296}),"")</f>
        <v>0</v>
      </c>
      <c r="AE7" s="13">
        <f>iferror(if(AC7="",G7,AC7)*AD7,"")</f>
        <v>0</v>
      </c>
      <c r="AF7" t="s">
        <v>172</v>
      </c>
      <c r="AG7" s="14" t="s">
        <v>124</v>
      </c>
      <c r="AH7">
        <v>40</v>
      </c>
      <c r="AJ7" s="13">
        <f>iferror(lookup(if(AI7="",G7,AI7),{0,1,5,25},{0.0,0.571894,0.571894,0.501736}),"")</f>
        <v>0</v>
      </c>
      <c r="AK7" s="13">
        <f>iferror(if(AI7="",G7,AI7)*AJ7,"")</f>
        <v>0</v>
      </c>
      <c r="AL7" t="s">
        <v>194</v>
      </c>
      <c r="AM7" s="14" t="s">
        <v>124</v>
      </c>
    </row>
    <row r="8" spans="1:39">
      <c r="A8" t="s">
        <v>14</v>
      </c>
      <c r="B8" t="s">
        <v>17</v>
      </c>
      <c r="D8" t="s">
        <v>16</v>
      </c>
      <c r="F8" t="s">
        <v>15</v>
      </c>
      <c r="G8">
        <f>BoardQty*1</f>
        <v>0</v>
      </c>
      <c r="H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3">
        <f>iferror(G8*H8,"")</f>
        <v>0</v>
      </c>
      <c r="J8">
        <v>38923</v>
      </c>
      <c r="L8" s="13">
        <f>iferror(lookup(if(K8="",G8,K8),{0,1,25,100,2000},{0.0,2.11,1.932,1.7535,1.81651}),"")</f>
        <v>0</v>
      </c>
      <c r="M8" s="13">
        <f>iferror(if(K8="",G8,K8)*L8,"")</f>
        <v>0</v>
      </c>
      <c r="N8" t="s">
        <v>126</v>
      </c>
      <c r="O8" s="14" t="s">
        <v>124</v>
      </c>
      <c r="R8" s="13">
        <f>iferror(lookup(if(Q8="",G8,Q8),{0,1,10,25,50,100},{0.0,2.67876,2.126,1.9134,1.90277,1.89214}),"")</f>
        <v>0</v>
      </c>
      <c r="S8" s="13">
        <f>iferror(if(Q8="",G8,Q8)*R8,"")</f>
        <v>0</v>
      </c>
      <c r="T8" t="s">
        <v>143</v>
      </c>
      <c r="U8" s="14" t="s">
        <v>124</v>
      </c>
      <c r="AD8" s="13">
        <f>iferror(lookup(if(AC8="",G8,AC8),{0,1,25,100},{0.0,2.07,1.91,1.72}),"")</f>
        <v>0</v>
      </c>
      <c r="AE8" s="13">
        <f>iferror(if(AC8="",G8,AC8)*AD8,"")</f>
        <v>0</v>
      </c>
      <c r="AF8" t="s">
        <v>173</v>
      </c>
      <c r="AG8" s="14" t="s">
        <v>124</v>
      </c>
      <c r="AH8">
        <v>52</v>
      </c>
      <c r="AJ8" s="13">
        <f>iferror(lookup(if(AI8="",G8,AI8),{0,1,2,10},{0.0,2.90199,2.90199,2.641555}),"")</f>
        <v>0</v>
      </c>
      <c r="AK8" s="13">
        <f>iferror(if(AI8="",G8,AI8)*AJ8,"")</f>
        <v>0</v>
      </c>
      <c r="AL8" t="s">
        <v>195</v>
      </c>
      <c r="AM8" s="14" t="s">
        <v>124</v>
      </c>
    </row>
    <row r="9" spans="1:39">
      <c r="A9" t="s">
        <v>18</v>
      </c>
      <c r="B9" t="s">
        <v>21</v>
      </c>
      <c r="D9" t="s">
        <v>20</v>
      </c>
      <c r="F9" t="s">
        <v>19</v>
      </c>
      <c r="G9">
        <f>BoardQty*3</f>
        <v>0</v>
      </c>
      <c r="H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3">
        <f>iferror(G9*H9,"")</f>
        <v>0</v>
      </c>
      <c r="J9">
        <v>245075</v>
      </c>
      <c r="L9" s="13">
        <f>iferror(lookup(if(K9="",G9,K9),{0,1,10,100,1000,2500,5000,10000,25000,50000,125000},{0.0,0.1,0.019,0.0076,0.00341,0.00296,0.00245,0.00213,0.00187,0.00171,0.00168}),"")</f>
        <v>0</v>
      </c>
      <c r="M9" s="13">
        <f>iferror(if(K9="",G9,K9)*L9,"")</f>
        <v>0</v>
      </c>
      <c r="N9" t="s">
        <v>127</v>
      </c>
      <c r="O9" s="14" t="s">
        <v>124</v>
      </c>
      <c r="R9" s="13">
        <f>iferror(lookup(if(Q9="",G9,Q9),{0,1,100,500,1000,2500},{0.0,0.0111615,0.0111615,0.0083977,0.0066969,0.0055276}),"")</f>
        <v>0</v>
      </c>
      <c r="S9" s="13">
        <f>iferror(if(Q9="",G9,Q9)*R9,"")</f>
        <v>0</v>
      </c>
      <c r="T9" t="s">
        <v>144</v>
      </c>
      <c r="U9" s="14" t="s">
        <v>124</v>
      </c>
      <c r="AD9" s="13">
        <f>iferror(lookup(if(AC9="",G9,AC9),{0,1,10,25,100,250,500,1000},{0.0,0.1,0.018,0.012,0.007,0.005,0.004,0.003}),"")</f>
        <v>0</v>
      </c>
      <c r="AE9" s="13">
        <f>iferror(if(AC9="",G9,AC9)*AD9,"")</f>
        <v>0</v>
      </c>
      <c r="AF9" t="s">
        <v>174</v>
      </c>
      <c r="AG9" s="14" t="s">
        <v>124</v>
      </c>
    </row>
    <row r="10" spans="1:39">
      <c r="A10" t="s">
        <v>22</v>
      </c>
      <c r="B10" t="s">
        <v>24</v>
      </c>
      <c r="D10" t="s">
        <v>23</v>
      </c>
      <c r="G10">
        <f>BoardQty*1</f>
        <v>0</v>
      </c>
      <c r="H1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3">
        <f>iferror(G10*H10,"")</f>
        <v>0</v>
      </c>
    </row>
    <row r="11" spans="1:39">
      <c r="A11" t="s">
        <v>25</v>
      </c>
      <c r="B11" t="s">
        <v>27</v>
      </c>
      <c r="D11" t="s">
        <v>20</v>
      </c>
      <c r="F11" t="s">
        <v>26</v>
      </c>
      <c r="G11">
        <f>BoardQty*1</f>
        <v>0</v>
      </c>
      <c r="H1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1" s="13">
        <f>iferror(G11*H11,"")</f>
        <v>0</v>
      </c>
      <c r="J11">
        <v>2286</v>
      </c>
      <c r="L11" s="13">
        <f>iferror(lookup(if(K11="",G11,K11),{0,1,10,100,1000,2500,5000,10000,25000,50000,125000},{0.0,0.1,0.036,0.0148,0.00664,0.00577,0.00433,0.00376,0.0033,0.00303,0.00297}),"")</f>
        <v>0</v>
      </c>
      <c r="M11" s="13">
        <f>iferror(if(K11="",G11,K11)*L11,"")</f>
        <v>0</v>
      </c>
      <c r="N11" t="s">
        <v>128</v>
      </c>
      <c r="O11" s="14" t="s">
        <v>124</v>
      </c>
      <c r="R11" s="13">
        <f>iferror(lookup(if(Q11="",G11,Q11),{0,1,100,500,1000,2500},{0.0,0.0113741,0.0113741,0.008504,0.0068032,0.0056339}),"")</f>
        <v>0</v>
      </c>
      <c r="S11" s="13">
        <f>iferror(if(Q11="",G11,Q11)*R11,"")</f>
        <v>0</v>
      </c>
      <c r="T11" t="s">
        <v>145</v>
      </c>
      <c r="U11" s="14" t="s">
        <v>124</v>
      </c>
      <c r="AD11" s="13">
        <f>iferror(lookup(if(AC11="",G11,AC11),{0,1,10,25,100,250,500,1000},{0.0,0.1,0.018,0.012,0.007,0.005,0.004,0.003}),"")</f>
        <v>0</v>
      </c>
      <c r="AE11" s="13">
        <f>iferror(if(AC11="",G11,AC11)*AD11,"")</f>
        <v>0</v>
      </c>
      <c r="AF11" t="s">
        <v>175</v>
      </c>
      <c r="AG11" s="14" t="s">
        <v>124</v>
      </c>
    </row>
    <row r="12" spans="1:39">
      <c r="A12" t="s">
        <v>28</v>
      </c>
      <c r="B12" t="s">
        <v>31</v>
      </c>
      <c r="D12" t="s">
        <v>30</v>
      </c>
      <c r="F12" t="s">
        <v>29</v>
      </c>
      <c r="G12">
        <f>BoardQty*2</f>
        <v>0</v>
      </c>
      <c r="H1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3">
        <f>iferror(G12*H12,"")</f>
        <v>0</v>
      </c>
      <c r="J12">
        <v>4367</v>
      </c>
      <c r="L12" s="13">
        <f>iferror(lookup(if(K12="",G12,K12),{0,1,10,25,50,100,250,500,1000},{0.0,0.7,0.67,0.658,0.6332,0.5463,0.4966,0.47178,0.37245}),"")</f>
        <v>0</v>
      </c>
      <c r="M12" s="13">
        <f>iferror(if(K12="",G12,K12)*L12,"")</f>
        <v>0</v>
      </c>
      <c r="N12" t="s">
        <v>129</v>
      </c>
      <c r="O12" s="14" t="s">
        <v>124</v>
      </c>
      <c r="R12" s="13">
        <f>iferror(lookup(if(Q12="",G12,Q12),{0,1,25,80,200,600,2000,6000,12000},{0.0,0.463468,0.451775,0.440082,0.400751,0.386932,0.369924,0.362483,0.355042}),"")</f>
        <v>0</v>
      </c>
      <c r="S12" s="13">
        <f>iferror(if(Q12="",G12,Q12)*R12,"")</f>
        <v>0</v>
      </c>
      <c r="T12" t="s">
        <v>146</v>
      </c>
      <c r="U12" s="14" t="s">
        <v>124</v>
      </c>
      <c r="AD12" s="13">
        <f>iferror(lookup(if(AC12="",G12,AC12),{0,1,10,25,50,100,250,500,1000},{0.0,0.67,0.664,0.658,0.633,0.546,0.496,0.471,0.372}),"")</f>
        <v>0</v>
      </c>
      <c r="AE12" s="13">
        <f>iferror(if(AC12="",G12,AC12)*AD12,"")</f>
        <v>0</v>
      </c>
      <c r="AF12" t="s">
        <v>176</v>
      </c>
      <c r="AG12" s="14" t="s">
        <v>124</v>
      </c>
      <c r="AH12">
        <v>20</v>
      </c>
      <c r="AJ12" s="13">
        <f>iferror(lookup(if(AI12="",G12,AI12),{0,1,5,125},{0.0,0.471972,0.471972,0.45709}),"")</f>
        <v>0</v>
      </c>
      <c r="AK12" s="13">
        <f>iferror(if(AI12="",G12,AI12)*AJ12,"")</f>
        <v>0</v>
      </c>
      <c r="AL12" t="s">
        <v>196</v>
      </c>
      <c r="AM12" s="14" t="s">
        <v>124</v>
      </c>
    </row>
    <row r="13" spans="1:39">
      <c r="A13" t="s">
        <v>32</v>
      </c>
      <c r="B13" t="s">
        <v>33</v>
      </c>
      <c r="D13" t="s">
        <v>34</v>
      </c>
      <c r="F13" t="s">
        <v>33</v>
      </c>
      <c r="G13">
        <f>BoardQty*1</f>
        <v>0</v>
      </c>
      <c r="H1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3" s="13">
        <f>iferror(G13*H13,"")</f>
        <v>0</v>
      </c>
      <c r="J13">
        <v>11942</v>
      </c>
      <c r="L13" s="13">
        <f>iferror(lookup(if(K13="",G13,K13),{0,1,10,25,50,100,250,500,2500},{0.0,4.5,4.314,5.4264,4.2458,4.7481,4.50392,4.34112,3.33726}),"")</f>
        <v>0</v>
      </c>
      <c r="M13" s="13">
        <f>iferror(if(K13="",G13,K13)*L13,"")</f>
        <v>0</v>
      </c>
      <c r="N13" t="s">
        <v>130</v>
      </c>
      <c r="O13" s="14" t="s">
        <v>124</v>
      </c>
      <c r="R13" s="13">
        <f>iferror(lookup(if(Q13="",G13,Q13),{0,1,10,25,50},{0.0,5.02799,4.84728,4.65594,4.47523}),"")</f>
        <v>0</v>
      </c>
      <c r="S13" s="13">
        <f>iferror(if(Q13="",G13,Q13)*R13,"")</f>
        <v>0</v>
      </c>
      <c r="T13" t="s">
        <v>147</v>
      </c>
      <c r="U13" s="14" t="s">
        <v>124</v>
      </c>
      <c r="AD13" s="13">
        <f>iferror(lookup(if(AC13="",G13,AC13),{0,1,10,50,1000},{0.0,4.36,4.27,4.17,4.07}),"")</f>
        <v>0</v>
      </c>
      <c r="AE13" s="13">
        <f>iferror(if(AC13="",G13,AC13)*AD13,"")</f>
        <v>0</v>
      </c>
      <c r="AF13" t="s">
        <v>177</v>
      </c>
      <c r="AG13" s="14" t="s">
        <v>124</v>
      </c>
      <c r="AH13">
        <v>13</v>
      </c>
      <c r="AJ13" s="13">
        <f>iferror(lookup(if(AI13="",G13,AI13),{0,1,25},{0.0,6.42052,6.34611}),"")</f>
        <v>0</v>
      </c>
      <c r="AK13" s="13">
        <f>iferror(if(AI13="",G13,AI13)*AJ13,"")</f>
        <v>0</v>
      </c>
      <c r="AL13" t="s">
        <v>197</v>
      </c>
      <c r="AM13" s="14" t="s">
        <v>124</v>
      </c>
    </row>
    <row r="14" spans="1:39">
      <c r="A14" t="s">
        <v>35</v>
      </c>
      <c r="B14" t="s">
        <v>38</v>
      </c>
      <c r="D14" t="s">
        <v>37</v>
      </c>
      <c r="F14" t="s">
        <v>36</v>
      </c>
      <c r="G14">
        <f>BoardQty*16</f>
        <v>0</v>
      </c>
      <c r="H1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3">
        <f>iferror(G14*H14,"")</f>
        <v>0</v>
      </c>
      <c r="J14">
        <v>3229</v>
      </c>
      <c r="L14" s="13">
        <f>iferror(lookup(if(K14="",G14,K14),{0,1,10,25,50,100,250,500,1000,4000,8000,12000,28000},{0.0,0.13,0.104,0.0812,0.0674,0.058,0.04644,0.04178,0.03482,0.0306,0.02849,0.02711,0.02638}),"")</f>
        <v>0</v>
      </c>
      <c r="M14" s="13">
        <f>iferror(if(K14="",G14,K14)*L14,"")</f>
        <v>0</v>
      </c>
      <c r="N14" t="s">
        <v>131</v>
      </c>
      <c r="O14" s="14" t="s">
        <v>124</v>
      </c>
      <c r="R14" s="13">
        <f>iferror(lookup(if(Q14="",G14,Q14),{0,1,100,500,1000,2000,4000,20000,40000},{0.0,0.0524059,0.0524059,0.035079,0.0291262,0.027638,0.0260435,0.0249805,0.024449}),"")</f>
        <v>0</v>
      </c>
      <c r="S14" s="13">
        <f>iferror(if(Q14="",G14,Q14)*R14,"")</f>
        <v>0</v>
      </c>
      <c r="T14" t="s">
        <v>148</v>
      </c>
      <c r="U14" s="14" t="s">
        <v>124</v>
      </c>
      <c r="V14">
        <v>80030</v>
      </c>
      <c r="X14" s="13">
        <f>iferror(lookup(if(W14="",G14,W14),{0,1,10,100,500,1000,4000,8000},{0.0,0.12,0.101,0.057,0.038,0.032,0.027,0.025}),"")</f>
        <v>0</v>
      </c>
      <c r="Y14" s="13">
        <f>iferror(if(W14="",G14,W14)*X14,"")</f>
        <v>0</v>
      </c>
      <c r="Z14" t="s">
        <v>164</v>
      </c>
      <c r="AA14" s="14" t="s">
        <v>124</v>
      </c>
      <c r="AD14" s="13">
        <f>iferror(lookup(if(AC14="",G14,AC14),{0,1,10,25,50,100,250,500,1000},{0.0,0.101,0.101,0.086,0.072,0.057,0.048,0.038,0.032}),"")</f>
        <v>0</v>
      </c>
      <c r="AE14" s="13">
        <f>iferror(if(AC14="",G14,AC14)*AD14,"")</f>
        <v>0</v>
      </c>
      <c r="AF14" t="s">
        <v>178</v>
      </c>
      <c r="AG14" s="14" t="s">
        <v>124</v>
      </c>
      <c r="AJ14" s="13">
        <f>iferror(lookup(if(AI14="",G14,AI14),{0,1,10,250,1000,2500,5000},{0.0,0.109489,0.109489,0.102048,0.092481,0.08504,0.079725}),"")</f>
        <v>0</v>
      </c>
      <c r="AK14" s="13">
        <f>iferror(if(AI14="",G14,AI14)*AJ14,"")</f>
        <v>0</v>
      </c>
      <c r="AL14" t="s">
        <v>198</v>
      </c>
      <c r="AM14" s="14" t="s">
        <v>124</v>
      </c>
    </row>
    <row r="15" spans="1:39">
      <c r="A15" t="s">
        <v>39</v>
      </c>
      <c r="B15" t="s">
        <v>40</v>
      </c>
      <c r="D15" t="s">
        <v>41</v>
      </c>
      <c r="F15" t="s">
        <v>40</v>
      </c>
      <c r="G15">
        <f>BoardQty*1</f>
        <v>0</v>
      </c>
      <c r="H1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3">
        <f>iferror(G15*H15,"")</f>
        <v>0</v>
      </c>
      <c r="L15" s="13">
        <f>iferror(lookup(if(K15="",G15,K15),{0,1,39},{0.0,14.85462,14.85462}),"")</f>
        <v>0</v>
      </c>
      <c r="M15" s="13">
        <f>iferror(if(K15="",G15,K15)*L15,"")</f>
        <v>0</v>
      </c>
      <c r="N15" t="s">
        <v>132</v>
      </c>
      <c r="O15" s="14" t="s">
        <v>124</v>
      </c>
      <c r="R15" s="13">
        <f>iferror(lookup(if(Q15="",G15,Q15),{0,1,10,100},{0.0,20.0907,15.58358,12.59655}),"")</f>
        <v>0</v>
      </c>
      <c r="S15" s="13">
        <f>iferror(if(Q15="",G15,Q15)*R15,"")</f>
        <v>0</v>
      </c>
      <c r="T15" t="s">
        <v>149</v>
      </c>
      <c r="U15" s="14" t="s">
        <v>124</v>
      </c>
      <c r="V15">
        <v>9</v>
      </c>
      <c r="X15" s="13">
        <f>iferror(lookup(if(W15="",G15,W15),{0,1,10,25,50,100,250,500,1000},{0.0,16.74,15.2,14.28,13.75,12.37,11.42,10.74,10.37}),"")</f>
        <v>0</v>
      </c>
      <c r="Y15" s="13">
        <f>iferror(if(W15="",G15,W15)*X15,"")</f>
        <v>0</v>
      </c>
      <c r="Z15" t="s">
        <v>165</v>
      </c>
      <c r="AA15" s="14" t="s">
        <v>124</v>
      </c>
      <c r="AD15" s="13">
        <f>iferror(lookup(if(AC15="",G15,AC15),{0,1,39,117},{0.0,15.18,13.38,11.79}),"")</f>
        <v>0</v>
      </c>
      <c r="AE15" s="13">
        <f>iferror(if(AC15="",G15,AC15)*AD15,"")</f>
        <v>0</v>
      </c>
      <c r="AF15" t="s">
        <v>179</v>
      </c>
      <c r="AG15" s="14" t="s">
        <v>124</v>
      </c>
      <c r="AH15">
        <v>7</v>
      </c>
      <c r="AJ15" s="13">
        <f>iferror(lookup(if(AI15="",G15,AI15),{0,1,10},{0.0,11.59733,11.27843}),"")</f>
        <v>0</v>
      </c>
      <c r="AK15" s="13">
        <f>iferror(if(AI15="",G15,AI15)*AJ15,"")</f>
        <v>0</v>
      </c>
      <c r="AL15" t="s">
        <v>199</v>
      </c>
      <c r="AM15" s="14" t="s">
        <v>124</v>
      </c>
    </row>
    <row r="16" spans="1:39">
      <c r="A16" t="s">
        <v>42</v>
      </c>
      <c r="B16" t="s">
        <v>44</v>
      </c>
      <c r="D16" t="s">
        <v>43</v>
      </c>
      <c r="G16">
        <f>BoardQty*1</f>
        <v>0</v>
      </c>
      <c r="H1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3">
        <f>iferror(G16*H16,"")</f>
        <v>0</v>
      </c>
    </row>
    <row r="17" spans="1:39">
      <c r="A17" t="s">
        <v>45</v>
      </c>
      <c r="B17" t="s">
        <v>48</v>
      </c>
      <c r="D17" t="s">
        <v>47</v>
      </c>
      <c r="F17" t="s">
        <v>46</v>
      </c>
      <c r="G17">
        <f>BoardQty*1</f>
        <v>0</v>
      </c>
      <c r="H1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7" s="13">
        <f>iferror(G17*H17,"")</f>
        <v>0</v>
      </c>
      <c r="J17">
        <v>939106</v>
      </c>
      <c r="L17" s="13">
        <f>iferror(lookup(if(K17="",G17,K17),{0,1,10,100,500,1000,3000,6000,10000,15000,30000,50000,75000,100000,150000,250000},{0.0,0.11,0.098,0.0534,0.03284,0.0224,0.02093,0.01887,0.01541,0.01641,0.01387,0.01233,0.01313,0.01156,0.01091,0.01028}),"")</f>
        <v>0</v>
      </c>
      <c r="M17" s="13">
        <f>iferror(if(K17="",G17,K17)*L17,"")</f>
        <v>0</v>
      </c>
      <c r="N17" t="s">
        <v>133</v>
      </c>
      <c r="O17" s="14" t="s">
        <v>124</v>
      </c>
      <c r="R17" s="13">
        <f>iferror(lookup(if(Q17="",G17,Q17),{0,1,50,250,500,1500},{0.0,0.041457,0.041457,0.0394373,0.025512,0.0240238}),"")</f>
        <v>0</v>
      </c>
      <c r="S17" s="13">
        <f>iferror(if(Q17="",G17,Q17)*R17,"")</f>
        <v>0</v>
      </c>
      <c r="T17" t="s">
        <v>150</v>
      </c>
      <c r="U17" s="14" t="s">
        <v>124</v>
      </c>
      <c r="AD17" s="13">
        <f>iferror(lookup(if(AC17="",G17,AC17),{0,1,25,50,100,250,500,1000,2500},{0.0,0.106,0.096,0.089,0.081,0.074,0.068,0.063,0.059}),"")</f>
        <v>0</v>
      </c>
      <c r="AE17" s="13">
        <f>iferror(if(AC17="",G17,AC17)*AD17,"")</f>
        <v>0</v>
      </c>
      <c r="AF17" t="s">
        <v>180</v>
      </c>
      <c r="AG17" s="14" t="s">
        <v>124</v>
      </c>
      <c r="AH17">
        <v>6850</v>
      </c>
      <c r="AJ17" s="13">
        <f>iferror(lookup(if(AI17="",G17,AI17),{0,1,50,100},{0.0,0.091418,0.091418,0.03189}),"")</f>
        <v>0</v>
      </c>
      <c r="AK17" s="13">
        <f>iferror(if(AI17="",G17,AI17)*AJ17,"")</f>
        <v>0</v>
      </c>
      <c r="AL17" t="s">
        <v>200</v>
      </c>
      <c r="AM17" s="14" t="s">
        <v>124</v>
      </c>
    </row>
    <row r="18" spans="1:39">
      <c r="A18" t="s">
        <v>49</v>
      </c>
      <c r="B18" t="s">
        <v>52</v>
      </c>
      <c r="D18" t="s">
        <v>51</v>
      </c>
      <c r="F18" t="s">
        <v>50</v>
      </c>
      <c r="G18">
        <f>BoardQty*1</f>
        <v>0</v>
      </c>
      <c r="H1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3">
        <f>iferror(G18*H18,"")</f>
        <v>0</v>
      </c>
      <c r="R18" s="13">
        <f>iferror(lookup(if(Q18="",G18,Q18),{0,1,50,250,500,1500},{0.0,0.0526185,0.0526185,0.0387995,0.0307207,0.0254057}),"")</f>
        <v>0</v>
      </c>
      <c r="S18" s="13">
        <f>iferror(if(Q18="",G18,Q18)*R18,"")</f>
        <v>0</v>
      </c>
      <c r="T18" t="s">
        <v>151</v>
      </c>
      <c r="U18" s="14" t="s">
        <v>124</v>
      </c>
      <c r="AD18" s="13">
        <f>iferror(lookup(if(AC18="",G18,AC18),{0,1,3000,6000,9000,15000,30000},{0.0,0.039,0.039,0.036,0.034,0.033,0.028}),"")</f>
        <v>0</v>
      </c>
      <c r="AE18" s="13">
        <f>iferror(if(AC18="",G18,AC18)*AD18,"")</f>
        <v>0</v>
      </c>
      <c r="AF18" t="s">
        <v>181</v>
      </c>
      <c r="AG18" s="14" t="s">
        <v>124</v>
      </c>
    </row>
    <row r="19" spans="1:39">
      <c r="A19" t="s">
        <v>53</v>
      </c>
      <c r="B19" t="s">
        <v>56</v>
      </c>
      <c r="D19" t="s">
        <v>55</v>
      </c>
      <c r="F19" t="s">
        <v>54</v>
      </c>
      <c r="G19">
        <f>BoardQty*1</f>
        <v>0</v>
      </c>
      <c r="H1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9" s="13">
        <f>iferror(G19*H19,"")</f>
        <v>0</v>
      </c>
      <c r="R19" s="13">
        <f>iferror(lookup(if(Q19="",G19,Q19),{0,1,50,100,1000,5000,10000,30000,60000},{0.0,0.268939,0.235986,0.204096,0.199844,0.195592,0.192403,0.188151,0.183899}),"")</f>
        <v>0</v>
      </c>
      <c r="S19" s="13">
        <f>iferror(if(Q19="",G19,Q19)*R19,"")</f>
        <v>0</v>
      </c>
      <c r="T19" t="s">
        <v>152</v>
      </c>
      <c r="U19" s="14" t="s">
        <v>124</v>
      </c>
      <c r="Z19" t="s">
        <v>166</v>
      </c>
      <c r="AA19" s="14" t="s">
        <v>124</v>
      </c>
      <c r="AD19" s="13">
        <f>iferror(lookup(if(AC19="",G19,AC19),{0,1,10,100,500,1000,2500,10000,25000},{0.0,0.401,0.309,0.168,0.133,0.116,0.101,0.092,0.091}),"")</f>
        <v>0</v>
      </c>
      <c r="AE19" s="13">
        <f>iferror(if(AC19="",G19,AC19)*AD19,"")</f>
        <v>0</v>
      </c>
      <c r="AF19" t="s">
        <v>182</v>
      </c>
      <c r="AG19" s="14" t="s">
        <v>124</v>
      </c>
      <c r="AH19">
        <v>1143</v>
      </c>
      <c r="AJ19" s="13">
        <f>iferror(lookup(if(AI19="",G19,AI19),{0,1,25,100,250,500},{0.0,0.29764,0.27638,0.23386,0.2126,0.20197}),"")</f>
        <v>0</v>
      </c>
      <c r="AK19" s="13">
        <f>iferror(if(AI19="",G19,AI19)*AJ19,"")</f>
        <v>0</v>
      </c>
      <c r="AL19" t="s">
        <v>201</v>
      </c>
      <c r="AM19" s="14" t="s">
        <v>124</v>
      </c>
    </row>
    <row r="20" spans="1:39">
      <c r="A20" t="s">
        <v>57</v>
      </c>
      <c r="B20" t="s">
        <v>59</v>
      </c>
      <c r="D20" t="s">
        <v>58</v>
      </c>
      <c r="G20">
        <f>BoardQty*4</f>
        <v>0</v>
      </c>
      <c r="H2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3">
        <f>iferror(G20*H20,"")</f>
        <v>0</v>
      </c>
    </row>
    <row r="21" spans="1:39">
      <c r="A21" t="s">
        <v>60</v>
      </c>
      <c r="B21" t="s">
        <v>63</v>
      </c>
      <c r="D21" t="s">
        <v>62</v>
      </c>
      <c r="F21" t="s">
        <v>61</v>
      </c>
      <c r="G21">
        <f>BoardQty*1</f>
        <v>0</v>
      </c>
      <c r="H2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3">
        <f>iferror(G21*H21,"")</f>
        <v>0</v>
      </c>
      <c r="R21" s="13">
        <f>iferror(lookup(if(Q21="",G21,Q21),{0,1,5,20,50,150,400,1500,4000},{0.0,1.8071,1.77521,1.73269,1.67954,1.64765,1.61576,1.57324,1.54135}),"")</f>
        <v>0</v>
      </c>
      <c r="S21" s="13">
        <f>iferror(if(Q21="",G21,Q21)*R21,"")</f>
        <v>0</v>
      </c>
      <c r="T21" t="s">
        <v>61</v>
      </c>
      <c r="U21" s="14" t="s">
        <v>124</v>
      </c>
      <c r="AD21" s="13">
        <f>iferror(lookup(if(AC21="",G21,AC21),{0,1,50,100,250,500,1000,2500,5000},{0.0,1.71,1.39,1.33,1.2,1.2,1.06,0.921,0.843}),"")</f>
        <v>0</v>
      </c>
      <c r="AE21" s="13">
        <f>iferror(if(AC21="",G21,AC21)*AD21,"")</f>
        <v>0</v>
      </c>
      <c r="AF21" t="s">
        <v>183</v>
      </c>
      <c r="AG21" s="14" t="s">
        <v>124</v>
      </c>
    </row>
    <row r="22" spans="1:39">
      <c r="A22" t="s">
        <v>64</v>
      </c>
      <c r="B22" t="s">
        <v>66</v>
      </c>
      <c r="D22" t="s">
        <v>20</v>
      </c>
      <c r="F22" t="s">
        <v>65</v>
      </c>
      <c r="G22">
        <f>BoardQty*1</f>
        <v>0</v>
      </c>
      <c r="H2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3">
        <f>iferror(G22*H22,"")</f>
        <v>0</v>
      </c>
      <c r="J22">
        <v>632656</v>
      </c>
      <c r="L22" s="13">
        <f>iferror(lookup(if(K22="",G22,K22),{0,1,10,100,1000,2500,5000,10000,25000,50000,125000},{0.0,0.1,0.019,0.0076,0.00341,0.00296,0.00245,0.00213,0.00187,0.00171,0.00168}),"")</f>
        <v>0</v>
      </c>
      <c r="M22" s="13">
        <f>iferror(if(K22="",G22,K22)*L22,"")</f>
        <v>0</v>
      </c>
      <c r="N22" t="s">
        <v>134</v>
      </c>
      <c r="O22" s="14" t="s">
        <v>124</v>
      </c>
      <c r="R22" s="13">
        <f>iferror(lookup(if(Q22="",G22,Q22),{0,1,100,500,1000,2500},{0.0,0.0097796,0.0097796,0.0076536,0.0058465,0.0048898}),"")</f>
        <v>0</v>
      </c>
      <c r="S22" s="13">
        <f>iferror(if(Q22="",G22,Q22)*R22,"")</f>
        <v>0</v>
      </c>
      <c r="T22" t="s">
        <v>153</v>
      </c>
      <c r="U22" s="14" t="s">
        <v>124</v>
      </c>
      <c r="AD22" s="13">
        <f>iferror(lookup(if(AC22="",G22,AC22),{0,1,10,25,100,250,500,1000},{0.0,0.1,0.018,0.012,0.007,0.005,0.004,0.003}),"")</f>
        <v>0</v>
      </c>
      <c r="AE22" s="13">
        <f>iferror(if(AC22="",G22,AC22)*AD22,"")</f>
        <v>0</v>
      </c>
      <c r="AF22" t="s">
        <v>184</v>
      </c>
      <c r="AG22" s="14" t="s">
        <v>124</v>
      </c>
    </row>
    <row r="23" spans="1:39">
      <c r="A23" t="s">
        <v>67</v>
      </c>
      <c r="B23" t="s">
        <v>68</v>
      </c>
      <c r="D23" t="s">
        <v>69</v>
      </c>
      <c r="F23" t="s">
        <v>68</v>
      </c>
      <c r="G23">
        <f>BoardQty*1</f>
        <v>0</v>
      </c>
      <c r="H2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3">
        <f>iferror(G23*H23,"")</f>
        <v>0</v>
      </c>
      <c r="R23" s="13">
        <f>iferror(lookup(if(Q23="",G23,Q23),{0,1,10,25,100,150,250},{0.0,1.15867,0.849337,0.711147,0.577209,0.555949,0.536815}),"")</f>
        <v>0</v>
      </c>
      <c r="S23" s="13">
        <f>iferror(if(Q23="",G23,Q23)*R23,"")</f>
        <v>0</v>
      </c>
      <c r="T23" t="s">
        <v>154</v>
      </c>
      <c r="U23" s="14" t="s">
        <v>124</v>
      </c>
      <c r="AD23" s="13">
        <f>iferror(lookup(if(AC23="",G23,AC23),{0,1,100,250,500,1000},{0.0,1.05,0.81,0.732,0.661,0.609}),"")</f>
        <v>0</v>
      </c>
      <c r="AE23" s="13">
        <f>iferror(if(AC23="",G23,AC23)*AD23,"")</f>
        <v>0</v>
      </c>
      <c r="AF23" t="s">
        <v>185</v>
      </c>
      <c r="AG23" s="14" t="s">
        <v>124</v>
      </c>
      <c r="AH23">
        <v>80</v>
      </c>
      <c r="AJ23" s="13">
        <f>iferror(lookup(if(AI23="",G23,AI23),{0,1,5,25,50,125,250},{0.0,1.250088,1.250088,1.124654,1.011976,0.909928,0.81851}),"")</f>
        <v>0</v>
      </c>
      <c r="AK23" s="13">
        <f>iferror(if(AI23="",G23,AI23)*AJ23,"")</f>
        <v>0</v>
      </c>
      <c r="AL23" t="s">
        <v>202</v>
      </c>
      <c r="AM23" s="14" t="s">
        <v>124</v>
      </c>
    </row>
    <row r="24" spans="1:39">
      <c r="A24" t="s">
        <v>70</v>
      </c>
      <c r="B24" t="s">
        <v>73</v>
      </c>
      <c r="D24" t="s">
        <v>72</v>
      </c>
      <c r="F24" t="s">
        <v>71</v>
      </c>
      <c r="G24">
        <f>BoardQty*8</f>
        <v>0</v>
      </c>
      <c r="H2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3">
        <f>iferror(G24*H24,"")</f>
        <v>0</v>
      </c>
      <c r="J24">
        <v>34633</v>
      </c>
      <c r="L24" s="13">
        <f>iferror(lookup(if(K24="",G24,K24),{0,1,10,100,500,1000,5000,10000},{0.0,0.14,0.131,0.0809,0.06698,0.05861,0.05024,0.04884}),"")</f>
        <v>0</v>
      </c>
      <c r="M24" s="13">
        <f>iferror(if(K24="",G24,K24)*L24,"")</f>
        <v>0</v>
      </c>
      <c r="N24" t="s">
        <v>135</v>
      </c>
      <c r="O24" s="14" t="s">
        <v>124</v>
      </c>
      <c r="R24" s="13">
        <f>iferror(lookup(if(Q24="",G24,Q24),{0,1,10,150,400,1250},{0.0,0.0827014,0.0827014,0.0713273,0.0599532,0.0513429}),"")</f>
        <v>0</v>
      </c>
      <c r="S24" s="13">
        <f>iferror(if(Q24="",G24,Q24)*R24,"")</f>
        <v>0</v>
      </c>
      <c r="T24" t="s">
        <v>155</v>
      </c>
      <c r="U24" s="14" t="s">
        <v>124</v>
      </c>
      <c r="Z24" t="s">
        <v>167</v>
      </c>
      <c r="AA24" s="14" t="s">
        <v>124</v>
      </c>
      <c r="AD24" s="13">
        <f>iferror(lookup(if(AC24="",G24,AC24),{0,1,10,25,50,100,250,500,1000},{0.0,0.129,0.129,0.112,0.1,0.093,0.083,0.08,0.066}),"")</f>
        <v>0</v>
      </c>
      <c r="AE24" s="13">
        <f>iferror(if(AC24="",G24,AC24)*AD24,"")</f>
        <v>0</v>
      </c>
      <c r="AF24" t="s">
        <v>186</v>
      </c>
      <c r="AG24" s="14" t="s">
        <v>124</v>
      </c>
      <c r="AH24">
        <v>540</v>
      </c>
      <c r="AJ24" s="13">
        <f>iferror(lookup(if(AI24="",G24,AI24),{0,1,10,250},{0.0,0.14882,0.14882,0.136064}),"")</f>
        <v>0</v>
      </c>
      <c r="AK24" s="13">
        <f>iferror(if(AI24="",G24,AI24)*AJ24,"")</f>
        <v>0</v>
      </c>
      <c r="AL24" t="s">
        <v>203</v>
      </c>
      <c r="AM24" s="14" t="s">
        <v>124</v>
      </c>
    </row>
    <row r="25" spans="1:39">
      <c r="A25" t="s">
        <v>74</v>
      </c>
      <c r="B25" t="s">
        <v>75</v>
      </c>
      <c r="D25" t="s">
        <v>47</v>
      </c>
      <c r="F25" t="s">
        <v>75</v>
      </c>
      <c r="G25">
        <f>BoardQty*1</f>
        <v>0</v>
      </c>
      <c r="H2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3">
        <f>iferror(G25*H25,"")</f>
        <v>0</v>
      </c>
    </row>
    <row r="26" spans="1:39">
      <c r="A26" t="s">
        <v>76</v>
      </c>
      <c r="B26" t="s">
        <v>78</v>
      </c>
      <c r="D26" t="s">
        <v>20</v>
      </c>
      <c r="F26" t="s">
        <v>77</v>
      </c>
      <c r="G26">
        <f>BoardQty*2</f>
        <v>0</v>
      </c>
      <c r="H2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3">
        <f>iferror(G26*H26,"")</f>
        <v>0</v>
      </c>
      <c r="J26">
        <v>21817</v>
      </c>
      <c r="L26" s="13">
        <f>iferror(lookup(if(K26="",G26,K26),{0,1,10,100,1000,2500,5000,10000,25000,50000,125000},{0.0,0.1,0.036,0.0148,0.00664,0.00577,0.00433,0.00376,0.0033,0.00303,0.00297}),"")</f>
        <v>0</v>
      </c>
      <c r="M26" s="13">
        <f>iferror(if(K26="",G26,K26)*L26,"")</f>
        <v>0</v>
      </c>
      <c r="N26" t="s">
        <v>136</v>
      </c>
      <c r="O26" s="14" t="s">
        <v>124</v>
      </c>
      <c r="R26" s="13">
        <f>iferror(lookup(if(Q26="",G26,Q26),{0,1,100,500,1000,2500},{0.0,0.0097796,0.0097796,0.0076536,0.0058465,0.0048898}),"")</f>
        <v>0</v>
      </c>
      <c r="S26" s="13">
        <f>iferror(if(Q26="",G26,Q26)*R26,"")</f>
        <v>0</v>
      </c>
      <c r="T26" t="s">
        <v>156</v>
      </c>
      <c r="U26" s="14" t="s">
        <v>124</v>
      </c>
      <c r="AD26" s="13">
        <f>iferror(lookup(if(AC26="",G26,AC26),{0,1,10,25,100,250,500,1000},{0.0,0.1,0.018,0.012,0.007,0.005,0.004,0.003}),"")</f>
        <v>0</v>
      </c>
      <c r="AE26" s="13">
        <f>iferror(if(AC26="",G26,AC26)*AD26,"")</f>
        <v>0</v>
      </c>
      <c r="AF26" t="s">
        <v>187</v>
      </c>
      <c r="AG26" s="14" t="s">
        <v>124</v>
      </c>
    </row>
    <row r="27" spans="1:39">
      <c r="A27" t="s">
        <v>79</v>
      </c>
      <c r="B27" t="s">
        <v>27</v>
      </c>
      <c r="D27" t="s">
        <v>20</v>
      </c>
      <c r="F27" t="s">
        <v>26</v>
      </c>
      <c r="G27">
        <f>BoardQty*2</f>
        <v>0</v>
      </c>
      <c r="H2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7" s="13">
        <f>iferror(G27*H27,"")</f>
        <v>0</v>
      </c>
      <c r="J27">
        <v>2286</v>
      </c>
      <c r="L27" s="13">
        <f>iferror(lookup(if(K27="",G27,K27),{0,1,10,100,1000,2500,5000,10000,25000,50000,125000},{0.0,0.1,0.036,0.0148,0.00664,0.00577,0.00433,0.00376,0.0033,0.00303,0.00297}),"")</f>
        <v>0</v>
      </c>
      <c r="M27" s="13">
        <f>iferror(if(K27="",G27,K27)*L27,"")</f>
        <v>0</v>
      </c>
      <c r="N27" t="s">
        <v>128</v>
      </c>
      <c r="O27" s="14" t="s">
        <v>124</v>
      </c>
      <c r="R27" s="13">
        <f>iferror(lookup(if(Q27="",G27,Q27),{0,1,100,500,1000,2500},{0.0,0.0113741,0.0113741,0.008504,0.0068032,0.0056339}),"")</f>
        <v>0</v>
      </c>
      <c r="S27" s="13">
        <f>iferror(if(Q27="",G27,Q27)*R27,"")</f>
        <v>0</v>
      </c>
      <c r="T27" t="s">
        <v>145</v>
      </c>
      <c r="U27" s="14" t="s">
        <v>124</v>
      </c>
      <c r="AD27" s="13">
        <f>iferror(lookup(if(AC27="",G27,AC27),{0,1,10,25,100,250,500,1000},{0.0,0.1,0.018,0.012,0.007,0.005,0.004,0.003}),"")</f>
        <v>0</v>
      </c>
      <c r="AE27" s="13">
        <f>iferror(if(AC27="",G27,AC27)*AD27,"")</f>
        <v>0</v>
      </c>
      <c r="AF27" t="s">
        <v>175</v>
      </c>
      <c r="AG27" s="14" t="s">
        <v>124</v>
      </c>
    </row>
    <row r="28" spans="1:39">
      <c r="A28" t="s">
        <v>80</v>
      </c>
      <c r="B28" t="s">
        <v>82</v>
      </c>
      <c r="D28" t="s">
        <v>81</v>
      </c>
      <c r="G28">
        <f>BoardQty*1</f>
        <v>0</v>
      </c>
      <c r="H2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8" s="13">
        <f>iferror(G28*H28,"")</f>
        <v>0</v>
      </c>
    </row>
    <row r="29" spans="1:39">
      <c r="A29" t="s">
        <v>83</v>
      </c>
      <c r="B29" t="s">
        <v>84</v>
      </c>
      <c r="D29" t="s">
        <v>85</v>
      </c>
      <c r="F29" t="s">
        <v>84</v>
      </c>
      <c r="G29">
        <f>BoardQty*2</f>
        <v>0</v>
      </c>
      <c r="H2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9" s="13">
        <f>iferror(G29*H29,"")</f>
        <v>0</v>
      </c>
      <c r="J29">
        <v>112569</v>
      </c>
      <c r="L29" s="13">
        <f>iferror(lookup(if(K29="",G29,K29),{0,1,10,100,500,1000,3000,6000,15000,30000,75000,150000},{0.0,0.2,0.179,0.0972,0.05982,0.04079,0.03366,0.03036,0.0264,0.02376,0.02112,0.01756}),"")</f>
        <v>0</v>
      </c>
      <c r="M29" s="13">
        <f>iferror(if(K29="",G29,K29)*L29,"")</f>
        <v>0</v>
      </c>
      <c r="N29" t="s">
        <v>137</v>
      </c>
      <c r="O29" s="14" t="s">
        <v>124</v>
      </c>
      <c r="R29" s="13">
        <f>iferror(lookup(if(Q29="",G29,Q29),{0,1,100,250,500,1000,2000,4000},{0.0,0.0679257,0.0679257,0.0633548,0.0482602,0.0302955,0.0292325,0.024449}),"")</f>
        <v>0</v>
      </c>
      <c r="S29" s="13">
        <f>iferror(if(Q29="",G29,Q29)*R29,"")</f>
        <v>0</v>
      </c>
      <c r="T29" t="s">
        <v>157</v>
      </c>
      <c r="U29" s="14" t="s">
        <v>124</v>
      </c>
      <c r="V29">
        <v>64880</v>
      </c>
      <c r="X29" s="13">
        <f>iferror(lookup(if(W29="",G29,W29),{0,1,10,100,1000,3000,9000,24000,45000,99000},{0.0,0.421,0.163,0.057,0.038,0.03,0.025,0.024,0.02,0.017}),"")</f>
        <v>0</v>
      </c>
      <c r="Y29" s="13">
        <f>iferror(if(W29="",G29,W29)*X29,"")</f>
        <v>0</v>
      </c>
      <c r="Z29" t="s">
        <v>168</v>
      </c>
      <c r="AA29" s="14" t="s">
        <v>124</v>
      </c>
      <c r="AD29" s="13">
        <f>iferror(lookup(if(AC29="",G29,AC29),{0,1,10,25,50,100,250,500,1000},{0.0,0.42,0.162,0.127,0.092,0.057,0.051,0.044,0.038}),"")</f>
        <v>0</v>
      </c>
      <c r="AE29" s="13">
        <f>iferror(if(AC29="",G29,AC29)*AD29,"")</f>
        <v>0</v>
      </c>
      <c r="AF29" t="s">
        <v>188</v>
      </c>
      <c r="AG29" s="14" t="s">
        <v>124</v>
      </c>
      <c r="AH29">
        <v>2500</v>
      </c>
      <c r="AJ29" s="13">
        <f>iferror(lookup(if(AI29="",G29,AI29),{0,1,100,600},{0.0,0.071221,0.071221,0.058465}),"")</f>
        <v>0</v>
      </c>
      <c r="AK29" s="13">
        <f>iferror(if(AI29="",G29,AI29)*AJ29,"")</f>
        <v>0</v>
      </c>
      <c r="AL29" t="s">
        <v>204</v>
      </c>
      <c r="AM29" s="14" t="s">
        <v>124</v>
      </c>
    </row>
    <row r="30" spans="1:39">
      <c r="A30" t="s">
        <v>86</v>
      </c>
      <c r="B30" t="s">
        <v>88</v>
      </c>
      <c r="D30" t="s">
        <v>20</v>
      </c>
      <c r="F30" t="s">
        <v>87</v>
      </c>
      <c r="G30">
        <f>BoardQty*2</f>
        <v>0</v>
      </c>
      <c r="H3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0" s="13">
        <f>iferror(G30*H30,"")</f>
        <v>0</v>
      </c>
      <c r="L30" s="13">
        <f>iferror(lookup(if(K30="",G30,K30),{0,1,10,100,1000,2500,5000,10000,25000,50000,125000},{0.0,0.1,0.028,0.0113,0.00509,0.00442,0.00365,0.00317,0.00279,0.00256,0.0025}),"")</f>
        <v>0</v>
      </c>
      <c r="M30" s="13">
        <f>iferror(if(K30="",G30,K30)*L30,"")</f>
        <v>0</v>
      </c>
      <c r="N30" t="s">
        <v>138</v>
      </c>
      <c r="O30" s="14" t="s">
        <v>124</v>
      </c>
      <c r="R30" s="13">
        <f>iferror(lookup(if(Q30="",G30,Q30),{0,1,100,500,1000,2500},{0.0,0.0094607,0.0094607,0.008504,0.0059528,0.0045709}),"")</f>
        <v>0</v>
      </c>
      <c r="S30" s="13">
        <f>iferror(if(Q30="",G30,Q30)*R30,"")</f>
        <v>0</v>
      </c>
      <c r="T30" t="s">
        <v>158</v>
      </c>
      <c r="U30" s="14" t="s">
        <v>124</v>
      </c>
      <c r="AD30" s="13">
        <f>iferror(lookup(if(AC30="",G30,AC30),{0,1,10,25,50,100,250,500,1000},{0.0,0.1,0.1,0.015,0.011,0.006,0.005,0.005,0.004}),"")</f>
        <v>0</v>
      </c>
      <c r="AE30" s="13">
        <f>iferror(if(AC30="",G30,AC30)*AD30,"")</f>
        <v>0</v>
      </c>
      <c r="AF30" t="s">
        <v>189</v>
      </c>
      <c r="AG30" s="14" t="s">
        <v>124</v>
      </c>
      <c r="AH30">
        <v>1</v>
      </c>
      <c r="AJ30" s="13">
        <f>iferror(lookup(if(AI30="",G30,AI30),{0,1,2,3,4,5},{0.0,19.61235,18.63439,17.70958,15.93437,14.32924}),"")</f>
        <v>0</v>
      </c>
      <c r="AK30" s="13">
        <f>iferror(if(AI30="",G30,AI30)*AJ30,"")</f>
        <v>0</v>
      </c>
      <c r="AL30" t="s">
        <v>205</v>
      </c>
      <c r="AM30" s="14" t="s">
        <v>124</v>
      </c>
    </row>
    <row r="31" spans="1:39">
      <c r="A31" t="s">
        <v>89</v>
      </c>
      <c r="B31" t="s">
        <v>90</v>
      </c>
      <c r="D31" t="s">
        <v>72</v>
      </c>
      <c r="F31" t="s">
        <v>71</v>
      </c>
      <c r="G31">
        <f>BoardQty*1</f>
        <v>0</v>
      </c>
      <c r="H3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1" s="13">
        <f>iferror(G31*H31,"")</f>
        <v>0</v>
      </c>
      <c r="J31">
        <v>34633</v>
      </c>
      <c r="L31" s="13">
        <f>iferror(lookup(if(K31="",G31,K31),{0,1,10,100,500,1000,5000,10000},{0.0,0.14,0.131,0.0809,0.06698,0.05861,0.05024,0.04884}),"")</f>
        <v>0</v>
      </c>
      <c r="M31" s="13">
        <f>iferror(if(K31="",G31,K31)*L31,"")</f>
        <v>0</v>
      </c>
      <c r="N31" t="s">
        <v>135</v>
      </c>
      <c r="O31" s="14" t="s">
        <v>124</v>
      </c>
      <c r="R31" s="13">
        <f>iferror(lookup(if(Q31="",G31,Q31),{0,1,10,150,400,1250},{0.0,0.0827014,0.0827014,0.0713273,0.0599532,0.0513429}),"")</f>
        <v>0</v>
      </c>
      <c r="S31" s="13">
        <f>iferror(if(Q31="",G31,Q31)*R31,"")</f>
        <v>0</v>
      </c>
      <c r="T31" t="s">
        <v>155</v>
      </c>
      <c r="U31" s="14" t="s">
        <v>124</v>
      </c>
      <c r="Z31" t="s">
        <v>167</v>
      </c>
      <c r="AA31" s="14" t="s">
        <v>124</v>
      </c>
      <c r="AD31" s="13">
        <f>iferror(lookup(if(AC31="",G31,AC31),{0,1,10,25,50,100,250,500,1000},{0.0,0.129,0.129,0.112,0.1,0.093,0.083,0.08,0.066}),"")</f>
        <v>0</v>
      </c>
      <c r="AE31" s="13">
        <f>iferror(if(AC31="",G31,AC31)*AD31,"")</f>
        <v>0</v>
      </c>
      <c r="AF31" t="s">
        <v>186</v>
      </c>
      <c r="AG31" s="14" t="s">
        <v>124</v>
      </c>
      <c r="AH31">
        <v>540</v>
      </c>
      <c r="AJ31" s="13">
        <f>iferror(lookup(if(AI31="",G31,AI31),{0,1,10,250},{0.0,0.14882,0.14882,0.136064}),"")</f>
        <v>0</v>
      </c>
      <c r="AK31" s="13">
        <f>iferror(if(AI31="",G31,AI31)*AJ31,"")</f>
        <v>0</v>
      </c>
      <c r="AL31" t="s">
        <v>203</v>
      </c>
      <c r="AM31" s="14" t="s">
        <v>124</v>
      </c>
    </row>
    <row r="32" spans="1:39">
      <c r="A32" t="s">
        <v>91</v>
      </c>
      <c r="B32" t="s">
        <v>92</v>
      </c>
      <c r="D32" t="s">
        <v>72</v>
      </c>
      <c r="F32" t="s">
        <v>71</v>
      </c>
      <c r="G32">
        <f>BoardQty*1</f>
        <v>0</v>
      </c>
      <c r="H3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2" s="13">
        <f>iferror(G32*H32,"")</f>
        <v>0</v>
      </c>
      <c r="J32">
        <v>34633</v>
      </c>
      <c r="L32" s="13">
        <f>iferror(lookup(if(K32="",G32,K32),{0,1,10,100,500,1000,5000,10000},{0.0,0.14,0.131,0.0809,0.06698,0.05861,0.05024,0.04884}),"")</f>
        <v>0</v>
      </c>
      <c r="M32" s="13">
        <f>iferror(if(K32="",G32,K32)*L32,"")</f>
        <v>0</v>
      </c>
      <c r="N32" t="s">
        <v>135</v>
      </c>
      <c r="O32" s="14" t="s">
        <v>124</v>
      </c>
      <c r="R32" s="13">
        <f>iferror(lookup(if(Q32="",G32,Q32),{0,1,10,150,400,1250},{0.0,0.0827014,0.0827014,0.0713273,0.0599532,0.0513429}),"")</f>
        <v>0</v>
      </c>
      <c r="S32" s="13">
        <f>iferror(if(Q32="",G32,Q32)*R32,"")</f>
        <v>0</v>
      </c>
      <c r="T32" t="s">
        <v>155</v>
      </c>
      <c r="U32" s="14" t="s">
        <v>124</v>
      </c>
      <c r="Z32" t="s">
        <v>167</v>
      </c>
      <c r="AA32" s="14" t="s">
        <v>124</v>
      </c>
      <c r="AD32" s="13">
        <f>iferror(lookup(if(AC32="",G32,AC32),{0,1,10,25,50,100,250,500,1000},{0.0,0.129,0.129,0.112,0.1,0.093,0.083,0.08,0.066}),"")</f>
        <v>0</v>
      </c>
      <c r="AE32" s="13">
        <f>iferror(if(AC32="",G32,AC32)*AD32,"")</f>
        <v>0</v>
      </c>
      <c r="AF32" t="s">
        <v>186</v>
      </c>
      <c r="AG32" s="14" t="s">
        <v>124</v>
      </c>
      <c r="AH32">
        <v>540</v>
      </c>
      <c r="AJ32" s="13">
        <f>iferror(lookup(if(AI32="",G32,AI32),{0,1,10,250},{0.0,0.14882,0.14882,0.136064}),"")</f>
        <v>0</v>
      </c>
      <c r="AK32" s="13">
        <f>iferror(if(AI32="",G32,AI32)*AJ32,"")</f>
        <v>0</v>
      </c>
      <c r="AL32" t="s">
        <v>203</v>
      </c>
      <c r="AM32" s="14" t="s">
        <v>124</v>
      </c>
    </row>
    <row r="33" spans="1:39">
      <c r="A33" t="s">
        <v>93</v>
      </c>
      <c r="B33" t="s">
        <v>95</v>
      </c>
      <c r="D33" t="s">
        <v>51</v>
      </c>
      <c r="F33" t="s">
        <v>94</v>
      </c>
      <c r="G33">
        <f>BoardQty*8</f>
        <v>0</v>
      </c>
      <c r="H3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3" s="13">
        <f>iferror(G33*H33,"")</f>
        <v>0</v>
      </c>
      <c r="J33">
        <v>242166</v>
      </c>
      <c r="L33" s="13">
        <f>iferror(lookup(if(K33="",G33,K33),{0,1,10,100,500,1000,4000,8000,12000},{0.0,0.14,0.103,0.0484,0.03396,0.02811,0.02081,0.01936,0.01839}),"")</f>
        <v>0</v>
      </c>
      <c r="M33" s="13">
        <f>iferror(if(K33="",G33,K33)*L33,"")</f>
        <v>0</v>
      </c>
      <c r="N33" t="s">
        <v>139</v>
      </c>
      <c r="O33" s="14" t="s">
        <v>124</v>
      </c>
      <c r="R33" s="13">
        <f>iferror(lookup(if(Q33="",G33,Q33),{0,1,100,500,1000,2000,4000,20000,40000},{0.0,0.0484728,0.0484728,0.0274254,0.0256183,0.0216852,0.0169017,0.0117993,0.0099922}),"")</f>
        <v>0</v>
      </c>
      <c r="S33" s="13">
        <f>iferror(if(Q33="",G33,Q33)*R33,"")</f>
        <v>0</v>
      </c>
      <c r="T33" t="s">
        <v>159</v>
      </c>
      <c r="U33" s="14" t="s">
        <v>124</v>
      </c>
      <c r="V33">
        <v>44681</v>
      </c>
      <c r="X33" s="13">
        <f>iferror(lookup(if(W33="",G33,W33),{0,1,10,100,500,1000,4000,8000,48000},{0.0,0.12,0.051,0.035,0.03,0.024,0.018,0.017,0.013}),"")</f>
        <v>0</v>
      </c>
      <c r="Y33" s="13">
        <f>iferror(if(W33="",G33,W33)*X33,"")</f>
        <v>0</v>
      </c>
      <c r="Z33" t="s">
        <v>169</v>
      </c>
      <c r="AA33" s="14" t="s">
        <v>124</v>
      </c>
      <c r="AD33" s="13">
        <f>iferror(lookup(if(AC33="",G33,AC33),{0,1,10,25,50,100,250,500,1000},{0.0,0.051,0.051,0.046,0.04,0.035,0.032,0.029,0.024}),"")</f>
        <v>0</v>
      </c>
      <c r="AE33" s="13">
        <f>iferror(if(AC33="",G33,AC33)*AD33,"")</f>
        <v>0</v>
      </c>
      <c r="AF33" t="s">
        <v>190</v>
      </c>
      <c r="AG33" s="14" t="s">
        <v>124</v>
      </c>
      <c r="AH33">
        <v>4500</v>
      </c>
      <c r="AJ33" s="13">
        <f>iferror(lookup(if(AI33="",G33,AI33),{0,1,500,4000},{0.0,0.026575,0.026575,0.022323}),"")</f>
        <v>0</v>
      </c>
      <c r="AK33" s="13">
        <f>iferror(if(AI33="",G33,AI33)*AJ33,"")</f>
        <v>0</v>
      </c>
      <c r="AL33" t="s">
        <v>206</v>
      </c>
      <c r="AM33" s="14" t="s">
        <v>124</v>
      </c>
    </row>
    <row r="34" spans="1:39">
      <c r="A34" t="s">
        <v>96</v>
      </c>
      <c r="B34" t="s">
        <v>99</v>
      </c>
      <c r="D34" t="s">
        <v>98</v>
      </c>
      <c r="F34" t="s">
        <v>97</v>
      </c>
      <c r="G34">
        <f>BoardQty*2</f>
        <v>0</v>
      </c>
      <c r="H3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4" s="13">
        <f>iferror(G34*H34,"")</f>
        <v>0</v>
      </c>
      <c r="J34">
        <v>17911</v>
      </c>
      <c r="L34" s="13">
        <f>iferror(lookup(if(K34="",G34,K34),{0,1,10,100,500,1000,2000,5000,10000,25000,50000,100000},{0.0,0.51,0.359,0.2364,0.1751,0.12941,0.1218,0.11419,0.10658,0.10277,0.09896,0.0986}),"")</f>
        <v>0</v>
      </c>
      <c r="M34" s="13">
        <f>iferror(if(K34="",G34,K34)*L34,"")</f>
        <v>0</v>
      </c>
      <c r="N34" t="s">
        <v>140</v>
      </c>
      <c r="O34" s="14" t="s">
        <v>124</v>
      </c>
      <c r="R34" s="13">
        <f>iferror(lookup(if(Q34="",G34,Q34),{0,1,100,250,500},{0.0,0.179647,0.179647,0.149883,0.130749}),"")</f>
        <v>0</v>
      </c>
      <c r="S34" s="13">
        <f>iferror(if(Q34="",G34,Q34)*R34,"")</f>
        <v>0</v>
      </c>
      <c r="T34" t="s">
        <v>160</v>
      </c>
      <c r="U34" s="14" t="s">
        <v>124</v>
      </c>
      <c r="AD34" s="13">
        <f>iferror(lookup(if(AC34="",G34,AC34),{0,1,10,25,50,100,250,500},{0.0,0.55,0.315,0.281,0.246,0.212,0.203,0.193}),"")</f>
        <v>0</v>
      </c>
      <c r="AE34" s="13">
        <f>iferror(if(AC34="",G34,AC34)*AD34,"")</f>
        <v>0</v>
      </c>
      <c r="AF34" t="s">
        <v>191</v>
      </c>
      <c r="AG34" s="14" t="s">
        <v>124</v>
      </c>
      <c r="AH34">
        <v>160</v>
      </c>
      <c r="AJ34" s="13">
        <f>iferror(lookup(if(AI34="",G34,AI34),{0,1,10,500},{0.0,0.306144,0.306144,0.132875}),"")</f>
        <v>0</v>
      </c>
      <c r="AK34" s="13">
        <f>iferror(if(AI34="",G34,AI34)*AJ34,"")</f>
        <v>0</v>
      </c>
      <c r="AL34" t="s">
        <v>207</v>
      </c>
      <c r="AM34" s="14" t="s">
        <v>124</v>
      </c>
    </row>
    <row r="35" spans="1:39">
      <c r="A35" t="s">
        <v>100</v>
      </c>
      <c r="B35" t="s">
        <v>102</v>
      </c>
      <c r="D35" t="s">
        <v>101</v>
      </c>
      <c r="G35">
        <f>BoardQty*1</f>
        <v>0</v>
      </c>
      <c r="H3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5" s="13">
        <f>iferror(G35*H35,"")</f>
        <v>0</v>
      </c>
    </row>
    <row r="36" spans="1:39">
      <c r="A36" t="s">
        <v>103</v>
      </c>
      <c r="B36" t="s">
        <v>106</v>
      </c>
      <c r="D36" t="s">
        <v>105</v>
      </c>
      <c r="F36" t="s">
        <v>104</v>
      </c>
      <c r="G36">
        <f>BoardQty*1</f>
        <v>0</v>
      </c>
      <c r="H3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6" s="13">
        <f>iferror(G36*H36,"")</f>
        <v>0</v>
      </c>
      <c r="R36" s="13">
        <f>iferror(lookup(if(Q36="",G36,Q36),{0,1,10,100,250},{0.0,6.54808,5.9528,5.46382,5.12366}),"")</f>
        <v>0</v>
      </c>
      <c r="S36" s="13">
        <f>iferror(if(Q36="",G36,Q36)*R36,"")</f>
        <v>0</v>
      </c>
      <c r="T36" t="s">
        <v>161</v>
      </c>
      <c r="U36" s="14" t="s">
        <v>124</v>
      </c>
      <c r="V36">
        <v>156</v>
      </c>
      <c r="X36" s="13">
        <f>iferror(lookup(if(W36="",G36,W36),{0,1,10,25,50,100,250,1000},{0.0,7.99,7.59,7.0,6.63,6.02,5.43,4.45}),"")</f>
        <v>0</v>
      </c>
      <c r="Y36" s="13">
        <f>iferror(if(W36="",G36,W36)*X36,"")</f>
        <v>0</v>
      </c>
      <c r="Z36" t="s">
        <v>170</v>
      </c>
      <c r="AA36" s="14" t="s">
        <v>124</v>
      </c>
      <c r="AD36" s="13">
        <f>iferror(lookup(if(AC36="",G36,AC36),{0,1,10,25,50,100,250,500,1000},{0.0,7.6,7.2,6.67,6.3,5.7,5.43,5.17,4.17}),"")</f>
        <v>0</v>
      </c>
      <c r="AE36" s="13">
        <f>iferror(if(AC36="",G36,AC36)*AD36,"")</f>
        <v>0</v>
      </c>
      <c r="AF36" t="s">
        <v>192</v>
      </c>
      <c r="AG36" s="14" t="s">
        <v>124</v>
      </c>
      <c r="AH36">
        <v>29</v>
      </c>
      <c r="AJ36" s="13">
        <f>iferror(lookup(if(AI36="",G36,AI36),{0,1,25,100,500,1000},{0.0,6.83509,6.38863,6.29296,6.20792,6.12288}),"")</f>
        <v>0</v>
      </c>
      <c r="AK36" s="13">
        <f>iferror(if(AI36="",G36,AI36)*AJ36,"")</f>
        <v>0</v>
      </c>
      <c r="AL36" t="s">
        <v>208</v>
      </c>
      <c r="AM36" s="14" t="s">
        <v>124</v>
      </c>
    </row>
    <row r="37" spans="1:39">
      <c r="A37" t="s">
        <v>107</v>
      </c>
      <c r="B37" t="s">
        <v>109</v>
      </c>
      <c r="D37" t="s">
        <v>51</v>
      </c>
      <c r="F37" t="s">
        <v>108</v>
      </c>
      <c r="G37">
        <f>BoardQty*11</f>
        <v>0</v>
      </c>
      <c r="H3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7" s="13">
        <f>iferror(G37*H37,"")</f>
        <v>0</v>
      </c>
    </row>
    <row r="38" spans="1:39">
      <c r="A38" t="s">
        <v>110</v>
      </c>
      <c r="B38" t="s">
        <v>112</v>
      </c>
      <c r="D38" t="s">
        <v>111</v>
      </c>
      <c r="G38">
        <f>BoardQty*1</f>
        <v>0</v>
      </c>
      <c r="H3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8" s="13">
        <f>iferror(G38*H38,"")</f>
        <v>0</v>
      </c>
    </row>
    <row r="39" spans="1:39">
      <c r="A39" t="s">
        <v>113</v>
      </c>
      <c r="B39" t="s">
        <v>115</v>
      </c>
      <c r="D39" t="s">
        <v>114</v>
      </c>
      <c r="G39">
        <f>BoardQty*1</f>
        <v>0</v>
      </c>
      <c r="H3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9" s="13">
        <f>iferror(G39*H39,"")</f>
        <v>0</v>
      </c>
    </row>
    <row r="41" spans="1:39">
      <c r="K41">
        <f t="array" ref="K41">IFERROR(CONCATENATE(TEXT(INDEX($K$7:$K$39,SMALL(IF($N$7:$N$39&lt;&gt;"",IF($K$7:$K$39&lt;&gt;"",ROW($K$7:$K$39)-MIN(ROW($K$7:$K$39))+1,""),""),ROW()-ROW(A$41)+1)),"##0"),","),"")</f>
        <v>0</v>
      </c>
      <c r="L41">
        <f t="array" ref="L41">IFERROR(CONCATENATE((INDEX($N$7:$N$39,SMALL(IF($N$7:$N$39&lt;&gt;"",IF($K$7:$K$39&lt;&gt;"",ROW($K$7:$K$39)-MIN(ROW($K$7:$K$39))+1,""),""),ROW()-ROW(A$41)+1))),","),"")</f>
        <v>0</v>
      </c>
      <c r="M41">
        <f t="array" ref="M41">IFERROR(CONCATENATE((INDEX($A$7:$A$39,SMALL(IF($N$7:$N$39&lt;&gt;"",IF($K$7:$K$39&lt;&gt;"",ROW($K$7:$K$39)-MIN(ROW($K$7:$K$39))+1,""),""),ROW()-ROW(A$41)+1))),),"")</f>
        <v>0</v>
      </c>
      <c r="Q41">
        <f t="array" ref="Q41">IFERROR(CONCATENATE((INDEX($T$7:$T$39,SMALL(IF($T$7:$T$39&lt;&gt;"",IF($Q$7:$Q$39&lt;&gt;"",ROW($Q$7:$Q$39)-MIN(ROW($Q$7:$Q$39))+1,""),""),ROW()-ROW(A$41)+1)))," "),"")</f>
        <v>0</v>
      </c>
      <c r="R41">
        <f t="array" ref="R41">IFERROR(CONCATENATE(TEXT(INDEX($Q$7:$Q$39,SMALL(IF($T$7:$T$39&lt;&gt;"",IF($Q$7:$Q$39&lt;&gt;"",ROW($Q$7:$Q$39)-MIN(ROW($Q$7:$Q$39))+1,""),""),ROW()-ROW(A$41)+1)),"##0")," "),"")</f>
        <v>0</v>
      </c>
      <c r="S41">
        <f t="array" ref="S41">IFERROR(CONCATENATE((INDEX($A$7:$A$39,SMALL(IF($T$7:$T$39&lt;&gt;"",IF($Q$7:$Q$39&lt;&gt;"",ROW($Q$7:$Q$39)-MIN(ROW($Q$7:$Q$39))+1,""),""),ROW()-ROW(A$41)+1))),),"")</f>
        <v>0</v>
      </c>
      <c r="W41">
        <f t="array" ref="W41">IFERROR(CONCATENATE((INDEX($Z$7:$Z$39,SMALL(IF($Z$7:$Z$39&lt;&gt;"",IF($W$7:$W$39&lt;&gt;"",ROW($W$7:$W$39)-MIN(ROW($W$7:$W$39))+1,""),""),ROW()-ROW(A$41)+1)))," "),"")</f>
        <v>0</v>
      </c>
      <c r="X41">
        <f t="array" ref="X41">IFERROR(CONCATENATE(TEXT(INDEX($W$7:$W$39,SMALL(IF($Z$7:$Z$39&lt;&gt;"",IF($W$7:$W$39&lt;&gt;"",ROW($W$7:$W$39)-MIN(ROW($W$7:$W$39))+1,""),""),ROW()-ROW(A$41)+1)),"##0")," "),"")</f>
        <v>0</v>
      </c>
      <c r="Y41">
        <f t="array" ref="Y41">IFERROR(CONCATENATE((INDEX($A$7:$A$39,SMALL(IF($Z$7:$Z$39&lt;&gt;"",IF($W$7:$W$39&lt;&gt;"",ROW($W$7:$W$39)-MIN(ROW($W$7:$W$39))+1,""),""),ROW()-ROW(A$41)+1))),),"")</f>
        <v>0</v>
      </c>
      <c r="AC41">
        <f t="array" ref="AC41">IFERROR(CONCATENATE((INDEX($AF$7:$AF$39,SMALL(IF($AF$7:$AF$39&lt;&gt;"",IF($AC$7:$AC$39&lt;&gt;"",ROW($AC$7:$AC$39)-MIN(ROW($AC$7:$AC$39))+1,""),""),ROW()-ROW(A$41)+1))),","),"")</f>
        <v>0</v>
      </c>
      <c r="AD41">
        <f t="array" ref="AD41">IFERROR(CONCATENATE(TEXT(INDEX($AC$7:$AC$39,SMALL(IF($AF$7:$AF$39&lt;&gt;"",IF($AC$7:$AC$39&lt;&gt;"",ROW($AC$7:$AC$39)-MIN(ROW($AC$7:$AC$39))+1,""),""),ROW()-ROW(A$41)+1)),"##0"),","),"")</f>
        <v>0</v>
      </c>
      <c r="AE41">
        <f t="array" ref="AE41">IFERROR(CONCATENATE((INDEX($A$7:$A$39,SMALL(IF($AF$7:$AF$39&lt;&gt;"",IF($AC$7:$AC$39&lt;&gt;"",ROW($AC$7:$AC$39)-MIN(ROW($AC$7:$AC$39))+1,""),""),ROW()-ROW(A$41)+1))),),"")</f>
        <v>0</v>
      </c>
      <c r="AI41">
        <f t="array" ref="AI41">IFERROR(CONCATENATE((INDEX($AL$7:$AL$39,SMALL(IF($AL$7:$AL$39&lt;&gt;"",IF($AI$7:$AI$39&lt;&gt;"",ROW($AI$7:$AI$39)-MIN(ROW($AI$7:$AI$39))+1,""),""),ROW()-ROW(A$41)+1)))," "),"")</f>
        <v>0</v>
      </c>
      <c r="AJ41">
        <f t="array" ref="AJ41">IFERROR(CONCATENATE(TEXT(INDEX($AI$7:$AI$39,SMALL(IF($AL$7:$AL$39&lt;&gt;"",IF($AI$7:$AI$39&lt;&gt;"",ROW($AI$7:$AI$39)-MIN(ROW($AI$7:$AI$39))+1,""),""),ROW()-ROW(A$41)+1)),"##0")," "),"")</f>
        <v>0</v>
      </c>
      <c r="AK41">
        <f t="array" ref="AK41">IFERROR(CONCATENATE((INDEX($A$7:$A$39,SMALL(IF($AL$7:$AL$39&lt;&gt;"",IF($AI$7:$AI$39&lt;&gt;"",ROW($AI$7:$AI$39)-MIN(ROW($AI$7:$AI$39))+1,""),""),ROW()-ROW(A$41)+1))),),"")</f>
        <v>0</v>
      </c>
    </row>
    <row r="42" spans="1:39">
      <c r="K42">
        <f t="array" ref="K42">IFERROR(CONCATENATE(TEXT(INDEX($K$7:$K$39,SMALL(IF($N$7:$N$39&lt;&gt;"",IF($K$7:$K$39&lt;&gt;"",ROW($K$7:$K$39)-MIN(ROW($K$7:$K$39))+1,""),""),ROW()-ROW(A$41)+1)),"##0"),","),"")</f>
        <v>0</v>
      </c>
      <c r="L42">
        <f t="array" ref="L42">IFERROR(CONCATENATE((INDEX($N$7:$N$39,SMALL(IF($N$7:$N$39&lt;&gt;"",IF($K$7:$K$39&lt;&gt;"",ROW($K$7:$K$39)-MIN(ROW($K$7:$K$39))+1,""),""),ROW()-ROW(A$41)+1))),","),"")</f>
        <v>0</v>
      </c>
      <c r="M42">
        <f t="array" ref="M42">IFERROR(CONCATENATE((INDEX($A$7:$A$39,SMALL(IF($N$7:$N$39&lt;&gt;"",IF($K$7:$K$39&lt;&gt;"",ROW($K$7:$K$39)-MIN(ROW($K$7:$K$39))+1,""),""),ROW()-ROW(A$41)+1))),),"")</f>
        <v>0</v>
      </c>
      <c r="Q42">
        <f t="array" ref="Q42">IFERROR(CONCATENATE((INDEX($T$7:$T$39,SMALL(IF($T$7:$T$39&lt;&gt;"",IF($Q$7:$Q$39&lt;&gt;"",ROW($Q$7:$Q$39)-MIN(ROW($Q$7:$Q$39))+1,""),""),ROW()-ROW(A$41)+1)))," "),"")</f>
        <v>0</v>
      </c>
      <c r="R42">
        <f t="array" ref="R42">IFERROR(CONCATENATE(TEXT(INDEX($Q$7:$Q$39,SMALL(IF($T$7:$T$39&lt;&gt;"",IF($Q$7:$Q$39&lt;&gt;"",ROW($Q$7:$Q$39)-MIN(ROW($Q$7:$Q$39))+1,""),""),ROW()-ROW(A$41)+1)),"##0")," "),"")</f>
        <v>0</v>
      </c>
      <c r="S42">
        <f t="array" ref="S42">IFERROR(CONCATENATE((INDEX($A$7:$A$39,SMALL(IF($T$7:$T$39&lt;&gt;"",IF($Q$7:$Q$39&lt;&gt;"",ROW($Q$7:$Q$39)-MIN(ROW($Q$7:$Q$39))+1,""),""),ROW()-ROW(A$41)+1))),),"")</f>
        <v>0</v>
      </c>
      <c r="W42">
        <f t="array" ref="W42">IFERROR(CONCATENATE((INDEX($Z$7:$Z$39,SMALL(IF($Z$7:$Z$39&lt;&gt;"",IF($W$7:$W$39&lt;&gt;"",ROW($W$7:$W$39)-MIN(ROW($W$7:$W$39))+1,""),""),ROW()-ROW(A$41)+1)))," "),"")</f>
        <v>0</v>
      </c>
      <c r="X42">
        <f t="array" ref="X42">IFERROR(CONCATENATE(TEXT(INDEX($W$7:$W$39,SMALL(IF($Z$7:$Z$39&lt;&gt;"",IF($W$7:$W$39&lt;&gt;"",ROW($W$7:$W$39)-MIN(ROW($W$7:$W$39))+1,""),""),ROW()-ROW(A$41)+1)),"##0")," "),"")</f>
        <v>0</v>
      </c>
      <c r="Y42">
        <f t="array" ref="Y42">IFERROR(CONCATENATE((INDEX($A$7:$A$39,SMALL(IF($Z$7:$Z$39&lt;&gt;"",IF($W$7:$W$39&lt;&gt;"",ROW($W$7:$W$39)-MIN(ROW($W$7:$W$39))+1,""),""),ROW()-ROW(A$41)+1))),),"")</f>
        <v>0</v>
      </c>
      <c r="AC42">
        <f t="array" ref="AC42">IFERROR(CONCATENATE((INDEX($AF$7:$AF$39,SMALL(IF($AF$7:$AF$39&lt;&gt;"",IF($AC$7:$AC$39&lt;&gt;"",ROW($AC$7:$AC$39)-MIN(ROW($AC$7:$AC$39))+1,""),""),ROW()-ROW(A$41)+1))),","),"")</f>
        <v>0</v>
      </c>
      <c r="AD42">
        <f t="array" ref="AD42">IFERROR(CONCATENATE(TEXT(INDEX($AC$7:$AC$39,SMALL(IF($AF$7:$AF$39&lt;&gt;"",IF($AC$7:$AC$39&lt;&gt;"",ROW($AC$7:$AC$39)-MIN(ROW($AC$7:$AC$39))+1,""),""),ROW()-ROW(A$41)+1)),"##0"),","),"")</f>
        <v>0</v>
      </c>
      <c r="AE42">
        <f t="array" ref="AE42">IFERROR(CONCATENATE((INDEX($A$7:$A$39,SMALL(IF($AF$7:$AF$39&lt;&gt;"",IF($AC$7:$AC$39&lt;&gt;"",ROW($AC$7:$AC$39)-MIN(ROW($AC$7:$AC$39))+1,""),""),ROW()-ROW(A$41)+1))),),"")</f>
        <v>0</v>
      </c>
      <c r="AI42">
        <f t="array" ref="AI42">IFERROR(CONCATENATE((INDEX($AL$7:$AL$39,SMALL(IF($AL$7:$AL$39&lt;&gt;"",IF($AI$7:$AI$39&lt;&gt;"",ROW($AI$7:$AI$39)-MIN(ROW($AI$7:$AI$39))+1,""),""),ROW()-ROW(A$41)+1)))," "),"")</f>
        <v>0</v>
      </c>
      <c r="AJ42">
        <f t="array" ref="AJ42">IFERROR(CONCATENATE(TEXT(INDEX($AI$7:$AI$39,SMALL(IF($AL$7:$AL$39&lt;&gt;"",IF($AI$7:$AI$39&lt;&gt;"",ROW($AI$7:$AI$39)-MIN(ROW($AI$7:$AI$39))+1,""),""),ROW()-ROW(A$41)+1)),"##0")," "),"")</f>
        <v>0</v>
      </c>
      <c r="AK42">
        <f t="array" ref="AK42">IFERROR(CONCATENATE((INDEX($A$7:$A$39,SMALL(IF($AL$7:$AL$39&lt;&gt;"",IF($AI$7:$AI$39&lt;&gt;"",ROW($AI$7:$AI$39)-MIN(ROW($AI$7:$AI$39))+1,""),""),ROW()-ROW(A$41)+1))),),"")</f>
        <v>0</v>
      </c>
    </row>
    <row r="43" spans="1:39">
      <c r="K43">
        <f t="array" ref="K43">IFERROR(CONCATENATE(TEXT(INDEX($K$7:$K$39,SMALL(IF($N$7:$N$39&lt;&gt;"",IF($K$7:$K$39&lt;&gt;"",ROW($K$7:$K$39)-MIN(ROW($K$7:$K$39))+1,""),""),ROW()-ROW(A$41)+1)),"##0"),","),"")</f>
        <v>0</v>
      </c>
      <c r="L43">
        <f t="array" ref="L43">IFERROR(CONCATENATE((INDEX($N$7:$N$39,SMALL(IF($N$7:$N$39&lt;&gt;"",IF($K$7:$K$39&lt;&gt;"",ROW($K$7:$K$39)-MIN(ROW($K$7:$K$39))+1,""),""),ROW()-ROW(A$41)+1))),","),"")</f>
        <v>0</v>
      </c>
      <c r="M43">
        <f t="array" ref="M43">IFERROR(CONCATENATE((INDEX($A$7:$A$39,SMALL(IF($N$7:$N$39&lt;&gt;"",IF($K$7:$K$39&lt;&gt;"",ROW($K$7:$K$39)-MIN(ROW($K$7:$K$39))+1,""),""),ROW()-ROW(A$41)+1))),),"")</f>
        <v>0</v>
      </c>
      <c r="Q43">
        <f t="array" ref="Q43">IFERROR(CONCATENATE((INDEX($T$7:$T$39,SMALL(IF($T$7:$T$39&lt;&gt;"",IF($Q$7:$Q$39&lt;&gt;"",ROW($Q$7:$Q$39)-MIN(ROW($Q$7:$Q$39))+1,""),""),ROW()-ROW(A$41)+1)))," "),"")</f>
        <v>0</v>
      </c>
      <c r="R43">
        <f t="array" ref="R43">IFERROR(CONCATENATE(TEXT(INDEX($Q$7:$Q$39,SMALL(IF($T$7:$T$39&lt;&gt;"",IF($Q$7:$Q$39&lt;&gt;"",ROW($Q$7:$Q$39)-MIN(ROW($Q$7:$Q$39))+1,""),""),ROW()-ROW(A$41)+1)),"##0")," "),"")</f>
        <v>0</v>
      </c>
      <c r="S43">
        <f t="array" ref="S43">IFERROR(CONCATENATE((INDEX($A$7:$A$39,SMALL(IF($T$7:$T$39&lt;&gt;"",IF($Q$7:$Q$39&lt;&gt;"",ROW($Q$7:$Q$39)-MIN(ROW($Q$7:$Q$39))+1,""),""),ROW()-ROW(A$41)+1))),),"")</f>
        <v>0</v>
      </c>
      <c r="W43">
        <f t="array" ref="W43">IFERROR(CONCATENATE((INDEX($Z$7:$Z$39,SMALL(IF($Z$7:$Z$39&lt;&gt;"",IF($W$7:$W$39&lt;&gt;"",ROW($W$7:$W$39)-MIN(ROW($W$7:$W$39))+1,""),""),ROW()-ROW(A$41)+1)))," "),"")</f>
        <v>0</v>
      </c>
      <c r="X43">
        <f t="array" ref="X43">IFERROR(CONCATENATE(TEXT(INDEX($W$7:$W$39,SMALL(IF($Z$7:$Z$39&lt;&gt;"",IF($W$7:$W$39&lt;&gt;"",ROW($W$7:$W$39)-MIN(ROW($W$7:$W$39))+1,""),""),ROW()-ROW(A$41)+1)),"##0")," "),"")</f>
        <v>0</v>
      </c>
      <c r="Y43">
        <f t="array" ref="Y43">IFERROR(CONCATENATE((INDEX($A$7:$A$39,SMALL(IF($Z$7:$Z$39&lt;&gt;"",IF($W$7:$W$39&lt;&gt;"",ROW($W$7:$W$39)-MIN(ROW($W$7:$W$39))+1,""),""),ROW()-ROW(A$41)+1))),),"")</f>
        <v>0</v>
      </c>
      <c r="AC43">
        <f t="array" ref="AC43">IFERROR(CONCATENATE((INDEX($AF$7:$AF$39,SMALL(IF($AF$7:$AF$39&lt;&gt;"",IF($AC$7:$AC$39&lt;&gt;"",ROW($AC$7:$AC$39)-MIN(ROW($AC$7:$AC$39))+1,""),""),ROW()-ROW(A$41)+1))),","),"")</f>
        <v>0</v>
      </c>
      <c r="AD43">
        <f t="array" ref="AD43">IFERROR(CONCATENATE(TEXT(INDEX($AC$7:$AC$39,SMALL(IF($AF$7:$AF$39&lt;&gt;"",IF($AC$7:$AC$39&lt;&gt;"",ROW($AC$7:$AC$39)-MIN(ROW($AC$7:$AC$39))+1,""),""),ROW()-ROW(A$41)+1)),"##0"),","),"")</f>
        <v>0</v>
      </c>
      <c r="AE43">
        <f t="array" ref="AE43">IFERROR(CONCATENATE((INDEX($A$7:$A$39,SMALL(IF($AF$7:$AF$39&lt;&gt;"",IF($AC$7:$AC$39&lt;&gt;"",ROW($AC$7:$AC$39)-MIN(ROW($AC$7:$AC$39))+1,""),""),ROW()-ROW(A$41)+1))),),"")</f>
        <v>0</v>
      </c>
      <c r="AI43">
        <f t="array" ref="AI43">IFERROR(CONCATENATE((INDEX($AL$7:$AL$39,SMALL(IF($AL$7:$AL$39&lt;&gt;"",IF($AI$7:$AI$39&lt;&gt;"",ROW($AI$7:$AI$39)-MIN(ROW($AI$7:$AI$39))+1,""),""),ROW()-ROW(A$41)+1)))," "),"")</f>
        <v>0</v>
      </c>
      <c r="AJ43">
        <f t="array" ref="AJ43">IFERROR(CONCATENATE(TEXT(INDEX($AI$7:$AI$39,SMALL(IF($AL$7:$AL$39&lt;&gt;"",IF($AI$7:$AI$39&lt;&gt;"",ROW($AI$7:$AI$39)-MIN(ROW($AI$7:$AI$39))+1,""),""),ROW()-ROW(A$41)+1)),"##0")," "),"")</f>
        <v>0</v>
      </c>
      <c r="AK43">
        <f t="array" ref="AK43">IFERROR(CONCATENATE((INDEX($A$7:$A$39,SMALL(IF($AL$7:$AL$39&lt;&gt;"",IF($AI$7:$AI$39&lt;&gt;"",ROW($AI$7:$AI$39)-MIN(ROW($AI$7:$AI$39))+1,""),""),ROW()-ROW(A$41)+1))),),"")</f>
        <v>0</v>
      </c>
    </row>
    <row r="44" spans="1:39">
      <c r="K44">
        <f t="array" ref="K44">IFERROR(CONCATENATE(TEXT(INDEX($K$7:$K$39,SMALL(IF($N$7:$N$39&lt;&gt;"",IF($K$7:$K$39&lt;&gt;"",ROW($K$7:$K$39)-MIN(ROW($K$7:$K$39))+1,""),""),ROW()-ROW(A$41)+1)),"##0"),","),"")</f>
        <v>0</v>
      </c>
      <c r="L44">
        <f t="array" ref="L44">IFERROR(CONCATENATE((INDEX($N$7:$N$39,SMALL(IF($N$7:$N$39&lt;&gt;"",IF($K$7:$K$39&lt;&gt;"",ROW($K$7:$K$39)-MIN(ROW($K$7:$K$39))+1,""),""),ROW()-ROW(A$41)+1))),","),"")</f>
        <v>0</v>
      </c>
      <c r="M44">
        <f t="array" ref="M44">IFERROR(CONCATENATE((INDEX($A$7:$A$39,SMALL(IF($N$7:$N$39&lt;&gt;"",IF($K$7:$K$39&lt;&gt;"",ROW($K$7:$K$39)-MIN(ROW($K$7:$K$39))+1,""),""),ROW()-ROW(A$41)+1))),),"")</f>
        <v>0</v>
      </c>
      <c r="Q44">
        <f t="array" ref="Q44">IFERROR(CONCATENATE((INDEX($T$7:$T$39,SMALL(IF($T$7:$T$39&lt;&gt;"",IF($Q$7:$Q$39&lt;&gt;"",ROW($Q$7:$Q$39)-MIN(ROW($Q$7:$Q$39))+1,""),""),ROW()-ROW(A$41)+1)))," "),"")</f>
        <v>0</v>
      </c>
      <c r="R44">
        <f t="array" ref="R44">IFERROR(CONCATENATE(TEXT(INDEX($Q$7:$Q$39,SMALL(IF($T$7:$T$39&lt;&gt;"",IF($Q$7:$Q$39&lt;&gt;"",ROW($Q$7:$Q$39)-MIN(ROW($Q$7:$Q$39))+1,""),""),ROW()-ROW(A$41)+1)),"##0")," "),"")</f>
        <v>0</v>
      </c>
      <c r="S44">
        <f t="array" ref="S44">IFERROR(CONCATENATE((INDEX($A$7:$A$39,SMALL(IF($T$7:$T$39&lt;&gt;"",IF($Q$7:$Q$39&lt;&gt;"",ROW($Q$7:$Q$39)-MIN(ROW($Q$7:$Q$39))+1,""),""),ROW()-ROW(A$41)+1))),),"")</f>
        <v>0</v>
      </c>
      <c r="W44">
        <f t="array" ref="W44">IFERROR(CONCATENATE((INDEX($Z$7:$Z$39,SMALL(IF($Z$7:$Z$39&lt;&gt;"",IF($W$7:$W$39&lt;&gt;"",ROW($W$7:$W$39)-MIN(ROW($W$7:$W$39))+1,""),""),ROW()-ROW(A$41)+1)))," "),"")</f>
        <v>0</v>
      </c>
      <c r="X44">
        <f t="array" ref="X44">IFERROR(CONCATENATE(TEXT(INDEX($W$7:$W$39,SMALL(IF($Z$7:$Z$39&lt;&gt;"",IF($W$7:$W$39&lt;&gt;"",ROW($W$7:$W$39)-MIN(ROW($W$7:$W$39))+1,""),""),ROW()-ROW(A$41)+1)),"##0")," "),"")</f>
        <v>0</v>
      </c>
      <c r="Y44">
        <f t="array" ref="Y44">IFERROR(CONCATENATE((INDEX($A$7:$A$39,SMALL(IF($Z$7:$Z$39&lt;&gt;"",IF($W$7:$W$39&lt;&gt;"",ROW($W$7:$W$39)-MIN(ROW($W$7:$W$39))+1,""),""),ROW()-ROW(A$41)+1))),),"")</f>
        <v>0</v>
      </c>
      <c r="AC44">
        <f t="array" ref="AC44">IFERROR(CONCATENATE((INDEX($AF$7:$AF$39,SMALL(IF($AF$7:$AF$39&lt;&gt;"",IF($AC$7:$AC$39&lt;&gt;"",ROW($AC$7:$AC$39)-MIN(ROW($AC$7:$AC$39))+1,""),""),ROW()-ROW(A$41)+1))),","),"")</f>
        <v>0</v>
      </c>
      <c r="AD44">
        <f t="array" ref="AD44">IFERROR(CONCATENATE(TEXT(INDEX($AC$7:$AC$39,SMALL(IF($AF$7:$AF$39&lt;&gt;"",IF($AC$7:$AC$39&lt;&gt;"",ROW($AC$7:$AC$39)-MIN(ROW($AC$7:$AC$39))+1,""),""),ROW()-ROW(A$41)+1)),"##0"),","),"")</f>
        <v>0</v>
      </c>
      <c r="AE44">
        <f t="array" ref="AE44">IFERROR(CONCATENATE((INDEX($A$7:$A$39,SMALL(IF($AF$7:$AF$39&lt;&gt;"",IF($AC$7:$AC$39&lt;&gt;"",ROW($AC$7:$AC$39)-MIN(ROW($AC$7:$AC$39))+1,""),""),ROW()-ROW(A$41)+1))),),"")</f>
        <v>0</v>
      </c>
      <c r="AI44">
        <f t="array" ref="AI44">IFERROR(CONCATENATE((INDEX($AL$7:$AL$39,SMALL(IF($AL$7:$AL$39&lt;&gt;"",IF($AI$7:$AI$39&lt;&gt;"",ROW($AI$7:$AI$39)-MIN(ROW($AI$7:$AI$39))+1,""),""),ROW()-ROW(A$41)+1)))," "),"")</f>
        <v>0</v>
      </c>
      <c r="AJ44">
        <f t="array" ref="AJ44">IFERROR(CONCATENATE(TEXT(INDEX($AI$7:$AI$39,SMALL(IF($AL$7:$AL$39&lt;&gt;"",IF($AI$7:$AI$39&lt;&gt;"",ROW($AI$7:$AI$39)-MIN(ROW($AI$7:$AI$39))+1,""),""),ROW()-ROW(A$41)+1)),"##0")," "),"")</f>
        <v>0</v>
      </c>
      <c r="AK44">
        <f t="array" ref="AK44">IFERROR(CONCATENATE((INDEX($A$7:$A$39,SMALL(IF($AL$7:$AL$39&lt;&gt;"",IF($AI$7:$AI$39&lt;&gt;"",ROW($AI$7:$AI$39)-MIN(ROW($AI$7:$AI$39))+1,""),""),ROW()-ROW(A$41)+1))),),"")</f>
        <v>0</v>
      </c>
    </row>
    <row r="45" spans="1:39">
      <c r="K45">
        <f t="array" ref="K45">IFERROR(CONCATENATE(TEXT(INDEX($K$7:$K$39,SMALL(IF($N$7:$N$39&lt;&gt;"",IF($K$7:$K$39&lt;&gt;"",ROW($K$7:$K$39)-MIN(ROW($K$7:$K$39))+1,""),""),ROW()-ROW(A$41)+1)),"##0"),","),"")</f>
        <v>0</v>
      </c>
      <c r="L45">
        <f t="array" ref="L45">IFERROR(CONCATENATE((INDEX($N$7:$N$39,SMALL(IF($N$7:$N$39&lt;&gt;"",IF($K$7:$K$39&lt;&gt;"",ROW($K$7:$K$39)-MIN(ROW($K$7:$K$39))+1,""),""),ROW()-ROW(A$41)+1))),","),"")</f>
        <v>0</v>
      </c>
      <c r="M45">
        <f t="array" ref="M45">IFERROR(CONCATENATE((INDEX($A$7:$A$39,SMALL(IF($N$7:$N$39&lt;&gt;"",IF($K$7:$K$39&lt;&gt;"",ROW($K$7:$K$39)-MIN(ROW($K$7:$K$39))+1,""),""),ROW()-ROW(A$41)+1))),),"")</f>
        <v>0</v>
      </c>
      <c r="Q45">
        <f t="array" ref="Q45">IFERROR(CONCATENATE((INDEX($T$7:$T$39,SMALL(IF($T$7:$T$39&lt;&gt;"",IF($Q$7:$Q$39&lt;&gt;"",ROW($Q$7:$Q$39)-MIN(ROW($Q$7:$Q$39))+1,""),""),ROW()-ROW(A$41)+1)))," "),"")</f>
        <v>0</v>
      </c>
      <c r="R45">
        <f t="array" ref="R45">IFERROR(CONCATENATE(TEXT(INDEX($Q$7:$Q$39,SMALL(IF($T$7:$T$39&lt;&gt;"",IF($Q$7:$Q$39&lt;&gt;"",ROW($Q$7:$Q$39)-MIN(ROW($Q$7:$Q$39))+1,""),""),ROW()-ROW(A$41)+1)),"##0")," "),"")</f>
        <v>0</v>
      </c>
      <c r="S45">
        <f t="array" ref="S45">IFERROR(CONCATENATE((INDEX($A$7:$A$39,SMALL(IF($T$7:$T$39&lt;&gt;"",IF($Q$7:$Q$39&lt;&gt;"",ROW($Q$7:$Q$39)-MIN(ROW($Q$7:$Q$39))+1,""),""),ROW()-ROW(A$41)+1))),),"")</f>
        <v>0</v>
      </c>
      <c r="W45">
        <f t="array" ref="W45">IFERROR(CONCATENATE((INDEX($Z$7:$Z$39,SMALL(IF($Z$7:$Z$39&lt;&gt;"",IF($W$7:$W$39&lt;&gt;"",ROW($W$7:$W$39)-MIN(ROW($W$7:$W$39))+1,""),""),ROW()-ROW(A$41)+1)))," "),"")</f>
        <v>0</v>
      </c>
      <c r="X45">
        <f t="array" ref="X45">IFERROR(CONCATENATE(TEXT(INDEX($W$7:$W$39,SMALL(IF($Z$7:$Z$39&lt;&gt;"",IF($W$7:$W$39&lt;&gt;"",ROW($W$7:$W$39)-MIN(ROW($W$7:$W$39))+1,""),""),ROW()-ROW(A$41)+1)),"##0")," "),"")</f>
        <v>0</v>
      </c>
      <c r="Y45">
        <f t="array" ref="Y45">IFERROR(CONCATENATE((INDEX($A$7:$A$39,SMALL(IF($Z$7:$Z$39&lt;&gt;"",IF($W$7:$W$39&lt;&gt;"",ROW($W$7:$W$39)-MIN(ROW($W$7:$W$39))+1,""),""),ROW()-ROW(A$41)+1))),),"")</f>
        <v>0</v>
      </c>
      <c r="AC45">
        <f t="array" ref="AC45">IFERROR(CONCATENATE((INDEX($AF$7:$AF$39,SMALL(IF($AF$7:$AF$39&lt;&gt;"",IF($AC$7:$AC$39&lt;&gt;"",ROW($AC$7:$AC$39)-MIN(ROW($AC$7:$AC$39))+1,""),""),ROW()-ROW(A$41)+1))),","),"")</f>
        <v>0</v>
      </c>
      <c r="AD45">
        <f t="array" ref="AD45">IFERROR(CONCATENATE(TEXT(INDEX($AC$7:$AC$39,SMALL(IF($AF$7:$AF$39&lt;&gt;"",IF($AC$7:$AC$39&lt;&gt;"",ROW($AC$7:$AC$39)-MIN(ROW($AC$7:$AC$39))+1,""),""),ROW()-ROW(A$41)+1)),"##0"),","),"")</f>
        <v>0</v>
      </c>
      <c r="AE45">
        <f t="array" ref="AE45">IFERROR(CONCATENATE((INDEX($A$7:$A$39,SMALL(IF($AF$7:$AF$39&lt;&gt;"",IF($AC$7:$AC$39&lt;&gt;"",ROW($AC$7:$AC$39)-MIN(ROW($AC$7:$AC$39))+1,""),""),ROW()-ROW(A$41)+1))),),"")</f>
        <v>0</v>
      </c>
      <c r="AI45">
        <f t="array" ref="AI45">IFERROR(CONCATENATE((INDEX($AL$7:$AL$39,SMALL(IF($AL$7:$AL$39&lt;&gt;"",IF($AI$7:$AI$39&lt;&gt;"",ROW($AI$7:$AI$39)-MIN(ROW($AI$7:$AI$39))+1,""),""),ROW()-ROW(A$41)+1)))," "),"")</f>
        <v>0</v>
      </c>
      <c r="AJ45">
        <f t="array" ref="AJ45">IFERROR(CONCATENATE(TEXT(INDEX($AI$7:$AI$39,SMALL(IF($AL$7:$AL$39&lt;&gt;"",IF($AI$7:$AI$39&lt;&gt;"",ROW($AI$7:$AI$39)-MIN(ROW($AI$7:$AI$39))+1,""),""),ROW()-ROW(A$41)+1)),"##0")," "),"")</f>
        <v>0</v>
      </c>
      <c r="AK45">
        <f t="array" ref="AK45">IFERROR(CONCATENATE((INDEX($A$7:$A$39,SMALL(IF($AL$7:$AL$39&lt;&gt;"",IF($AI$7:$AI$39&lt;&gt;"",ROW($AI$7:$AI$39)-MIN(ROW($AI$7:$AI$39))+1,""),""),ROW()-ROW(A$41)+1))),),"")</f>
        <v>0</v>
      </c>
    </row>
    <row r="46" spans="1:39">
      <c r="K46">
        <f t="array" ref="K46">IFERROR(CONCATENATE(TEXT(INDEX($K$7:$K$39,SMALL(IF($N$7:$N$39&lt;&gt;"",IF($K$7:$K$39&lt;&gt;"",ROW($K$7:$K$39)-MIN(ROW($K$7:$K$39))+1,""),""),ROW()-ROW(A$41)+1)),"##0"),","),"")</f>
        <v>0</v>
      </c>
      <c r="L46">
        <f t="array" ref="L46">IFERROR(CONCATENATE((INDEX($N$7:$N$39,SMALL(IF($N$7:$N$39&lt;&gt;"",IF($K$7:$K$39&lt;&gt;"",ROW($K$7:$K$39)-MIN(ROW($K$7:$K$39))+1,""),""),ROW()-ROW(A$41)+1))),","),"")</f>
        <v>0</v>
      </c>
      <c r="M46">
        <f t="array" ref="M46">IFERROR(CONCATENATE((INDEX($A$7:$A$39,SMALL(IF($N$7:$N$39&lt;&gt;"",IF($K$7:$K$39&lt;&gt;"",ROW($K$7:$K$39)-MIN(ROW($K$7:$K$39))+1,""),""),ROW()-ROW(A$41)+1))),),"")</f>
        <v>0</v>
      </c>
      <c r="Q46">
        <f t="array" ref="Q46">IFERROR(CONCATENATE((INDEX($T$7:$T$39,SMALL(IF($T$7:$T$39&lt;&gt;"",IF($Q$7:$Q$39&lt;&gt;"",ROW($Q$7:$Q$39)-MIN(ROW($Q$7:$Q$39))+1,""),""),ROW()-ROW(A$41)+1)))," "),"")</f>
        <v>0</v>
      </c>
      <c r="R46">
        <f t="array" ref="R46">IFERROR(CONCATENATE(TEXT(INDEX($Q$7:$Q$39,SMALL(IF($T$7:$T$39&lt;&gt;"",IF($Q$7:$Q$39&lt;&gt;"",ROW($Q$7:$Q$39)-MIN(ROW($Q$7:$Q$39))+1,""),""),ROW()-ROW(A$41)+1)),"##0")," "),"")</f>
        <v>0</v>
      </c>
      <c r="S46">
        <f t="array" ref="S46">IFERROR(CONCATENATE((INDEX($A$7:$A$39,SMALL(IF($T$7:$T$39&lt;&gt;"",IF($Q$7:$Q$39&lt;&gt;"",ROW($Q$7:$Q$39)-MIN(ROW($Q$7:$Q$39))+1,""),""),ROW()-ROW(A$41)+1))),),"")</f>
        <v>0</v>
      </c>
      <c r="W46">
        <f t="array" ref="W46">IFERROR(CONCATENATE((INDEX($Z$7:$Z$39,SMALL(IF($Z$7:$Z$39&lt;&gt;"",IF($W$7:$W$39&lt;&gt;"",ROW($W$7:$W$39)-MIN(ROW($W$7:$W$39))+1,""),""),ROW()-ROW(A$41)+1)))," "),"")</f>
        <v>0</v>
      </c>
      <c r="X46">
        <f t="array" ref="X46">IFERROR(CONCATENATE(TEXT(INDEX($W$7:$W$39,SMALL(IF($Z$7:$Z$39&lt;&gt;"",IF($W$7:$W$39&lt;&gt;"",ROW($W$7:$W$39)-MIN(ROW($W$7:$W$39))+1,""),""),ROW()-ROW(A$41)+1)),"##0")," "),"")</f>
        <v>0</v>
      </c>
      <c r="Y46">
        <f t="array" ref="Y46">IFERROR(CONCATENATE((INDEX($A$7:$A$39,SMALL(IF($Z$7:$Z$39&lt;&gt;"",IF($W$7:$W$39&lt;&gt;"",ROW($W$7:$W$39)-MIN(ROW($W$7:$W$39))+1,""),""),ROW()-ROW(A$41)+1))),),"")</f>
        <v>0</v>
      </c>
      <c r="AC46">
        <f t="array" ref="AC46">IFERROR(CONCATENATE((INDEX($AF$7:$AF$39,SMALL(IF($AF$7:$AF$39&lt;&gt;"",IF($AC$7:$AC$39&lt;&gt;"",ROW($AC$7:$AC$39)-MIN(ROW($AC$7:$AC$39))+1,""),""),ROW()-ROW(A$41)+1))),","),"")</f>
        <v>0</v>
      </c>
      <c r="AD46">
        <f t="array" ref="AD46">IFERROR(CONCATENATE(TEXT(INDEX($AC$7:$AC$39,SMALL(IF($AF$7:$AF$39&lt;&gt;"",IF($AC$7:$AC$39&lt;&gt;"",ROW($AC$7:$AC$39)-MIN(ROW($AC$7:$AC$39))+1,""),""),ROW()-ROW(A$41)+1)),"##0"),","),"")</f>
        <v>0</v>
      </c>
      <c r="AE46">
        <f t="array" ref="AE46">IFERROR(CONCATENATE((INDEX($A$7:$A$39,SMALL(IF($AF$7:$AF$39&lt;&gt;"",IF($AC$7:$AC$39&lt;&gt;"",ROW($AC$7:$AC$39)-MIN(ROW($AC$7:$AC$39))+1,""),""),ROW()-ROW(A$41)+1))),),"")</f>
        <v>0</v>
      </c>
      <c r="AI46">
        <f t="array" ref="AI46">IFERROR(CONCATENATE((INDEX($AL$7:$AL$39,SMALL(IF($AL$7:$AL$39&lt;&gt;"",IF($AI$7:$AI$39&lt;&gt;"",ROW($AI$7:$AI$39)-MIN(ROW($AI$7:$AI$39))+1,""),""),ROW()-ROW(A$41)+1)))," "),"")</f>
        <v>0</v>
      </c>
      <c r="AJ46">
        <f t="array" ref="AJ46">IFERROR(CONCATENATE(TEXT(INDEX($AI$7:$AI$39,SMALL(IF($AL$7:$AL$39&lt;&gt;"",IF($AI$7:$AI$39&lt;&gt;"",ROW($AI$7:$AI$39)-MIN(ROW($AI$7:$AI$39))+1,""),""),ROW()-ROW(A$41)+1)),"##0")," "),"")</f>
        <v>0</v>
      </c>
      <c r="AK46">
        <f t="array" ref="AK46">IFERROR(CONCATENATE((INDEX($A$7:$A$39,SMALL(IF($AL$7:$AL$39&lt;&gt;"",IF($AI$7:$AI$39&lt;&gt;"",ROW($AI$7:$AI$39)-MIN(ROW($AI$7:$AI$39))+1,""),""),ROW()-ROW(A$41)+1))),),"")</f>
        <v>0</v>
      </c>
    </row>
    <row r="47" spans="1:39">
      <c r="K47">
        <f t="array" ref="K47">IFERROR(CONCATENATE(TEXT(INDEX($K$7:$K$39,SMALL(IF($N$7:$N$39&lt;&gt;"",IF($K$7:$K$39&lt;&gt;"",ROW($K$7:$K$39)-MIN(ROW($K$7:$K$39))+1,""),""),ROW()-ROW(A$41)+1)),"##0"),","),"")</f>
        <v>0</v>
      </c>
      <c r="L47">
        <f t="array" ref="L47">IFERROR(CONCATENATE((INDEX($N$7:$N$39,SMALL(IF($N$7:$N$39&lt;&gt;"",IF($K$7:$K$39&lt;&gt;"",ROW($K$7:$K$39)-MIN(ROW($K$7:$K$39))+1,""),""),ROW()-ROW(A$41)+1))),","),"")</f>
        <v>0</v>
      </c>
      <c r="M47">
        <f t="array" ref="M47">IFERROR(CONCATENATE((INDEX($A$7:$A$39,SMALL(IF($N$7:$N$39&lt;&gt;"",IF($K$7:$K$39&lt;&gt;"",ROW($K$7:$K$39)-MIN(ROW($K$7:$K$39))+1,""),""),ROW()-ROW(A$41)+1))),),"")</f>
        <v>0</v>
      </c>
      <c r="Q47">
        <f t="array" ref="Q47">IFERROR(CONCATENATE((INDEX($T$7:$T$39,SMALL(IF($T$7:$T$39&lt;&gt;"",IF($Q$7:$Q$39&lt;&gt;"",ROW($Q$7:$Q$39)-MIN(ROW($Q$7:$Q$39))+1,""),""),ROW()-ROW(A$41)+1)))," "),"")</f>
        <v>0</v>
      </c>
      <c r="R47">
        <f t="array" ref="R47">IFERROR(CONCATENATE(TEXT(INDEX($Q$7:$Q$39,SMALL(IF($T$7:$T$39&lt;&gt;"",IF($Q$7:$Q$39&lt;&gt;"",ROW($Q$7:$Q$39)-MIN(ROW($Q$7:$Q$39))+1,""),""),ROW()-ROW(A$41)+1)),"##0")," "),"")</f>
        <v>0</v>
      </c>
      <c r="S47">
        <f t="array" ref="S47">IFERROR(CONCATENATE((INDEX($A$7:$A$39,SMALL(IF($T$7:$T$39&lt;&gt;"",IF($Q$7:$Q$39&lt;&gt;"",ROW($Q$7:$Q$39)-MIN(ROW($Q$7:$Q$39))+1,""),""),ROW()-ROW(A$41)+1))),),"")</f>
        <v>0</v>
      </c>
      <c r="W47">
        <f t="array" ref="W47">IFERROR(CONCATENATE((INDEX($Z$7:$Z$39,SMALL(IF($Z$7:$Z$39&lt;&gt;"",IF($W$7:$W$39&lt;&gt;"",ROW($W$7:$W$39)-MIN(ROW($W$7:$W$39))+1,""),""),ROW()-ROW(A$41)+1)))," "),"")</f>
        <v>0</v>
      </c>
      <c r="X47">
        <f t="array" ref="X47">IFERROR(CONCATENATE(TEXT(INDEX($W$7:$W$39,SMALL(IF($Z$7:$Z$39&lt;&gt;"",IF($W$7:$W$39&lt;&gt;"",ROW($W$7:$W$39)-MIN(ROW($W$7:$W$39))+1,""),""),ROW()-ROW(A$41)+1)),"##0")," "),"")</f>
        <v>0</v>
      </c>
      <c r="Y47">
        <f t="array" ref="Y47">IFERROR(CONCATENATE((INDEX($A$7:$A$39,SMALL(IF($Z$7:$Z$39&lt;&gt;"",IF($W$7:$W$39&lt;&gt;"",ROW($W$7:$W$39)-MIN(ROW($W$7:$W$39))+1,""),""),ROW()-ROW(A$41)+1))),),"")</f>
        <v>0</v>
      </c>
      <c r="AC47">
        <f t="array" ref="AC47">IFERROR(CONCATENATE((INDEX($AF$7:$AF$39,SMALL(IF($AF$7:$AF$39&lt;&gt;"",IF($AC$7:$AC$39&lt;&gt;"",ROW($AC$7:$AC$39)-MIN(ROW($AC$7:$AC$39))+1,""),""),ROW()-ROW(A$41)+1))),","),"")</f>
        <v>0</v>
      </c>
      <c r="AD47">
        <f t="array" ref="AD47">IFERROR(CONCATENATE(TEXT(INDEX($AC$7:$AC$39,SMALL(IF($AF$7:$AF$39&lt;&gt;"",IF($AC$7:$AC$39&lt;&gt;"",ROW($AC$7:$AC$39)-MIN(ROW($AC$7:$AC$39))+1,""),""),ROW()-ROW(A$41)+1)),"##0"),","),"")</f>
        <v>0</v>
      </c>
      <c r="AE47">
        <f t="array" ref="AE47">IFERROR(CONCATENATE((INDEX($A$7:$A$39,SMALL(IF($AF$7:$AF$39&lt;&gt;"",IF($AC$7:$AC$39&lt;&gt;"",ROW($AC$7:$AC$39)-MIN(ROW($AC$7:$AC$39))+1,""),""),ROW()-ROW(A$41)+1))),),"")</f>
        <v>0</v>
      </c>
      <c r="AI47">
        <f t="array" ref="AI47">IFERROR(CONCATENATE((INDEX($AL$7:$AL$39,SMALL(IF($AL$7:$AL$39&lt;&gt;"",IF($AI$7:$AI$39&lt;&gt;"",ROW($AI$7:$AI$39)-MIN(ROW($AI$7:$AI$39))+1,""),""),ROW()-ROW(A$41)+1)))," "),"")</f>
        <v>0</v>
      </c>
      <c r="AJ47">
        <f t="array" ref="AJ47">IFERROR(CONCATENATE(TEXT(INDEX($AI$7:$AI$39,SMALL(IF($AL$7:$AL$39&lt;&gt;"",IF($AI$7:$AI$39&lt;&gt;"",ROW($AI$7:$AI$39)-MIN(ROW($AI$7:$AI$39))+1,""),""),ROW()-ROW(A$41)+1)),"##0")," "),"")</f>
        <v>0</v>
      </c>
      <c r="AK47">
        <f t="array" ref="AK47">IFERROR(CONCATENATE((INDEX($A$7:$A$39,SMALL(IF($AL$7:$AL$39&lt;&gt;"",IF($AI$7:$AI$39&lt;&gt;"",ROW($AI$7:$AI$39)-MIN(ROW($AI$7:$AI$39))+1,""),""),ROW()-ROW(A$41)+1))),),"")</f>
        <v>0</v>
      </c>
    </row>
    <row r="48" spans="1:39">
      <c r="K48">
        <f t="array" ref="K48">IFERROR(CONCATENATE(TEXT(INDEX($K$7:$K$39,SMALL(IF($N$7:$N$39&lt;&gt;"",IF($K$7:$K$39&lt;&gt;"",ROW($K$7:$K$39)-MIN(ROW($K$7:$K$39))+1,""),""),ROW()-ROW(A$41)+1)),"##0"),","),"")</f>
        <v>0</v>
      </c>
      <c r="L48">
        <f t="array" ref="L48">IFERROR(CONCATENATE((INDEX($N$7:$N$39,SMALL(IF($N$7:$N$39&lt;&gt;"",IF($K$7:$K$39&lt;&gt;"",ROW($K$7:$K$39)-MIN(ROW($K$7:$K$39))+1,""),""),ROW()-ROW(A$41)+1))),","),"")</f>
        <v>0</v>
      </c>
      <c r="M48">
        <f t="array" ref="M48">IFERROR(CONCATENATE((INDEX($A$7:$A$39,SMALL(IF($N$7:$N$39&lt;&gt;"",IF($K$7:$K$39&lt;&gt;"",ROW($K$7:$K$39)-MIN(ROW($K$7:$K$39))+1,""),""),ROW()-ROW(A$41)+1))),),"")</f>
        <v>0</v>
      </c>
      <c r="Q48">
        <f t="array" ref="Q48">IFERROR(CONCATENATE((INDEX($T$7:$T$39,SMALL(IF($T$7:$T$39&lt;&gt;"",IF($Q$7:$Q$39&lt;&gt;"",ROW($Q$7:$Q$39)-MIN(ROW($Q$7:$Q$39))+1,""),""),ROW()-ROW(A$41)+1)))," "),"")</f>
        <v>0</v>
      </c>
      <c r="R48">
        <f t="array" ref="R48">IFERROR(CONCATENATE(TEXT(INDEX($Q$7:$Q$39,SMALL(IF($T$7:$T$39&lt;&gt;"",IF($Q$7:$Q$39&lt;&gt;"",ROW($Q$7:$Q$39)-MIN(ROW($Q$7:$Q$39))+1,""),""),ROW()-ROW(A$41)+1)),"##0")," "),"")</f>
        <v>0</v>
      </c>
      <c r="S48">
        <f t="array" ref="S48">IFERROR(CONCATENATE((INDEX($A$7:$A$39,SMALL(IF($T$7:$T$39&lt;&gt;"",IF($Q$7:$Q$39&lt;&gt;"",ROW($Q$7:$Q$39)-MIN(ROW($Q$7:$Q$39))+1,""),""),ROW()-ROW(A$41)+1))),),"")</f>
        <v>0</v>
      </c>
      <c r="W48">
        <f t="array" ref="W48">IFERROR(CONCATENATE((INDEX($Z$7:$Z$39,SMALL(IF($Z$7:$Z$39&lt;&gt;"",IF($W$7:$W$39&lt;&gt;"",ROW($W$7:$W$39)-MIN(ROW($W$7:$W$39))+1,""),""),ROW()-ROW(A$41)+1)))," "),"")</f>
        <v>0</v>
      </c>
      <c r="X48">
        <f t="array" ref="X48">IFERROR(CONCATENATE(TEXT(INDEX($W$7:$W$39,SMALL(IF($Z$7:$Z$39&lt;&gt;"",IF($W$7:$W$39&lt;&gt;"",ROW($W$7:$W$39)-MIN(ROW($W$7:$W$39))+1,""),""),ROW()-ROW(A$41)+1)),"##0")," "),"")</f>
        <v>0</v>
      </c>
      <c r="Y48">
        <f t="array" ref="Y48">IFERROR(CONCATENATE((INDEX($A$7:$A$39,SMALL(IF($Z$7:$Z$39&lt;&gt;"",IF($W$7:$W$39&lt;&gt;"",ROW($W$7:$W$39)-MIN(ROW($W$7:$W$39))+1,""),""),ROW()-ROW(A$41)+1))),),"")</f>
        <v>0</v>
      </c>
      <c r="AC48">
        <f t="array" ref="AC48">IFERROR(CONCATENATE((INDEX($AF$7:$AF$39,SMALL(IF($AF$7:$AF$39&lt;&gt;"",IF($AC$7:$AC$39&lt;&gt;"",ROW($AC$7:$AC$39)-MIN(ROW($AC$7:$AC$39))+1,""),""),ROW()-ROW(A$41)+1))),","),"")</f>
        <v>0</v>
      </c>
      <c r="AD48">
        <f t="array" ref="AD48">IFERROR(CONCATENATE(TEXT(INDEX($AC$7:$AC$39,SMALL(IF($AF$7:$AF$39&lt;&gt;"",IF($AC$7:$AC$39&lt;&gt;"",ROW($AC$7:$AC$39)-MIN(ROW($AC$7:$AC$39))+1,""),""),ROW()-ROW(A$41)+1)),"##0"),","),"")</f>
        <v>0</v>
      </c>
      <c r="AE48">
        <f t="array" ref="AE48">IFERROR(CONCATENATE((INDEX($A$7:$A$39,SMALL(IF($AF$7:$AF$39&lt;&gt;"",IF($AC$7:$AC$39&lt;&gt;"",ROW($AC$7:$AC$39)-MIN(ROW($AC$7:$AC$39))+1,""),""),ROW()-ROW(A$41)+1))),),"")</f>
        <v>0</v>
      </c>
      <c r="AI48">
        <f t="array" ref="AI48">IFERROR(CONCATENATE((INDEX($AL$7:$AL$39,SMALL(IF($AL$7:$AL$39&lt;&gt;"",IF($AI$7:$AI$39&lt;&gt;"",ROW($AI$7:$AI$39)-MIN(ROW($AI$7:$AI$39))+1,""),""),ROW()-ROW(A$41)+1)))," "),"")</f>
        <v>0</v>
      </c>
      <c r="AJ48">
        <f t="array" ref="AJ48">IFERROR(CONCATENATE(TEXT(INDEX($AI$7:$AI$39,SMALL(IF($AL$7:$AL$39&lt;&gt;"",IF($AI$7:$AI$39&lt;&gt;"",ROW($AI$7:$AI$39)-MIN(ROW($AI$7:$AI$39))+1,""),""),ROW()-ROW(A$41)+1)),"##0")," "),"")</f>
        <v>0</v>
      </c>
      <c r="AK48">
        <f t="array" ref="AK48">IFERROR(CONCATENATE((INDEX($A$7:$A$39,SMALL(IF($AL$7:$AL$39&lt;&gt;"",IF($AI$7:$AI$39&lt;&gt;"",ROW($AI$7:$AI$39)-MIN(ROW($AI$7:$AI$39))+1,""),""),ROW()-ROW(A$41)+1))),),"")</f>
        <v>0</v>
      </c>
    </row>
    <row r="49" spans="11:37">
      <c r="K49">
        <f t="array" ref="K49">IFERROR(CONCATENATE(TEXT(INDEX($K$7:$K$39,SMALL(IF($N$7:$N$39&lt;&gt;"",IF($K$7:$K$39&lt;&gt;"",ROW($K$7:$K$39)-MIN(ROW($K$7:$K$39))+1,""),""),ROW()-ROW(A$41)+1)),"##0"),","),"")</f>
        <v>0</v>
      </c>
      <c r="L49">
        <f t="array" ref="L49">IFERROR(CONCATENATE((INDEX($N$7:$N$39,SMALL(IF($N$7:$N$39&lt;&gt;"",IF($K$7:$K$39&lt;&gt;"",ROW($K$7:$K$39)-MIN(ROW($K$7:$K$39))+1,""),""),ROW()-ROW(A$41)+1))),","),"")</f>
        <v>0</v>
      </c>
      <c r="M49">
        <f t="array" ref="M49">IFERROR(CONCATENATE((INDEX($A$7:$A$39,SMALL(IF($N$7:$N$39&lt;&gt;"",IF($K$7:$K$39&lt;&gt;"",ROW($K$7:$K$39)-MIN(ROW($K$7:$K$39))+1,""),""),ROW()-ROW(A$41)+1))),),"")</f>
        <v>0</v>
      </c>
      <c r="Q49">
        <f t="array" ref="Q49">IFERROR(CONCATENATE((INDEX($T$7:$T$39,SMALL(IF($T$7:$T$39&lt;&gt;"",IF($Q$7:$Q$39&lt;&gt;"",ROW($Q$7:$Q$39)-MIN(ROW($Q$7:$Q$39))+1,""),""),ROW()-ROW(A$41)+1)))," "),"")</f>
        <v>0</v>
      </c>
      <c r="R49">
        <f t="array" ref="R49">IFERROR(CONCATENATE(TEXT(INDEX($Q$7:$Q$39,SMALL(IF($T$7:$T$39&lt;&gt;"",IF($Q$7:$Q$39&lt;&gt;"",ROW($Q$7:$Q$39)-MIN(ROW($Q$7:$Q$39))+1,""),""),ROW()-ROW(A$41)+1)),"##0")," "),"")</f>
        <v>0</v>
      </c>
      <c r="S49">
        <f t="array" ref="S49">IFERROR(CONCATENATE((INDEX($A$7:$A$39,SMALL(IF($T$7:$T$39&lt;&gt;"",IF($Q$7:$Q$39&lt;&gt;"",ROW($Q$7:$Q$39)-MIN(ROW($Q$7:$Q$39))+1,""),""),ROW()-ROW(A$41)+1))),),"")</f>
        <v>0</v>
      </c>
      <c r="W49">
        <f t="array" ref="W49">IFERROR(CONCATENATE((INDEX($Z$7:$Z$39,SMALL(IF($Z$7:$Z$39&lt;&gt;"",IF($W$7:$W$39&lt;&gt;"",ROW($W$7:$W$39)-MIN(ROW($W$7:$W$39))+1,""),""),ROW()-ROW(A$41)+1)))," "),"")</f>
        <v>0</v>
      </c>
      <c r="X49">
        <f t="array" ref="X49">IFERROR(CONCATENATE(TEXT(INDEX($W$7:$W$39,SMALL(IF($Z$7:$Z$39&lt;&gt;"",IF($W$7:$W$39&lt;&gt;"",ROW($W$7:$W$39)-MIN(ROW($W$7:$W$39))+1,""),""),ROW()-ROW(A$41)+1)),"##0")," "),"")</f>
        <v>0</v>
      </c>
      <c r="Y49">
        <f t="array" ref="Y49">IFERROR(CONCATENATE((INDEX($A$7:$A$39,SMALL(IF($Z$7:$Z$39&lt;&gt;"",IF($W$7:$W$39&lt;&gt;"",ROW($W$7:$W$39)-MIN(ROW($W$7:$W$39))+1,""),""),ROW()-ROW(A$41)+1))),),"")</f>
        <v>0</v>
      </c>
      <c r="AC49">
        <f t="array" ref="AC49">IFERROR(CONCATENATE((INDEX($AF$7:$AF$39,SMALL(IF($AF$7:$AF$39&lt;&gt;"",IF($AC$7:$AC$39&lt;&gt;"",ROW($AC$7:$AC$39)-MIN(ROW($AC$7:$AC$39))+1,""),""),ROW()-ROW(A$41)+1))),","),"")</f>
        <v>0</v>
      </c>
      <c r="AD49">
        <f t="array" ref="AD49">IFERROR(CONCATENATE(TEXT(INDEX($AC$7:$AC$39,SMALL(IF($AF$7:$AF$39&lt;&gt;"",IF($AC$7:$AC$39&lt;&gt;"",ROW($AC$7:$AC$39)-MIN(ROW($AC$7:$AC$39))+1,""),""),ROW()-ROW(A$41)+1)),"##0"),","),"")</f>
        <v>0</v>
      </c>
      <c r="AE49">
        <f t="array" ref="AE49">IFERROR(CONCATENATE((INDEX($A$7:$A$39,SMALL(IF($AF$7:$AF$39&lt;&gt;"",IF($AC$7:$AC$39&lt;&gt;"",ROW($AC$7:$AC$39)-MIN(ROW($AC$7:$AC$39))+1,""),""),ROW()-ROW(A$41)+1))),),"")</f>
        <v>0</v>
      </c>
      <c r="AI49">
        <f t="array" ref="AI49">IFERROR(CONCATENATE((INDEX($AL$7:$AL$39,SMALL(IF($AL$7:$AL$39&lt;&gt;"",IF($AI$7:$AI$39&lt;&gt;"",ROW($AI$7:$AI$39)-MIN(ROW($AI$7:$AI$39))+1,""),""),ROW()-ROW(A$41)+1)))," "),"")</f>
        <v>0</v>
      </c>
      <c r="AJ49">
        <f t="array" ref="AJ49">IFERROR(CONCATENATE(TEXT(INDEX($AI$7:$AI$39,SMALL(IF($AL$7:$AL$39&lt;&gt;"",IF($AI$7:$AI$39&lt;&gt;"",ROW($AI$7:$AI$39)-MIN(ROW($AI$7:$AI$39))+1,""),""),ROW()-ROW(A$41)+1)),"##0")," "),"")</f>
        <v>0</v>
      </c>
      <c r="AK49">
        <f t="array" ref="AK49">IFERROR(CONCATENATE((INDEX($A$7:$A$39,SMALL(IF($AL$7:$AL$39&lt;&gt;"",IF($AI$7:$AI$39&lt;&gt;"",ROW($AI$7:$AI$39)-MIN(ROW($AI$7:$AI$39))+1,""),""),ROW()-ROW(A$41)+1))),),"")</f>
        <v>0</v>
      </c>
    </row>
    <row r="50" spans="11:37">
      <c r="K50">
        <f t="array" ref="K50">IFERROR(CONCATENATE(TEXT(INDEX($K$7:$K$39,SMALL(IF($N$7:$N$39&lt;&gt;"",IF($K$7:$K$39&lt;&gt;"",ROW($K$7:$K$39)-MIN(ROW($K$7:$K$39))+1,""),""),ROW()-ROW(A$41)+1)),"##0"),","),"")</f>
        <v>0</v>
      </c>
      <c r="L50">
        <f t="array" ref="L50">IFERROR(CONCATENATE((INDEX($N$7:$N$39,SMALL(IF($N$7:$N$39&lt;&gt;"",IF($K$7:$K$39&lt;&gt;"",ROW($K$7:$K$39)-MIN(ROW($K$7:$K$39))+1,""),""),ROW()-ROW(A$41)+1))),","),"")</f>
        <v>0</v>
      </c>
      <c r="M50">
        <f t="array" ref="M50">IFERROR(CONCATENATE((INDEX($A$7:$A$39,SMALL(IF($N$7:$N$39&lt;&gt;"",IF($K$7:$K$39&lt;&gt;"",ROW($K$7:$K$39)-MIN(ROW($K$7:$K$39))+1,""),""),ROW()-ROW(A$41)+1))),),"")</f>
        <v>0</v>
      </c>
      <c r="Q50">
        <f t="array" ref="Q50">IFERROR(CONCATENATE((INDEX($T$7:$T$39,SMALL(IF($T$7:$T$39&lt;&gt;"",IF($Q$7:$Q$39&lt;&gt;"",ROW($Q$7:$Q$39)-MIN(ROW($Q$7:$Q$39))+1,""),""),ROW()-ROW(A$41)+1)))," "),"")</f>
        <v>0</v>
      </c>
      <c r="R50">
        <f t="array" ref="R50">IFERROR(CONCATENATE(TEXT(INDEX($Q$7:$Q$39,SMALL(IF($T$7:$T$39&lt;&gt;"",IF($Q$7:$Q$39&lt;&gt;"",ROW($Q$7:$Q$39)-MIN(ROW($Q$7:$Q$39))+1,""),""),ROW()-ROW(A$41)+1)),"##0")," "),"")</f>
        <v>0</v>
      </c>
      <c r="S50">
        <f t="array" ref="S50">IFERROR(CONCATENATE((INDEX($A$7:$A$39,SMALL(IF($T$7:$T$39&lt;&gt;"",IF($Q$7:$Q$39&lt;&gt;"",ROW($Q$7:$Q$39)-MIN(ROW($Q$7:$Q$39))+1,""),""),ROW()-ROW(A$41)+1))),),"")</f>
        <v>0</v>
      </c>
      <c r="W50">
        <f t="array" ref="W50">IFERROR(CONCATENATE((INDEX($Z$7:$Z$39,SMALL(IF($Z$7:$Z$39&lt;&gt;"",IF($W$7:$W$39&lt;&gt;"",ROW($W$7:$W$39)-MIN(ROW($W$7:$W$39))+1,""),""),ROW()-ROW(A$41)+1)))," "),"")</f>
        <v>0</v>
      </c>
      <c r="X50">
        <f t="array" ref="X50">IFERROR(CONCATENATE(TEXT(INDEX($W$7:$W$39,SMALL(IF($Z$7:$Z$39&lt;&gt;"",IF($W$7:$W$39&lt;&gt;"",ROW($W$7:$W$39)-MIN(ROW($W$7:$W$39))+1,""),""),ROW()-ROW(A$41)+1)),"##0")," "),"")</f>
        <v>0</v>
      </c>
      <c r="Y50">
        <f t="array" ref="Y50">IFERROR(CONCATENATE((INDEX($A$7:$A$39,SMALL(IF($Z$7:$Z$39&lt;&gt;"",IF($W$7:$W$39&lt;&gt;"",ROW($W$7:$W$39)-MIN(ROW($W$7:$W$39))+1,""),""),ROW()-ROW(A$41)+1))),),"")</f>
        <v>0</v>
      </c>
      <c r="AC50">
        <f t="array" ref="AC50">IFERROR(CONCATENATE((INDEX($AF$7:$AF$39,SMALL(IF($AF$7:$AF$39&lt;&gt;"",IF($AC$7:$AC$39&lt;&gt;"",ROW($AC$7:$AC$39)-MIN(ROW($AC$7:$AC$39))+1,""),""),ROW()-ROW(A$41)+1))),","),"")</f>
        <v>0</v>
      </c>
      <c r="AD50">
        <f t="array" ref="AD50">IFERROR(CONCATENATE(TEXT(INDEX($AC$7:$AC$39,SMALL(IF($AF$7:$AF$39&lt;&gt;"",IF($AC$7:$AC$39&lt;&gt;"",ROW($AC$7:$AC$39)-MIN(ROW($AC$7:$AC$39))+1,""),""),ROW()-ROW(A$41)+1)),"##0"),","),"")</f>
        <v>0</v>
      </c>
      <c r="AE50">
        <f t="array" ref="AE50">IFERROR(CONCATENATE((INDEX($A$7:$A$39,SMALL(IF($AF$7:$AF$39&lt;&gt;"",IF($AC$7:$AC$39&lt;&gt;"",ROW($AC$7:$AC$39)-MIN(ROW($AC$7:$AC$39))+1,""),""),ROW()-ROW(A$41)+1))),),"")</f>
        <v>0</v>
      </c>
      <c r="AI50">
        <f t="array" ref="AI50">IFERROR(CONCATENATE((INDEX($AL$7:$AL$39,SMALL(IF($AL$7:$AL$39&lt;&gt;"",IF($AI$7:$AI$39&lt;&gt;"",ROW($AI$7:$AI$39)-MIN(ROW($AI$7:$AI$39))+1,""),""),ROW()-ROW(A$41)+1)))," "),"")</f>
        <v>0</v>
      </c>
      <c r="AJ50">
        <f t="array" ref="AJ50">IFERROR(CONCATENATE(TEXT(INDEX($AI$7:$AI$39,SMALL(IF($AL$7:$AL$39&lt;&gt;"",IF($AI$7:$AI$39&lt;&gt;"",ROW($AI$7:$AI$39)-MIN(ROW($AI$7:$AI$39))+1,""),""),ROW()-ROW(A$41)+1)),"##0")," "),"")</f>
        <v>0</v>
      </c>
      <c r="AK50">
        <f t="array" ref="AK50">IFERROR(CONCATENATE((INDEX($A$7:$A$39,SMALL(IF($AL$7:$AL$39&lt;&gt;"",IF($AI$7:$AI$39&lt;&gt;"",ROW($AI$7:$AI$39)-MIN(ROW($AI$7:$AI$39))+1,""),""),ROW()-ROW(A$41)+1))),),"")</f>
        <v>0</v>
      </c>
    </row>
    <row r="51" spans="11:37">
      <c r="K51">
        <f t="array" ref="K51">IFERROR(CONCATENATE(TEXT(INDEX($K$7:$K$39,SMALL(IF($N$7:$N$39&lt;&gt;"",IF($K$7:$K$39&lt;&gt;"",ROW($K$7:$K$39)-MIN(ROW($K$7:$K$39))+1,""),""),ROW()-ROW(A$41)+1)),"##0"),","),"")</f>
        <v>0</v>
      </c>
      <c r="L51">
        <f t="array" ref="L51">IFERROR(CONCATENATE((INDEX($N$7:$N$39,SMALL(IF($N$7:$N$39&lt;&gt;"",IF($K$7:$K$39&lt;&gt;"",ROW($K$7:$K$39)-MIN(ROW($K$7:$K$39))+1,""),""),ROW()-ROW(A$41)+1))),","),"")</f>
        <v>0</v>
      </c>
      <c r="M51">
        <f t="array" ref="M51">IFERROR(CONCATENATE((INDEX($A$7:$A$39,SMALL(IF($N$7:$N$39&lt;&gt;"",IF($K$7:$K$39&lt;&gt;"",ROW($K$7:$K$39)-MIN(ROW($K$7:$K$39))+1,""),""),ROW()-ROW(A$41)+1))),),"")</f>
        <v>0</v>
      </c>
      <c r="Q51">
        <f t="array" ref="Q51">IFERROR(CONCATENATE((INDEX($T$7:$T$39,SMALL(IF($T$7:$T$39&lt;&gt;"",IF($Q$7:$Q$39&lt;&gt;"",ROW($Q$7:$Q$39)-MIN(ROW($Q$7:$Q$39))+1,""),""),ROW()-ROW(A$41)+1)))," "),"")</f>
        <v>0</v>
      </c>
      <c r="R51">
        <f t="array" ref="R51">IFERROR(CONCATENATE(TEXT(INDEX($Q$7:$Q$39,SMALL(IF($T$7:$T$39&lt;&gt;"",IF($Q$7:$Q$39&lt;&gt;"",ROW($Q$7:$Q$39)-MIN(ROW($Q$7:$Q$39))+1,""),""),ROW()-ROW(A$41)+1)),"##0")," "),"")</f>
        <v>0</v>
      </c>
      <c r="S51">
        <f t="array" ref="S51">IFERROR(CONCATENATE((INDEX($A$7:$A$39,SMALL(IF($T$7:$T$39&lt;&gt;"",IF($Q$7:$Q$39&lt;&gt;"",ROW($Q$7:$Q$39)-MIN(ROW($Q$7:$Q$39))+1,""),""),ROW()-ROW(A$41)+1))),),"")</f>
        <v>0</v>
      </c>
      <c r="W51">
        <f t="array" ref="W51">IFERROR(CONCATENATE((INDEX($Z$7:$Z$39,SMALL(IF($Z$7:$Z$39&lt;&gt;"",IF($W$7:$W$39&lt;&gt;"",ROW($W$7:$W$39)-MIN(ROW($W$7:$W$39))+1,""),""),ROW()-ROW(A$41)+1)))," "),"")</f>
        <v>0</v>
      </c>
      <c r="X51">
        <f t="array" ref="X51">IFERROR(CONCATENATE(TEXT(INDEX($W$7:$W$39,SMALL(IF($Z$7:$Z$39&lt;&gt;"",IF($W$7:$W$39&lt;&gt;"",ROW($W$7:$W$39)-MIN(ROW($W$7:$W$39))+1,""),""),ROW()-ROW(A$41)+1)),"##0")," "),"")</f>
        <v>0</v>
      </c>
      <c r="Y51">
        <f t="array" ref="Y51">IFERROR(CONCATENATE((INDEX($A$7:$A$39,SMALL(IF($Z$7:$Z$39&lt;&gt;"",IF($W$7:$W$39&lt;&gt;"",ROW($W$7:$W$39)-MIN(ROW($W$7:$W$39))+1,""),""),ROW()-ROW(A$41)+1))),),"")</f>
        <v>0</v>
      </c>
      <c r="AC51">
        <f t="array" ref="AC51">IFERROR(CONCATENATE((INDEX($AF$7:$AF$39,SMALL(IF($AF$7:$AF$39&lt;&gt;"",IF($AC$7:$AC$39&lt;&gt;"",ROW($AC$7:$AC$39)-MIN(ROW($AC$7:$AC$39))+1,""),""),ROW()-ROW(A$41)+1))),","),"")</f>
        <v>0</v>
      </c>
      <c r="AD51">
        <f t="array" ref="AD51">IFERROR(CONCATENATE(TEXT(INDEX($AC$7:$AC$39,SMALL(IF($AF$7:$AF$39&lt;&gt;"",IF($AC$7:$AC$39&lt;&gt;"",ROW($AC$7:$AC$39)-MIN(ROW($AC$7:$AC$39))+1,""),""),ROW()-ROW(A$41)+1)),"##0"),","),"")</f>
        <v>0</v>
      </c>
      <c r="AE51">
        <f t="array" ref="AE51">IFERROR(CONCATENATE((INDEX($A$7:$A$39,SMALL(IF($AF$7:$AF$39&lt;&gt;"",IF($AC$7:$AC$39&lt;&gt;"",ROW($AC$7:$AC$39)-MIN(ROW($AC$7:$AC$39))+1,""),""),ROW()-ROW(A$41)+1))),),"")</f>
        <v>0</v>
      </c>
      <c r="AI51">
        <f t="array" ref="AI51">IFERROR(CONCATENATE((INDEX($AL$7:$AL$39,SMALL(IF($AL$7:$AL$39&lt;&gt;"",IF($AI$7:$AI$39&lt;&gt;"",ROW($AI$7:$AI$39)-MIN(ROW($AI$7:$AI$39))+1,""),""),ROW()-ROW(A$41)+1)))," "),"")</f>
        <v>0</v>
      </c>
      <c r="AJ51">
        <f t="array" ref="AJ51">IFERROR(CONCATENATE(TEXT(INDEX($AI$7:$AI$39,SMALL(IF($AL$7:$AL$39&lt;&gt;"",IF($AI$7:$AI$39&lt;&gt;"",ROW($AI$7:$AI$39)-MIN(ROW($AI$7:$AI$39))+1,""),""),ROW()-ROW(A$41)+1)),"##0")," "),"")</f>
        <v>0</v>
      </c>
      <c r="AK51">
        <f t="array" ref="AK51">IFERROR(CONCATENATE((INDEX($A$7:$A$39,SMALL(IF($AL$7:$AL$39&lt;&gt;"",IF($AI$7:$AI$39&lt;&gt;"",ROW($AI$7:$AI$39)-MIN(ROW($AI$7:$AI$39))+1,""),""),ROW()-ROW(A$41)+1))),),"")</f>
        <v>0</v>
      </c>
    </row>
    <row r="52" spans="11:37">
      <c r="K52">
        <f t="array" ref="K52">IFERROR(CONCATENATE(TEXT(INDEX($K$7:$K$39,SMALL(IF($N$7:$N$39&lt;&gt;"",IF($K$7:$K$39&lt;&gt;"",ROW($K$7:$K$39)-MIN(ROW($K$7:$K$39))+1,""),""),ROW()-ROW(A$41)+1)),"##0"),","),"")</f>
        <v>0</v>
      </c>
      <c r="L52">
        <f t="array" ref="L52">IFERROR(CONCATENATE((INDEX($N$7:$N$39,SMALL(IF($N$7:$N$39&lt;&gt;"",IF($K$7:$K$39&lt;&gt;"",ROW($K$7:$K$39)-MIN(ROW($K$7:$K$39))+1,""),""),ROW()-ROW(A$41)+1))),","),"")</f>
        <v>0</v>
      </c>
      <c r="M52">
        <f t="array" ref="M52">IFERROR(CONCATENATE((INDEX($A$7:$A$39,SMALL(IF($N$7:$N$39&lt;&gt;"",IF($K$7:$K$39&lt;&gt;"",ROW($K$7:$K$39)-MIN(ROW($K$7:$K$39))+1,""),""),ROW()-ROW(A$41)+1))),),"")</f>
        <v>0</v>
      </c>
      <c r="Q52">
        <f t="array" ref="Q52">IFERROR(CONCATENATE((INDEX($T$7:$T$39,SMALL(IF($T$7:$T$39&lt;&gt;"",IF($Q$7:$Q$39&lt;&gt;"",ROW($Q$7:$Q$39)-MIN(ROW($Q$7:$Q$39))+1,""),""),ROW()-ROW(A$41)+1)))," "),"")</f>
        <v>0</v>
      </c>
      <c r="R52">
        <f t="array" ref="R52">IFERROR(CONCATENATE(TEXT(INDEX($Q$7:$Q$39,SMALL(IF($T$7:$T$39&lt;&gt;"",IF($Q$7:$Q$39&lt;&gt;"",ROW($Q$7:$Q$39)-MIN(ROW($Q$7:$Q$39))+1,""),""),ROW()-ROW(A$41)+1)),"##0")," "),"")</f>
        <v>0</v>
      </c>
      <c r="S52">
        <f t="array" ref="S52">IFERROR(CONCATENATE((INDEX($A$7:$A$39,SMALL(IF($T$7:$T$39&lt;&gt;"",IF($Q$7:$Q$39&lt;&gt;"",ROW($Q$7:$Q$39)-MIN(ROW($Q$7:$Q$39))+1,""),""),ROW()-ROW(A$41)+1))),),"")</f>
        <v>0</v>
      </c>
      <c r="W52">
        <f t="array" ref="W52">IFERROR(CONCATENATE((INDEX($Z$7:$Z$39,SMALL(IF($Z$7:$Z$39&lt;&gt;"",IF($W$7:$W$39&lt;&gt;"",ROW($W$7:$W$39)-MIN(ROW($W$7:$W$39))+1,""),""),ROW()-ROW(A$41)+1)))," "),"")</f>
        <v>0</v>
      </c>
      <c r="X52">
        <f t="array" ref="X52">IFERROR(CONCATENATE(TEXT(INDEX($W$7:$W$39,SMALL(IF($Z$7:$Z$39&lt;&gt;"",IF($W$7:$W$39&lt;&gt;"",ROW($W$7:$W$39)-MIN(ROW($W$7:$W$39))+1,""),""),ROW()-ROW(A$41)+1)),"##0")," "),"")</f>
        <v>0</v>
      </c>
      <c r="Y52">
        <f t="array" ref="Y52">IFERROR(CONCATENATE((INDEX($A$7:$A$39,SMALL(IF($Z$7:$Z$39&lt;&gt;"",IF($W$7:$W$39&lt;&gt;"",ROW($W$7:$W$39)-MIN(ROW($W$7:$W$39))+1,""),""),ROW()-ROW(A$41)+1))),),"")</f>
        <v>0</v>
      </c>
      <c r="AC52">
        <f t="array" ref="AC52">IFERROR(CONCATENATE((INDEX($AF$7:$AF$39,SMALL(IF($AF$7:$AF$39&lt;&gt;"",IF($AC$7:$AC$39&lt;&gt;"",ROW($AC$7:$AC$39)-MIN(ROW($AC$7:$AC$39))+1,""),""),ROW()-ROW(A$41)+1))),","),"")</f>
        <v>0</v>
      </c>
      <c r="AD52">
        <f t="array" ref="AD52">IFERROR(CONCATENATE(TEXT(INDEX($AC$7:$AC$39,SMALL(IF($AF$7:$AF$39&lt;&gt;"",IF($AC$7:$AC$39&lt;&gt;"",ROW($AC$7:$AC$39)-MIN(ROW($AC$7:$AC$39))+1,""),""),ROW()-ROW(A$41)+1)),"##0"),","),"")</f>
        <v>0</v>
      </c>
      <c r="AE52">
        <f t="array" ref="AE52">IFERROR(CONCATENATE((INDEX($A$7:$A$39,SMALL(IF($AF$7:$AF$39&lt;&gt;"",IF($AC$7:$AC$39&lt;&gt;"",ROW($AC$7:$AC$39)-MIN(ROW($AC$7:$AC$39))+1,""),""),ROW()-ROW(A$41)+1))),),"")</f>
        <v>0</v>
      </c>
      <c r="AI52">
        <f t="array" ref="AI52">IFERROR(CONCATENATE((INDEX($AL$7:$AL$39,SMALL(IF($AL$7:$AL$39&lt;&gt;"",IF($AI$7:$AI$39&lt;&gt;"",ROW($AI$7:$AI$39)-MIN(ROW($AI$7:$AI$39))+1,""),""),ROW()-ROW(A$41)+1)))," "),"")</f>
        <v>0</v>
      </c>
      <c r="AJ52">
        <f t="array" ref="AJ52">IFERROR(CONCATENATE(TEXT(INDEX($AI$7:$AI$39,SMALL(IF($AL$7:$AL$39&lt;&gt;"",IF($AI$7:$AI$39&lt;&gt;"",ROW($AI$7:$AI$39)-MIN(ROW($AI$7:$AI$39))+1,""),""),ROW()-ROW(A$41)+1)),"##0")," "),"")</f>
        <v>0</v>
      </c>
      <c r="AK52">
        <f t="array" ref="AK52">IFERROR(CONCATENATE((INDEX($A$7:$A$39,SMALL(IF($AL$7:$AL$39&lt;&gt;"",IF($AI$7:$AI$39&lt;&gt;"",ROW($AI$7:$AI$39)-MIN(ROW($AI$7:$AI$39))+1,""),""),ROW()-ROW(A$41)+1))),),"")</f>
        <v>0</v>
      </c>
    </row>
    <row r="53" spans="11:37">
      <c r="K53">
        <f t="array" ref="K53">IFERROR(CONCATENATE(TEXT(INDEX($K$7:$K$39,SMALL(IF($N$7:$N$39&lt;&gt;"",IF($K$7:$K$39&lt;&gt;"",ROW($K$7:$K$39)-MIN(ROW($K$7:$K$39))+1,""),""),ROW()-ROW(A$41)+1)),"##0"),","),"")</f>
        <v>0</v>
      </c>
      <c r="L53">
        <f t="array" ref="L53">IFERROR(CONCATENATE((INDEX($N$7:$N$39,SMALL(IF($N$7:$N$39&lt;&gt;"",IF($K$7:$K$39&lt;&gt;"",ROW($K$7:$K$39)-MIN(ROW($K$7:$K$39))+1,""),""),ROW()-ROW(A$41)+1))),","),"")</f>
        <v>0</v>
      </c>
      <c r="M53">
        <f t="array" ref="M53">IFERROR(CONCATENATE((INDEX($A$7:$A$39,SMALL(IF($N$7:$N$39&lt;&gt;"",IF($K$7:$K$39&lt;&gt;"",ROW($K$7:$K$39)-MIN(ROW($K$7:$K$39))+1,""),""),ROW()-ROW(A$41)+1))),),"")</f>
        <v>0</v>
      </c>
      <c r="Q53">
        <f t="array" ref="Q53">IFERROR(CONCATENATE((INDEX($T$7:$T$39,SMALL(IF($T$7:$T$39&lt;&gt;"",IF($Q$7:$Q$39&lt;&gt;"",ROW($Q$7:$Q$39)-MIN(ROW($Q$7:$Q$39))+1,""),""),ROW()-ROW(A$41)+1)))," "),"")</f>
        <v>0</v>
      </c>
      <c r="R53">
        <f t="array" ref="R53">IFERROR(CONCATENATE(TEXT(INDEX($Q$7:$Q$39,SMALL(IF($T$7:$T$39&lt;&gt;"",IF($Q$7:$Q$39&lt;&gt;"",ROW($Q$7:$Q$39)-MIN(ROW($Q$7:$Q$39))+1,""),""),ROW()-ROW(A$41)+1)),"##0")," "),"")</f>
        <v>0</v>
      </c>
      <c r="S53">
        <f t="array" ref="S53">IFERROR(CONCATENATE((INDEX($A$7:$A$39,SMALL(IF($T$7:$T$39&lt;&gt;"",IF($Q$7:$Q$39&lt;&gt;"",ROW($Q$7:$Q$39)-MIN(ROW($Q$7:$Q$39))+1,""),""),ROW()-ROW(A$41)+1))),),"")</f>
        <v>0</v>
      </c>
      <c r="W53">
        <f t="array" ref="W53">IFERROR(CONCATENATE((INDEX($Z$7:$Z$39,SMALL(IF($Z$7:$Z$39&lt;&gt;"",IF($W$7:$W$39&lt;&gt;"",ROW($W$7:$W$39)-MIN(ROW($W$7:$W$39))+1,""),""),ROW()-ROW(A$41)+1)))," "),"")</f>
        <v>0</v>
      </c>
      <c r="X53">
        <f t="array" ref="X53">IFERROR(CONCATENATE(TEXT(INDEX($W$7:$W$39,SMALL(IF($Z$7:$Z$39&lt;&gt;"",IF($W$7:$W$39&lt;&gt;"",ROW($W$7:$W$39)-MIN(ROW($W$7:$W$39))+1,""),""),ROW()-ROW(A$41)+1)),"##0")," "),"")</f>
        <v>0</v>
      </c>
      <c r="Y53">
        <f t="array" ref="Y53">IFERROR(CONCATENATE((INDEX($A$7:$A$39,SMALL(IF($Z$7:$Z$39&lt;&gt;"",IF($W$7:$W$39&lt;&gt;"",ROW($W$7:$W$39)-MIN(ROW($W$7:$W$39))+1,""),""),ROW()-ROW(A$41)+1))),),"")</f>
        <v>0</v>
      </c>
      <c r="AC53">
        <f t="array" ref="AC53">IFERROR(CONCATENATE((INDEX($AF$7:$AF$39,SMALL(IF($AF$7:$AF$39&lt;&gt;"",IF($AC$7:$AC$39&lt;&gt;"",ROW($AC$7:$AC$39)-MIN(ROW($AC$7:$AC$39))+1,""),""),ROW()-ROW(A$41)+1))),","),"")</f>
        <v>0</v>
      </c>
      <c r="AD53">
        <f t="array" ref="AD53">IFERROR(CONCATENATE(TEXT(INDEX($AC$7:$AC$39,SMALL(IF($AF$7:$AF$39&lt;&gt;"",IF($AC$7:$AC$39&lt;&gt;"",ROW($AC$7:$AC$39)-MIN(ROW($AC$7:$AC$39))+1,""),""),ROW()-ROW(A$41)+1)),"##0"),","),"")</f>
        <v>0</v>
      </c>
      <c r="AE53">
        <f t="array" ref="AE53">IFERROR(CONCATENATE((INDEX($A$7:$A$39,SMALL(IF($AF$7:$AF$39&lt;&gt;"",IF($AC$7:$AC$39&lt;&gt;"",ROW($AC$7:$AC$39)-MIN(ROW($AC$7:$AC$39))+1,""),""),ROW()-ROW(A$41)+1))),),"")</f>
        <v>0</v>
      </c>
      <c r="AI53">
        <f t="array" ref="AI53">IFERROR(CONCATENATE((INDEX($AL$7:$AL$39,SMALL(IF($AL$7:$AL$39&lt;&gt;"",IF($AI$7:$AI$39&lt;&gt;"",ROW($AI$7:$AI$39)-MIN(ROW($AI$7:$AI$39))+1,""),""),ROW()-ROW(A$41)+1)))," "),"")</f>
        <v>0</v>
      </c>
      <c r="AJ53">
        <f t="array" ref="AJ53">IFERROR(CONCATENATE(TEXT(INDEX($AI$7:$AI$39,SMALL(IF($AL$7:$AL$39&lt;&gt;"",IF($AI$7:$AI$39&lt;&gt;"",ROW($AI$7:$AI$39)-MIN(ROW($AI$7:$AI$39))+1,""),""),ROW()-ROW(A$41)+1)),"##0")," "),"")</f>
        <v>0</v>
      </c>
      <c r="AK53">
        <f t="array" ref="AK53">IFERROR(CONCATENATE((INDEX($A$7:$A$39,SMALL(IF($AL$7:$AL$39&lt;&gt;"",IF($AI$7:$AI$39&lt;&gt;"",ROW($AI$7:$AI$39)-MIN(ROW($AI$7:$AI$39))+1,""),""),ROW()-ROW(A$41)+1))),),"")</f>
        <v>0</v>
      </c>
    </row>
    <row r="54" spans="11:37">
      <c r="K54">
        <f t="array" ref="K54">IFERROR(CONCATENATE(TEXT(INDEX($K$7:$K$39,SMALL(IF($N$7:$N$39&lt;&gt;"",IF($K$7:$K$39&lt;&gt;"",ROW($K$7:$K$39)-MIN(ROW($K$7:$K$39))+1,""),""),ROW()-ROW(A$41)+1)),"##0"),","),"")</f>
        <v>0</v>
      </c>
      <c r="L54">
        <f t="array" ref="L54">IFERROR(CONCATENATE((INDEX($N$7:$N$39,SMALL(IF($N$7:$N$39&lt;&gt;"",IF($K$7:$K$39&lt;&gt;"",ROW($K$7:$K$39)-MIN(ROW($K$7:$K$39))+1,""),""),ROW()-ROW(A$41)+1))),","),"")</f>
        <v>0</v>
      </c>
      <c r="M54">
        <f t="array" ref="M54">IFERROR(CONCATENATE((INDEX($A$7:$A$39,SMALL(IF($N$7:$N$39&lt;&gt;"",IF($K$7:$K$39&lt;&gt;"",ROW($K$7:$K$39)-MIN(ROW($K$7:$K$39))+1,""),""),ROW()-ROW(A$41)+1))),),"")</f>
        <v>0</v>
      </c>
      <c r="Q54">
        <f t="array" ref="Q54">IFERROR(CONCATENATE((INDEX($T$7:$T$39,SMALL(IF($T$7:$T$39&lt;&gt;"",IF($Q$7:$Q$39&lt;&gt;"",ROW($Q$7:$Q$39)-MIN(ROW($Q$7:$Q$39))+1,""),""),ROW()-ROW(A$41)+1)))," "),"")</f>
        <v>0</v>
      </c>
      <c r="R54">
        <f t="array" ref="R54">IFERROR(CONCATENATE(TEXT(INDEX($Q$7:$Q$39,SMALL(IF($T$7:$T$39&lt;&gt;"",IF($Q$7:$Q$39&lt;&gt;"",ROW($Q$7:$Q$39)-MIN(ROW($Q$7:$Q$39))+1,""),""),ROW()-ROW(A$41)+1)),"##0")," "),"")</f>
        <v>0</v>
      </c>
      <c r="S54">
        <f t="array" ref="S54">IFERROR(CONCATENATE((INDEX($A$7:$A$39,SMALL(IF($T$7:$T$39&lt;&gt;"",IF($Q$7:$Q$39&lt;&gt;"",ROW($Q$7:$Q$39)-MIN(ROW($Q$7:$Q$39))+1,""),""),ROW()-ROW(A$41)+1))),),"")</f>
        <v>0</v>
      </c>
      <c r="W54">
        <f t="array" ref="W54">IFERROR(CONCATENATE((INDEX($Z$7:$Z$39,SMALL(IF($Z$7:$Z$39&lt;&gt;"",IF($W$7:$W$39&lt;&gt;"",ROW($W$7:$W$39)-MIN(ROW($W$7:$W$39))+1,""),""),ROW()-ROW(A$41)+1)))," "),"")</f>
        <v>0</v>
      </c>
      <c r="X54">
        <f t="array" ref="X54">IFERROR(CONCATENATE(TEXT(INDEX($W$7:$W$39,SMALL(IF($Z$7:$Z$39&lt;&gt;"",IF($W$7:$W$39&lt;&gt;"",ROW($W$7:$W$39)-MIN(ROW($W$7:$W$39))+1,""),""),ROW()-ROW(A$41)+1)),"##0")," "),"")</f>
        <v>0</v>
      </c>
      <c r="Y54">
        <f t="array" ref="Y54">IFERROR(CONCATENATE((INDEX($A$7:$A$39,SMALL(IF($Z$7:$Z$39&lt;&gt;"",IF($W$7:$W$39&lt;&gt;"",ROW($W$7:$W$39)-MIN(ROW($W$7:$W$39))+1,""),""),ROW()-ROW(A$41)+1))),),"")</f>
        <v>0</v>
      </c>
      <c r="AC54">
        <f t="array" ref="AC54">IFERROR(CONCATENATE((INDEX($AF$7:$AF$39,SMALL(IF($AF$7:$AF$39&lt;&gt;"",IF($AC$7:$AC$39&lt;&gt;"",ROW($AC$7:$AC$39)-MIN(ROW($AC$7:$AC$39))+1,""),""),ROW()-ROW(A$41)+1))),","),"")</f>
        <v>0</v>
      </c>
      <c r="AD54">
        <f t="array" ref="AD54">IFERROR(CONCATENATE(TEXT(INDEX($AC$7:$AC$39,SMALL(IF($AF$7:$AF$39&lt;&gt;"",IF($AC$7:$AC$39&lt;&gt;"",ROW($AC$7:$AC$39)-MIN(ROW($AC$7:$AC$39))+1,""),""),ROW()-ROW(A$41)+1)),"##0"),","),"")</f>
        <v>0</v>
      </c>
      <c r="AE54">
        <f t="array" ref="AE54">IFERROR(CONCATENATE((INDEX($A$7:$A$39,SMALL(IF($AF$7:$AF$39&lt;&gt;"",IF($AC$7:$AC$39&lt;&gt;"",ROW($AC$7:$AC$39)-MIN(ROW($AC$7:$AC$39))+1,""),""),ROW()-ROW(A$41)+1))),),"")</f>
        <v>0</v>
      </c>
      <c r="AI54">
        <f t="array" ref="AI54">IFERROR(CONCATENATE((INDEX($AL$7:$AL$39,SMALL(IF($AL$7:$AL$39&lt;&gt;"",IF($AI$7:$AI$39&lt;&gt;"",ROW($AI$7:$AI$39)-MIN(ROW($AI$7:$AI$39))+1,""),""),ROW()-ROW(A$41)+1)))," "),"")</f>
        <v>0</v>
      </c>
      <c r="AJ54">
        <f t="array" ref="AJ54">IFERROR(CONCATENATE(TEXT(INDEX($AI$7:$AI$39,SMALL(IF($AL$7:$AL$39&lt;&gt;"",IF($AI$7:$AI$39&lt;&gt;"",ROW($AI$7:$AI$39)-MIN(ROW($AI$7:$AI$39))+1,""),""),ROW()-ROW(A$41)+1)),"##0")," "),"")</f>
        <v>0</v>
      </c>
      <c r="AK54">
        <f t="array" ref="AK54">IFERROR(CONCATENATE((INDEX($A$7:$A$39,SMALL(IF($AL$7:$AL$39&lt;&gt;"",IF($AI$7:$AI$39&lt;&gt;"",ROW($AI$7:$AI$39)-MIN(ROW($AI$7:$AI$39))+1,""),""),ROW()-ROW(A$41)+1))),),"")</f>
        <v>0</v>
      </c>
    </row>
    <row r="55" spans="11:37">
      <c r="K55">
        <f t="array" ref="K55">IFERROR(CONCATENATE(TEXT(INDEX($K$7:$K$39,SMALL(IF($N$7:$N$39&lt;&gt;"",IF($K$7:$K$39&lt;&gt;"",ROW($K$7:$K$39)-MIN(ROW($K$7:$K$39))+1,""),""),ROW()-ROW(A$41)+1)),"##0"),","),"")</f>
        <v>0</v>
      </c>
      <c r="L55">
        <f t="array" ref="L55">IFERROR(CONCATENATE((INDEX($N$7:$N$39,SMALL(IF($N$7:$N$39&lt;&gt;"",IF($K$7:$K$39&lt;&gt;"",ROW($K$7:$K$39)-MIN(ROW($K$7:$K$39))+1,""),""),ROW()-ROW(A$41)+1))),","),"")</f>
        <v>0</v>
      </c>
      <c r="M55">
        <f t="array" ref="M55">IFERROR(CONCATENATE((INDEX($A$7:$A$39,SMALL(IF($N$7:$N$39&lt;&gt;"",IF($K$7:$K$39&lt;&gt;"",ROW($K$7:$K$39)-MIN(ROW($K$7:$K$39))+1,""),""),ROW()-ROW(A$41)+1))),),"")</f>
        <v>0</v>
      </c>
      <c r="Q55">
        <f t="array" ref="Q55">IFERROR(CONCATENATE((INDEX($T$7:$T$39,SMALL(IF($T$7:$T$39&lt;&gt;"",IF($Q$7:$Q$39&lt;&gt;"",ROW($Q$7:$Q$39)-MIN(ROW($Q$7:$Q$39))+1,""),""),ROW()-ROW(A$41)+1)))," "),"")</f>
        <v>0</v>
      </c>
      <c r="R55">
        <f t="array" ref="R55">IFERROR(CONCATENATE(TEXT(INDEX($Q$7:$Q$39,SMALL(IF($T$7:$T$39&lt;&gt;"",IF($Q$7:$Q$39&lt;&gt;"",ROW($Q$7:$Q$39)-MIN(ROW($Q$7:$Q$39))+1,""),""),ROW()-ROW(A$41)+1)),"##0")," "),"")</f>
        <v>0</v>
      </c>
      <c r="S55">
        <f t="array" ref="S55">IFERROR(CONCATENATE((INDEX($A$7:$A$39,SMALL(IF($T$7:$T$39&lt;&gt;"",IF($Q$7:$Q$39&lt;&gt;"",ROW($Q$7:$Q$39)-MIN(ROW($Q$7:$Q$39))+1,""),""),ROW()-ROW(A$41)+1))),),"")</f>
        <v>0</v>
      </c>
      <c r="W55">
        <f t="array" ref="W55">IFERROR(CONCATENATE((INDEX($Z$7:$Z$39,SMALL(IF($Z$7:$Z$39&lt;&gt;"",IF($W$7:$W$39&lt;&gt;"",ROW($W$7:$W$39)-MIN(ROW($W$7:$W$39))+1,""),""),ROW()-ROW(A$41)+1)))," "),"")</f>
        <v>0</v>
      </c>
      <c r="X55">
        <f t="array" ref="X55">IFERROR(CONCATENATE(TEXT(INDEX($W$7:$W$39,SMALL(IF($Z$7:$Z$39&lt;&gt;"",IF($W$7:$W$39&lt;&gt;"",ROW($W$7:$W$39)-MIN(ROW($W$7:$W$39))+1,""),""),ROW()-ROW(A$41)+1)),"##0")," "),"")</f>
        <v>0</v>
      </c>
      <c r="Y55">
        <f t="array" ref="Y55">IFERROR(CONCATENATE((INDEX($A$7:$A$39,SMALL(IF($Z$7:$Z$39&lt;&gt;"",IF($W$7:$W$39&lt;&gt;"",ROW($W$7:$W$39)-MIN(ROW($W$7:$W$39))+1,""),""),ROW()-ROW(A$41)+1))),),"")</f>
        <v>0</v>
      </c>
      <c r="AC55">
        <f t="array" ref="AC55">IFERROR(CONCATENATE((INDEX($AF$7:$AF$39,SMALL(IF($AF$7:$AF$39&lt;&gt;"",IF($AC$7:$AC$39&lt;&gt;"",ROW($AC$7:$AC$39)-MIN(ROW($AC$7:$AC$39))+1,""),""),ROW()-ROW(A$41)+1))),","),"")</f>
        <v>0</v>
      </c>
      <c r="AD55">
        <f t="array" ref="AD55">IFERROR(CONCATENATE(TEXT(INDEX($AC$7:$AC$39,SMALL(IF($AF$7:$AF$39&lt;&gt;"",IF($AC$7:$AC$39&lt;&gt;"",ROW($AC$7:$AC$39)-MIN(ROW($AC$7:$AC$39))+1,""),""),ROW()-ROW(A$41)+1)),"##0"),","),"")</f>
        <v>0</v>
      </c>
      <c r="AE55">
        <f t="array" ref="AE55">IFERROR(CONCATENATE((INDEX($A$7:$A$39,SMALL(IF($AF$7:$AF$39&lt;&gt;"",IF($AC$7:$AC$39&lt;&gt;"",ROW($AC$7:$AC$39)-MIN(ROW($AC$7:$AC$39))+1,""),""),ROW()-ROW(A$41)+1))),),"")</f>
        <v>0</v>
      </c>
      <c r="AI55">
        <f t="array" ref="AI55">IFERROR(CONCATENATE((INDEX($AL$7:$AL$39,SMALL(IF($AL$7:$AL$39&lt;&gt;"",IF($AI$7:$AI$39&lt;&gt;"",ROW($AI$7:$AI$39)-MIN(ROW($AI$7:$AI$39))+1,""),""),ROW()-ROW(A$41)+1)))," "),"")</f>
        <v>0</v>
      </c>
      <c r="AJ55">
        <f t="array" ref="AJ55">IFERROR(CONCATENATE(TEXT(INDEX($AI$7:$AI$39,SMALL(IF($AL$7:$AL$39&lt;&gt;"",IF($AI$7:$AI$39&lt;&gt;"",ROW($AI$7:$AI$39)-MIN(ROW($AI$7:$AI$39))+1,""),""),ROW()-ROW(A$41)+1)),"##0")," "),"")</f>
        <v>0</v>
      </c>
      <c r="AK55">
        <f t="array" ref="AK55">IFERROR(CONCATENATE((INDEX($A$7:$A$39,SMALL(IF($AL$7:$AL$39&lt;&gt;"",IF($AI$7:$AI$39&lt;&gt;"",ROW($AI$7:$AI$39)-MIN(ROW($AI$7:$AI$39))+1,""),""),ROW()-ROW(A$41)+1))),),"")</f>
        <v>0</v>
      </c>
    </row>
    <row r="56" spans="11:37">
      <c r="K56">
        <f t="array" ref="K56">IFERROR(CONCATENATE(TEXT(INDEX($K$7:$K$39,SMALL(IF($N$7:$N$39&lt;&gt;"",IF($K$7:$K$39&lt;&gt;"",ROW($K$7:$K$39)-MIN(ROW($K$7:$K$39))+1,""),""),ROW()-ROW(A$41)+1)),"##0"),","),"")</f>
        <v>0</v>
      </c>
      <c r="L56">
        <f t="array" ref="L56">IFERROR(CONCATENATE((INDEX($N$7:$N$39,SMALL(IF($N$7:$N$39&lt;&gt;"",IF($K$7:$K$39&lt;&gt;"",ROW($K$7:$K$39)-MIN(ROW($K$7:$K$39))+1,""),""),ROW()-ROW(A$41)+1))),","),"")</f>
        <v>0</v>
      </c>
      <c r="M56">
        <f t="array" ref="M56">IFERROR(CONCATENATE((INDEX($A$7:$A$39,SMALL(IF($N$7:$N$39&lt;&gt;"",IF($K$7:$K$39&lt;&gt;"",ROW($K$7:$K$39)-MIN(ROW($K$7:$K$39))+1,""),""),ROW()-ROW(A$41)+1))),),"")</f>
        <v>0</v>
      </c>
      <c r="Q56">
        <f t="array" ref="Q56">IFERROR(CONCATENATE((INDEX($T$7:$T$39,SMALL(IF($T$7:$T$39&lt;&gt;"",IF($Q$7:$Q$39&lt;&gt;"",ROW($Q$7:$Q$39)-MIN(ROW($Q$7:$Q$39))+1,""),""),ROW()-ROW(A$41)+1)))," "),"")</f>
        <v>0</v>
      </c>
      <c r="R56">
        <f t="array" ref="R56">IFERROR(CONCATENATE(TEXT(INDEX($Q$7:$Q$39,SMALL(IF($T$7:$T$39&lt;&gt;"",IF($Q$7:$Q$39&lt;&gt;"",ROW($Q$7:$Q$39)-MIN(ROW($Q$7:$Q$39))+1,""),""),ROW()-ROW(A$41)+1)),"##0")," "),"")</f>
        <v>0</v>
      </c>
      <c r="S56">
        <f t="array" ref="S56">IFERROR(CONCATENATE((INDEX($A$7:$A$39,SMALL(IF($T$7:$T$39&lt;&gt;"",IF($Q$7:$Q$39&lt;&gt;"",ROW($Q$7:$Q$39)-MIN(ROW($Q$7:$Q$39))+1,""),""),ROW()-ROW(A$41)+1))),),"")</f>
        <v>0</v>
      </c>
      <c r="W56">
        <f t="array" ref="W56">IFERROR(CONCATENATE((INDEX($Z$7:$Z$39,SMALL(IF($Z$7:$Z$39&lt;&gt;"",IF($W$7:$W$39&lt;&gt;"",ROW($W$7:$W$39)-MIN(ROW($W$7:$W$39))+1,""),""),ROW()-ROW(A$41)+1)))," "),"")</f>
        <v>0</v>
      </c>
      <c r="X56">
        <f t="array" ref="X56">IFERROR(CONCATENATE(TEXT(INDEX($W$7:$W$39,SMALL(IF($Z$7:$Z$39&lt;&gt;"",IF($W$7:$W$39&lt;&gt;"",ROW($W$7:$W$39)-MIN(ROW($W$7:$W$39))+1,""),""),ROW()-ROW(A$41)+1)),"##0")," "),"")</f>
        <v>0</v>
      </c>
      <c r="Y56">
        <f t="array" ref="Y56">IFERROR(CONCATENATE((INDEX($A$7:$A$39,SMALL(IF($Z$7:$Z$39&lt;&gt;"",IF($W$7:$W$39&lt;&gt;"",ROW($W$7:$W$39)-MIN(ROW($W$7:$W$39))+1,""),""),ROW()-ROW(A$41)+1))),),"")</f>
        <v>0</v>
      </c>
      <c r="AC56">
        <f t="array" ref="AC56">IFERROR(CONCATENATE((INDEX($AF$7:$AF$39,SMALL(IF($AF$7:$AF$39&lt;&gt;"",IF($AC$7:$AC$39&lt;&gt;"",ROW($AC$7:$AC$39)-MIN(ROW($AC$7:$AC$39))+1,""),""),ROW()-ROW(A$41)+1))),","),"")</f>
        <v>0</v>
      </c>
      <c r="AD56">
        <f t="array" ref="AD56">IFERROR(CONCATENATE(TEXT(INDEX($AC$7:$AC$39,SMALL(IF($AF$7:$AF$39&lt;&gt;"",IF($AC$7:$AC$39&lt;&gt;"",ROW($AC$7:$AC$39)-MIN(ROW($AC$7:$AC$39))+1,""),""),ROW()-ROW(A$41)+1)),"##0"),","),"")</f>
        <v>0</v>
      </c>
      <c r="AE56">
        <f t="array" ref="AE56">IFERROR(CONCATENATE((INDEX($A$7:$A$39,SMALL(IF($AF$7:$AF$39&lt;&gt;"",IF($AC$7:$AC$39&lt;&gt;"",ROW($AC$7:$AC$39)-MIN(ROW($AC$7:$AC$39))+1,""),""),ROW()-ROW(A$41)+1))),),"")</f>
        <v>0</v>
      </c>
      <c r="AI56">
        <f t="array" ref="AI56">IFERROR(CONCATENATE((INDEX($AL$7:$AL$39,SMALL(IF($AL$7:$AL$39&lt;&gt;"",IF($AI$7:$AI$39&lt;&gt;"",ROW($AI$7:$AI$39)-MIN(ROW($AI$7:$AI$39))+1,""),""),ROW()-ROW(A$41)+1)))," "),"")</f>
        <v>0</v>
      </c>
      <c r="AJ56">
        <f t="array" ref="AJ56">IFERROR(CONCATENATE(TEXT(INDEX($AI$7:$AI$39,SMALL(IF($AL$7:$AL$39&lt;&gt;"",IF($AI$7:$AI$39&lt;&gt;"",ROW($AI$7:$AI$39)-MIN(ROW($AI$7:$AI$39))+1,""),""),ROW()-ROW(A$41)+1)),"##0")," "),"")</f>
        <v>0</v>
      </c>
      <c r="AK56">
        <f t="array" ref="AK56">IFERROR(CONCATENATE((INDEX($A$7:$A$39,SMALL(IF($AL$7:$AL$39&lt;&gt;"",IF($AI$7:$AI$39&lt;&gt;"",ROW($AI$7:$AI$39)-MIN(ROW($AI$7:$AI$39))+1,""),""),ROW()-ROW(A$41)+1))),),"")</f>
        <v>0</v>
      </c>
    </row>
    <row r="57" spans="11:37">
      <c r="K57">
        <f t="array" ref="K57">IFERROR(CONCATENATE(TEXT(INDEX($K$7:$K$39,SMALL(IF($N$7:$N$39&lt;&gt;"",IF($K$7:$K$39&lt;&gt;"",ROW($K$7:$K$39)-MIN(ROW($K$7:$K$39))+1,""),""),ROW()-ROW(A$41)+1)),"##0"),","),"")</f>
        <v>0</v>
      </c>
      <c r="L57">
        <f t="array" ref="L57">IFERROR(CONCATENATE((INDEX($N$7:$N$39,SMALL(IF($N$7:$N$39&lt;&gt;"",IF($K$7:$K$39&lt;&gt;"",ROW($K$7:$K$39)-MIN(ROW($K$7:$K$39))+1,""),""),ROW()-ROW(A$41)+1))),","),"")</f>
        <v>0</v>
      </c>
      <c r="M57">
        <f t="array" ref="M57">IFERROR(CONCATENATE((INDEX($A$7:$A$39,SMALL(IF($N$7:$N$39&lt;&gt;"",IF($K$7:$K$39&lt;&gt;"",ROW($K$7:$K$39)-MIN(ROW($K$7:$K$39))+1,""),""),ROW()-ROW(A$41)+1))),),"")</f>
        <v>0</v>
      </c>
      <c r="Q57">
        <f t="array" ref="Q57">IFERROR(CONCATENATE((INDEX($T$7:$T$39,SMALL(IF($T$7:$T$39&lt;&gt;"",IF($Q$7:$Q$39&lt;&gt;"",ROW($Q$7:$Q$39)-MIN(ROW($Q$7:$Q$39))+1,""),""),ROW()-ROW(A$41)+1)))," "),"")</f>
        <v>0</v>
      </c>
      <c r="R57">
        <f t="array" ref="R57">IFERROR(CONCATENATE(TEXT(INDEX($Q$7:$Q$39,SMALL(IF($T$7:$T$39&lt;&gt;"",IF($Q$7:$Q$39&lt;&gt;"",ROW($Q$7:$Q$39)-MIN(ROW($Q$7:$Q$39))+1,""),""),ROW()-ROW(A$41)+1)),"##0")," "),"")</f>
        <v>0</v>
      </c>
      <c r="S57">
        <f t="array" ref="S57">IFERROR(CONCATENATE((INDEX($A$7:$A$39,SMALL(IF($T$7:$T$39&lt;&gt;"",IF($Q$7:$Q$39&lt;&gt;"",ROW($Q$7:$Q$39)-MIN(ROW($Q$7:$Q$39))+1,""),""),ROW()-ROW(A$41)+1))),),"")</f>
        <v>0</v>
      </c>
      <c r="W57">
        <f t="array" ref="W57">IFERROR(CONCATENATE((INDEX($Z$7:$Z$39,SMALL(IF($Z$7:$Z$39&lt;&gt;"",IF($W$7:$W$39&lt;&gt;"",ROW($W$7:$W$39)-MIN(ROW($W$7:$W$39))+1,""),""),ROW()-ROW(A$41)+1)))," "),"")</f>
        <v>0</v>
      </c>
      <c r="X57">
        <f t="array" ref="X57">IFERROR(CONCATENATE(TEXT(INDEX($W$7:$W$39,SMALL(IF($Z$7:$Z$39&lt;&gt;"",IF($W$7:$W$39&lt;&gt;"",ROW($W$7:$W$39)-MIN(ROW($W$7:$W$39))+1,""),""),ROW()-ROW(A$41)+1)),"##0")," "),"")</f>
        <v>0</v>
      </c>
      <c r="Y57">
        <f t="array" ref="Y57">IFERROR(CONCATENATE((INDEX($A$7:$A$39,SMALL(IF($Z$7:$Z$39&lt;&gt;"",IF($W$7:$W$39&lt;&gt;"",ROW($W$7:$W$39)-MIN(ROW($W$7:$W$39))+1,""),""),ROW()-ROW(A$41)+1))),),"")</f>
        <v>0</v>
      </c>
      <c r="AC57">
        <f t="array" ref="AC57">IFERROR(CONCATENATE((INDEX($AF$7:$AF$39,SMALL(IF($AF$7:$AF$39&lt;&gt;"",IF($AC$7:$AC$39&lt;&gt;"",ROW($AC$7:$AC$39)-MIN(ROW($AC$7:$AC$39))+1,""),""),ROW()-ROW(A$41)+1))),","),"")</f>
        <v>0</v>
      </c>
      <c r="AD57">
        <f t="array" ref="AD57">IFERROR(CONCATENATE(TEXT(INDEX($AC$7:$AC$39,SMALL(IF($AF$7:$AF$39&lt;&gt;"",IF($AC$7:$AC$39&lt;&gt;"",ROW($AC$7:$AC$39)-MIN(ROW($AC$7:$AC$39))+1,""),""),ROW()-ROW(A$41)+1)),"##0"),","),"")</f>
        <v>0</v>
      </c>
      <c r="AE57">
        <f t="array" ref="AE57">IFERROR(CONCATENATE((INDEX($A$7:$A$39,SMALL(IF($AF$7:$AF$39&lt;&gt;"",IF($AC$7:$AC$39&lt;&gt;"",ROW($AC$7:$AC$39)-MIN(ROW($AC$7:$AC$39))+1,""),""),ROW()-ROW(A$41)+1))),),"")</f>
        <v>0</v>
      </c>
      <c r="AI57">
        <f t="array" ref="AI57">IFERROR(CONCATENATE((INDEX($AL$7:$AL$39,SMALL(IF($AL$7:$AL$39&lt;&gt;"",IF($AI$7:$AI$39&lt;&gt;"",ROW($AI$7:$AI$39)-MIN(ROW($AI$7:$AI$39))+1,""),""),ROW()-ROW(A$41)+1)))," "),"")</f>
        <v>0</v>
      </c>
      <c r="AJ57">
        <f t="array" ref="AJ57">IFERROR(CONCATENATE(TEXT(INDEX($AI$7:$AI$39,SMALL(IF($AL$7:$AL$39&lt;&gt;"",IF($AI$7:$AI$39&lt;&gt;"",ROW($AI$7:$AI$39)-MIN(ROW($AI$7:$AI$39))+1,""),""),ROW()-ROW(A$41)+1)),"##0")," "),"")</f>
        <v>0</v>
      </c>
      <c r="AK57">
        <f t="array" ref="AK57">IFERROR(CONCATENATE((INDEX($A$7:$A$39,SMALL(IF($AL$7:$AL$39&lt;&gt;"",IF($AI$7:$AI$39&lt;&gt;"",ROW($AI$7:$AI$39)-MIN(ROW($AI$7:$AI$39))+1,""),""),ROW()-ROW(A$41)+1))),),"")</f>
        <v>0</v>
      </c>
    </row>
    <row r="58" spans="11:37">
      <c r="K58">
        <f t="array" ref="K58">IFERROR(CONCATENATE(TEXT(INDEX($K$7:$K$39,SMALL(IF($N$7:$N$39&lt;&gt;"",IF($K$7:$K$39&lt;&gt;"",ROW($K$7:$K$39)-MIN(ROW($K$7:$K$39))+1,""),""),ROW()-ROW(A$41)+1)),"##0"),","),"")</f>
        <v>0</v>
      </c>
      <c r="L58">
        <f t="array" ref="L58">IFERROR(CONCATENATE((INDEX($N$7:$N$39,SMALL(IF($N$7:$N$39&lt;&gt;"",IF($K$7:$K$39&lt;&gt;"",ROW($K$7:$K$39)-MIN(ROW($K$7:$K$39))+1,""),""),ROW()-ROW(A$41)+1))),","),"")</f>
        <v>0</v>
      </c>
      <c r="M58">
        <f t="array" ref="M58">IFERROR(CONCATENATE((INDEX($A$7:$A$39,SMALL(IF($N$7:$N$39&lt;&gt;"",IF($K$7:$K$39&lt;&gt;"",ROW($K$7:$K$39)-MIN(ROW($K$7:$K$39))+1,""),""),ROW()-ROW(A$41)+1))),),"")</f>
        <v>0</v>
      </c>
      <c r="Q58">
        <f t="array" ref="Q58">IFERROR(CONCATENATE((INDEX($T$7:$T$39,SMALL(IF($T$7:$T$39&lt;&gt;"",IF($Q$7:$Q$39&lt;&gt;"",ROW($Q$7:$Q$39)-MIN(ROW($Q$7:$Q$39))+1,""),""),ROW()-ROW(A$41)+1)))," "),"")</f>
        <v>0</v>
      </c>
      <c r="R58">
        <f t="array" ref="R58">IFERROR(CONCATENATE(TEXT(INDEX($Q$7:$Q$39,SMALL(IF($T$7:$T$39&lt;&gt;"",IF($Q$7:$Q$39&lt;&gt;"",ROW($Q$7:$Q$39)-MIN(ROW($Q$7:$Q$39))+1,""),""),ROW()-ROW(A$41)+1)),"##0")," "),"")</f>
        <v>0</v>
      </c>
      <c r="S58">
        <f t="array" ref="S58">IFERROR(CONCATENATE((INDEX($A$7:$A$39,SMALL(IF($T$7:$T$39&lt;&gt;"",IF($Q$7:$Q$39&lt;&gt;"",ROW($Q$7:$Q$39)-MIN(ROW($Q$7:$Q$39))+1,""),""),ROW()-ROW(A$41)+1))),),"")</f>
        <v>0</v>
      </c>
      <c r="W58">
        <f t="array" ref="W58">IFERROR(CONCATENATE((INDEX($Z$7:$Z$39,SMALL(IF($Z$7:$Z$39&lt;&gt;"",IF($W$7:$W$39&lt;&gt;"",ROW($W$7:$W$39)-MIN(ROW($W$7:$W$39))+1,""),""),ROW()-ROW(A$41)+1)))," "),"")</f>
        <v>0</v>
      </c>
      <c r="X58">
        <f t="array" ref="X58">IFERROR(CONCATENATE(TEXT(INDEX($W$7:$W$39,SMALL(IF($Z$7:$Z$39&lt;&gt;"",IF($W$7:$W$39&lt;&gt;"",ROW($W$7:$W$39)-MIN(ROW($W$7:$W$39))+1,""),""),ROW()-ROW(A$41)+1)),"##0")," "),"")</f>
        <v>0</v>
      </c>
      <c r="Y58">
        <f t="array" ref="Y58">IFERROR(CONCATENATE((INDEX($A$7:$A$39,SMALL(IF($Z$7:$Z$39&lt;&gt;"",IF($W$7:$W$39&lt;&gt;"",ROW($W$7:$W$39)-MIN(ROW($W$7:$W$39))+1,""),""),ROW()-ROW(A$41)+1))),),"")</f>
        <v>0</v>
      </c>
      <c r="AC58">
        <f t="array" ref="AC58">IFERROR(CONCATENATE((INDEX($AF$7:$AF$39,SMALL(IF($AF$7:$AF$39&lt;&gt;"",IF($AC$7:$AC$39&lt;&gt;"",ROW($AC$7:$AC$39)-MIN(ROW($AC$7:$AC$39))+1,""),""),ROW()-ROW(A$41)+1))),","),"")</f>
        <v>0</v>
      </c>
      <c r="AD58">
        <f t="array" ref="AD58">IFERROR(CONCATENATE(TEXT(INDEX($AC$7:$AC$39,SMALL(IF($AF$7:$AF$39&lt;&gt;"",IF($AC$7:$AC$39&lt;&gt;"",ROW($AC$7:$AC$39)-MIN(ROW($AC$7:$AC$39))+1,""),""),ROW()-ROW(A$41)+1)),"##0"),","),"")</f>
        <v>0</v>
      </c>
      <c r="AE58">
        <f t="array" ref="AE58">IFERROR(CONCATENATE((INDEX($A$7:$A$39,SMALL(IF($AF$7:$AF$39&lt;&gt;"",IF($AC$7:$AC$39&lt;&gt;"",ROW($AC$7:$AC$39)-MIN(ROW($AC$7:$AC$39))+1,""),""),ROW()-ROW(A$41)+1))),),"")</f>
        <v>0</v>
      </c>
      <c r="AI58">
        <f t="array" ref="AI58">IFERROR(CONCATENATE((INDEX($AL$7:$AL$39,SMALL(IF($AL$7:$AL$39&lt;&gt;"",IF($AI$7:$AI$39&lt;&gt;"",ROW($AI$7:$AI$39)-MIN(ROW($AI$7:$AI$39))+1,""),""),ROW()-ROW(A$41)+1)))," "),"")</f>
        <v>0</v>
      </c>
      <c r="AJ58">
        <f t="array" ref="AJ58">IFERROR(CONCATENATE(TEXT(INDEX($AI$7:$AI$39,SMALL(IF($AL$7:$AL$39&lt;&gt;"",IF($AI$7:$AI$39&lt;&gt;"",ROW($AI$7:$AI$39)-MIN(ROW($AI$7:$AI$39))+1,""),""),ROW()-ROW(A$41)+1)),"##0")," "),"")</f>
        <v>0</v>
      </c>
      <c r="AK58">
        <f t="array" ref="AK58">IFERROR(CONCATENATE((INDEX($A$7:$A$39,SMALL(IF($AL$7:$AL$39&lt;&gt;"",IF($AI$7:$AI$39&lt;&gt;"",ROW($AI$7:$AI$39)-MIN(ROW($AI$7:$AI$39))+1,""),""),ROW()-ROW(A$41)+1))),),"")</f>
        <v>0</v>
      </c>
    </row>
    <row r="59" spans="11:37">
      <c r="K59">
        <f t="array" ref="K59">IFERROR(CONCATENATE(TEXT(INDEX($K$7:$K$39,SMALL(IF($N$7:$N$39&lt;&gt;"",IF($K$7:$K$39&lt;&gt;"",ROW($K$7:$K$39)-MIN(ROW($K$7:$K$39))+1,""),""),ROW()-ROW(A$41)+1)),"##0"),","),"")</f>
        <v>0</v>
      </c>
      <c r="L59">
        <f t="array" ref="L59">IFERROR(CONCATENATE((INDEX($N$7:$N$39,SMALL(IF($N$7:$N$39&lt;&gt;"",IF($K$7:$K$39&lt;&gt;"",ROW($K$7:$K$39)-MIN(ROW($K$7:$K$39))+1,""),""),ROW()-ROW(A$41)+1))),","),"")</f>
        <v>0</v>
      </c>
      <c r="M59">
        <f t="array" ref="M59">IFERROR(CONCATENATE((INDEX($A$7:$A$39,SMALL(IF($N$7:$N$39&lt;&gt;"",IF($K$7:$K$39&lt;&gt;"",ROW($K$7:$K$39)-MIN(ROW($K$7:$K$39))+1,""),""),ROW()-ROW(A$41)+1))),),"")</f>
        <v>0</v>
      </c>
      <c r="Q59">
        <f t="array" ref="Q59">IFERROR(CONCATENATE((INDEX($T$7:$T$39,SMALL(IF($T$7:$T$39&lt;&gt;"",IF($Q$7:$Q$39&lt;&gt;"",ROW($Q$7:$Q$39)-MIN(ROW($Q$7:$Q$39))+1,""),""),ROW()-ROW(A$41)+1)))," "),"")</f>
        <v>0</v>
      </c>
      <c r="R59">
        <f t="array" ref="R59">IFERROR(CONCATENATE(TEXT(INDEX($Q$7:$Q$39,SMALL(IF($T$7:$T$39&lt;&gt;"",IF($Q$7:$Q$39&lt;&gt;"",ROW($Q$7:$Q$39)-MIN(ROW($Q$7:$Q$39))+1,""),""),ROW()-ROW(A$41)+1)),"##0")," "),"")</f>
        <v>0</v>
      </c>
      <c r="S59">
        <f t="array" ref="S59">IFERROR(CONCATENATE((INDEX($A$7:$A$39,SMALL(IF($T$7:$T$39&lt;&gt;"",IF($Q$7:$Q$39&lt;&gt;"",ROW($Q$7:$Q$39)-MIN(ROW($Q$7:$Q$39))+1,""),""),ROW()-ROW(A$41)+1))),),"")</f>
        <v>0</v>
      </c>
      <c r="W59">
        <f t="array" ref="W59">IFERROR(CONCATENATE((INDEX($Z$7:$Z$39,SMALL(IF($Z$7:$Z$39&lt;&gt;"",IF($W$7:$W$39&lt;&gt;"",ROW($W$7:$W$39)-MIN(ROW($W$7:$W$39))+1,""),""),ROW()-ROW(A$41)+1)))," "),"")</f>
        <v>0</v>
      </c>
      <c r="X59">
        <f t="array" ref="X59">IFERROR(CONCATENATE(TEXT(INDEX($W$7:$W$39,SMALL(IF($Z$7:$Z$39&lt;&gt;"",IF($W$7:$W$39&lt;&gt;"",ROW($W$7:$W$39)-MIN(ROW($W$7:$W$39))+1,""),""),ROW()-ROW(A$41)+1)),"##0")," "),"")</f>
        <v>0</v>
      </c>
      <c r="Y59">
        <f t="array" ref="Y59">IFERROR(CONCATENATE((INDEX($A$7:$A$39,SMALL(IF($Z$7:$Z$39&lt;&gt;"",IF($W$7:$W$39&lt;&gt;"",ROW($W$7:$W$39)-MIN(ROW($W$7:$W$39))+1,""),""),ROW()-ROW(A$41)+1))),),"")</f>
        <v>0</v>
      </c>
      <c r="AC59">
        <f t="array" ref="AC59">IFERROR(CONCATENATE((INDEX($AF$7:$AF$39,SMALL(IF($AF$7:$AF$39&lt;&gt;"",IF($AC$7:$AC$39&lt;&gt;"",ROW($AC$7:$AC$39)-MIN(ROW($AC$7:$AC$39))+1,""),""),ROW()-ROW(A$41)+1))),","),"")</f>
        <v>0</v>
      </c>
      <c r="AD59">
        <f t="array" ref="AD59">IFERROR(CONCATENATE(TEXT(INDEX($AC$7:$AC$39,SMALL(IF($AF$7:$AF$39&lt;&gt;"",IF($AC$7:$AC$39&lt;&gt;"",ROW($AC$7:$AC$39)-MIN(ROW($AC$7:$AC$39))+1,""),""),ROW()-ROW(A$41)+1)),"##0"),","),"")</f>
        <v>0</v>
      </c>
      <c r="AE59">
        <f t="array" ref="AE59">IFERROR(CONCATENATE((INDEX($A$7:$A$39,SMALL(IF($AF$7:$AF$39&lt;&gt;"",IF($AC$7:$AC$39&lt;&gt;"",ROW($AC$7:$AC$39)-MIN(ROW($AC$7:$AC$39))+1,""),""),ROW()-ROW(A$41)+1))),),"")</f>
        <v>0</v>
      </c>
      <c r="AI59">
        <f t="array" ref="AI59">IFERROR(CONCATENATE((INDEX($AL$7:$AL$39,SMALL(IF($AL$7:$AL$39&lt;&gt;"",IF($AI$7:$AI$39&lt;&gt;"",ROW($AI$7:$AI$39)-MIN(ROW($AI$7:$AI$39))+1,""),""),ROW()-ROW(A$41)+1)))," "),"")</f>
        <v>0</v>
      </c>
      <c r="AJ59">
        <f t="array" ref="AJ59">IFERROR(CONCATENATE(TEXT(INDEX($AI$7:$AI$39,SMALL(IF($AL$7:$AL$39&lt;&gt;"",IF($AI$7:$AI$39&lt;&gt;"",ROW($AI$7:$AI$39)-MIN(ROW($AI$7:$AI$39))+1,""),""),ROW()-ROW(A$41)+1)),"##0")," "),"")</f>
        <v>0</v>
      </c>
      <c r="AK59">
        <f t="array" ref="AK59">IFERROR(CONCATENATE((INDEX($A$7:$A$39,SMALL(IF($AL$7:$AL$39&lt;&gt;"",IF($AI$7:$AI$39&lt;&gt;"",ROW($AI$7:$AI$39)-MIN(ROW($AI$7:$AI$39))+1,""),""),ROW()-ROW(A$41)+1))),),"")</f>
        <v>0</v>
      </c>
    </row>
    <row r="60" spans="11:37">
      <c r="K60">
        <f t="array" ref="K60">IFERROR(CONCATENATE(TEXT(INDEX($K$7:$K$39,SMALL(IF($N$7:$N$39&lt;&gt;"",IF($K$7:$K$39&lt;&gt;"",ROW($K$7:$K$39)-MIN(ROW($K$7:$K$39))+1,""),""),ROW()-ROW(A$41)+1)),"##0"),","),"")</f>
        <v>0</v>
      </c>
      <c r="L60">
        <f t="array" ref="L60">IFERROR(CONCATENATE((INDEX($N$7:$N$39,SMALL(IF($N$7:$N$39&lt;&gt;"",IF($K$7:$K$39&lt;&gt;"",ROW($K$7:$K$39)-MIN(ROW($K$7:$K$39))+1,""),""),ROW()-ROW(A$41)+1))),","),"")</f>
        <v>0</v>
      </c>
      <c r="M60">
        <f t="array" ref="M60">IFERROR(CONCATENATE((INDEX($A$7:$A$39,SMALL(IF($N$7:$N$39&lt;&gt;"",IF($K$7:$K$39&lt;&gt;"",ROW($K$7:$K$39)-MIN(ROW($K$7:$K$39))+1,""),""),ROW()-ROW(A$41)+1))),),"")</f>
        <v>0</v>
      </c>
      <c r="Q60">
        <f t="array" ref="Q60">IFERROR(CONCATENATE((INDEX($T$7:$T$39,SMALL(IF($T$7:$T$39&lt;&gt;"",IF($Q$7:$Q$39&lt;&gt;"",ROW($Q$7:$Q$39)-MIN(ROW($Q$7:$Q$39))+1,""),""),ROW()-ROW(A$41)+1)))," "),"")</f>
        <v>0</v>
      </c>
      <c r="R60">
        <f t="array" ref="R60">IFERROR(CONCATENATE(TEXT(INDEX($Q$7:$Q$39,SMALL(IF($T$7:$T$39&lt;&gt;"",IF($Q$7:$Q$39&lt;&gt;"",ROW($Q$7:$Q$39)-MIN(ROW($Q$7:$Q$39))+1,""),""),ROW()-ROW(A$41)+1)),"##0")," "),"")</f>
        <v>0</v>
      </c>
      <c r="S60">
        <f t="array" ref="S60">IFERROR(CONCATENATE((INDEX($A$7:$A$39,SMALL(IF($T$7:$T$39&lt;&gt;"",IF($Q$7:$Q$39&lt;&gt;"",ROW($Q$7:$Q$39)-MIN(ROW($Q$7:$Q$39))+1,""),""),ROW()-ROW(A$41)+1))),),"")</f>
        <v>0</v>
      </c>
      <c r="W60">
        <f t="array" ref="W60">IFERROR(CONCATENATE((INDEX($Z$7:$Z$39,SMALL(IF($Z$7:$Z$39&lt;&gt;"",IF($W$7:$W$39&lt;&gt;"",ROW($W$7:$W$39)-MIN(ROW($W$7:$W$39))+1,""),""),ROW()-ROW(A$41)+1)))," "),"")</f>
        <v>0</v>
      </c>
      <c r="X60">
        <f t="array" ref="X60">IFERROR(CONCATENATE(TEXT(INDEX($W$7:$W$39,SMALL(IF($Z$7:$Z$39&lt;&gt;"",IF($W$7:$W$39&lt;&gt;"",ROW($W$7:$W$39)-MIN(ROW($W$7:$W$39))+1,""),""),ROW()-ROW(A$41)+1)),"##0")," "),"")</f>
        <v>0</v>
      </c>
      <c r="Y60">
        <f t="array" ref="Y60">IFERROR(CONCATENATE((INDEX($A$7:$A$39,SMALL(IF($Z$7:$Z$39&lt;&gt;"",IF($W$7:$W$39&lt;&gt;"",ROW($W$7:$W$39)-MIN(ROW($W$7:$W$39))+1,""),""),ROW()-ROW(A$41)+1))),),"")</f>
        <v>0</v>
      </c>
      <c r="AC60">
        <f t="array" ref="AC60">IFERROR(CONCATENATE((INDEX($AF$7:$AF$39,SMALL(IF($AF$7:$AF$39&lt;&gt;"",IF($AC$7:$AC$39&lt;&gt;"",ROW($AC$7:$AC$39)-MIN(ROW($AC$7:$AC$39))+1,""),""),ROW()-ROW(A$41)+1))),","),"")</f>
        <v>0</v>
      </c>
      <c r="AD60">
        <f t="array" ref="AD60">IFERROR(CONCATENATE(TEXT(INDEX($AC$7:$AC$39,SMALL(IF($AF$7:$AF$39&lt;&gt;"",IF($AC$7:$AC$39&lt;&gt;"",ROW($AC$7:$AC$39)-MIN(ROW($AC$7:$AC$39))+1,""),""),ROW()-ROW(A$41)+1)),"##0"),","),"")</f>
        <v>0</v>
      </c>
      <c r="AE60">
        <f t="array" ref="AE60">IFERROR(CONCATENATE((INDEX($A$7:$A$39,SMALL(IF($AF$7:$AF$39&lt;&gt;"",IF($AC$7:$AC$39&lt;&gt;"",ROW($AC$7:$AC$39)-MIN(ROW($AC$7:$AC$39))+1,""),""),ROW()-ROW(A$41)+1))),),"")</f>
        <v>0</v>
      </c>
      <c r="AI60">
        <f t="array" ref="AI60">IFERROR(CONCATENATE((INDEX($AL$7:$AL$39,SMALL(IF($AL$7:$AL$39&lt;&gt;"",IF($AI$7:$AI$39&lt;&gt;"",ROW($AI$7:$AI$39)-MIN(ROW($AI$7:$AI$39))+1,""),""),ROW()-ROW(A$41)+1)))," "),"")</f>
        <v>0</v>
      </c>
      <c r="AJ60">
        <f t="array" ref="AJ60">IFERROR(CONCATENATE(TEXT(INDEX($AI$7:$AI$39,SMALL(IF($AL$7:$AL$39&lt;&gt;"",IF($AI$7:$AI$39&lt;&gt;"",ROW($AI$7:$AI$39)-MIN(ROW($AI$7:$AI$39))+1,""),""),ROW()-ROW(A$41)+1)),"##0")," "),"")</f>
        <v>0</v>
      </c>
      <c r="AK60">
        <f t="array" ref="AK60">IFERROR(CONCATENATE((INDEX($A$7:$A$39,SMALL(IF($AL$7:$AL$39&lt;&gt;"",IF($AI$7:$AI$39&lt;&gt;"",ROW($AI$7:$AI$39)-MIN(ROW($AI$7:$AI$39))+1,""),""),ROW()-ROW(A$41)+1))),),"")</f>
        <v>0</v>
      </c>
    </row>
    <row r="61" spans="11:37">
      <c r="K61">
        <f t="array" ref="K61">IFERROR(CONCATENATE(TEXT(INDEX($K$7:$K$39,SMALL(IF($N$7:$N$39&lt;&gt;"",IF($K$7:$K$39&lt;&gt;"",ROW($K$7:$K$39)-MIN(ROW($K$7:$K$39))+1,""),""),ROW()-ROW(A$41)+1)),"##0"),","),"")</f>
        <v>0</v>
      </c>
      <c r="L61">
        <f t="array" ref="L61">IFERROR(CONCATENATE((INDEX($N$7:$N$39,SMALL(IF($N$7:$N$39&lt;&gt;"",IF($K$7:$K$39&lt;&gt;"",ROW($K$7:$K$39)-MIN(ROW($K$7:$K$39))+1,""),""),ROW()-ROW(A$41)+1))),","),"")</f>
        <v>0</v>
      </c>
      <c r="M61">
        <f t="array" ref="M61">IFERROR(CONCATENATE((INDEX($A$7:$A$39,SMALL(IF($N$7:$N$39&lt;&gt;"",IF($K$7:$K$39&lt;&gt;"",ROW($K$7:$K$39)-MIN(ROW($K$7:$K$39))+1,""),""),ROW()-ROW(A$41)+1))),),"")</f>
        <v>0</v>
      </c>
      <c r="Q61">
        <f t="array" ref="Q61">IFERROR(CONCATENATE((INDEX($T$7:$T$39,SMALL(IF($T$7:$T$39&lt;&gt;"",IF($Q$7:$Q$39&lt;&gt;"",ROW($Q$7:$Q$39)-MIN(ROW($Q$7:$Q$39))+1,""),""),ROW()-ROW(A$41)+1)))," "),"")</f>
        <v>0</v>
      </c>
      <c r="R61">
        <f t="array" ref="R61">IFERROR(CONCATENATE(TEXT(INDEX($Q$7:$Q$39,SMALL(IF($T$7:$T$39&lt;&gt;"",IF($Q$7:$Q$39&lt;&gt;"",ROW($Q$7:$Q$39)-MIN(ROW($Q$7:$Q$39))+1,""),""),ROW()-ROW(A$41)+1)),"##0")," "),"")</f>
        <v>0</v>
      </c>
      <c r="S61">
        <f t="array" ref="S61">IFERROR(CONCATENATE((INDEX($A$7:$A$39,SMALL(IF($T$7:$T$39&lt;&gt;"",IF($Q$7:$Q$39&lt;&gt;"",ROW($Q$7:$Q$39)-MIN(ROW($Q$7:$Q$39))+1,""),""),ROW()-ROW(A$41)+1))),),"")</f>
        <v>0</v>
      </c>
      <c r="W61">
        <f t="array" ref="W61">IFERROR(CONCATENATE((INDEX($Z$7:$Z$39,SMALL(IF($Z$7:$Z$39&lt;&gt;"",IF($W$7:$W$39&lt;&gt;"",ROW($W$7:$W$39)-MIN(ROW($W$7:$W$39))+1,""),""),ROW()-ROW(A$41)+1)))," "),"")</f>
        <v>0</v>
      </c>
      <c r="X61">
        <f t="array" ref="X61">IFERROR(CONCATENATE(TEXT(INDEX($W$7:$W$39,SMALL(IF($Z$7:$Z$39&lt;&gt;"",IF($W$7:$W$39&lt;&gt;"",ROW($W$7:$W$39)-MIN(ROW($W$7:$W$39))+1,""),""),ROW()-ROW(A$41)+1)),"##0")," "),"")</f>
        <v>0</v>
      </c>
      <c r="Y61">
        <f t="array" ref="Y61">IFERROR(CONCATENATE((INDEX($A$7:$A$39,SMALL(IF($Z$7:$Z$39&lt;&gt;"",IF($W$7:$W$39&lt;&gt;"",ROW($W$7:$W$39)-MIN(ROW($W$7:$W$39))+1,""),""),ROW()-ROW(A$41)+1))),),"")</f>
        <v>0</v>
      </c>
      <c r="AC61">
        <f t="array" ref="AC61">IFERROR(CONCATENATE((INDEX($AF$7:$AF$39,SMALL(IF($AF$7:$AF$39&lt;&gt;"",IF($AC$7:$AC$39&lt;&gt;"",ROW($AC$7:$AC$39)-MIN(ROW($AC$7:$AC$39))+1,""),""),ROW()-ROW(A$41)+1))),","),"")</f>
        <v>0</v>
      </c>
      <c r="AD61">
        <f t="array" ref="AD61">IFERROR(CONCATENATE(TEXT(INDEX($AC$7:$AC$39,SMALL(IF($AF$7:$AF$39&lt;&gt;"",IF($AC$7:$AC$39&lt;&gt;"",ROW($AC$7:$AC$39)-MIN(ROW($AC$7:$AC$39))+1,""),""),ROW()-ROW(A$41)+1)),"##0"),","),"")</f>
        <v>0</v>
      </c>
      <c r="AE61">
        <f t="array" ref="AE61">IFERROR(CONCATENATE((INDEX($A$7:$A$39,SMALL(IF($AF$7:$AF$39&lt;&gt;"",IF($AC$7:$AC$39&lt;&gt;"",ROW($AC$7:$AC$39)-MIN(ROW($AC$7:$AC$39))+1,""),""),ROW()-ROW(A$41)+1))),),"")</f>
        <v>0</v>
      </c>
      <c r="AI61">
        <f t="array" ref="AI61">IFERROR(CONCATENATE((INDEX($AL$7:$AL$39,SMALL(IF($AL$7:$AL$39&lt;&gt;"",IF($AI$7:$AI$39&lt;&gt;"",ROW($AI$7:$AI$39)-MIN(ROW($AI$7:$AI$39))+1,""),""),ROW()-ROW(A$41)+1)))," "),"")</f>
        <v>0</v>
      </c>
      <c r="AJ61">
        <f t="array" ref="AJ61">IFERROR(CONCATENATE(TEXT(INDEX($AI$7:$AI$39,SMALL(IF($AL$7:$AL$39&lt;&gt;"",IF($AI$7:$AI$39&lt;&gt;"",ROW($AI$7:$AI$39)-MIN(ROW($AI$7:$AI$39))+1,""),""),ROW()-ROW(A$41)+1)),"##0")," "),"")</f>
        <v>0</v>
      </c>
      <c r="AK61">
        <f t="array" ref="AK61">IFERROR(CONCATENATE((INDEX($A$7:$A$39,SMALL(IF($AL$7:$AL$39&lt;&gt;"",IF($AI$7:$AI$39&lt;&gt;"",ROW($AI$7:$AI$39)-MIN(ROW($AI$7:$AI$39))+1,""),""),ROW()-ROW(A$41)+1))),),"")</f>
        <v>0</v>
      </c>
    </row>
    <row r="62" spans="11:37">
      <c r="K62">
        <f t="array" ref="K62">IFERROR(CONCATENATE(TEXT(INDEX($K$7:$K$39,SMALL(IF($N$7:$N$39&lt;&gt;"",IF($K$7:$K$39&lt;&gt;"",ROW($K$7:$K$39)-MIN(ROW($K$7:$K$39))+1,""),""),ROW()-ROW(A$41)+1)),"##0"),","),"")</f>
        <v>0</v>
      </c>
      <c r="L62">
        <f t="array" ref="L62">IFERROR(CONCATENATE((INDEX($N$7:$N$39,SMALL(IF($N$7:$N$39&lt;&gt;"",IF($K$7:$K$39&lt;&gt;"",ROW($K$7:$K$39)-MIN(ROW($K$7:$K$39))+1,""),""),ROW()-ROW(A$41)+1))),","),"")</f>
        <v>0</v>
      </c>
      <c r="M62">
        <f t="array" ref="M62">IFERROR(CONCATENATE((INDEX($A$7:$A$39,SMALL(IF($N$7:$N$39&lt;&gt;"",IF($K$7:$K$39&lt;&gt;"",ROW($K$7:$K$39)-MIN(ROW($K$7:$K$39))+1,""),""),ROW()-ROW(A$41)+1))),),"")</f>
        <v>0</v>
      </c>
      <c r="Q62">
        <f t="array" ref="Q62">IFERROR(CONCATENATE((INDEX($T$7:$T$39,SMALL(IF($T$7:$T$39&lt;&gt;"",IF($Q$7:$Q$39&lt;&gt;"",ROW($Q$7:$Q$39)-MIN(ROW($Q$7:$Q$39))+1,""),""),ROW()-ROW(A$41)+1)))," "),"")</f>
        <v>0</v>
      </c>
      <c r="R62">
        <f t="array" ref="R62">IFERROR(CONCATENATE(TEXT(INDEX($Q$7:$Q$39,SMALL(IF($T$7:$T$39&lt;&gt;"",IF($Q$7:$Q$39&lt;&gt;"",ROW($Q$7:$Q$39)-MIN(ROW($Q$7:$Q$39))+1,""),""),ROW()-ROW(A$41)+1)),"##0")," "),"")</f>
        <v>0</v>
      </c>
      <c r="S62">
        <f t="array" ref="S62">IFERROR(CONCATENATE((INDEX($A$7:$A$39,SMALL(IF($T$7:$T$39&lt;&gt;"",IF($Q$7:$Q$39&lt;&gt;"",ROW($Q$7:$Q$39)-MIN(ROW($Q$7:$Q$39))+1,""),""),ROW()-ROW(A$41)+1))),),"")</f>
        <v>0</v>
      </c>
      <c r="W62">
        <f t="array" ref="W62">IFERROR(CONCATENATE((INDEX($Z$7:$Z$39,SMALL(IF($Z$7:$Z$39&lt;&gt;"",IF($W$7:$W$39&lt;&gt;"",ROW($W$7:$W$39)-MIN(ROW($W$7:$W$39))+1,""),""),ROW()-ROW(A$41)+1)))," "),"")</f>
        <v>0</v>
      </c>
      <c r="X62">
        <f t="array" ref="X62">IFERROR(CONCATENATE(TEXT(INDEX($W$7:$W$39,SMALL(IF($Z$7:$Z$39&lt;&gt;"",IF($W$7:$W$39&lt;&gt;"",ROW($W$7:$W$39)-MIN(ROW($W$7:$W$39))+1,""),""),ROW()-ROW(A$41)+1)),"##0")," "),"")</f>
        <v>0</v>
      </c>
      <c r="Y62">
        <f t="array" ref="Y62">IFERROR(CONCATENATE((INDEX($A$7:$A$39,SMALL(IF($Z$7:$Z$39&lt;&gt;"",IF($W$7:$W$39&lt;&gt;"",ROW($W$7:$W$39)-MIN(ROW($W$7:$W$39))+1,""),""),ROW()-ROW(A$41)+1))),),"")</f>
        <v>0</v>
      </c>
      <c r="AC62">
        <f t="array" ref="AC62">IFERROR(CONCATENATE((INDEX($AF$7:$AF$39,SMALL(IF($AF$7:$AF$39&lt;&gt;"",IF($AC$7:$AC$39&lt;&gt;"",ROW($AC$7:$AC$39)-MIN(ROW($AC$7:$AC$39))+1,""),""),ROW()-ROW(A$41)+1))),","),"")</f>
        <v>0</v>
      </c>
      <c r="AD62">
        <f t="array" ref="AD62">IFERROR(CONCATENATE(TEXT(INDEX($AC$7:$AC$39,SMALL(IF($AF$7:$AF$39&lt;&gt;"",IF($AC$7:$AC$39&lt;&gt;"",ROW($AC$7:$AC$39)-MIN(ROW($AC$7:$AC$39))+1,""),""),ROW()-ROW(A$41)+1)),"##0"),","),"")</f>
        <v>0</v>
      </c>
      <c r="AE62">
        <f t="array" ref="AE62">IFERROR(CONCATENATE((INDEX($A$7:$A$39,SMALL(IF($AF$7:$AF$39&lt;&gt;"",IF($AC$7:$AC$39&lt;&gt;"",ROW($AC$7:$AC$39)-MIN(ROW($AC$7:$AC$39))+1,""),""),ROW()-ROW(A$41)+1))),),"")</f>
        <v>0</v>
      </c>
      <c r="AI62">
        <f t="array" ref="AI62">IFERROR(CONCATENATE((INDEX($AL$7:$AL$39,SMALL(IF($AL$7:$AL$39&lt;&gt;"",IF($AI$7:$AI$39&lt;&gt;"",ROW($AI$7:$AI$39)-MIN(ROW($AI$7:$AI$39))+1,""),""),ROW()-ROW(A$41)+1)))," "),"")</f>
        <v>0</v>
      </c>
      <c r="AJ62">
        <f t="array" ref="AJ62">IFERROR(CONCATENATE(TEXT(INDEX($AI$7:$AI$39,SMALL(IF($AL$7:$AL$39&lt;&gt;"",IF($AI$7:$AI$39&lt;&gt;"",ROW($AI$7:$AI$39)-MIN(ROW($AI$7:$AI$39))+1,""),""),ROW()-ROW(A$41)+1)),"##0")," "),"")</f>
        <v>0</v>
      </c>
      <c r="AK62">
        <f t="array" ref="AK62">IFERROR(CONCATENATE((INDEX($A$7:$A$39,SMALL(IF($AL$7:$AL$39&lt;&gt;"",IF($AI$7:$AI$39&lt;&gt;"",ROW($AI$7:$AI$39)-MIN(ROW($AI$7:$AI$39))+1,""),""),ROW()-ROW(A$41)+1))),),"")</f>
        <v>0</v>
      </c>
    </row>
    <row r="63" spans="11:37">
      <c r="K63">
        <f t="array" ref="K63">IFERROR(CONCATENATE(TEXT(INDEX($K$7:$K$39,SMALL(IF($N$7:$N$39&lt;&gt;"",IF($K$7:$K$39&lt;&gt;"",ROW($K$7:$K$39)-MIN(ROW($K$7:$K$39))+1,""),""),ROW()-ROW(A$41)+1)),"##0"),","),"")</f>
        <v>0</v>
      </c>
      <c r="L63">
        <f t="array" ref="L63">IFERROR(CONCATENATE((INDEX($N$7:$N$39,SMALL(IF($N$7:$N$39&lt;&gt;"",IF($K$7:$K$39&lt;&gt;"",ROW($K$7:$K$39)-MIN(ROW($K$7:$K$39))+1,""),""),ROW()-ROW(A$41)+1))),","),"")</f>
        <v>0</v>
      </c>
      <c r="M63">
        <f t="array" ref="M63">IFERROR(CONCATENATE((INDEX($A$7:$A$39,SMALL(IF($N$7:$N$39&lt;&gt;"",IF($K$7:$K$39&lt;&gt;"",ROW($K$7:$K$39)-MIN(ROW($K$7:$K$39))+1,""),""),ROW()-ROW(A$41)+1))),),"")</f>
        <v>0</v>
      </c>
      <c r="Q63">
        <f t="array" ref="Q63">IFERROR(CONCATENATE((INDEX($T$7:$T$39,SMALL(IF($T$7:$T$39&lt;&gt;"",IF($Q$7:$Q$39&lt;&gt;"",ROW($Q$7:$Q$39)-MIN(ROW($Q$7:$Q$39))+1,""),""),ROW()-ROW(A$41)+1)))," "),"")</f>
        <v>0</v>
      </c>
      <c r="R63">
        <f t="array" ref="R63">IFERROR(CONCATENATE(TEXT(INDEX($Q$7:$Q$39,SMALL(IF($T$7:$T$39&lt;&gt;"",IF($Q$7:$Q$39&lt;&gt;"",ROW($Q$7:$Q$39)-MIN(ROW($Q$7:$Q$39))+1,""),""),ROW()-ROW(A$41)+1)),"##0")," "),"")</f>
        <v>0</v>
      </c>
      <c r="S63">
        <f t="array" ref="S63">IFERROR(CONCATENATE((INDEX($A$7:$A$39,SMALL(IF($T$7:$T$39&lt;&gt;"",IF($Q$7:$Q$39&lt;&gt;"",ROW($Q$7:$Q$39)-MIN(ROW($Q$7:$Q$39))+1,""),""),ROW()-ROW(A$41)+1))),),"")</f>
        <v>0</v>
      </c>
      <c r="W63">
        <f t="array" ref="W63">IFERROR(CONCATENATE((INDEX($Z$7:$Z$39,SMALL(IF($Z$7:$Z$39&lt;&gt;"",IF($W$7:$W$39&lt;&gt;"",ROW($W$7:$W$39)-MIN(ROW($W$7:$W$39))+1,""),""),ROW()-ROW(A$41)+1)))," "),"")</f>
        <v>0</v>
      </c>
      <c r="X63">
        <f t="array" ref="X63">IFERROR(CONCATENATE(TEXT(INDEX($W$7:$W$39,SMALL(IF($Z$7:$Z$39&lt;&gt;"",IF($W$7:$W$39&lt;&gt;"",ROW($W$7:$W$39)-MIN(ROW($W$7:$W$39))+1,""),""),ROW()-ROW(A$41)+1)),"##0")," "),"")</f>
        <v>0</v>
      </c>
      <c r="Y63">
        <f t="array" ref="Y63">IFERROR(CONCATENATE((INDEX($A$7:$A$39,SMALL(IF($Z$7:$Z$39&lt;&gt;"",IF($W$7:$W$39&lt;&gt;"",ROW($W$7:$W$39)-MIN(ROW($W$7:$W$39))+1,""),""),ROW()-ROW(A$41)+1))),),"")</f>
        <v>0</v>
      </c>
      <c r="AC63">
        <f t="array" ref="AC63">IFERROR(CONCATENATE((INDEX($AF$7:$AF$39,SMALL(IF($AF$7:$AF$39&lt;&gt;"",IF($AC$7:$AC$39&lt;&gt;"",ROW($AC$7:$AC$39)-MIN(ROW($AC$7:$AC$39))+1,""),""),ROW()-ROW(A$41)+1))),","),"")</f>
        <v>0</v>
      </c>
      <c r="AD63">
        <f t="array" ref="AD63">IFERROR(CONCATENATE(TEXT(INDEX($AC$7:$AC$39,SMALL(IF($AF$7:$AF$39&lt;&gt;"",IF($AC$7:$AC$39&lt;&gt;"",ROW($AC$7:$AC$39)-MIN(ROW($AC$7:$AC$39))+1,""),""),ROW()-ROW(A$41)+1)),"##0"),","),"")</f>
        <v>0</v>
      </c>
      <c r="AE63">
        <f t="array" ref="AE63">IFERROR(CONCATENATE((INDEX($A$7:$A$39,SMALL(IF($AF$7:$AF$39&lt;&gt;"",IF($AC$7:$AC$39&lt;&gt;"",ROW($AC$7:$AC$39)-MIN(ROW($AC$7:$AC$39))+1,""),""),ROW()-ROW(A$41)+1))),),"")</f>
        <v>0</v>
      </c>
      <c r="AI63">
        <f t="array" ref="AI63">IFERROR(CONCATENATE((INDEX($AL$7:$AL$39,SMALL(IF($AL$7:$AL$39&lt;&gt;"",IF($AI$7:$AI$39&lt;&gt;"",ROW($AI$7:$AI$39)-MIN(ROW($AI$7:$AI$39))+1,""),""),ROW()-ROW(A$41)+1)))," "),"")</f>
        <v>0</v>
      </c>
      <c r="AJ63">
        <f t="array" ref="AJ63">IFERROR(CONCATENATE(TEXT(INDEX($AI$7:$AI$39,SMALL(IF($AL$7:$AL$39&lt;&gt;"",IF($AI$7:$AI$39&lt;&gt;"",ROW($AI$7:$AI$39)-MIN(ROW($AI$7:$AI$39))+1,""),""),ROW()-ROW(A$41)+1)),"##0")," "),"")</f>
        <v>0</v>
      </c>
      <c r="AK63">
        <f t="array" ref="AK63">IFERROR(CONCATENATE((INDEX($A$7:$A$39,SMALL(IF($AL$7:$AL$39&lt;&gt;"",IF($AI$7:$AI$39&lt;&gt;"",ROW($AI$7:$AI$39)-MIN(ROW($AI$7:$AI$39))+1,""),""),ROW()-ROW(A$41)+1))),),"")</f>
        <v>0</v>
      </c>
    </row>
    <row r="64" spans="11:37">
      <c r="K64">
        <f t="array" ref="K64">IFERROR(CONCATENATE(TEXT(INDEX($K$7:$K$39,SMALL(IF($N$7:$N$39&lt;&gt;"",IF($K$7:$K$39&lt;&gt;"",ROW($K$7:$K$39)-MIN(ROW($K$7:$K$39))+1,""),""),ROW()-ROW(A$41)+1)),"##0"),","),"")</f>
        <v>0</v>
      </c>
      <c r="L64">
        <f t="array" ref="L64">IFERROR(CONCATENATE((INDEX($N$7:$N$39,SMALL(IF($N$7:$N$39&lt;&gt;"",IF($K$7:$K$39&lt;&gt;"",ROW($K$7:$K$39)-MIN(ROW($K$7:$K$39))+1,""),""),ROW()-ROW(A$41)+1))),","),"")</f>
        <v>0</v>
      </c>
      <c r="M64">
        <f t="array" ref="M64">IFERROR(CONCATENATE((INDEX($A$7:$A$39,SMALL(IF($N$7:$N$39&lt;&gt;"",IF($K$7:$K$39&lt;&gt;"",ROW($K$7:$K$39)-MIN(ROW($K$7:$K$39))+1,""),""),ROW()-ROW(A$41)+1))),),"")</f>
        <v>0</v>
      </c>
      <c r="Q64">
        <f t="array" ref="Q64">IFERROR(CONCATENATE((INDEX($T$7:$T$39,SMALL(IF($T$7:$T$39&lt;&gt;"",IF($Q$7:$Q$39&lt;&gt;"",ROW($Q$7:$Q$39)-MIN(ROW($Q$7:$Q$39))+1,""),""),ROW()-ROW(A$41)+1)))," "),"")</f>
        <v>0</v>
      </c>
      <c r="R64">
        <f t="array" ref="R64">IFERROR(CONCATENATE(TEXT(INDEX($Q$7:$Q$39,SMALL(IF($T$7:$T$39&lt;&gt;"",IF($Q$7:$Q$39&lt;&gt;"",ROW($Q$7:$Q$39)-MIN(ROW($Q$7:$Q$39))+1,""),""),ROW()-ROW(A$41)+1)),"##0")," "),"")</f>
        <v>0</v>
      </c>
      <c r="S64">
        <f t="array" ref="S64">IFERROR(CONCATENATE((INDEX($A$7:$A$39,SMALL(IF($T$7:$T$39&lt;&gt;"",IF($Q$7:$Q$39&lt;&gt;"",ROW($Q$7:$Q$39)-MIN(ROW($Q$7:$Q$39))+1,""),""),ROW()-ROW(A$41)+1))),),"")</f>
        <v>0</v>
      </c>
      <c r="W64">
        <f t="array" ref="W64">IFERROR(CONCATENATE((INDEX($Z$7:$Z$39,SMALL(IF($Z$7:$Z$39&lt;&gt;"",IF($W$7:$W$39&lt;&gt;"",ROW($W$7:$W$39)-MIN(ROW($W$7:$W$39))+1,""),""),ROW()-ROW(A$41)+1)))," "),"")</f>
        <v>0</v>
      </c>
      <c r="X64">
        <f t="array" ref="X64">IFERROR(CONCATENATE(TEXT(INDEX($W$7:$W$39,SMALL(IF($Z$7:$Z$39&lt;&gt;"",IF($W$7:$W$39&lt;&gt;"",ROW($W$7:$W$39)-MIN(ROW($W$7:$W$39))+1,""),""),ROW()-ROW(A$41)+1)),"##0")," "),"")</f>
        <v>0</v>
      </c>
      <c r="Y64">
        <f t="array" ref="Y64">IFERROR(CONCATENATE((INDEX($A$7:$A$39,SMALL(IF($Z$7:$Z$39&lt;&gt;"",IF($W$7:$W$39&lt;&gt;"",ROW($W$7:$W$39)-MIN(ROW($W$7:$W$39))+1,""),""),ROW()-ROW(A$41)+1))),),"")</f>
        <v>0</v>
      </c>
      <c r="AC64">
        <f t="array" ref="AC64">IFERROR(CONCATENATE((INDEX($AF$7:$AF$39,SMALL(IF($AF$7:$AF$39&lt;&gt;"",IF($AC$7:$AC$39&lt;&gt;"",ROW($AC$7:$AC$39)-MIN(ROW($AC$7:$AC$39))+1,""),""),ROW()-ROW(A$41)+1))),","),"")</f>
        <v>0</v>
      </c>
      <c r="AD64">
        <f t="array" ref="AD64">IFERROR(CONCATENATE(TEXT(INDEX($AC$7:$AC$39,SMALL(IF($AF$7:$AF$39&lt;&gt;"",IF($AC$7:$AC$39&lt;&gt;"",ROW($AC$7:$AC$39)-MIN(ROW($AC$7:$AC$39))+1,""),""),ROW()-ROW(A$41)+1)),"##0"),","),"")</f>
        <v>0</v>
      </c>
      <c r="AE64">
        <f t="array" ref="AE64">IFERROR(CONCATENATE((INDEX($A$7:$A$39,SMALL(IF($AF$7:$AF$39&lt;&gt;"",IF($AC$7:$AC$39&lt;&gt;"",ROW($AC$7:$AC$39)-MIN(ROW($AC$7:$AC$39))+1,""),""),ROW()-ROW(A$41)+1))),),"")</f>
        <v>0</v>
      </c>
      <c r="AI64">
        <f t="array" ref="AI64">IFERROR(CONCATENATE((INDEX($AL$7:$AL$39,SMALL(IF($AL$7:$AL$39&lt;&gt;"",IF($AI$7:$AI$39&lt;&gt;"",ROW($AI$7:$AI$39)-MIN(ROW($AI$7:$AI$39))+1,""),""),ROW()-ROW(A$41)+1)))," "),"")</f>
        <v>0</v>
      </c>
      <c r="AJ64">
        <f t="array" ref="AJ64">IFERROR(CONCATENATE(TEXT(INDEX($AI$7:$AI$39,SMALL(IF($AL$7:$AL$39&lt;&gt;"",IF($AI$7:$AI$39&lt;&gt;"",ROW($AI$7:$AI$39)-MIN(ROW($AI$7:$AI$39))+1,""),""),ROW()-ROW(A$41)+1)),"##0")," "),"")</f>
        <v>0</v>
      </c>
      <c r="AK64">
        <f t="array" ref="AK64">IFERROR(CONCATENATE((INDEX($A$7:$A$39,SMALL(IF($AL$7:$AL$39&lt;&gt;"",IF($AI$7:$AI$39&lt;&gt;"",ROW($AI$7:$AI$39)-MIN(ROW($AI$7:$AI$39))+1,""),""),ROW()-ROW(A$41)+1))),),"")</f>
        <v>0</v>
      </c>
    </row>
    <row r="65" spans="11:37">
      <c r="K65">
        <f t="array" ref="K65">IFERROR(CONCATENATE(TEXT(INDEX($K$7:$K$39,SMALL(IF($N$7:$N$39&lt;&gt;"",IF($K$7:$K$39&lt;&gt;"",ROW($K$7:$K$39)-MIN(ROW($K$7:$K$39))+1,""),""),ROW()-ROW(A$41)+1)),"##0"),","),"")</f>
        <v>0</v>
      </c>
      <c r="L65">
        <f t="array" ref="L65">IFERROR(CONCATENATE((INDEX($N$7:$N$39,SMALL(IF($N$7:$N$39&lt;&gt;"",IF($K$7:$K$39&lt;&gt;"",ROW($K$7:$K$39)-MIN(ROW($K$7:$K$39))+1,""),""),ROW()-ROW(A$41)+1))),","),"")</f>
        <v>0</v>
      </c>
      <c r="M65">
        <f t="array" ref="M65">IFERROR(CONCATENATE((INDEX($A$7:$A$39,SMALL(IF($N$7:$N$39&lt;&gt;"",IF($K$7:$K$39&lt;&gt;"",ROW($K$7:$K$39)-MIN(ROW($K$7:$K$39))+1,""),""),ROW()-ROW(A$41)+1))),),"")</f>
        <v>0</v>
      </c>
      <c r="Q65">
        <f t="array" ref="Q65">IFERROR(CONCATENATE((INDEX($T$7:$T$39,SMALL(IF($T$7:$T$39&lt;&gt;"",IF($Q$7:$Q$39&lt;&gt;"",ROW($Q$7:$Q$39)-MIN(ROW($Q$7:$Q$39))+1,""),""),ROW()-ROW(A$41)+1)))," "),"")</f>
        <v>0</v>
      </c>
      <c r="R65">
        <f t="array" ref="R65">IFERROR(CONCATENATE(TEXT(INDEX($Q$7:$Q$39,SMALL(IF($T$7:$T$39&lt;&gt;"",IF($Q$7:$Q$39&lt;&gt;"",ROW($Q$7:$Q$39)-MIN(ROW($Q$7:$Q$39))+1,""),""),ROW()-ROW(A$41)+1)),"##0")," "),"")</f>
        <v>0</v>
      </c>
      <c r="S65">
        <f t="array" ref="S65">IFERROR(CONCATENATE((INDEX($A$7:$A$39,SMALL(IF($T$7:$T$39&lt;&gt;"",IF($Q$7:$Q$39&lt;&gt;"",ROW($Q$7:$Q$39)-MIN(ROW($Q$7:$Q$39))+1,""),""),ROW()-ROW(A$41)+1))),),"")</f>
        <v>0</v>
      </c>
      <c r="W65">
        <f t="array" ref="W65">IFERROR(CONCATENATE((INDEX($Z$7:$Z$39,SMALL(IF($Z$7:$Z$39&lt;&gt;"",IF($W$7:$W$39&lt;&gt;"",ROW($W$7:$W$39)-MIN(ROW($W$7:$W$39))+1,""),""),ROW()-ROW(A$41)+1)))," "),"")</f>
        <v>0</v>
      </c>
      <c r="X65">
        <f t="array" ref="X65">IFERROR(CONCATENATE(TEXT(INDEX($W$7:$W$39,SMALL(IF($Z$7:$Z$39&lt;&gt;"",IF($W$7:$W$39&lt;&gt;"",ROW($W$7:$W$39)-MIN(ROW($W$7:$W$39))+1,""),""),ROW()-ROW(A$41)+1)),"##0")," "),"")</f>
        <v>0</v>
      </c>
      <c r="Y65">
        <f t="array" ref="Y65">IFERROR(CONCATENATE((INDEX($A$7:$A$39,SMALL(IF($Z$7:$Z$39&lt;&gt;"",IF($W$7:$W$39&lt;&gt;"",ROW($W$7:$W$39)-MIN(ROW($W$7:$W$39))+1,""),""),ROW()-ROW(A$41)+1))),),"")</f>
        <v>0</v>
      </c>
      <c r="AC65">
        <f t="array" ref="AC65">IFERROR(CONCATENATE((INDEX($AF$7:$AF$39,SMALL(IF($AF$7:$AF$39&lt;&gt;"",IF($AC$7:$AC$39&lt;&gt;"",ROW($AC$7:$AC$39)-MIN(ROW($AC$7:$AC$39))+1,""),""),ROW()-ROW(A$41)+1))),","),"")</f>
        <v>0</v>
      </c>
      <c r="AD65">
        <f t="array" ref="AD65">IFERROR(CONCATENATE(TEXT(INDEX($AC$7:$AC$39,SMALL(IF($AF$7:$AF$39&lt;&gt;"",IF($AC$7:$AC$39&lt;&gt;"",ROW($AC$7:$AC$39)-MIN(ROW($AC$7:$AC$39))+1,""),""),ROW()-ROW(A$41)+1)),"##0"),","),"")</f>
        <v>0</v>
      </c>
      <c r="AE65">
        <f t="array" ref="AE65">IFERROR(CONCATENATE((INDEX($A$7:$A$39,SMALL(IF($AF$7:$AF$39&lt;&gt;"",IF($AC$7:$AC$39&lt;&gt;"",ROW($AC$7:$AC$39)-MIN(ROW($AC$7:$AC$39))+1,""),""),ROW()-ROW(A$41)+1))),),"")</f>
        <v>0</v>
      </c>
      <c r="AI65">
        <f t="array" ref="AI65">IFERROR(CONCATENATE((INDEX($AL$7:$AL$39,SMALL(IF($AL$7:$AL$39&lt;&gt;"",IF($AI$7:$AI$39&lt;&gt;"",ROW($AI$7:$AI$39)-MIN(ROW($AI$7:$AI$39))+1,""),""),ROW()-ROW(A$41)+1)))," "),"")</f>
        <v>0</v>
      </c>
      <c r="AJ65">
        <f t="array" ref="AJ65">IFERROR(CONCATENATE(TEXT(INDEX($AI$7:$AI$39,SMALL(IF($AL$7:$AL$39&lt;&gt;"",IF($AI$7:$AI$39&lt;&gt;"",ROW($AI$7:$AI$39)-MIN(ROW($AI$7:$AI$39))+1,""),""),ROW()-ROW(A$41)+1)),"##0")," "),"")</f>
        <v>0</v>
      </c>
      <c r="AK65">
        <f t="array" ref="AK65">IFERROR(CONCATENATE((INDEX($A$7:$A$39,SMALL(IF($AL$7:$AL$39&lt;&gt;"",IF($AI$7:$AI$39&lt;&gt;"",ROW($AI$7:$AI$39)-MIN(ROW($AI$7:$AI$39))+1,""),""),ROW()-ROW(A$41)+1))),),"")</f>
        <v>0</v>
      </c>
    </row>
    <row r="66" spans="11:37">
      <c r="K66">
        <f t="array" ref="K66">IFERROR(CONCATENATE(TEXT(INDEX($K$7:$K$39,SMALL(IF($N$7:$N$39&lt;&gt;"",IF($K$7:$K$39&lt;&gt;"",ROW($K$7:$K$39)-MIN(ROW($K$7:$K$39))+1,""),""),ROW()-ROW(A$41)+1)),"##0"),","),"")</f>
        <v>0</v>
      </c>
      <c r="L66">
        <f t="array" ref="L66">IFERROR(CONCATENATE((INDEX($N$7:$N$39,SMALL(IF($N$7:$N$39&lt;&gt;"",IF($K$7:$K$39&lt;&gt;"",ROW($K$7:$K$39)-MIN(ROW($K$7:$K$39))+1,""),""),ROW()-ROW(A$41)+1))),","),"")</f>
        <v>0</v>
      </c>
      <c r="M66">
        <f t="array" ref="M66">IFERROR(CONCATENATE((INDEX($A$7:$A$39,SMALL(IF($N$7:$N$39&lt;&gt;"",IF($K$7:$K$39&lt;&gt;"",ROW($K$7:$K$39)-MIN(ROW($K$7:$K$39))+1,""),""),ROW()-ROW(A$41)+1))),),"")</f>
        <v>0</v>
      </c>
      <c r="Q66">
        <f t="array" ref="Q66">IFERROR(CONCATENATE((INDEX($T$7:$T$39,SMALL(IF($T$7:$T$39&lt;&gt;"",IF($Q$7:$Q$39&lt;&gt;"",ROW($Q$7:$Q$39)-MIN(ROW($Q$7:$Q$39))+1,""),""),ROW()-ROW(A$41)+1)))," "),"")</f>
        <v>0</v>
      </c>
      <c r="R66">
        <f t="array" ref="R66">IFERROR(CONCATENATE(TEXT(INDEX($Q$7:$Q$39,SMALL(IF($T$7:$T$39&lt;&gt;"",IF($Q$7:$Q$39&lt;&gt;"",ROW($Q$7:$Q$39)-MIN(ROW($Q$7:$Q$39))+1,""),""),ROW()-ROW(A$41)+1)),"##0")," "),"")</f>
        <v>0</v>
      </c>
      <c r="S66">
        <f t="array" ref="S66">IFERROR(CONCATENATE((INDEX($A$7:$A$39,SMALL(IF($T$7:$T$39&lt;&gt;"",IF($Q$7:$Q$39&lt;&gt;"",ROW($Q$7:$Q$39)-MIN(ROW($Q$7:$Q$39))+1,""),""),ROW()-ROW(A$41)+1))),),"")</f>
        <v>0</v>
      </c>
      <c r="W66">
        <f t="array" ref="W66">IFERROR(CONCATENATE((INDEX($Z$7:$Z$39,SMALL(IF($Z$7:$Z$39&lt;&gt;"",IF($W$7:$W$39&lt;&gt;"",ROW($W$7:$W$39)-MIN(ROW($W$7:$W$39))+1,""),""),ROW()-ROW(A$41)+1)))," "),"")</f>
        <v>0</v>
      </c>
      <c r="X66">
        <f t="array" ref="X66">IFERROR(CONCATENATE(TEXT(INDEX($W$7:$W$39,SMALL(IF($Z$7:$Z$39&lt;&gt;"",IF($W$7:$W$39&lt;&gt;"",ROW($W$7:$W$39)-MIN(ROW($W$7:$W$39))+1,""),""),ROW()-ROW(A$41)+1)),"##0")," "),"")</f>
        <v>0</v>
      </c>
      <c r="Y66">
        <f t="array" ref="Y66">IFERROR(CONCATENATE((INDEX($A$7:$A$39,SMALL(IF($Z$7:$Z$39&lt;&gt;"",IF($W$7:$W$39&lt;&gt;"",ROW($W$7:$W$39)-MIN(ROW($W$7:$W$39))+1,""),""),ROW()-ROW(A$41)+1))),),"")</f>
        <v>0</v>
      </c>
      <c r="AC66">
        <f t="array" ref="AC66">IFERROR(CONCATENATE((INDEX($AF$7:$AF$39,SMALL(IF($AF$7:$AF$39&lt;&gt;"",IF($AC$7:$AC$39&lt;&gt;"",ROW($AC$7:$AC$39)-MIN(ROW($AC$7:$AC$39))+1,""),""),ROW()-ROW(A$41)+1))),","),"")</f>
        <v>0</v>
      </c>
      <c r="AD66">
        <f t="array" ref="AD66">IFERROR(CONCATENATE(TEXT(INDEX($AC$7:$AC$39,SMALL(IF($AF$7:$AF$39&lt;&gt;"",IF($AC$7:$AC$39&lt;&gt;"",ROW($AC$7:$AC$39)-MIN(ROW($AC$7:$AC$39))+1,""),""),ROW()-ROW(A$41)+1)),"##0"),","),"")</f>
        <v>0</v>
      </c>
      <c r="AE66">
        <f t="array" ref="AE66">IFERROR(CONCATENATE((INDEX($A$7:$A$39,SMALL(IF($AF$7:$AF$39&lt;&gt;"",IF($AC$7:$AC$39&lt;&gt;"",ROW($AC$7:$AC$39)-MIN(ROW($AC$7:$AC$39))+1,""),""),ROW()-ROW(A$41)+1))),),"")</f>
        <v>0</v>
      </c>
      <c r="AI66">
        <f t="array" ref="AI66">IFERROR(CONCATENATE((INDEX($AL$7:$AL$39,SMALL(IF($AL$7:$AL$39&lt;&gt;"",IF($AI$7:$AI$39&lt;&gt;"",ROW($AI$7:$AI$39)-MIN(ROW($AI$7:$AI$39))+1,""),""),ROW()-ROW(A$41)+1)))," "),"")</f>
        <v>0</v>
      </c>
      <c r="AJ66">
        <f t="array" ref="AJ66">IFERROR(CONCATENATE(TEXT(INDEX($AI$7:$AI$39,SMALL(IF($AL$7:$AL$39&lt;&gt;"",IF($AI$7:$AI$39&lt;&gt;"",ROW($AI$7:$AI$39)-MIN(ROW($AI$7:$AI$39))+1,""),""),ROW()-ROW(A$41)+1)),"##0")," "),"")</f>
        <v>0</v>
      </c>
      <c r="AK66">
        <f t="array" ref="AK66">IFERROR(CONCATENATE((INDEX($A$7:$A$39,SMALL(IF($AL$7:$AL$39&lt;&gt;"",IF($AI$7:$AI$39&lt;&gt;"",ROW($AI$7:$AI$39)-MIN(ROW($AI$7:$AI$39))+1,""),""),ROW()-ROW(A$41)+1))),),"")</f>
        <v>0</v>
      </c>
    </row>
    <row r="67" spans="11:37">
      <c r="K67">
        <f t="array" ref="K67">IFERROR(CONCATENATE(TEXT(INDEX($K$7:$K$39,SMALL(IF($N$7:$N$39&lt;&gt;"",IF($K$7:$K$39&lt;&gt;"",ROW($K$7:$K$39)-MIN(ROW($K$7:$K$39))+1,""),""),ROW()-ROW(A$41)+1)),"##0"),","),"")</f>
        <v>0</v>
      </c>
      <c r="L67">
        <f t="array" ref="L67">IFERROR(CONCATENATE((INDEX($N$7:$N$39,SMALL(IF($N$7:$N$39&lt;&gt;"",IF($K$7:$K$39&lt;&gt;"",ROW($K$7:$K$39)-MIN(ROW($K$7:$K$39))+1,""),""),ROW()-ROW(A$41)+1))),","),"")</f>
        <v>0</v>
      </c>
      <c r="M67">
        <f t="array" ref="M67">IFERROR(CONCATENATE((INDEX($A$7:$A$39,SMALL(IF($N$7:$N$39&lt;&gt;"",IF($K$7:$K$39&lt;&gt;"",ROW($K$7:$K$39)-MIN(ROW($K$7:$K$39))+1,""),""),ROW()-ROW(A$41)+1))),),"")</f>
        <v>0</v>
      </c>
      <c r="Q67">
        <f t="array" ref="Q67">IFERROR(CONCATENATE((INDEX($T$7:$T$39,SMALL(IF($T$7:$T$39&lt;&gt;"",IF($Q$7:$Q$39&lt;&gt;"",ROW($Q$7:$Q$39)-MIN(ROW($Q$7:$Q$39))+1,""),""),ROW()-ROW(A$41)+1)))," "),"")</f>
        <v>0</v>
      </c>
      <c r="R67">
        <f t="array" ref="R67">IFERROR(CONCATENATE(TEXT(INDEX($Q$7:$Q$39,SMALL(IF($T$7:$T$39&lt;&gt;"",IF($Q$7:$Q$39&lt;&gt;"",ROW($Q$7:$Q$39)-MIN(ROW($Q$7:$Q$39))+1,""),""),ROW()-ROW(A$41)+1)),"##0")," "),"")</f>
        <v>0</v>
      </c>
      <c r="S67">
        <f t="array" ref="S67">IFERROR(CONCATENATE((INDEX($A$7:$A$39,SMALL(IF($T$7:$T$39&lt;&gt;"",IF($Q$7:$Q$39&lt;&gt;"",ROW($Q$7:$Q$39)-MIN(ROW($Q$7:$Q$39))+1,""),""),ROW()-ROW(A$41)+1))),),"")</f>
        <v>0</v>
      </c>
      <c r="W67">
        <f t="array" ref="W67">IFERROR(CONCATENATE((INDEX($Z$7:$Z$39,SMALL(IF($Z$7:$Z$39&lt;&gt;"",IF($W$7:$W$39&lt;&gt;"",ROW($W$7:$W$39)-MIN(ROW($W$7:$W$39))+1,""),""),ROW()-ROW(A$41)+1)))," "),"")</f>
        <v>0</v>
      </c>
      <c r="X67">
        <f t="array" ref="X67">IFERROR(CONCATENATE(TEXT(INDEX($W$7:$W$39,SMALL(IF($Z$7:$Z$39&lt;&gt;"",IF($W$7:$W$39&lt;&gt;"",ROW($W$7:$W$39)-MIN(ROW($W$7:$W$39))+1,""),""),ROW()-ROW(A$41)+1)),"##0")," "),"")</f>
        <v>0</v>
      </c>
      <c r="Y67">
        <f t="array" ref="Y67">IFERROR(CONCATENATE((INDEX($A$7:$A$39,SMALL(IF($Z$7:$Z$39&lt;&gt;"",IF($W$7:$W$39&lt;&gt;"",ROW($W$7:$W$39)-MIN(ROW($W$7:$W$39))+1,""),""),ROW()-ROW(A$41)+1))),),"")</f>
        <v>0</v>
      </c>
      <c r="AC67">
        <f t="array" ref="AC67">IFERROR(CONCATENATE((INDEX($AF$7:$AF$39,SMALL(IF($AF$7:$AF$39&lt;&gt;"",IF($AC$7:$AC$39&lt;&gt;"",ROW($AC$7:$AC$39)-MIN(ROW($AC$7:$AC$39))+1,""),""),ROW()-ROW(A$41)+1))),","),"")</f>
        <v>0</v>
      </c>
      <c r="AD67">
        <f t="array" ref="AD67">IFERROR(CONCATENATE(TEXT(INDEX($AC$7:$AC$39,SMALL(IF($AF$7:$AF$39&lt;&gt;"",IF($AC$7:$AC$39&lt;&gt;"",ROW($AC$7:$AC$39)-MIN(ROW($AC$7:$AC$39))+1,""),""),ROW()-ROW(A$41)+1)),"##0"),","),"")</f>
        <v>0</v>
      </c>
      <c r="AE67">
        <f t="array" ref="AE67">IFERROR(CONCATENATE((INDEX($A$7:$A$39,SMALL(IF($AF$7:$AF$39&lt;&gt;"",IF($AC$7:$AC$39&lt;&gt;"",ROW($AC$7:$AC$39)-MIN(ROW($AC$7:$AC$39))+1,""),""),ROW()-ROW(A$41)+1))),),"")</f>
        <v>0</v>
      </c>
      <c r="AI67">
        <f t="array" ref="AI67">IFERROR(CONCATENATE((INDEX($AL$7:$AL$39,SMALL(IF($AL$7:$AL$39&lt;&gt;"",IF($AI$7:$AI$39&lt;&gt;"",ROW($AI$7:$AI$39)-MIN(ROW($AI$7:$AI$39))+1,""),""),ROW()-ROW(A$41)+1)))," "),"")</f>
        <v>0</v>
      </c>
      <c r="AJ67">
        <f t="array" ref="AJ67">IFERROR(CONCATENATE(TEXT(INDEX($AI$7:$AI$39,SMALL(IF($AL$7:$AL$39&lt;&gt;"",IF($AI$7:$AI$39&lt;&gt;"",ROW($AI$7:$AI$39)-MIN(ROW($AI$7:$AI$39))+1,""),""),ROW()-ROW(A$41)+1)),"##0")," "),"")</f>
        <v>0</v>
      </c>
      <c r="AK67">
        <f t="array" ref="AK67">IFERROR(CONCATENATE((INDEX($A$7:$A$39,SMALL(IF($AL$7:$AL$39&lt;&gt;"",IF($AI$7:$AI$39&lt;&gt;"",ROW($AI$7:$AI$39)-MIN(ROW($AI$7:$AI$39))+1,""),""),ROW()-ROW(A$41)+1))),),"")</f>
        <v>0</v>
      </c>
    </row>
    <row r="68" spans="11:37">
      <c r="K68">
        <f t="array" ref="K68">IFERROR(CONCATENATE(TEXT(INDEX($K$7:$K$39,SMALL(IF($N$7:$N$39&lt;&gt;"",IF($K$7:$K$39&lt;&gt;"",ROW($K$7:$K$39)-MIN(ROW($K$7:$K$39))+1,""),""),ROW()-ROW(A$41)+1)),"##0"),","),"")</f>
        <v>0</v>
      </c>
      <c r="L68">
        <f t="array" ref="L68">IFERROR(CONCATENATE((INDEX($N$7:$N$39,SMALL(IF($N$7:$N$39&lt;&gt;"",IF($K$7:$K$39&lt;&gt;"",ROW($K$7:$K$39)-MIN(ROW($K$7:$K$39))+1,""),""),ROW()-ROW(A$41)+1))),","),"")</f>
        <v>0</v>
      </c>
      <c r="M68">
        <f t="array" ref="M68">IFERROR(CONCATENATE((INDEX($A$7:$A$39,SMALL(IF($N$7:$N$39&lt;&gt;"",IF($K$7:$K$39&lt;&gt;"",ROW($K$7:$K$39)-MIN(ROW($K$7:$K$39))+1,""),""),ROW()-ROW(A$41)+1))),),"")</f>
        <v>0</v>
      </c>
      <c r="Q68">
        <f t="array" ref="Q68">IFERROR(CONCATENATE((INDEX($T$7:$T$39,SMALL(IF($T$7:$T$39&lt;&gt;"",IF($Q$7:$Q$39&lt;&gt;"",ROW($Q$7:$Q$39)-MIN(ROW($Q$7:$Q$39))+1,""),""),ROW()-ROW(A$41)+1)))," "),"")</f>
        <v>0</v>
      </c>
      <c r="R68">
        <f t="array" ref="R68">IFERROR(CONCATENATE(TEXT(INDEX($Q$7:$Q$39,SMALL(IF($T$7:$T$39&lt;&gt;"",IF($Q$7:$Q$39&lt;&gt;"",ROW($Q$7:$Q$39)-MIN(ROW($Q$7:$Q$39))+1,""),""),ROW()-ROW(A$41)+1)),"##0")," "),"")</f>
        <v>0</v>
      </c>
      <c r="S68">
        <f t="array" ref="S68">IFERROR(CONCATENATE((INDEX($A$7:$A$39,SMALL(IF($T$7:$T$39&lt;&gt;"",IF($Q$7:$Q$39&lt;&gt;"",ROW($Q$7:$Q$39)-MIN(ROW($Q$7:$Q$39))+1,""),""),ROW()-ROW(A$41)+1))),),"")</f>
        <v>0</v>
      </c>
      <c r="W68">
        <f t="array" ref="W68">IFERROR(CONCATENATE((INDEX($Z$7:$Z$39,SMALL(IF($Z$7:$Z$39&lt;&gt;"",IF($W$7:$W$39&lt;&gt;"",ROW($W$7:$W$39)-MIN(ROW($W$7:$W$39))+1,""),""),ROW()-ROW(A$41)+1)))," "),"")</f>
        <v>0</v>
      </c>
      <c r="X68">
        <f t="array" ref="X68">IFERROR(CONCATENATE(TEXT(INDEX($W$7:$W$39,SMALL(IF($Z$7:$Z$39&lt;&gt;"",IF($W$7:$W$39&lt;&gt;"",ROW($W$7:$W$39)-MIN(ROW($W$7:$W$39))+1,""),""),ROW()-ROW(A$41)+1)),"##0")," "),"")</f>
        <v>0</v>
      </c>
      <c r="Y68">
        <f t="array" ref="Y68">IFERROR(CONCATENATE((INDEX($A$7:$A$39,SMALL(IF($Z$7:$Z$39&lt;&gt;"",IF($W$7:$W$39&lt;&gt;"",ROW($W$7:$W$39)-MIN(ROW($W$7:$W$39))+1,""),""),ROW()-ROW(A$41)+1))),),"")</f>
        <v>0</v>
      </c>
      <c r="AC68">
        <f t="array" ref="AC68">IFERROR(CONCATENATE((INDEX($AF$7:$AF$39,SMALL(IF($AF$7:$AF$39&lt;&gt;"",IF($AC$7:$AC$39&lt;&gt;"",ROW($AC$7:$AC$39)-MIN(ROW($AC$7:$AC$39))+1,""),""),ROW()-ROW(A$41)+1))),","),"")</f>
        <v>0</v>
      </c>
      <c r="AD68">
        <f t="array" ref="AD68">IFERROR(CONCATENATE(TEXT(INDEX($AC$7:$AC$39,SMALL(IF($AF$7:$AF$39&lt;&gt;"",IF($AC$7:$AC$39&lt;&gt;"",ROW($AC$7:$AC$39)-MIN(ROW($AC$7:$AC$39))+1,""),""),ROW()-ROW(A$41)+1)),"##0"),","),"")</f>
        <v>0</v>
      </c>
      <c r="AE68">
        <f t="array" ref="AE68">IFERROR(CONCATENATE((INDEX($A$7:$A$39,SMALL(IF($AF$7:$AF$39&lt;&gt;"",IF($AC$7:$AC$39&lt;&gt;"",ROW($AC$7:$AC$39)-MIN(ROW($AC$7:$AC$39))+1,""),""),ROW()-ROW(A$41)+1))),),"")</f>
        <v>0</v>
      </c>
      <c r="AI68">
        <f t="array" ref="AI68">IFERROR(CONCATENATE((INDEX($AL$7:$AL$39,SMALL(IF($AL$7:$AL$39&lt;&gt;"",IF($AI$7:$AI$39&lt;&gt;"",ROW($AI$7:$AI$39)-MIN(ROW($AI$7:$AI$39))+1,""),""),ROW()-ROW(A$41)+1)))," "),"")</f>
        <v>0</v>
      </c>
      <c r="AJ68">
        <f t="array" ref="AJ68">IFERROR(CONCATENATE(TEXT(INDEX($AI$7:$AI$39,SMALL(IF($AL$7:$AL$39&lt;&gt;"",IF($AI$7:$AI$39&lt;&gt;"",ROW($AI$7:$AI$39)-MIN(ROW($AI$7:$AI$39))+1,""),""),ROW()-ROW(A$41)+1)),"##0")," "),"")</f>
        <v>0</v>
      </c>
      <c r="AK68">
        <f t="array" ref="AK68">IFERROR(CONCATENATE((INDEX($A$7:$A$39,SMALL(IF($AL$7:$AL$39&lt;&gt;"",IF($AI$7:$AI$39&lt;&gt;"",ROW($AI$7:$AI$39)-MIN(ROW($AI$7:$AI$39))+1,""),""),ROW()-ROW(A$41)+1))),),"")</f>
        <v>0</v>
      </c>
    </row>
    <row r="69" spans="11:37">
      <c r="K69">
        <f t="array" ref="K69">IFERROR(CONCATENATE(TEXT(INDEX($K$7:$K$39,SMALL(IF($N$7:$N$39&lt;&gt;"",IF($K$7:$K$39&lt;&gt;"",ROW($K$7:$K$39)-MIN(ROW($K$7:$K$39))+1,""),""),ROW()-ROW(A$41)+1)),"##0"),","),"")</f>
        <v>0</v>
      </c>
      <c r="L69">
        <f t="array" ref="L69">IFERROR(CONCATENATE((INDEX($N$7:$N$39,SMALL(IF($N$7:$N$39&lt;&gt;"",IF($K$7:$K$39&lt;&gt;"",ROW($K$7:$K$39)-MIN(ROW($K$7:$K$39))+1,""),""),ROW()-ROW(A$41)+1))),","),"")</f>
        <v>0</v>
      </c>
      <c r="M69">
        <f t="array" ref="M69">IFERROR(CONCATENATE((INDEX($A$7:$A$39,SMALL(IF($N$7:$N$39&lt;&gt;"",IF($K$7:$K$39&lt;&gt;"",ROW($K$7:$K$39)-MIN(ROW($K$7:$K$39))+1,""),""),ROW()-ROW(A$41)+1))),),"")</f>
        <v>0</v>
      </c>
      <c r="Q69">
        <f t="array" ref="Q69">IFERROR(CONCATENATE((INDEX($T$7:$T$39,SMALL(IF($T$7:$T$39&lt;&gt;"",IF($Q$7:$Q$39&lt;&gt;"",ROW($Q$7:$Q$39)-MIN(ROW($Q$7:$Q$39))+1,""),""),ROW()-ROW(A$41)+1)))," "),"")</f>
        <v>0</v>
      </c>
      <c r="R69">
        <f t="array" ref="R69">IFERROR(CONCATENATE(TEXT(INDEX($Q$7:$Q$39,SMALL(IF($T$7:$T$39&lt;&gt;"",IF($Q$7:$Q$39&lt;&gt;"",ROW($Q$7:$Q$39)-MIN(ROW($Q$7:$Q$39))+1,""),""),ROW()-ROW(A$41)+1)),"##0")," "),"")</f>
        <v>0</v>
      </c>
      <c r="S69">
        <f t="array" ref="S69">IFERROR(CONCATENATE((INDEX($A$7:$A$39,SMALL(IF($T$7:$T$39&lt;&gt;"",IF($Q$7:$Q$39&lt;&gt;"",ROW($Q$7:$Q$39)-MIN(ROW($Q$7:$Q$39))+1,""),""),ROW()-ROW(A$41)+1))),),"")</f>
        <v>0</v>
      </c>
      <c r="W69">
        <f t="array" ref="W69">IFERROR(CONCATENATE((INDEX($Z$7:$Z$39,SMALL(IF($Z$7:$Z$39&lt;&gt;"",IF($W$7:$W$39&lt;&gt;"",ROW($W$7:$W$39)-MIN(ROW($W$7:$W$39))+1,""),""),ROW()-ROW(A$41)+1)))," "),"")</f>
        <v>0</v>
      </c>
      <c r="X69">
        <f t="array" ref="X69">IFERROR(CONCATENATE(TEXT(INDEX($W$7:$W$39,SMALL(IF($Z$7:$Z$39&lt;&gt;"",IF($W$7:$W$39&lt;&gt;"",ROW($W$7:$W$39)-MIN(ROW($W$7:$W$39))+1,""),""),ROW()-ROW(A$41)+1)),"##0")," "),"")</f>
        <v>0</v>
      </c>
      <c r="Y69">
        <f t="array" ref="Y69">IFERROR(CONCATENATE((INDEX($A$7:$A$39,SMALL(IF($Z$7:$Z$39&lt;&gt;"",IF($W$7:$W$39&lt;&gt;"",ROW($W$7:$W$39)-MIN(ROW($W$7:$W$39))+1,""),""),ROW()-ROW(A$41)+1))),),"")</f>
        <v>0</v>
      </c>
      <c r="AC69">
        <f t="array" ref="AC69">IFERROR(CONCATENATE((INDEX($AF$7:$AF$39,SMALL(IF($AF$7:$AF$39&lt;&gt;"",IF($AC$7:$AC$39&lt;&gt;"",ROW($AC$7:$AC$39)-MIN(ROW($AC$7:$AC$39))+1,""),""),ROW()-ROW(A$41)+1))),","),"")</f>
        <v>0</v>
      </c>
      <c r="AD69">
        <f t="array" ref="AD69">IFERROR(CONCATENATE(TEXT(INDEX($AC$7:$AC$39,SMALL(IF($AF$7:$AF$39&lt;&gt;"",IF($AC$7:$AC$39&lt;&gt;"",ROW($AC$7:$AC$39)-MIN(ROW($AC$7:$AC$39))+1,""),""),ROW()-ROW(A$41)+1)),"##0"),","),"")</f>
        <v>0</v>
      </c>
      <c r="AE69">
        <f t="array" ref="AE69">IFERROR(CONCATENATE((INDEX($A$7:$A$39,SMALL(IF($AF$7:$AF$39&lt;&gt;"",IF($AC$7:$AC$39&lt;&gt;"",ROW($AC$7:$AC$39)-MIN(ROW($AC$7:$AC$39))+1,""),""),ROW()-ROW(A$41)+1))),),"")</f>
        <v>0</v>
      </c>
      <c r="AI69">
        <f t="array" ref="AI69">IFERROR(CONCATENATE((INDEX($AL$7:$AL$39,SMALL(IF($AL$7:$AL$39&lt;&gt;"",IF($AI$7:$AI$39&lt;&gt;"",ROW($AI$7:$AI$39)-MIN(ROW($AI$7:$AI$39))+1,""),""),ROW()-ROW(A$41)+1)))," "),"")</f>
        <v>0</v>
      </c>
      <c r="AJ69">
        <f t="array" ref="AJ69">IFERROR(CONCATENATE(TEXT(INDEX($AI$7:$AI$39,SMALL(IF($AL$7:$AL$39&lt;&gt;"",IF($AI$7:$AI$39&lt;&gt;"",ROW($AI$7:$AI$39)-MIN(ROW($AI$7:$AI$39))+1,""),""),ROW()-ROW(A$41)+1)),"##0")," "),"")</f>
        <v>0</v>
      </c>
      <c r="AK69">
        <f t="array" ref="AK69">IFERROR(CONCATENATE((INDEX($A$7:$A$39,SMALL(IF($AL$7:$AL$39&lt;&gt;"",IF($AI$7:$AI$39&lt;&gt;"",ROW($AI$7:$AI$39)-MIN(ROW($AI$7:$AI$39))+1,""),""),ROW()-ROW(A$41)+1))),),"")</f>
        <v>0</v>
      </c>
    </row>
    <row r="70" spans="11:37">
      <c r="K70">
        <f t="array" ref="K70">IFERROR(CONCATENATE(TEXT(INDEX($K$7:$K$39,SMALL(IF($N$7:$N$39&lt;&gt;"",IF($K$7:$K$39&lt;&gt;"",ROW($K$7:$K$39)-MIN(ROW($K$7:$K$39))+1,""),""),ROW()-ROW(A$41)+1)),"##0"),","),"")</f>
        <v>0</v>
      </c>
      <c r="L70">
        <f t="array" ref="L70">IFERROR(CONCATENATE((INDEX($N$7:$N$39,SMALL(IF($N$7:$N$39&lt;&gt;"",IF($K$7:$K$39&lt;&gt;"",ROW($K$7:$K$39)-MIN(ROW($K$7:$K$39))+1,""),""),ROW()-ROW(A$41)+1))),","),"")</f>
        <v>0</v>
      </c>
      <c r="M70">
        <f t="array" ref="M70">IFERROR(CONCATENATE((INDEX($A$7:$A$39,SMALL(IF($N$7:$N$39&lt;&gt;"",IF($K$7:$K$39&lt;&gt;"",ROW($K$7:$K$39)-MIN(ROW($K$7:$K$39))+1,""),""),ROW()-ROW(A$41)+1))),),"")</f>
        <v>0</v>
      </c>
      <c r="Q70">
        <f t="array" ref="Q70">IFERROR(CONCATENATE((INDEX($T$7:$T$39,SMALL(IF($T$7:$T$39&lt;&gt;"",IF($Q$7:$Q$39&lt;&gt;"",ROW($Q$7:$Q$39)-MIN(ROW($Q$7:$Q$39))+1,""),""),ROW()-ROW(A$41)+1)))," "),"")</f>
        <v>0</v>
      </c>
      <c r="R70">
        <f t="array" ref="R70">IFERROR(CONCATENATE(TEXT(INDEX($Q$7:$Q$39,SMALL(IF($T$7:$T$39&lt;&gt;"",IF($Q$7:$Q$39&lt;&gt;"",ROW($Q$7:$Q$39)-MIN(ROW($Q$7:$Q$39))+1,""),""),ROW()-ROW(A$41)+1)),"##0")," "),"")</f>
        <v>0</v>
      </c>
      <c r="S70">
        <f t="array" ref="S70">IFERROR(CONCATENATE((INDEX($A$7:$A$39,SMALL(IF($T$7:$T$39&lt;&gt;"",IF($Q$7:$Q$39&lt;&gt;"",ROW($Q$7:$Q$39)-MIN(ROW($Q$7:$Q$39))+1,""),""),ROW()-ROW(A$41)+1))),),"")</f>
        <v>0</v>
      </c>
      <c r="W70">
        <f t="array" ref="W70">IFERROR(CONCATENATE((INDEX($Z$7:$Z$39,SMALL(IF($Z$7:$Z$39&lt;&gt;"",IF($W$7:$W$39&lt;&gt;"",ROW($W$7:$W$39)-MIN(ROW($W$7:$W$39))+1,""),""),ROW()-ROW(A$41)+1)))," "),"")</f>
        <v>0</v>
      </c>
      <c r="X70">
        <f t="array" ref="X70">IFERROR(CONCATENATE(TEXT(INDEX($W$7:$W$39,SMALL(IF($Z$7:$Z$39&lt;&gt;"",IF($W$7:$W$39&lt;&gt;"",ROW($W$7:$W$39)-MIN(ROW($W$7:$W$39))+1,""),""),ROW()-ROW(A$41)+1)),"##0")," "),"")</f>
        <v>0</v>
      </c>
      <c r="Y70">
        <f t="array" ref="Y70">IFERROR(CONCATENATE((INDEX($A$7:$A$39,SMALL(IF($Z$7:$Z$39&lt;&gt;"",IF($W$7:$W$39&lt;&gt;"",ROW($W$7:$W$39)-MIN(ROW($W$7:$W$39))+1,""),""),ROW()-ROW(A$41)+1))),),"")</f>
        <v>0</v>
      </c>
      <c r="AC70">
        <f t="array" ref="AC70">IFERROR(CONCATENATE((INDEX($AF$7:$AF$39,SMALL(IF($AF$7:$AF$39&lt;&gt;"",IF($AC$7:$AC$39&lt;&gt;"",ROW($AC$7:$AC$39)-MIN(ROW($AC$7:$AC$39))+1,""),""),ROW()-ROW(A$41)+1))),","),"")</f>
        <v>0</v>
      </c>
      <c r="AD70">
        <f t="array" ref="AD70">IFERROR(CONCATENATE(TEXT(INDEX($AC$7:$AC$39,SMALL(IF($AF$7:$AF$39&lt;&gt;"",IF($AC$7:$AC$39&lt;&gt;"",ROW($AC$7:$AC$39)-MIN(ROW($AC$7:$AC$39))+1,""),""),ROW()-ROW(A$41)+1)),"##0"),","),"")</f>
        <v>0</v>
      </c>
      <c r="AE70">
        <f t="array" ref="AE70">IFERROR(CONCATENATE((INDEX($A$7:$A$39,SMALL(IF($AF$7:$AF$39&lt;&gt;"",IF($AC$7:$AC$39&lt;&gt;"",ROW($AC$7:$AC$39)-MIN(ROW($AC$7:$AC$39))+1,""),""),ROW()-ROW(A$41)+1))),),"")</f>
        <v>0</v>
      </c>
      <c r="AI70">
        <f t="array" ref="AI70">IFERROR(CONCATENATE((INDEX($AL$7:$AL$39,SMALL(IF($AL$7:$AL$39&lt;&gt;"",IF($AI$7:$AI$39&lt;&gt;"",ROW($AI$7:$AI$39)-MIN(ROW($AI$7:$AI$39))+1,""),""),ROW()-ROW(A$41)+1)))," "),"")</f>
        <v>0</v>
      </c>
      <c r="AJ70">
        <f t="array" ref="AJ70">IFERROR(CONCATENATE(TEXT(INDEX($AI$7:$AI$39,SMALL(IF($AL$7:$AL$39&lt;&gt;"",IF($AI$7:$AI$39&lt;&gt;"",ROW($AI$7:$AI$39)-MIN(ROW($AI$7:$AI$39))+1,""),""),ROW()-ROW(A$41)+1)),"##0")," "),"")</f>
        <v>0</v>
      </c>
      <c r="AK70">
        <f t="array" ref="AK70">IFERROR(CONCATENATE((INDEX($A$7:$A$39,SMALL(IF($AL$7:$AL$39&lt;&gt;"",IF($AI$7:$AI$39&lt;&gt;"",ROW($AI$7:$AI$39)-MIN(ROW($AI$7:$AI$39))+1,""),""),ROW()-ROW(A$41)+1))),),"")</f>
        <v>0</v>
      </c>
    </row>
    <row r="71" spans="11:37">
      <c r="K71">
        <f t="array" ref="K71">IFERROR(CONCATENATE(TEXT(INDEX($K$7:$K$39,SMALL(IF($N$7:$N$39&lt;&gt;"",IF($K$7:$K$39&lt;&gt;"",ROW($K$7:$K$39)-MIN(ROW($K$7:$K$39))+1,""),""),ROW()-ROW(A$41)+1)),"##0"),","),"")</f>
        <v>0</v>
      </c>
      <c r="L71">
        <f t="array" ref="L71">IFERROR(CONCATENATE((INDEX($N$7:$N$39,SMALL(IF($N$7:$N$39&lt;&gt;"",IF($K$7:$K$39&lt;&gt;"",ROW($K$7:$K$39)-MIN(ROW($K$7:$K$39))+1,""),""),ROW()-ROW(A$41)+1))),","),"")</f>
        <v>0</v>
      </c>
      <c r="M71">
        <f t="array" ref="M71">IFERROR(CONCATENATE((INDEX($A$7:$A$39,SMALL(IF($N$7:$N$39&lt;&gt;"",IF($K$7:$K$39&lt;&gt;"",ROW($K$7:$K$39)-MIN(ROW($K$7:$K$39))+1,""),""),ROW()-ROW(A$41)+1))),),"")</f>
        <v>0</v>
      </c>
      <c r="Q71">
        <f t="array" ref="Q71">IFERROR(CONCATENATE((INDEX($T$7:$T$39,SMALL(IF($T$7:$T$39&lt;&gt;"",IF($Q$7:$Q$39&lt;&gt;"",ROW($Q$7:$Q$39)-MIN(ROW($Q$7:$Q$39))+1,""),""),ROW()-ROW(A$41)+1)))," "),"")</f>
        <v>0</v>
      </c>
      <c r="R71">
        <f t="array" ref="R71">IFERROR(CONCATENATE(TEXT(INDEX($Q$7:$Q$39,SMALL(IF($T$7:$T$39&lt;&gt;"",IF($Q$7:$Q$39&lt;&gt;"",ROW($Q$7:$Q$39)-MIN(ROW($Q$7:$Q$39))+1,""),""),ROW()-ROW(A$41)+1)),"##0")," "),"")</f>
        <v>0</v>
      </c>
      <c r="S71">
        <f t="array" ref="S71">IFERROR(CONCATENATE((INDEX($A$7:$A$39,SMALL(IF($T$7:$T$39&lt;&gt;"",IF($Q$7:$Q$39&lt;&gt;"",ROW($Q$7:$Q$39)-MIN(ROW($Q$7:$Q$39))+1,""),""),ROW()-ROW(A$41)+1))),),"")</f>
        <v>0</v>
      </c>
      <c r="W71">
        <f t="array" ref="W71">IFERROR(CONCATENATE((INDEX($Z$7:$Z$39,SMALL(IF($Z$7:$Z$39&lt;&gt;"",IF($W$7:$W$39&lt;&gt;"",ROW($W$7:$W$39)-MIN(ROW($W$7:$W$39))+1,""),""),ROW()-ROW(A$41)+1)))," "),"")</f>
        <v>0</v>
      </c>
      <c r="X71">
        <f t="array" ref="X71">IFERROR(CONCATENATE(TEXT(INDEX($W$7:$W$39,SMALL(IF($Z$7:$Z$39&lt;&gt;"",IF($W$7:$W$39&lt;&gt;"",ROW($W$7:$W$39)-MIN(ROW($W$7:$W$39))+1,""),""),ROW()-ROW(A$41)+1)),"##0")," "),"")</f>
        <v>0</v>
      </c>
      <c r="Y71">
        <f t="array" ref="Y71">IFERROR(CONCATENATE((INDEX($A$7:$A$39,SMALL(IF($Z$7:$Z$39&lt;&gt;"",IF($W$7:$W$39&lt;&gt;"",ROW($W$7:$W$39)-MIN(ROW($W$7:$W$39))+1,""),""),ROW()-ROW(A$41)+1))),),"")</f>
        <v>0</v>
      </c>
      <c r="AC71">
        <f t="array" ref="AC71">IFERROR(CONCATENATE((INDEX($AF$7:$AF$39,SMALL(IF($AF$7:$AF$39&lt;&gt;"",IF($AC$7:$AC$39&lt;&gt;"",ROW($AC$7:$AC$39)-MIN(ROW($AC$7:$AC$39))+1,""),""),ROW()-ROW(A$41)+1))),","),"")</f>
        <v>0</v>
      </c>
      <c r="AD71">
        <f t="array" ref="AD71">IFERROR(CONCATENATE(TEXT(INDEX($AC$7:$AC$39,SMALL(IF($AF$7:$AF$39&lt;&gt;"",IF($AC$7:$AC$39&lt;&gt;"",ROW($AC$7:$AC$39)-MIN(ROW($AC$7:$AC$39))+1,""),""),ROW()-ROW(A$41)+1)),"##0"),","),"")</f>
        <v>0</v>
      </c>
      <c r="AE71">
        <f t="array" ref="AE71">IFERROR(CONCATENATE((INDEX($A$7:$A$39,SMALL(IF($AF$7:$AF$39&lt;&gt;"",IF($AC$7:$AC$39&lt;&gt;"",ROW($AC$7:$AC$39)-MIN(ROW($AC$7:$AC$39))+1,""),""),ROW()-ROW(A$41)+1))),),"")</f>
        <v>0</v>
      </c>
      <c r="AI71">
        <f t="array" ref="AI71">IFERROR(CONCATENATE((INDEX($AL$7:$AL$39,SMALL(IF($AL$7:$AL$39&lt;&gt;"",IF($AI$7:$AI$39&lt;&gt;"",ROW($AI$7:$AI$39)-MIN(ROW($AI$7:$AI$39))+1,""),""),ROW()-ROW(A$41)+1)))," "),"")</f>
        <v>0</v>
      </c>
      <c r="AJ71">
        <f t="array" ref="AJ71">IFERROR(CONCATENATE(TEXT(INDEX($AI$7:$AI$39,SMALL(IF($AL$7:$AL$39&lt;&gt;"",IF($AI$7:$AI$39&lt;&gt;"",ROW($AI$7:$AI$39)-MIN(ROW($AI$7:$AI$39))+1,""),""),ROW()-ROW(A$41)+1)),"##0")," "),"")</f>
        <v>0</v>
      </c>
      <c r="AK71">
        <f t="array" ref="AK71">IFERROR(CONCATENATE((INDEX($A$7:$A$39,SMALL(IF($AL$7:$AL$39&lt;&gt;"",IF($AI$7:$AI$39&lt;&gt;"",ROW($AI$7:$AI$39)-MIN(ROW($AI$7:$AI$39))+1,""),""),ROW()-ROW(A$41)+1))),),"")</f>
        <v>0</v>
      </c>
    </row>
    <row r="72" spans="11:37">
      <c r="K72">
        <f t="array" ref="K72">IFERROR(CONCATENATE(TEXT(INDEX($K$7:$K$39,SMALL(IF($N$7:$N$39&lt;&gt;"",IF($K$7:$K$39&lt;&gt;"",ROW($K$7:$K$39)-MIN(ROW($K$7:$K$39))+1,""),""),ROW()-ROW(A$41)+1)),"##0"),","),"")</f>
        <v>0</v>
      </c>
      <c r="L72">
        <f t="array" ref="L72">IFERROR(CONCATENATE((INDEX($N$7:$N$39,SMALL(IF($N$7:$N$39&lt;&gt;"",IF($K$7:$K$39&lt;&gt;"",ROW($K$7:$K$39)-MIN(ROW($K$7:$K$39))+1,""),""),ROW()-ROW(A$41)+1))),","),"")</f>
        <v>0</v>
      </c>
      <c r="M72">
        <f t="array" ref="M72">IFERROR(CONCATENATE((INDEX($A$7:$A$39,SMALL(IF($N$7:$N$39&lt;&gt;"",IF($K$7:$K$39&lt;&gt;"",ROW($K$7:$K$39)-MIN(ROW($K$7:$K$39))+1,""),""),ROW()-ROW(A$41)+1))),),"")</f>
        <v>0</v>
      </c>
      <c r="Q72">
        <f t="array" ref="Q72">IFERROR(CONCATENATE((INDEX($T$7:$T$39,SMALL(IF($T$7:$T$39&lt;&gt;"",IF($Q$7:$Q$39&lt;&gt;"",ROW($Q$7:$Q$39)-MIN(ROW($Q$7:$Q$39))+1,""),""),ROW()-ROW(A$41)+1)))," "),"")</f>
        <v>0</v>
      </c>
      <c r="R72">
        <f t="array" ref="R72">IFERROR(CONCATENATE(TEXT(INDEX($Q$7:$Q$39,SMALL(IF($T$7:$T$39&lt;&gt;"",IF($Q$7:$Q$39&lt;&gt;"",ROW($Q$7:$Q$39)-MIN(ROW($Q$7:$Q$39))+1,""),""),ROW()-ROW(A$41)+1)),"##0")," "),"")</f>
        <v>0</v>
      </c>
      <c r="S72">
        <f t="array" ref="S72">IFERROR(CONCATENATE((INDEX($A$7:$A$39,SMALL(IF($T$7:$T$39&lt;&gt;"",IF($Q$7:$Q$39&lt;&gt;"",ROW($Q$7:$Q$39)-MIN(ROW($Q$7:$Q$39))+1,""),""),ROW()-ROW(A$41)+1))),),"")</f>
        <v>0</v>
      </c>
      <c r="W72">
        <f t="array" ref="W72">IFERROR(CONCATENATE((INDEX($Z$7:$Z$39,SMALL(IF($Z$7:$Z$39&lt;&gt;"",IF($W$7:$W$39&lt;&gt;"",ROW($W$7:$W$39)-MIN(ROW($W$7:$W$39))+1,""),""),ROW()-ROW(A$41)+1)))," "),"")</f>
        <v>0</v>
      </c>
      <c r="X72">
        <f t="array" ref="X72">IFERROR(CONCATENATE(TEXT(INDEX($W$7:$W$39,SMALL(IF($Z$7:$Z$39&lt;&gt;"",IF($W$7:$W$39&lt;&gt;"",ROW($W$7:$W$39)-MIN(ROW($W$7:$W$39))+1,""),""),ROW()-ROW(A$41)+1)),"##0")," "),"")</f>
        <v>0</v>
      </c>
      <c r="Y72">
        <f t="array" ref="Y72">IFERROR(CONCATENATE((INDEX($A$7:$A$39,SMALL(IF($Z$7:$Z$39&lt;&gt;"",IF($W$7:$W$39&lt;&gt;"",ROW($W$7:$W$39)-MIN(ROW($W$7:$W$39))+1,""),""),ROW()-ROW(A$41)+1))),),"")</f>
        <v>0</v>
      </c>
      <c r="AC72">
        <f t="array" ref="AC72">IFERROR(CONCATENATE((INDEX($AF$7:$AF$39,SMALL(IF($AF$7:$AF$39&lt;&gt;"",IF($AC$7:$AC$39&lt;&gt;"",ROW($AC$7:$AC$39)-MIN(ROW($AC$7:$AC$39))+1,""),""),ROW()-ROW(A$41)+1))),","),"")</f>
        <v>0</v>
      </c>
      <c r="AD72">
        <f t="array" ref="AD72">IFERROR(CONCATENATE(TEXT(INDEX($AC$7:$AC$39,SMALL(IF($AF$7:$AF$39&lt;&gt;"",IF($AC$7:$AC$39&lt;&gt;"",ROW($AC$7:$AC$39)-MIN(ROW($AC$7:$AC$39))+1,""),""),ROW()-ROW(A$41)+1)),"##0"),","),"")</f>
        <v>0</v>
      </c>
      <c r="AE72">
        <f t="array" ref="AE72">IFERROR(CONCATENATE((INDEX($A$7:$A$39,SMALL(IF($AF$7:$AF$39&lt;&gt;"",IF($AC$7:$AC$39&lt;&gt;"",ROW($AC$7:$AC$39)-MIN(ROW($AC$7:$AC$39))+1,""),""),ROW()-ROW(A$41)+1))),),"")</f>
        <v>0</v>
      </c>
      <c r="AI72">
        <f t="array" ref="AI72">IFERROR(CONCATENATE((INDEX($AL$7:$AL$39,SMALL(IF($AL$7:$AL$39&lt;&gt;"",IF($AI$7:$AI$39&lt;&gt;"",ROW($AI$7:$AI$39)-MIN(ROW($AI$7:$AI$39))+1,""),""),ROW()-ROW(A$41)+1)))," "),"")</f>
        <v>0</v>
      </c>
      <c r="AJ72">
        <f t="array" ref="AJ72">IFERROR(CONCATENATE(TEXT(INDEX($AI$7:$AI$39,SMALL(IF($AL$7:$AL$39&lt;&gt;"",IF($AI$7:$AI$39&lt;&gt;"",ROW($AI$7:$AI$39)-MIN(ROW($AI$7:$AI$39))+1,""),""),ROW()-ROW(A$41)+1)),"##0")," "),"")</f>
        <v>0</v>
      </c>
      <c r="AK72">
        <f t="array" ref="AK72">IFERROR(CONCATENATE((INDEX($A$7:$A$39,SMALL(IF($AL$7:$AL$39&lt;&gt;"",IF($AI$7:$AI$39&lt;&gt;"",ROW($AI$7:$AI$39)-MIN(ROW($AI$7:$AI$39))+1,""),""),ROW()-ROW(A$41)+1))),),"")</f>
        <v>0</v>
      </c>
    </row>
    <row r="73" spans="11:37">
      <c r="K73">
        <f t="array" ref="K73">IFERROR(CONCATENATE(TEXT(INDEX($K$7:$K$39,SMALL(IF($N$7:$N$39&lt;&gt;"",IF($K$7:$K$39&lt;&gt;"",ROW($K$7:$K$39)-MIN(ROW($K$7:$K$39))+1,""),""),ROW()-ROW(A$41)+1)),"##0"),","),"")</f>
        <v>0</v>
      </c>
      <c r="L73">
        <f t="array" ref="L73">IFERROR(CONCATENATE((INDEX($N$7:$N$39,SMALL(IF($N$7:$N$39&lt;&gt;"",IF($K$7:$K$39&lt;&gt;"",ROW($K$7:$K$39)-MIN(ROW($K$7:$K$39))+1,""),""),ROW()-ROW(A$41)+1))),","),"")</f>
        <v>0</v>
      </c>
      <c r="M73">
        <f t="array" ref="M73">IFERROR(CONCATENATE((INDEX($A$7:$A$39,SMALL(IF($N$7:$N$39&lt;&gt;"",IF($K$7:$K$39&lt;&gt;"",ROW($K$7:$K$39)-MIN(ROW($K$7:$K$39))+1,""),""),ROW()-ROW(A$41)+1))),),"")</f>
        <v>0</v>
      </c>
      <c r="Q73">
        <f t="array" ref="Q73">IFERROR(CONCATENATE((INDEX($T$7:$T$39,SMALL(IF($T$7:$T$39&lt;&gt;"",IF($Q$7:$Q$39&lt;&gt;"",ROW($Q$7:$Q$39)-MIN(ROW($Q$7:$Q$39))+1,""),""),ROW()-ROW(A$41)+1)))," "),"")</f>
        <v>0</v>
      </c>
      <c r="R73">
        <f t="array" ref="R73">IFERROR(CONCATENATE(TEXT(INDEX($Q$7:$Q$39,SMALL(IF($T$7:$T$39&lt;&gt;"",IF($Q$7:$Q$39&lt;&gt;"",ROW($Q$7:$Q$39)-MIN(ROW($Q$7:$Q$39))+1,""),""),ROW()-ROW(A$41)+1)),"##0")," "),"")</f>
        <v>0</v>
      </c>
      <c r="S73">
        <f t="array" ref="S73">IFERROR(CONCATENATE((INDEX($A$7:$A$39,SMALL(IF($T$7:$T$39&lt;&gt;"",IF($Q$7:$Q$39&lt;&gt;"",ROW($Q$7:$Q$39)-MIN(ROW($Q$7:$Q$39))+1,""),""),ROW()-ROW(A$41)+1))),),"")</f>
        <v>0</v>
      </c>
      <c r="W73">
        <f t="array" ref="W73">IFERROR(CONCATENATE((INDEX($Z$7:$Z$39,SMALL(IF($Z$7:$Z$39&lt;&gt;"",IF($W$7:$W$39&lt;&gt;"",ROW($W$7:$W$39)-MIN(ROW($W$7:$W$39))+1,""),""),ROW()-ROW(A$41)+1)))," "),"")</f>
        <v>0</v>
      </c>
      <c r="X73">
        <f t="array" ref="X73">IFERROR(CONCATENATE(TEXT(INDEX($W$7:$W$39,SMALL(IF($Z$7:$Z$39&lt;&gt;"",IF($W$7:$W$39&lt;&gt;"",ROW($W$7:$W$39)-MIN(ROW($W$7:$W$39))+1,""),""),ROW()-ROW(A$41)+1)),"##0")," "),"")</f>
        <v>0</v>
      </c>
      <c r="Y73">
        <f t="array" ref="Y73">IFERROR(CONCATENATE((INDEX($A$7:$A$39,SMALL(IF($Z$7:$Z$39&lt;&gt;"",IF($W$7:$W$39&lt;&gt;"",ROW($W$7:$W$39)-MIN(ROW($W$7:$W$39))+1,""),""),ROW()-ROW(A$41)+1))),),"")</f>
        <v>0</v>
      </c>
      <c r="AC73">
        <f t="array" ref="AC73">IFERROR(CONCATENATE((INDEX($AF$7:$AF$39,SMALL(IF($AF$7:$AF$39&lt;&gt;"",IF($AC$7:$AC$39&lt;&gt;"",ROW($AC$7:$AC$39)-MIN(ROW($AC$7:$AC$39))+1,""),""),ROW()-ROW(A$41)+1))),","),"")</f>
        <v>0</v>
      </c>
      <c r="AD73">
        <f t="array" ref="AD73">IFERROR(CONCATENATE(TEXT(INDEX($AC$7:$AC$39,SMALL(IF($AF$7:$AF$39&lt;&gt;"",IF($AC$7:$AC$39&lt;&gt;"",ROW($AC$7:$AC$39)-MIN(ROW($AC$7:$AC$39))+1,""),""),ROW()-ROW(A$41)+1)),"##0"),","),"")</f>
        <v>0</v>
      </c>
      <c r="AE73">
        <f t="array" ref="AE73">IFERROR(CONCATENATE((INDEX($A$7:$A$39,SMALL(IF($AF$7:$AF$39&lt;&gt;"",IF($AC$7:$AC$39&lt;&gt;"",ROW($AC$7:$AC$39)-MIN(ROW($AC$7:$AC$39))+1,""),""),ROW()-ROW(A$41)+1))),),"")</f>
        <v>0</v>
      </c>
      <c r="AI73">
        <f t="array" ref="AI73">IFERROR(CONCATENATE((INDEX($AL$7:$AL$39,SMALL(IF($AL$7:$AL$39&lt;&gt;"",IF($AI$7:$AI$39&lt;&gt;"",ROW($AI$7:$AI$39)-MIN(ROW($AI$7:$AI$39))+1,""),""),ROW()-ROW(A$41)+1)))," "),"")</f>
        <v>0</v>
      </c>
      <c r="AJ73">
        <f t="array" ref="AJ73">IFERROR(CONCATENATE(TEXT(INDEX($AI$7:$AI$39,SMALL(IF($AL$7:$AL$39&lt;&gt;"",IF($AI$7:$AI$39&lt;&gt;"",ROW($AI$7:$AI$39)-MIN(ROW($AI$7:$AI$39))+1,""),""),ROW()-ROW(A$41)+1)),"##0")," "),"")</f>
        <v>0</v>
      </c>
      <c r="AK73">
        <f t="array" ref="AK73">IFERROR(CONCATENATE((INDEX($A$7:$A$39,SMALL(IF($AL$7:$AL$39&lt;&gt;"",IF($AI$7:$AI$39&lt;&gt;"",ROW($AI$7:$AI$39)-MIN(ROW($AI$7:$AI$39))+1,""),""),ROW()-ROW(A$41)+1))),),"")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1">
    <cfRule type="cellIs" dxfId="0" priority="105" operator="lessThanOrEqual">
      <formula>H11</formula>
    </cfRule>
  </conditionalFormatting>
  <conditionalFormatting sqref="AD12">
    <cfRule type="cellIs" dxfId="0" priority="107" operator="lessThanOrEqual">
      <formula>H12</formula>
    </cfRule>
  </conditionalFormatting>
  <conditionalFormatting sqref="AD13">
    <cfRule type="cellIs" dxfId="0" priority="109" operator="lessThanOrEqual">
      <formula>H13</formula>
    </cfRule>
  </conditionalFormatting>
  <conditionalFormatting sqref="AD14">
    <cfRule type="cellIs" dxfId="0" priority="111" operator="lessThanOrEqual">
      <formula>H14</formula>
    </cfRule>
  </conditionalFormatting>
  <conditionalFormatting sqref="AD15">
    <cfRule type="cellIs" dxfId="0" priority="113" operator="lessThanOrEqual">
      <formula>H15</formula>
    </cfRule>
  </conditionalFormatting>
  <conditionalFormatting sqref="AD17">
    <cfRule type="cellIs" dxfId="0" priority="115" operator="lessThanOrEqual">
      <formula>H17</formula>
    </cfRule>
  </conditionalFormatting>
  <conditionalFormatting sqref="AD18">
    <cfRule type="cellIs" dxfId="0" priority="117" operator="lessThanOrEqual">
      <formula>H18</formula>
    </cfRule>
  </conditionalFormatting>
  <conditionalFormatting sqref="AD19">
    <cfRule type="cellIs" dxfId="0" priority="119" operator="lessThanOrEqual">
      <formula>H19</formula>
    </cfRule>
  </conditionalFormatting>
  <conditionalFormatting sqref="AD21">
    <cfRule type="cellIs" dxfId="0" priority="121" operator="lessThanOrEqual">
      <formula>H21</formula>
    </cfRule>
  </conditionalFormatting>
  <conditionalFormatting sqref="AD22">
    <cfRule type="cellIs" dxfId="0" priority="123" operator="lessThanOrEqual">
      <formula>H22</formula>
    </cfRule>
  </conditionalFormatting>
  <conditionalFormatting sqref="AD23">
    <cfRule type="cellIs" dxfId="0" priority="125" operator="lessThanOrEqual">
      <formula>H23</formula>
    </cfRule>
  </conditionalFormatting>
  <conditionalFormatting sqref="AD24">
    <cfRule type="cellIs" dxfId="0" priority="127" operator="lessThanOrEqual">
      <formula>H24</formula>
    </cfRule>
  </conditionalFormatting>
  <conditionalFormatting sqref="AD26">
    <cfRule type="cellIs" dxfId="0" priority="129" operator="lessThanOrEqual">
      <formula>H26</formula>
    </cfRule>
  </conditionalFormatting>
  <conditionalFormatting sqref="AD27">
    <cfRule type="cellIs" dxfId="0" priority="131" operator="lessThanOrEqual">
      <formula>H27</formula>
    </cfRule>
  </conditionalFormatting>
  <conditionalFormatting sqref="AD29">
    <cfRule type="cellIs" dxfId="0" priority="133" operator="lessThanOrEqual">
      <formula>H29</formula>
    </cfRule>
  </conditionalFormatting>
  <conditionalFormatting sqref="AD30">
    <cfRule type="cellIs" dxfId="0" priority="135" operator="lessThanOrEqual">
      <formula>H30</formula>
    </cfRule>
  </conditionalFormatting>
  <conditionalFormatting sqref="AD31">
    <cfRule type="cellIs" dxfId="0" priority="137" operator="lessThanOrEqual">
      <formula>H31</formula>
    </cfRule>
  </conditionalFormatting>
  <conditionalFormatting sqref="AD32">
    <cfRule type="cellIs" dxfId="0" priority="139" operator="lessThanOrEqual">
      <formula>H32</formula>
    </cfRule>
  </conditionalFormatting>
  <conditionalFormatting sqref="AD33">
    <cfRule type="cellIs" dxfId="0" priority="141" operator="lessThanOrEqual">
      <formula>H33</formula>
    </cfRule>
  </conditionalFormatting>
  <conditionalFormatting sqref="AD34">
    <cfRule type="cellIs" dxfId="0" priority="143" operator="lessThanOrEqual">
      <formula>H34</formula>
    </cfRule>
  </conditionalFormatting>
  <conditionalFormatting sqref="AD36">
    <cfRule type="cellIs" dxfId="0" priority="145" operator="lessThanOrEqual">
      <formula>H36</formula>
    </cfRule>
  </conditionalFormatting>
  <conditionalFormatting sqref="AD7">
    <cfRule type="cellIs" dxfId="0" priority="99" operator="lessThanOrEqual">
      <formula>H7</formula>
    </cfRule>
  </conditionalFormatting>
  <conditionalFormatting sqref="AD8">
    <cfRule type="cellIs" dxfId="0" priority="101" operator="lessThanOrEqual">
      <formula>H8</formula>
    </cfRule>
  </conditionalFormatting>
  <conditionalFormatting sqref="AD9">
    <cfRule type="cellIs" dxfId="0" priority="103" operator="lessThanOrEqual">
      <formula>H9</formula>
    </cfRule>
  </conditionalFormatting>
  <conditionalFormatting sqref="AE11">
    <cfRule type="cellIs" dxfId="0" priority="106" operator="lessThanOrEqual">
      <formula>I11</formula>
    </cfRule>
  </conditionalFormatting>
  <conditionalFormatting sqref="AE12">
    <cfRule type="cellIs" dxfId="0" priority="108" operator="lessThanOrEqual">
      <formula>I12</formula>
    </cfRule>
  </conditionalFormatting>
  <conditionalFormatting sqref="AE13">
    <cfRule type="cellIs" dxfId="0" priority="110" operator="lessThanOrEqual">
      <formula>I13</formula>
    </cfRule>
  </conditionalFormatting>
  <conditionalFormatting sqref="AE14">
    <cfRule type="cellIs" dxfId="0" priority="112" operator="lessThanOrEqual">
      <formula>I14</formula>
    </cfRule>
  </conditionalFormatting>
  <conditionalFormatting sqref="AE15">
    <cfRule type="cellIs" dxfId="0" priority="114" operator="lessThanOrEqual">
      <formula>I15</formula>
    </cfRule>
  </conditionalFormatting>
  <conditionalFormatting sqref="AE17">
    <cfRule type="cellIs" dxfId="0" priority="116" operator="lessThanOrEqual">
      <formula>I17</formula>
    </cfRule>
  </conditionalFormatting>
  <conditionalFormatting sqref="AE18">
    <cfRule type="cellIs" dxfId="0" priority="118" operator="lessThanOrEqual">
      <formula>I18</formula>
    </cfRule>
  </conditionalFormatting>
  <conditionalFormatting sqref="AE19">
    <cfRule type="cellIs" dxfId="0" priority="120" operator="lessThanOrEqual">
      <formula>I19</formula>
    </cfRule>
  </conditionalFormatting>
  <conditionalFormatting sqref="AE21">
    <cfRule type="cellIs" dxfId="0" priority="122" operator="lessThanOrEqual">
      <formula>I21</formula>
    </cfRule>
  </conditionalFormatting>
  <conditionalFormatting sqref="AE22">
    <cfRule type="cellIs" dxfId="0" priority="124" operator="lessThanOrEqual">
      <formula>I22</formula>
    </cfRule>
  </conditionalFormatting>
  <conditionalFormatting sqref="AE23">
    <cfRule type="cellIs" dxfId="0" priority="126" operator="lessThanOrEqual">
      <formula>I23</formula>
    </cfRule>
  </conditionalFormatting>
  <conditionalFormatting sqref="AE24">
    <cfRule type="cellIs" dxfId="0" priority="128" operator="lessThanOrEqual">
      <formula>I24</formula>
    </cfRule>
  </conditionalFormatting>
  <conditionalFormatting sqref="AE26">
    <cfRule type="cellIs" dxfId="0" priority="130" operator="lessThanOrEqual">
      <formula>I26</formula>
    </cfRule>
  </conditionalFormatting>
  <conditionalFormatting sqref="AE27">
    <cfRule type="cellIs" dxfId="0" priority="132" operator="lessThanOrEqual">
      <formula>I27</formula>
    </cfRule>
  </conditionalFormatting>
  <conditionalFormatting sqref="AE29">
    <cfRule type="cellIs" dxfId="0" priority="134" operator="lessThanOrEqual">
      <formula>I29</formula>
    </cfRule>
  </conditionalFormatting>
  <conditionalFormatting sqref="AE30">
    <cfRule type="cellIs" dxfId="0" priority="136" operator="lessThanOrEqual">
      <formula>I30</formula>
    </cfRule>
  </conditionalFormatting>
  <conditionalFormatting sqref="AE31">
    <cfRule type="cellIs" dxfId="0" priority="138" operator="lessThanOrEqual">
      <formula>I31</formula>
    </cfRule>
  </conditionalFormatting>
  <conditionalFormatting sqref="AE32">
    <cfRule type="cellIs" dxfId="0" priority="140" operator="lessThanOrEqual">
      <formula>I32</formula>
    </cfRule>
  </conditionalFormatting>
  <conditionalFormatting sqref="AE33">
    <cfRule type="cellIs" dxfId="0" priority="142" operator="lessThanOrEqual">
      <formula>I33</formula>
    </cfRule>
  </conditionalFormatting>
  <conditionalFormatting sqref="AE34">
    <cfRule type="cellIs" dxfId="0" priority="144" operator="lessThanOrEqual">
      <formula>I34</formula>
    </cfRule>
  </conditionalFormatting>
  <conditionalFormatting sqref="AE36">
    <cfRule type="cellIs" dxfId="0" priority="146" operator="lessThanOrEqual">
      <formula>I36</formula>
    </cfRule>
  </conditionalFormatting>
  <conditionalFormatting sqref="AE7">
    <cfRule type="cellIs" dxfId="0" priority="100" operator="lessThanOrEqual">
      <formula>I7</formula>
    </cfRule>
  </conditionalFormatting>
  <conditionalFormatting sqref="AE8">
    <cfRule type="cellIs" dxfId="0" priority="102" operator="lessThanOrEqual">
      <formula>I8</formula>
    </cfRule>
  </conditionalFormatting>
  <conditionalFormatting sqref="AE9">
    <cfRule type="cellIs" dxfId="0" priority="104" operator="lessThanOrEqual">
      <formula>I9</formula>
    </cfRule>
  </conditionalFormatting>
  <conditionalFormatting sqref="AJ12">
    <cfRule type="cellIs" dxfId="0" priority="151" operator="lessThanOrEqual">
      <formula>H12</formula>
    </cfRule>
  </conditionalFormatting>
  <conditionalFormatting sqref="AJ13">
    <cfRule type="cellIs" dxfId="0" priority="153" operator="lessThanOrEqual">
      <formula>H13</formula>
    </cfRule>
  </conditionalFormatting>
  <conditionalFormatting sqref="AJ14">
    <cfRule type="cellIs" dxfId="0" priority="155" operator="lessThanOrEqual">
      <formula>H14</formula>
    </cfRule>
  </conditionalFormatting>
  <conditionalFormatting sqref="AJ15">
    <cfRule type="cellIs" dxfId="0" priority="157" operator="lessThanOrEqual">
      <formula>H15</formula>
    </cfRule>
  </conditionalFormatting>
  <conditionalFormatting sqref="AJ17">
    <cfRule type="cellIs" dxfId="0" priority="159" operator="lessThanOrEqual">
      <formula>H17</formula>
    </cfRule>
  </conditionalFormatting>
  <conditionalFormatting sqref="AJ19">
    <cfRule type="cellIs" dxfId="0" priority="161" operator="lessThanOrEqual">
      <formula>H19</formula>
    </cfRule>
  </conditionalFormatting>
  <conditionalFormatting sqref="AJ23">
    <cfRule type="cellIs" dxfId="0" priority="163" operator="lessThanOrEqual">
      <formula>H23</formula>
    </cfRule>
  </conditionalFormatting>
  <conditionalFormatting sqref="AJ24">
    <cfRule type="cellIs" dxfId="0" priority="165" operator="lessThanOrEqual">
      <formula>H24</formula>
    </cfRule>
  </conditionalFormatting>
  <conditionalFormatting sqref="AJ29">
    <cfRule type="cellIs" dxfId="0" priority="167" operator="lessThanOrEqual">
      <formula>H29</formula>
    </cfRule>
  </conditionalFormatting>
  <conditionalFormatting sqref="AJ30">
    <cfRule type="cellIs" dxfId="0" priority="169" operator="lessThanOrEqual">
      <formula>H30</formula>
    </cfRule>
  </conditionalFormatting>
  <conditionalFormatting sqref="AJ31">
    <cfRule type="cellIs" dxfId="0" priority="171" operator="lessThanOrEqual">
      <formula>H31</formula>
    </cfRule>
  </conditionalFormatting>
  <conditionalFormatting sqref="AJ32">
    <cfRule type="cellIs" dxfId="0" priority="173" operator="lessThanOrEqual">
      <formula>H32</formula>
    </cfRule>
  </conditionalFormatting>
  <conditionalFormatting sqref="AJ33">
    <cfRule type="cellIs" dxfId="0" priority="175" operator="lessThanOrEqual">
      <formula>H33</formula>
    </cfRule>
  </conditionalFormatting>
  <conditionalFormatting sqref="AJ34">
    <cfRule type="cellIs" dxfId="0" priority="177" operator="lessThanOrEqual">
      <formula>H34</formula>
    </cfRule>
  </conditionalFormatting>
  <conditionalFormatting sqref="AJ36">
    <cfRule type="cellIs" dxfId="0" priority="179" operator="lessThanOrEqual">
      <formula>H36</formula>
    </cfRule>
  </conditionalFormatting>
  <conditionalFormatting sqref="AJ7">
    <cfRule type="cellIs" dxfId="0" priority="147" operator="lessThanOrEqual">
      <formula>H7</formula>
    </cfRule>
  </conditionalFormatting>
  <conditionalFormatting sqref="AJ8">
    <cfRule type="cellIs" dxfId="0" priority="149" operator="lessThanOrEqual">
      <formula>H8</formula>
    </cfRule>
  </conditionalFormatting>
  <conditionalFormatting sqref="AK12">
    <cfRule type="cellIs" dxfId="0" priority="152" operator="lessThanOrEqual">
      <formula>I12</formula>
    </cfRule>
  </conditionalFormatting>
  <conditionalFormatting sqref="AK13">
    <cfRule type="cellIs" dxfId="0" priority="154" operator="lessThanOrEqual">
      <formula>I13</formula>
    </cfRule>
  </conditionalFormatting>
  <conditionalFormatting sqref="AK14">
    <cfRule type="cellIs" dxfId="0" priority="156" operator="lessThanOrEqual">
      <formula>I14</formula>
    </cfRule>
  </conditionalFormatting>
  <conditionalFormatting sqref="AK15">
    <cfRule type="cellIs" dxfId="0" priority="158" operator="lessThanOrEqual">
      <formula>I15</formula>
    </cfRule>
  </conditionalFormatting>
  <conditionalFormatting sqref="AK17">
    <cfRule type="cellIs" dxfId="0" priority="160" operator="lessThanOrEqual">
      <formula>I17</formula>
    </cfRule>
  </conditionalFormatting>
  <conditionalFormatting sqref="AK19">
    <cfRule type="cellIs" dxfId="0" priority="162" operator="lessThanOrEqual">
      <formula>I19</formula>
    </cfRule>
  </conditionalFormatting>
  <conditionalFormatting sqref="AK23">
    <cfRule type="cellIs" dxfId="0" priority="164" operator="lessThanOrEqual">
      <formula>I23</formula>
    </cfRule>
  </conditionalFormatting>
  <conditionalFormatting sqref="AK24">
    <cfRule type="cellIs" dxfId="0" priority="166" operator="lessThanOrEqual">
      <formula>I24</formula>
    </cfRule>
  </conditionalFormatting>
  <conditionalFormatting sqref="AK29">
    <cfRule type="cellIs" dxfId="0" priority="168" operator="lessThanOrEqual">
      <formula>I29</formula>
    </cfRule>
  </conditionalFormatting>
  <conditionalFormatting sqref="AK30">
    <cfRule type="cellIs" dxfId="0" priority="170" operator="lessThanOrEqual">
      <formula>I30</formula>
    </cfRule>
  </conditionalFormatting>
  <conditionalFormatting sqref="AK31">
    <cfRule type="cellIs" dxfId="0" priority="172" operator="lessThanOrEqual">
      <formula>I31</formula>
    </cfRule>
  </conditionalFormatting>
  <conditionalFormatting sqref="AK32">
    <cfRule type="cellIs" dxfId="0" priority="174" operator="lessThanOrEqual">
      <formula>I32</formula>
    </cfRule>
  </conditionalFormatting>
  <conditionalFormatting sqref="AK33">
    <cfRule type="cellIs" dxfId="0" priority="176" operator="lessThanOrEqual">
      <formula>I33</formula>
    </cfRule>
  </conditionalFormatting>
  <conditionalFormatting sqref="AK34">
    <cfRule type="cellIs" dxfId="0" priority="178" operator="lessThanOrEqual">
      <formula>I34</formula>
    </cfRule>
  </conditionalFormatting>
  <conditionalFormatting sqref="AK36">
    <cfRule type="cellIs" dxfId="0" priority="180" operator="lessThanOrEqual">
      <formula>I36</formula>
    </cfRule>
  </conditionalFormatting>
  <conditionalFormatting sqref="AK7">
    <cfRule type="cellIs" dxfId="0" priority="148" operator="lessThanOrEqual">
      <formula>I7</formula>
    </cfRule>
  </conditionalFormatting>
  <conditionalFormatting sqref="AK8">
    <cfRule type="cellIs" dxfId="0" priority="150" operator="lessThanOrEqual">
      <formula>I8</formula>
    </cfRule>
  </conditionalFormatting>
  <conditionalFormatting sqref="L11">
    <cfRule type="cellIs" dxfId="0" priority="7" operator="lessThanOrEqual">
      <formula>H11</formula>
    </cfRule>
  </conditionalFormatting>
  <conditionalFormatting sqref="L12">
    <cfRule type="cellIs" dxfId="0" priority="9" operator="lessThanOrEqual">
      <formula>H12</formula>
    </cfRule>
  </conditionalFormatting>
  <conditionalFormatting sqref="L13">
    <cfRule type="cellIs" dxfId="0" priority="11" operator="lessThanOrEqual">
      <formula>H13</formula>
    </cfRule>
  </conditionalFormatting>
  <conditionalFormatting sqref="L14">
    <cfRule type="cellIs" dxfId="0" priority="13" operator="lessThanOrEqual">
      <formula>H14</formula>
    </cfRule>
  </conditionalFormatting>
  <conditionalFormatting sqref="L15">
    <cfRule type="cellIs" dxfId="0" priority="15" operator="lessThanOrEqual">
      <formula>H15</formula>
    </cfRule>
  </conditionalFormatting>
  <conditionalFormatting sqref="L17">
    <cfRule type="cellIs" dxfId="0" priority="17" operator="lessThanOrEqual">
      <formula>H17</formula>
    </cfRule>
  </conditionalFormatting>
  <conditionalFormatting sqref="L22">
    <cfRule type="cellIs" dxfId="0" priority="19" operator="lessThanOrEqual">
      <formula>H22</formula>
    </cfRule>
  </conditionalFormatting>
  <conditionalFormatting sqref="L24">
    <cfRule type="cellIs" dxfId="0" priority="21" operator="lessThanOrEqual">
      <formula>H24</formula>
    </cfRule>
  </conditionalFormatting>
  <conditionalFormatting sqref="L26">
    <cfRule type="cellIs" dxfId="0" priority="23" operator="lessThanOrEqual">
      <formula>H26</formula>
    </cfRule>
  </conditionalFormatting>
  <conditionalFormatting sqref="L27">
    <cfRule type="cellIs" dxfId="0" priority="25" operator="lessThanOrEqual">
      <formula>H27</formula>
    </cfRule>
  </conditionalFormatting>
  <conditionalFormatting sqref="L29">
    <cfRule type="cellIs" dxfId="0" priority="27" operator="lessThanOrEqual">
      <formula>H29</formula>
    </cfRule>
  </conditionalFormatting>
  <conditionalFormatting sqref="L30">
    <cfRule type="cellIs" dxfId="0" priority="29" operator="lessThanOrEqual">
      <formula>H30</formula>
    </cfRule>
  </conditionalFormatting>
  <conditionalFormatting sqref="L31">
    <cfRule type="cellIs" dxfId="0" priority="31" operator="lessThanOrEqual">
      <formula>H31</formula>
    </cfRule>
  </conditionalFormatting>
  <conditionalFormatting sqref="L32">
    <cfRule type="cellIs" dxfId="0" priority="33" operator="lessThanOrEqual">
      <formula>H32</formula>
    </cfRule>
  </conditionalFormatting>
  <conditionalFormatting sqref="L33">
    <cfRule type="cellIs" dxfId="0" priority="35" operator="lessThanOrEqual">
      <formula>H33</formula>
    </cfRule>
  </conditionalFormatting>
  <conditionalFormatting sqref="L34">
    <cfRule type="cellIs" dxfId="0" priority="37" operator="lessThanOrEqual">
      <formula>H34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1">
    <cfRule type="cellIs" dxfId="0" priority="8" operator="lessThanOrEqual">
      <formula>I11</formula>
    </cfRule>
  </conditionalFormatting>
  <conditionalFormatting sqref="M12">
    <cfRule type="cellIs" dxfId="0" priority="10" operator="lessThanOrEqual">
      <formula>I12</formula>
    </cfRule>
  </conditionalFormatting>
  <conditionalFormatting sqref="M13">
    <cfRule type="cellIs" dxfId="0" priority="12" operator="lessThanOrEqual">
      <formula>I13</formula>
    </cfRule>
  </conditionalFormatting>
  <conditionalFormatting sqref="M14">
    <cfRule type="cellIs" dxfId="0" priority="14" operator="lessThanOrEqual">
      <formula>I14</formula>
    </cfRule>
  </conditionalFormatting>
  <conditionalFormatting sqref="M15">
    <cfRule type="cellIs" dxfId="0" priority="16" operator="lessThanOrEqual">
      <formula>I15</formula>
    </cfRule>
  </conditionalFormatting>
  <conditionalFormatting sqref="M17">
    <cfRule type="cellIs" dxfId="0" priority="18" operator="lessThanOrEqual">
      <formula>I17</formula>
    </cfRule>
  </conditionalFormatting>
  <conditionalFormatting sqref="M22">
    <cfRule type="cellIs" dxfId="0" priority="20" operator="lessThanOrEqual">
      <formula>I22</formula>
    </cfRule>
  </conditionalFormatting>
  <conditionalFormatting sqref="M24">
    <cfRule type="cellIs" dxfId="0" priority="22" operator="lessThanOrEqual">
      <formula>I24</formula>
    </cfRule>
  </conditionalFormatting>
  <conditionalFormatting sqref="M26">
    <cfRule type="cellIs" dxfId="0" priority="24" operator="lessThanOrEqual">
      <formula>I26</formula>
    </cfRule>
  </conditionalFormatting>
  <conditionalFormatting sqref="M27">
    <cfRule type="cellIs" dxfId="0" priority="26" operator="lessThanOrEqual">
      <formula>I27</formula>
    </cfRule>
  </conditionalFormatting>
  <conditionalFormatting sqref="M29">
    <cfRule type="cellIs" dxfId="0" priority="28" operator="lessThanOrEqual">
      <formula>I29</formula>
    </cfRule>
  </conditionalFormatting>
  <conditionalFormatting sqref="M30">
    <cfRule type="cellIs" dxfId="0" priority="30" operator="lessThanOrEqual">
      <formula>I30</formula>
    </cfRule>
  </conditionalFormatting>
  <conditionalFormatting sqref="M31">
    <cfRule type="cellIs" dxfId="0" priority="32" operator="lessThanOrEqual">
      <formula>I31</formula>
    </cfRule>
  </conditionalFormatting>
  <conditionalFormatting sqref="M32">
    <cfRule type="cellIs" dxfId="0" priority="34" operator="lessThanOrEqual">
      <formula>I32</formula>
    </cfRule>
  </conditionalFormatting>
  <conditionalFormatting sqref="M33">
    <cfRule type="cellIs" dxfId="0" priority="36" operator="lessThanOrEqual">
      <formula>I33</formula>
    </cfRule>
  </conditionalFormatting>
  <conditionalFormatting sqref="M34">
    <cfRule type="cellIs" dxfId="0" priority="38" operator="lessThanOrEqual">
      <formula>I34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1">
    <cfRule type="cellIs" dxfId="0" priority="45" operator="lessThanOrEqual">
      <formula>H11</formula>
    </cfRule>
  </conditionalFormatting>
  <conditionalFormatting sqref="R12">
    <cfRule type="cellIs" dxfId="0" priority="47" operator="lessThanOrEqual">
      <formula>H12</formula>
    </cfRule>
  </conditionalFormatting>
  <conditionalFormatting sqref="R13">
    <cfRule type="cellIs" dxfId="0" priority="49" operator="lessThanOrEqual">
      <formula>H13</formula>
    </cfRule>
  </conditionalFormatting>
  <conditionalFormatting sqref="R14">
    <cfRule type="cellIs" dxfId="0" priority="51" operator="lessThanOrEqual">
      <formula>H14</formula>
    </cfRule>
  </conditionalFormatting>
  <conditionalFormatting sqref="R15">
    <cfRule type="cellIs" dxfId="0" priority="53" operator="lessThanOrEqual">
      <formula>H15</formula>
    </cfRule>
  </conditionalFormatting>
  <conditionalFormatting sqref="R17">
    <cfRule type="cellIs" dxfId="0" priority="55" operator="lessThanOrEqual">
      <formula>H17</formula>
    </cfRule>
  </conditionalFormatting>
  <conditionalFormatting sqref="R18">
    <cfRule type="cellIs" dxfId="0" priority="57" operator="lessThanOrEqual">
      <formula>H18</formula>
    </cfRule>
  </conditionalFormatting>
  <conditionalFormatting sqref="R19">
    <cfRule type="cellIs" dxfId="0" priority="59" operator="lessThanOrEqual">
      <formula>H19</formula>
    </cfRule>
  </conditionalFormatting>
  <conditionalFormatting sqref="R21">
    <cfRule type="cellIs" dxfId="0" priority="61" operator="lessThanOrEqual">
      <formula>H21</formula>
    </cfRule>
  </conditionalFormatting>
  <conditionalFormatting sqref="R22">
    <cfRule type="cellIs" dxfId="0" priority="63" operator="lessThanOrEqual">
      <formula>H22</formula>
    </cfRule>
  </conditionalFormatting>
  <conditionalFormatting sqref="R23">
    <cfRule type="cellIs" dxfId="0" priority="65" operator="lessThanOrEqual">
      <formula>H23</formula>
    </cfRule>
  </conditionalFormatting>
  <conditionalFormatting sqref="R24">
    <cfRule type="cellIs" dxfId="0" priority="67" operator="lessThanOrEqual">
      <formula>H24</formula>
    </cfRule>
  </conditionalFormatting>
  <conditionalFormatting sqref="R26">
    <cfRule type="cellIs" dxfId="0" priority="69" operator="lessThanOrEqual">
      <formula>H26</formula>
    </cfRule>
  </conditionalFormatting>
  <conditionalFormatting sqref="R27">
    <cfRule type="cellIs" dxfId="0" priority="71" operator="lessThanOrEqual">
      <formula>H27</formula>
    </cfRule>
  </conditionalFormatting>
  <conditionalFormatting sqref="R29">
    <cfRule type="cellIs" dxfId="0" priority="73" operator="lessThanOrEqual">
      <formula>H29</formula>
    </cfRule>
  </conditionalFormatting>
  <conditionalFormatting sqref="R30">
    <cfRule type="cellIs" dxfId="0" priority="75" operator="lessThanOrEqual">
      <formula>H30</formula>
    </cfRule>
  </conditionalFormatting>
  <conditionalFormatting sqref="R31">
    <cfRule type="cellIs" dxfId="0" priority="77" operator="lessThanOrEqual">
      <formula>H31</formula>
    </cfRule>
  </conditionalFormatting>
  <conditionalFormatting sqref="R32">
    <cfRule type="cellIs" dxfId="0" priority="79" operator="lessThanOrEqual">
      <formula>H32</formula>
    </cfRule>
  </conditionalFormatting>
  <conditionalFormatting sqref="R33">
    <cfRule type="cellIs" dxfId="0" priority="81" operator="lessThanOrEqual">
      <formula>H33</formula>
    </cfRule>
  </conditionalFormatting>
  <conditionalFormatting sqref="R34">
    <cfRule type="cellIs" dxfId="0" priority="83" operator="lessThanOrEqual">
      <formula>H34</formula>
    </cfRule>
  </conditionalFormatting>
  <conditionalFormatting sqref="R36">
    <cfRule type="cellIs" dxfId="0" priority="85" operator="lessThanOrEqual">
      <formula>H36</formula>
    </cfRule>
  </conditionalFormatting>
  <conditionalFormatting sqref="R7">
    <cfRule type="cellIs" dxfId="0" priority="39" operator="lessThanOrEqual">
      <formula>H7</formula>
    </cfRule>
  </conditionalFormatting>
  <conditionalFormatting sqref="R8">
    <cfRule type="cellIs" dxfId="0" priority="41" operator="lessThanOrEqual">
      <formula>H8</formula>
    </cfRule>
  </conditionalFormatting>
  <conditionalFormatting sqref="R9">
    <cfRule type="cellIs" dxfId="0" priority="43" operator="lessThanOrEqual">
      <formula>H9</formula>
    </cfRule>
  </conditionalFormatting>
  <conditionalFormatting sqref="S11">
    <cfRule type="cellIs" dxfId="0" priority="46" operator="lessThanOrEqual">
      <formula>I11</formula>
    </cfRule>
  </conditionalFormatting>
  <conditionalFormatting sqref="S12">
    <cfRule type="cellIs" dxfId="0" priority="48" operator="lessThanOrEqual">
      <formula>I12</formula>
    </cfRule>
  </conditionalFormatting>
  <conditionalFormatting sqref="S13">
    <cfRule type="cellIs" dxfId="0" priority="50" operator="lessThanOrEqual">
      <formula>I13</formula>
    </cfRule>
  </conditionalFormatting>
  <conditionalFormatting sqref="S14">
    <cfRule type="cellIs" dxfId="0" priority="52" operator="lessThanOrEqual">
      <formula>I14</formula>
    </cfRule>
  </conditionalFormatting>
  <conditionalFormatting sqref="S15">
    <cfRule type="cellIs" dxfId="0" priority="54" operator="lessThanOrEqual">
      <formula>I15</formula>
    </cfRule>
  </conditionalFormatting>
  <conditionalFormatting sqref="S17">
    <cfRule type="cellIs" dxfId="0" priority="56" operator="lessThanOrEqual">
      <formula>I17</formula>
    </cfRule>
  </conditionalFormatting>
  <conditionalFormatting sqref="S18">
    <cfRule type="cellIs" dxfId="0" priority="58" operator="lessThanOrEqual">
      <formula>I18</formula>
    </cfRule>
  </conditionalFormatting>
  <conditionalFormatting sqref="S19">
    <cfRule type="cellIs" dxfId="0" priority="60" operator="lessThanOrEqual">
      <formula>I19</formula>
    </cfRule>
  </conditionalFormatting>
  <conditionalFormatting sqref="S21">
    <cfRule type="cellIs" dxfId="0" priority="62" operator="lessThanOrEqual">
      <formula>I21</formula>
    </cfRule>
  </conditionalFormatting>
  <conditionalFormatting sqref="S22">
    <cfRule type="cellIs" dxfId="0" priority="64" operator="lessThanOrEqual">
      <formula>I22</formula>
    </cfRule>
  </conditionalFormatting>
  <conditionalFormatting sqref="S23">
    <cfRule type="cellIs" dxfId="0" priority="66" operator="lessThanOrEqual">
      <formula>I23</formula>
    </cfRule>
  </conditionalFormatting>
  <conditionalFormatting sqref="S24">
    <cfRule type="cellIs" dxfId="0" priority="68" operator="lessThanOrEqual">
      <formula>I24</formula>
    </cfRule>
  </conditionalFormatting>
  <conditionalFormatting sqref="S26">
    <cfRule type="cellIs" dxfId="0" priority="70" operator="lessThanOrEqual">
      <formula>I26</formula>
    </cfRule>
  </conditionalFormatting>
  <conditionalFormatting sqref="S27">
    <cfRule type="cellIs" dxfId="0" priority="72" operator="lessThanOrEqual">
      <formula>I27</formula>
    </cfRule>
  </conditionalFormatting>
  <conditionalFormatting sqref="S29">
    <cfRule type="cellIs" dxfId="0" priority="74" operator="lessThanOrEqual">
      <formula>I29</formula>
    </cfRule>
  </conditionalFormatting>
  <conditionalFormatting sqref="S30">
    <cfRule type="cellIs" dxfId="0" priority="76" operator="lessThanOrEqual">
      <formula>I30</formula>
    </cfRule>
  </conditionalFormatting>
  <conditionalFormatting sqref="S31">
    <cfRule type="cellIs" dxfId="0" priority="78" operator="lessThanOrEqual">
      <formula>I31</formula>
    </cfRule>
  </conditionalFormatting>
  <conditionalFormatting sqref="S32">
    <cfRule type="cellIs" dxfId="0" priority="80" operator="lessThanOrEqual">
      <formula>I32</formula>
    </cfRule>
  </conditionalFormatting>
  <conditionalFormatting sqref="S33">
    <cfRule type="cellIs" dxfId="0" priority="82" operator="lessThanOrEqual">
      <formula>I33</formula>
    </cfRule>
  </conditionalFormatting>
  <conditionalFormatting sqref="S34">
    <cfRule type="cellIs" dxfId="0" priority="84" operator="lessThanOrEqual">
      <formula>I34</formula>
    </cfRule>
  </conditionalFormatting>
  <conditionalFormatting sqref="S36">
    <cfRule type="cellIs" dxfId="0" priority="86" operator="lessThanOrEqual">
      <formula>I36</formula>
    </cfRule>
  </conditionalFormatting>
  <conditionalFormatting sqref="S7">
    <cfRule type="cellIs" dxfId="0" priority="40" operator="lessThanOrEqual">
      <formula>I7</formula>
    </cfRule>
  </conditionalFormatting>
  <conditionalFormatting sqref="S8">
    <cfRule type="cellIs" dxfId="0" priority="42" operator="lessThanOrEqual">
      <formula>I8</formula>
    </cfRule>
  </conditionalFormatting>
  <conditionalFormatting sqref="S9">
    <cfRule type="cellIs" dxfId="0" priority="44" operator="lessThanOrEqual">
      <formula>I9</formula>
    </cfRule>
  </conditionalFormatting>
  <conditionalFormatting sqref="X14">
    <cfRule type="cellIs" dxfId="0" priority="89" operator="lessThanOrEqual">
      <formula>H14</formula>
    </cfRule>
  </conditionalFormatting>
  <conditionalFormatting sqref="X15">
    <cfRule type="cellIs" dxfId="0" priority="91" operator="lessThanOrEqual">
      <formula>H15</formula>
    </cfRule>
  </conditionalFormatting>
  <conditionalFormatting sqref="X29">
    <cfRule type="cellIs" dxfId="0" priority="93" operator="lessThanOrEqual">
      <formula>H29</formula>
    </cfRule>
  </conditionalFormatting>
  <conditionalFormatting sqref="X33">
    <cfRule type="cellIs" dxfId="0" priority="95" operator="lessThanOrEqual">
      <formula>H33</formula>
    </cfRule>
  </conditionalFormatting>
  <conditionalFormatting sqref="X36">
    <cfRule type="cellIs" dxfId="0" priority="97" operator="lessThanOrEqual">
      <formula>H36</formula>
    </cfRule>
  </conditionalFormatting>
  <conditionalFormatting sqref="X7">
    <cfRule type="cellIs" dxfId="0" priority="87" operator="lessThanOrEqual">
      <formula>H7</formula>
    </cfRule>
  </conditionalFormatting>
  <conditionalFormatting sqref="Y14">
    <cfRule type="cellIs" dxfId="0" priority="90" operator="lessThanOrEqual">
      <formula>I14</formula>
    </cfRule>
  </conditionalFormatting>
  <conditionalFormatting sqref="Y15">
    <cfRule type="cellIs" dxfId="0" priority="92" operator="lessThanOrEqual">
      <formula>I15</formula>
    </cfRule>
  </conditionalFormatting>
  <conditionalFormatting sqref="Y29">
    <cfRule type="cellIs" dxfId="0" priority="94" operator="lessThanOrEqual">
      <formula>I29</formula>
    </cfRule>
  </conditionalFormatting>
  <conditionalFormatting sqref="Y33">
    <cfRule type="cellIs" dxfId="0" priority="96" operator="lessThanOrEqual">
      <formula>I33</formula>
    </cfRule>
  </conditionalFormatting>
  <conditionalFormatting sqref="Y36">
    <cfRule type="cellIs" dxfId="0" priority="98" operator="lessThanOrEqual">
      <formula>I36</formula>
    </cfRule>
  </conditionalFormatting>
  <conditionalFormatting sqref="Y7">
    <cfRule type="cellIs" dxfId="0" priority="88" operator="lessThanOrEqual">
      <formula>I7</formula>
    </cfRule>
  </conditionalFormatting>
  <hyperlinks>
    <hyperlink ref="O7" r:id="rId1"/>
    <hyperlink ref="U7" r:id="rId2"/>
    <hyperlink ref="AA7" r:id="rId3"/>
    <hyperlink ref="AG7" r:id="rId4"/>
    <hyperlink ref="AM7" r:id="rId5"/>
    <hyperlink ref="O8" r:id="rId6"/>
    <hyperlink ref="U8" r:id="rId7"/>
    <hyperlink ref="AG8" r:id="rId8"/>
    <hyperlink ref="AM8" r:id="rId9"/>
    <hyperlink ref="O9" r:id="rId10"/>
    <hyperlink ref="U9" r:id="rId11"/>
    <hyperlink ref="AG9" r:id="rId12"/>
    <hyperlink ref="O11" r:id="rId13"/>
    <hyperlink ref="U11" r:id="rId14"/>
    <hyperlink ref="AG11" r:id="rId15"/>
    <hyperlink ref="O12" r:id="rId16"/>
    <hyperlink ref="U12" r:id="rId17"/>
    <hyperlink ref="AG12" r:id="rId18"/>
    <hyperlink ref="AM12" r:id="rId19"/>
    <hyperlink ref="O13" r:id="rId20"/>
    <hyperlink ref="U13" r:id="rId21"/>
    <hyperlink ref="AG13" r:id="rId22"/>
    <hyperlink ref="AM13" r:id="rId23"/>
    <hyperlink ref="O14" r:id="rId24"/>
    <hyperlink ref="U14" r:id="rId25"/>
    <hyperlink ref="AA14" r:id="rId26"/>
    <hyperlink ref="AG14" r:id="rId27"/>
    <hyperlink ref="AM14" r:id="rId28"/>
    <hyperlink ref="O15" r:id="rId29"/>
    <hyperlink ref="U15" r:id="rId30"/>
    <hyperlink ref="AA15" r:id="rId31"/>
    <hyperlink ref="AG15" r:id="rId32"/>
    <hyperlink ref="AM15" r:id="rId33"/>
    <hyperlink ref="O17" r:id="rId34"/>
    <hyperlink ref="U17" r:id="rId35"/>
    <hyperlink ref="AG17" r:id="rId36"/>
    <hyperlink ref="AM17" r:id="rId37"/>
    <hyperlink ref="U18" r:id="rId38"/>
    <hyperlink ref="AG18" r:id="rId39"/>
    <hyperlink ref="U19" r:id="rId40"/>
    <hyperlink ref="AA19" r:id="rId41"/>
    <hyperlink ref="AG19" r:id="rId42"/>
    <hyperlink ref="AM19" r:id="rId43"/>
    <hyperlink ref="U21" r:id="rId44"/>
    <hyperlink ref="AG21" r:id="rId45"/>
    <hyperlink ref="O22" r:id="rId46"/>
    <hyperlink ref="U22" r:id="rId47"/>
    <hyperlink ref="AG22" r:id="rId48"/>
    <hyperlink ref="U23" r:id="rId49"/>
    <hyperlink ref="AG23" r:id="rId50"/>
    <hyperlink ref="AM23" r:id="rId51"/>
    <hyperlink ref="O24" r:id="rId52"/>
    <hyperlink ref="U24" r:id="rId53"/>
    <hyperlink ref="AA24" r:id="rId54"/>
    <hyperlink ref="AG24" r:id="rId55"/>
    <hyperlink ref="AM24" r:id="rId56"/>
    <hyperlink ref="O26" r:id="rId57"/>
    <hyperlink ref="U26" r:id="rId58"/>
    <hyperlink ref="AG26" r:id="rId59"/>
    <hyperlink ref="O27" r:id="rId60"/>
    <hyperlink ref="U27" r:id="rId61"/>
    <hyperlink ref="AG27" r:id="rId62"/>
    <hyperlink ref="O29" r:id="rId63"/>
    <hyperlink ref="U29" r:id="rId64"/>
    <hyperlink ref="AA29" r:id="rId65"/>
    <hyperlink ref="AG29" r:id="rId66"/>
    <hyperlink ref="AM29" r:id="rId67"/>
    <hyperlink ref="O30" r:id="rId68"/>
    <hyperlink ref="U30" r:id="rId69"/>
    <hyperlink ref="AG30" r:id="rId70"/>
    <hyperlink ref="AM30" r:id="rId71"/>
    <hyperlink ref="O31" r:id="rId72"/>
    <hyperlink ref="U31" r:id="rId73"/>
    <hyperlink ref="AA31" r:id="rId74"/>
    <hyperlink ref="AG31" r:id="rId75"/>
    <hyperlink ref="AM31" r:id="rId76"/>
    <hyperlink ref="O32" r:id="rId77"/>
    <hyperlink ref="U32" r:id="rId78"/>
    <hyperlink ref="AA32" r:id="rId79"/>
    <hyperlink ref="AG32" r:id="rId80"/>
    <hyperlink ref="AM32" r:id="rId81"/>
    <hyperlink ref="O33" r:id="rId82"/>
    <hyperlink ref="U33" r:id="rId83"/>
    <hyperlink ref="AA33" r:id="rId84"/>
    <hyperlink ref="AG33" r:id="rId85"/>
    <hyperlink ref="AM33" r:id="rId86"/>
    <hyperlink ref="O34" r:id="rId87"/>
    <hyperlink ref="U34" r:id="rId88"/>
    <hyperlink ref="AG34" r:id="rId89"/>
    <hyperlink ref="AM34" r:id="rId90"/>
    <hyperlink ref="U36" r:id="rId91"/>
    <hyperlink ref="AA36" r:id="rId92"/>
    <hyperlink ref="AG36" r:id="rId93"/>
    <hyperlink ref="AM36" r:id="rId94"/>
  </hyperlinks>
  <pageMargins left="0.7" right="0.7" top="0.75" bottom="0.75" header="0.3" footer="0.3"/>
  <legacyDrawing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ThermocoupleLogger.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2017-09-22T11:39:07Z</dcterms:created>
  <dcterms:modified xsi:type="dcterms:W3CDTF">2017-09-22T11:39:07Z</dcterms:modified>
</cp:coreProperties>
</file>