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rmocoupleLogger. " sheetId="1" r:id="rId1"/>
  </sheets>
  <definedNames>
    <definedName name="BoardQty">'ThermocoupleLogger. '!$I$1</definedName>
    <definedName name="digikey_part_data">'ThermocoupleLogger. '!$J$5:$N$41</definedName>
    <definedName name="farnell_part_data">'ThermocoupleLogger. '!$O$5:$S$41</definedName>
    <definedName name="global_part_data">'ThermocoupleLogger. '!$A$5:$I$41</definedName>
    <definedName name="mouser_part_data">'ThermocoupleLogger. '!$T$5:$X$41</definedName>
    <definedName name="newark_part_data">'ThermocoupleLogger. '!$Y$5:$AC$41</definedName>
    <definedName name="rs_part_data">'ThermocoupleLogger. '!$AD$5:$AH$41</definedName>
    <definedName name="tme_part_data">'ThermocoupleLogger. '!$AI$5:$AM$41</definedName>
    <definedName name="TotalCost">'ThermocoupleLogger. '!$I$3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C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H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board(s).
Gray -&gt; Not manf# codes.
Red -&gt; No parts available.
Orange -&gt; Parts available, but not enough.
Yellow -&gt; Enough parts available, but haven't purchased enough.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Y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1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1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50   $0.10      $4.75
   100   $0.09      $9.00
   500   $0.09     $43.00
  1000   $0.08     $82.00</t>
        </r>
      </text>
    </comment>
    <comment ref="AK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$0.03      $0.03
    20   $0.03      $0.58
   100   $0.02      $1.84
   500   $0.01      $5.50
  2500   $0.01     $21.65
 10000   $0.01     $76.10</t>
        </r>
      </text>
    </comment>
    <comment ref="L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$0.40      $0.40
    10   $0.30      $2.98
   100   $0.19     $18.53
   500   $0.13     $63.40
  1000   $0.10     $97.55
  3000   $0.09    $255.72
  6000   $0.08    $483.00
 15000   $0.07   $1101.00
 30000   $0.07   $2059.80
 75000   $0.06   $4735.50</t>
        </r>
      </text>
    </comment>
    <comment ref="N18" authorId="0">
      <text>
        <r>
          <rPr>
            <sz val="8"/>
            <color indexed="81"/>
            <rFont val="Tahoma"/>
            <family val="2"/>
          </rPr>
          <t>Footprint: SC-76, SOD-323
Manf: STMicroelectronics</t>
        </r>
      </text>
    </comment>
    <comment ref="AF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$0.13      $0.13
   100   $0.13     $12.97
   200   $0.12     $24.75
   300   $0.12     $35.72
   400   $0.11     $45.74
   500   $0.11     $54.81</t>
        </r>
      </text>
    </comment>
    <comment ref="L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$0.24      $0.24
    10   $0.22      $2.18
   100   $0.12     $11.86
   500   $0.07     $36.48
  1000   $0.05     $49.75
  3000   $0.04    $123.18
  6000   $0.04    $222.18
 15000   $0.03    $483.00
 30000   $0.03    $869.40
 75000   $0.03   $1932.00
150000   $0.02   $3211.50</t>
        </r>
      </text>
    </comment>
    <comment ref="N19" authorId="0">
      <text>
        <r>
          <rPr>
            <sz val="8"/>
            <color indexed="81"/>
            <rFont val="Tahoma"/>
            <family val="2"/>
          </rPr>
          <t>Footprint: SOD-123
Manf: Diodes Incorporated
Tolerance: ±6%</t>
        </r>
      </text>
    </comment>
    <comment ref="Q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100   $0.10     $10.03
   250   $0.06     $14.41
   500   $0.04     $21.69
  1000   $0.03     $28.88
  5000   $0.03    $131.44</t>
        </r>
      </text>
    </comment>
    <comment ref="AA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$0.21      $0.21
     5   $0.21      $1.05
    10   $0.19      $1.89
    25   $0.13      $3.23
    50   $0.10      $5.10
   100   $0.08      $8.30
   250   $0.07     $16.25
   500   $0.05     $25.00
  1000   $0.04     $43.00</t>
        </r>
      </text>
    </comment>
    <comment ref="AF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$0.03      $0.03
  3000   $0.03     $77.80
  9000   $0.02    $212.18</t>
        </r>
      </text>
    </comment>
    <comment ref="AK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$0.03      $0.03
    25   $0.03      $0.76
   100   $0.03      $2.59
   250   $0.02      $5.22
  1000   $0.02     $19.30
  3000   $0.02     $54.30</t>
        </r>
      </text>
    </comment>
    <comment ref="J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$0.13      $0.13
    10   $0.10      $1.04
    25   $0.08      $2.02
    50   $0.07      $3.35
   100   $0.06      $5.78
   250   $0.05     $11.55
   500   $0.04     $20.79
  1000   $0.03     $34.65
  4000   $0.03    $121.80
  8000   $0.03    $226.80
 12000   $0.03    $323.88
 28000   $0.03    $735.00</t>
        </r>
      </text>
    </comment>
    <comment ref="N21" authorId="0">
      <text>
        <r>
          <rPr>
            <sz val="8"/>
            <color indexed="81"/>
            <rFont val="Tahoma"/>
            <family val="2"/>
          </rPr>
          <t>Footprint: 0805 (2012 Metric)
Manf: TDK Corporation
Size: 0.079" L x 0.049" W (2.00mm x 1.25mm)</t>
        </r>
      </text>
    </comment>
    <comment ref="AD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$0.10      $0.95
   250   $0.08     $20.33
  1000   $0.07     $73.09
  2500   $0.07    $167.98
  5000   $0.06    $312.38</t>
        </r>
      </text>
    </comment>
    <comment ref="L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$0.81      $0.81
    10   $0.70      $7.05
   100   $0.54     $54.37
   500   $0.40    $201.37
  1000   $0.32    $322.18
  3000   $0.28    $850.44</t>
        </r>
      </text>
    </comment>
    <comment ref="N24" authorId="0">
      <text>
        <r>
          <rPr>
            <sz val="8"/>
            <color indexed="81"/>
            <rFont val="Tahoma"/>
            <family val="2"/>
          </rPr>
          <t>Footprint: TO-236-3, SC-59, SOT-23-3
Manf: Diodes Incorporated</t>
        </r>
      </text>
    </comment>
    <comment ref="Q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$0.64      $0.64
     5   $0.64      $3.18
    25   $0.56     $14.00
   100   $0.36     $36.31
   250   $0.32     $80.75
   500   $0.29    $142.63
  1000   $0.25    $245.19
  5000   $0.24   $1178.80</t>
        </r>
      </text>
    </comment>
    <comment ref="V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1 $525.00    $525.00
    10 $432.00   $4320.00
   100 $279.00  $27900.00
  1000 $223.00 $223000.00
  3000 $189.00 $567000.00
  9000 $182.00 $1638000.00
 24000 $181.00 $4344000.00</t>
        </r>
      </text>
    </comment>
    <comment ref="AA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$0.64      $0.64
     5   $0.64      $3.20
    10   $0.53      $5.27
    25   $0.47     $11.62
    50   $0.40     $20.10
   100   $0.34     $34.00
   250   $0.32     $79.25
   500   $0.29    $147.50
  1000   $0.27    $272.00</t>
        </r>
      </text>
    </comment>
    <comment ref="J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$0.63      $0.63
    10   $0.54      $5.37
   100   $0.40     $40.10
   500   $0.32    $157.54
  1000   $0.24    $243.47</t>
        </r>
      </text>
    </comment>
    <comment ref="N25" authorId="0">
      <text>
        <r>
          <rPr>
            <sz val="8"/>
            <color indexed="81"/>
            <rFont val="Tahoma"/>
            <family val="2"/>
          </rPr>
          <t>Footprint: TO-225AA, TO-126-3
Manf: STMicroelectronics</t>
        </r>
      </text>
    </comment>
    <comment ref="Q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$0.51      $0.51
     5   $0.51      $2.56
    25   $0.49     $12.14
   100   $0.27     $27.47
   250   $0.25     $63.36
   500   $0.23    $116.11
  1000   $0.21    $211.01
  5000   $0.19    $948.93</t>
        </r>
      </text>
    </comment>
    <comment ref="Y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$0.60      $0.60
     5   $0.60      $3.00
    10   $0.49      $4.93
   100   $0.30     $30.10
   500   $0.27    $133.50
  1000   $0.23    $232.00
  5000   $0.20    $990.00</t>
        </r>
      </text>
    </comment>
    <comment ref="AD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$0.25      $0.25
     3   $0.25      $0.75
    10   $0.14      $1.40
    50   $0.11      $5.67
   500   $0.10     $48.95
  2000   $0.09    $179.60</t>
        </r>
      </text>
    </comment>
    <comment ref="J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$0.36
   100   $0.01      $1.45
  1000   $0.01      $6.52
  2500   $0.01     $14.15
  5000   $0.00     $23.40
 10000   $0.00     $40.60
 25000   $0.00     $89.25
 50000   $0.00    $163.50
125000   $0.00    $401.25</t>
        </r>
      </text>
    </comment>
    <comment ref="N26" authorId="0">
      <text>
        <r>
          <rPr>
            <sz val="8"/>
            <color indexed="81"/>
            <rFont val="Tahoma"/>
            <family val="2"/>
          </rPr>
          <t>Footprint: 0805 (2012 Metric)
Manf: Yageo
Size: 0.079" L x 0.049" W (2.00mm x 1.25mm)
Tolerance: ±5%
Value: 10 kOhms</t>
        </r>
      </text>
    </comment>
    <comment ref="Q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 100   $0.01      $0.74
   500   $0.01      $3.42
  1000   $0.01      $5.89
  2500   $0.01     $12.67</t>
        </r>
      </text>
    </comment>
    <comment ref="AA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  25   $0.01      $0.38
    50   $0.01      $0.50
   100   $0.01      $0.60
   250   $0.01      $1.25
   500   $0.00      $2.00
  1000   $0.00      $3.00</t>
        </r>
      </text>
    </comment>
    <comment ref="AK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$0.04      $0.04
   100   $0.04      $3.58
  1000   $0.01     $14.67
  5000   $0.01     $32.60
 15000   $0.01     $81.75
 50000   $0.00    $230.50</t>
        </r>
      </text>
    </comment>
    <comment ref="L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$0.36
   100   $0.01      $1.45
  1000   $0.01      $6.52
  2500   $0.01     $14.15
  5000   $0.00     $23.40
 10000   $0.00     $40.60
 25000   $0.00     $89.25
 50000   $0.00    $163.50
125000   $0.00    $401.25</t>
        </r>
      </text>
    </comment>
    <comment ref="N27" authorId="0">
      <text>
        <r>
          <rPr>
            <sz val="8"/>
            <color indexed="81"/>
            <rFont val="Tahoma"/>
            <family val="2"/>
          </rPr>
          <t>Footprint: 0805 (2012 Metric)
Manf: Yageo
Size: 0.079" L x 0.049" W (2.00mm x 1.25mm)
Tolerance: ±5%
Value: 5.1 kOhms</t>
        </r>
      </text>
    </comment>
    <comment ref="AK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$0.04      $0.04
   100   $0.04      $3.58
  1000   $0.01     $14.67
  5000   $0.01     $32.60
 15000   $0.01     $81.75
 50000   $0.00    $230.50</t>
        </r>
      </text>
    </comment>
    <comment ref="L3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$1.65      $1.65
    10   $1.47     $14.71
   100   $1.15    $114.66
   500   $0.95    $473.59
  1000   $0.75    $747.78
  2000   $0.68   $1355.20
  5000   $0.64   $3218.60
  6000   $0.64   $3862.32
 10000   $0.62   $6195.20</t>
        </r>
      </text>
    </comment>
    <comment ref="N30" authorId="0">
      <text>
        <r>
          <rPr>
            <sz val="8"/>
            <color indexed="81"/>
            <rFont val="Tahoma"/>
            <family val="2"/>
          </rPr>
          <t>Footprint: TO-261-4, TO-261AA
Manf: Texas Instruments</t>
        </r>
      </text>
    </comment>
    <comment ref="AF3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$0.82      $0.82
  1000   $0.82    $821.62
  3000   $0.76   $2266.83</t>
        </r>
      </text>
    </comment>
    <comment ref="AI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3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$1.42      $1.42
     5   $1.26      $6.30
    25   $1.02     $25.50
   100   $0.88     $88.00
   500   $0.78    $390.00</t>
        </r>
      </text>
    </comment>
    <comment ref="L3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$15.39     $15.39
    13  $14.15    $183.91
   104  $11.95   $1242.58</t>
        </r>
      </text>
    </comment>
    <comment ref="N31" authorId="0">
      <text>
        <r>
          <rPr>
            <sz val="8"/>
            <color indexed="81"/>
            <rFont val="Tahoma"/>
            <family val="2"/>
          </rPr>
          <t>Footprint: 28-DIP (0.600", 15.24mm)
Manf: Analog Devices Inc.</t>
        </r>
      </text>
    </comment>
    <comment ref="L3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$27.12     $27.12
    25  $23.89    $597.13
   100  $21.36   $2135.60</t>
        </r>
      </text>
    </comment>
    <comment ref="N33" authorId="0">
      <text>
        <r>
          <rPr>
            <sz val="8"/>
            <color indexed="81"/>
            <rFont val="Tahoma"/>
            <family val="2"/>
          </rPr>
          <t>Footprint: 14-CDIP (0.300", 7.62mm)
Manf: Analog Devices Inc.</t>
        </r>
      </text>
    </comment>
    <comment ref="Q3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$25.67     $25.67
     5  $24.80    $124.01
    10  $23.93    $239.30
    25  $22.76    $569.07
    50  $22.52   $1125.75</t>
        </r>
      </text>
    </comment>
    <comment ref="Y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3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$2.14      $2.14
    25   $1.97     $49.18</t>
        </r>
      </text>
    </comment>
    <comment ref="N34" authorId="0">
      <text>
        <r>
          <rPr>
            <sz val="8"/>
            <color indexed="81"/>
            <rFont val="Tahoma"/>
            <family val="2"/>
          </rPr>
          <t>Footprint: 28-DIP (0.300", 7.62mm)
Manf: Microchip Technology</t>
        </r>
      </text>
    </comment>
    <comment ref="AA3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$2.15      $2.15
    25   $1.98     $49.50
   100   $1.79    $179.00</t>
        </r>
      </text>
    </comment>
    <comment ref="AD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3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$3.36      $3.36
    14   $3.36     $47.02
    28   $3.15     $88.33
    56   $2.57    $143.64
   140   $2.13    $298.05
   280   $2.08    $581.24</t>
        </r>
      </text>
    </comment>
    <comment ref="AK3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$2.82      $2.82
     5   $2.65     $13.25
    28   $2.45     $68.60
    98   $2.21    $216.58</t>
        </r>
      </text>
    </comment>
    <comment ref="L3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$3.71      $3.71
    10   $3.52     $35.25
    25   $3.25     $81.25
    50   $3.09    $154.38
   100   $2.79    $279.00
   250   $2.65    $662.63
   500   $2.17   $1085.28
  1000   $1.98   $1982.28
  2500   $1.67   $4171.57</t>
        </r>
      </text>
    </comment>
    <comment ref="N35" authorId="0">
      <text>
        <r>
          <rPr>
            <sz val="8"/>
            <color indexed="81"/>
            <rFont val="Tahoma"/>
            <family val="2"/>
          </rPr>
          <t>Footprint: 8-SOIC (0.154", 3.90mm Width)
Manf: Maxim Integrated</t>
        </r>
      </text>
    </comment>
    <comment ref="AI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3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$4.53      $4.53
     3   $4.04     $12.12
    10   $3.08     $30.80
    50   $2.67    $133.50</t>
        </r>
      </text>
    </comment>
    <comment ref="L3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$0.86      $0.86
    10   $0.75      $7.52
   100   $0.58     $57.68
   500   $0.46    $228.00
  1000   $0.36    $364.80</t>
        </r>
      </text>
    </comment>
    <comment ref="N36" authorId="0">
      <text>
        <r>
          <rPr>
            <sz val="8"/>
            <color indexed="81"/>
            <rFont val="Tahoma"/>
            <family val="2"/>
          </rPr>
          <t>Footprint: TO-220-3 Full Pack
Manf: STMicroelectronics</t>
        </r>
      </text>
    </comment>
    <comment ref="Q3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$0.82      $0.82
    50   $0.66     $33.18
   100   $0.51     $50.57
   250   $0.48    $121.12
   500   $0.48    $238.71
  1000   $0.38    $381.93
  2500   $0.37    $937.15
  5000   $0.37   $1838.93</t>
        </r>
      </text>
    </comment>
    <comment ref="AA3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$0.91      $0.91
    10   $0.75      $7.51
   100   $0.48     $48.40
   500   $0.44    $218.00
  1000   $0.39    $388.00</t>
        </r>
      </text>
    </comment>
    <comment ref="AK3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$0.64      $0.64
     5   $0.51      $2.57
    25   $0.41     $10.28
   100   $0.36     $35.52
   250   $0.32     $81.23</t>
        </r>
      </text>
    </comment>
    <comment ref="AK3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$0.14      $0.14
    10   $0.14      $1.35
    50   $0.12      $5.79
   200   $0.10     $19.30
  1000   $0.08     $77.20</t>
        </r>
      </text>
    </comment>
    <comment ref="L3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$0.23      $0.23
    10   $0.21      $2.14
   100   $0.15     $14.86
   500   $0.13     $62.86
  1000   $0.10    $102.85
  5000   $0.09    $457.15
 10000   $0.08    $828.50</t>
        </r>
      </text>
    </comment>
    <comment ref="N38" authorId="0">
      <text>
        <r>
          <rPr>
            <sz val="8"/>
            <color indexed="81"/>
            <rFont val="Tahoma"/>
            <family val="2"/>
          </rPr>
          <t>Manf: JST Sales America Inc.</t>
        </r>
      </text>
    </comment>
    <comment ref="AF3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$0.13      $0.13
     5   $0.13      $0.66
   125   $0.12     $14.44
   500   $0.11     $53.05
  1250   $0.10    $120.83
  2500   $0.09    $229.87</t>
        </r>
      </text>
    </comment>
    <comment ref="AK3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$0.14      $0.14
    10   $0.14      $1.35
    50   $0.12      $5.79
   200   $0.10     $19.30
  1000   $0.08     $77.20</t>
        </r>
      </text>
    </comment>
    <comment ref="Y3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4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$0.35      $0.35
    10   $0.29      $2.89
    50   $0.26     $12.99
   100   $0.23     $23.10
   500   $0.22    $109.73
  1000   $0.18    $184.80
  2500   $0.17    $433.12
  5000   $0.17    $837.40
 10000   $0.16   $1617.00</t>
        </r>
      </text>
    </comment>
    <comment ref="N40" authorId="0">
      <text>
        <r>
          <rPr>
            <sz val="8"/>
            <color indexed="81"/>
            <rFont val="Tahoma"/>
            <family val="2"/>
          </rPr>
          <t>Footprint: HC-49/US
Frequency: 16MHz
Manf: Fox Electronics
Size: 0.447" L x 0.183" W (11.35mm x 4.65mm)</t>
        </r>
      </text>
    </comment>
    <comment ref="AD4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4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$0.24      $0.24
  1000   $0.24    $241.65</t>
        </r>
      </text>
    </comment>
    <comment ref="L4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$0.21      $0.21
    10   $0.17      $1.75
    50   $0.16      $7.88
   100   $0.14     $14.00
   500   $0.13     $66.50
  1000   $0.11    $112.00
  2500   $0.10    $262.50
  5000   $0.10    $507.50
 10000   $0.10    $980.00</t>
        </r>
      </text>
    </comment>
    <comment ref="N41" authorId="0">
      <text>
        <r>
          <rPr>
            <sz val="8"/>
            <color indexed="81"/>
            <rFont val="Tahoma"/>
            <family val="2"/>
          </rPr>
          <t>Footprint: Cylindrical Can, Radial
Frequency: 32.768kHz
Manf: Abracon LLC
Size: 0.083" Dia x 0.244" L (2.10mm x 6.20mm)</t>
        </r>
      </text>
    </comment>
    <comment ref="Q4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$0.22      $0.22
     5   $0.22      $1.12
    50   $0.17      $8.25
   250   $0.12     $30.65
   500   $0.12     $58.29
  1000   $0.09     $93.24
  2000   $0.08    $169.28
 10000   $0.08    $829.88</t>
        </r>
      </text>
    </comment>
    <comment ref="AA4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$0.18      $0.18
    10   $0.15      $1.53
    25   $0.14      $3.62
    50   $0.14      $6.85
   100   $0.12     $12.20
   500   $0.12     $58.00
  1000   $0.09     $93.00
  2500   $0.09    $217.50</t>
        </r>
      </text>
    </comment>
    <comment ref="AF4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$0.61      $0.61
    10   $0.61      $6.13
    50   $0.15      $7.66
   250   $0.14     $35.36
   500   $0.13     $64.83
   750   $0.12     $88.41</t>
        </r>
      </text>
    </comment>
    <comment ref="K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P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Z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E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J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<sst xmlns="http://schemas.openxmlformats.org/spreadsheetml/2006/main" count="369" uniqueCount="204">
  <si>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</si>
  <si>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</si>
  <si>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</si>
  <si>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</si>
  <si>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</si>
  <si>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</si>
  <si>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</si>
  <si>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</si>
  <si>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</si>
  <si>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</si>
  <si>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BT1</t>
  </si>
  <si>
    <t>JST-B2B-XH-A</t>
  </si>
  <si>
    <t>Connectors_JST:JST_XH_B02B-XH-A_02x2.50mm_Straight</t>
  </si>
  <si>
    <t>9V</t>
  </si>
  <si>
    <t>-</t>
  </si>
  <si>
    <t>BT2</t>
  </si>
  <si>
    <t>KEYSTONE 103</t>
  </si>
  <si>
    <t>Battery_Holders:Keystone_103_1x20mm-CoinCell</t>
  </si>
  <si>
    <t>Battery</t>
  </si>
  <si>
    <t>C1</t>
  </si>
  <si>
    <t>Capacitors_SMD:C_0805</t>
  </si>
  <si>
    <t>470nF</t>
  </si>
  <si>
    <t>C13</t>
  </si>
  <si>
    <t>C_0805_X7R_10NF</t>
  </si>
  <si>
    <t>10nF</t>
  </si>
  <si>
    <t>C14,C15</t>
  </si>
  <si>
    <t>18pF</t>
  </si>
  <si>
    <t>C16,C17</t>
  </si>
  <si>
    <t>12.5pF</t>
  </si>
  <si>
    <t>C2</t>
  </si>
  <si>
    <t>CPE_C_47UF_16V</t>
  </si>
  <si>
    <t>Capacitors_SMD:CP_Elec_5x5.3</t>
  </si>
  <si>
    <t>47uF</t>
  </si>
  <si>
    <t>C3</t>
  </si>
  <si>
    <t>1uF</t>
  </si>
  <si>
    <t>C4</t>
  </si>
  <si>
    <t>Capacitor_SMD:CP_Elec_4x5.4</t>
  </si>
  <si>
    <t>10uF</t>
  </si>
  <si>
    <t>C5-C12</t>
  </si>
  <si>
    <t>C5-C10,C12: -
C11: X7R</t>
  </si>
  <si>
    <t>D1</t>
  </si>
  <si>
    <t>1N4007</t>
  </si>
  <si>
    <t>Diodes_THT:D_DO-41_SOD81_P10.16mm_Horizontal</t>
  </si>
  <si>
    <t>D2</t>
  </si>
  <si>
    <t>BAT60JFILM</t>
  </si>
  <si>
    <t>Diodes_SMD:D_SOD-323</t>
  </si>
  <si>
    <t>D3-D5</t>
  </si>
  <si>
    <t>BZT52C3V3-7-F</t>
  </si>
  <si>
    <t>Diodes_SMD:D_SOD-123</t>
  </si>
  <si>
    <t>3.3V</t>
  </si>
  <si>
    <t>J1</t>
  </si>
  <si>
    <t>MJ-179PH</t>
  </si>
  <si>
    <t>Connectors:BARREL_JACK</t>
  </si>
  <si>
    <t>Barrel_Jack</t>
  </si>
  <si>
    <t>L1-L16</t>
  </si>
  <si>
    <t>MPZ2012S101A</t>
  </si>
  <si>
    <t>Inductor_SMD:L_0805_2012Metric</t>
  </si>
  <si>
    <t>150</t>
  </si>
  <si>
    <t>P1</t>
  </si>
  <si>
    <t>Pin_Headers:Pin_Header_Straight_2x03_Pitch2.54mm</t>
  </si>
  <si>
    <t>CONN_02X03</t>
  </si>
  <si>
    <t>P2</t>
  </si>
  <si>
    <t>Connector_JST:JST_XH_B04B-XH-A_1x04_P2.50mm_Vertical</t>
  </si>
  <si>
    <t>Conn_01x04</t>
  </si>
  <si>
    <t>Q1</t>
  </si>
  <si>
    <t>BS250FTA</t>
  </si>
  <si>
    <t>TO_SOT_Packages_SMD:TSOT-23</t>
  </si>
  <si>
    <t>BS250</t>
  </si>
  <si>
    <t>Q2</t>
  </si>
  <si>
    <t>BD139</t>
  </si>
  <si>
    <t>TO_SOT_Packages_THT:TO-126_Vertical</t>
  </si>
  <si>
    <t>R1,R2,R8</t>
  </si>
  <si>
    <t>RC0805JR-0710KL</t>
  </si>
  <si>
    <t>Resistors_SMD:R_0805</t>
  </si>
  <si>
    <t>10K</t>
  </si>
  <si>
    <t>R6,R7</t>
  </si>
  <si>
    <t>RC0805JR-075K1L</t>
  </si>
  <si>
    <t>5.1K</t>
  </si>
  <si>
    <t>R3-R5</t>
  </si>
  <si>
    <t>220R</t>
  </si>
  <si>
    <t>SW1,SW2</t>
  </si>
  <si>
    <t>Buttons_Switches_THT:SW_PUSH_6mm_h5mm</t>
  </si>
  <si>
    <t>SW_Push</t>
  </si>
  <si>
    <t>U1</t>
  </si>
  <si>
    <t>LM3940IMP-3.3/NOPB</t>
  </si>
  <si>
    <t>TO_SOT_Packages_SMD:SOT-223</t>
  </si>
  <si>
    <t>LM3940</t>
  </si>
  <si>
    <t>U11</t>
  </si>
  <si>
    <t>ADG407BNZ</t>
  </si>
  <si>
    <t>Housings_DIP:DIP-28_W15.24mm</t>
  </si>
  <si>
    <t>ADG407</t>
  </si>
  <si>
    <t>U12</t>
  </si>
  <si>
    <t>JST-B6B-XH-A</t>
  </si>
  <si>
    <t>Connectors_JST:JST_XH_B06B-XH-A_06x2.50mm_Straight</t>
  </si>
  <si>
    <t>I2C_20x4_DISPLAY</t>
  </si>
  <si>
    <t>U13</t>
  </si>
  <si>
    <t>AD595CQ</t>
  </si>
  <si>
    <t>Housings_DIP:DIP-14_W7.62mm</t>
  </si>
  <si>
    <t>AD595</t>
  </si>
  <si>
    <t>U14</t>
  </si>
  <si>
    <t>ATMEGA328P-PU</t>
  </si>
  <si>
    <t>Housings_DIP:DIP-28_W7.62mm</t>
  </si>
  <si>
    <t>U15</t>
  </si>
  <si>
    <t>DS1307ZN+</t>
  </si>
  <si>
    <t>Housings_SOIC:SOIC-8_3.9x4.9mm_Pitch1.27mm</t>
  </si>
  <si>
    <t>DS1307+</t>
  </si>
  <si>
    <t>U2</t>
  </si>
  <si>
    <t>L7805CP</t>
  </si>
  <si>
    <t>TO_SOT_Packages_THT:TO-220_Vertical</t>
  </si>
  <si>
    <t>7805</t>
  </si>
  <si>
    <t>U3-U6</t>
  </si>
  <si>
    <t>JST B2B-XH-A</t>
  </si>
  <si>
    <t>TC_Connector</t>
  </si>
  <si>
    <t>U7-U10</t>
  </si>
  <si>
    <t>B2B-XH-A</t>
  </si>
  <si>
    <t>XS1</t>
  </si>
  <si>
    <t>SD_Card[uSD]</t>
  </si>
  <si>
    <t>ebay</t>
  </si>
  <si>
    <t>jp_personal:Conn_uSDcard</t>
  </si>
  <si>
    <t>SD_ebay-uSD-push/push_SMD</t>
  </si>
  <si>
    <t>Y1</t>
  </si>
  <si>
    <t>FOXSLF/160-20</t>
  </si>
  <si>
    <t>Crystals:Crystal_HC49-U_Vertical</t>
  </si>
  <si>
    <t>16MHz</t>
  </si>
  <si>
    <t>16MHz Vertical crystal</t>
  </si>
  <si>
    <t>Y2</t>
  </si>
  <si>
    <t>AB26T-32.768KHZ</t>
  </si>
  <si>
    <t>Crystals:Crystal_Round_d3.0mm_Vertical</t>
  </si>
  <si>
    <t>32.768kHz</t>
  </si>
  <si>
    <t>Prj:</t>
  </si>
  <si>
    <t>8-Channel Thermocouple Datalogger</t>
  </si>
  <si>
    <t>Co.:</t>
  </si>
  <si>
    <t>JP Enterprises</t>
  </si>
  <si>
    <t>Prj date:</t>
  </si>
  <si>
    <t>Friday, 29 June 2018 at 12:55:12</t>
  </si>
  <si>
    <t>Board Qty:</t>
  </si>
  <si>
    <t>Total Cost:</t>
  </si>
  <si>
    <t>Unit Cost:</t>
  </si>
  <si>
    <t>$ date:</t>
  </si>
  <si>
    <t>2018-07-04 23:36:02</t>
  </si>
  <si>
    <t>Digi-Key</t>
  </si>
  <si>
    <t>Avail</t>
  </si>
  <si>
    <t>Purch</t>
  </si>
  <si>
    <t>Cat#</t>
  </si>
  <si>
    <t>497-3707-1-ND</t>
  </si>
  <si>
    <t>BZT52C3V3-FDICT-ND</t>
  </si>
  <si>
    <t>445-172903-1-ND</t>
  </si>
  <si>
    <t>NonStk</t>
  </si>
  <si>
    <t>BS250FCT-ND</t>
  </si>
  <si>
    <t>497-6656-5-ND</t>
  </si>
  <si>
    <t>311-10KARCT-ND</t>
  </si>
  <si>
    <t>311-5.1KARCT-ND</t>
  </si>
  <si>
    <t>LM3940IMP-3.3/NOPBCT-ND</t>
  </si>
  <si>
    <t>ADG407BNZ-ND</t>
  </si>
  <si>
    <t>AD595CQ-ND</t>
  </si>
  <si>
    <t>ATMEGA328P-PU-ND</t>
  </si>
  <si>
    <t>DS1307ZN+-ND</t>
  </si>
  <si>
    <t>497-1442-5-ND</t>
  </si>
  <si>
    <t>455-2946-ND</t>
  </si>
  <si>
    <t>631-1108-ND</t>
  </si>
  <si>
    <t>535-9032-ND</t>
  </si>
  <si>
    <t>Farnell</t>
  </si>
  <si>
    <t>1467514</t>
  </si>
  <si>
    <t>1843704</t>
  </si>
  <si>
    <t>1843731</t>
  </si>
  <si>
    <t>9556052</t>
  </si>
  <si>
    <t>9234136</t>
  </si>
  <si>
    <t>102052</t>
  </si>
  <si>
    <t>9756434</t>
  </si>
  <si>
    <t>2467704</t>
  </si>
  <si>
    <t>Mouser</t>
  </si>
  <si>
    <t>522-BS250FTA</t>
  </si>
  <si>
    <t>Newark</t>
  </si>
  <si>
    <t>10M2939</t>
  </si>
  <si>
    <t>12T1447</t>
  </si>
  <si>
    <t>12T1444</t>
  </si>
  <si>
    <t>33X4079</t>
  </si>
  <si>
    <t>68R0258</t>
  </si>
  <si>
    <t>15P0723</t>
  </si>
  <si>
    <t>68T2944</t>
  </si>
  <si>
    <t>56P8824</t>
  </si>
  <si>
    <t>68X0156</t>
  </si>
  <si>
    <t>89K0457</t>
  </si>
  <si>
    <t>Rs Components</t>
  </si>
  <si>
    <t>714-6879</t>
  </si>
  <si>
    <t>122-0905</t>
  </si>
  <si>
    <t>604-2202</t>
  </si>
  <si>
    <t>215-6593</t>
  </si>
  <si>
    <t>314-1823</t>
  </si>
  <si>
    <t>121-8914</t>
  </si>
  <si>
    <t>523-0054</t>
  </si>
  <si>
    <t>169-8737</t>
  </si>
  <si>
    <t>921-4545</t>
  </si>
  <si>
    <t>732-7333</t>
  </si>
  <si>
    <t>296-756</t>
  </si>
  <si>
    <t>820-1554</t>
  </si>
  <si>
    <t>173-4298</t>
  </si>
  <si>
    <t>171-0553</t>
  </si>
  <si>
    <t>Tme</t>
  </si>
  <si>
    <t>1N4007-DC</t>
  </si>
  <si>
    <t>RC0805JR-0710K</t>
  </si>
  <si>
    <t>RC0805JR-075K1</t>
  </si>
  <si>
    <t>LM3940IMP-3.3</t>
  </si>
  <si>
    <t>Distributors scraped by KiCost\N{REGISTERED SIGN} v.0.1.46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</si>
</sst>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0" applyFont="1" applyAlignment="1">
      <alignment horizontal="right" vertical="center"/>
    </xf>
    <xf numFmtId="0" fontId="10" fillId="0" borderId="0" xfId="1" applyAlignment="1" applyProtection="1"/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t.farnell.com/on-semiconductor/1n4007/diodo-standard-1a-1000v-do-41/dp/1467514?st=1N4007" TargetMode="External"/><Relationship Id="rId2" Type="http://schemas.openxmlformats.org/officeDocument/2006/relationships/hyperlink" Target="http://www.newark.com/nte-electronics/1n4007/standard-diode-1a-1kv-do-41/dp/10M2939?st=1N4007" TargetMode="External"/><Relationship Id="rId3" Type="http://schemas.openxmlformats.org/officeDocument/2006/relationships/hyperlink" Target="https://www.tme.eu/en/details/1n4007-dc/tht-universal-diodes/dc-components/1n4007/" TargetMode="External"/><Relationship Id="rId4" Type="http://schemas.openxmlformats.org/officeDocument/2006/relationships/hyperlink" Target="https://www.digikey.com/product-detail/en/stmicroelectronics/BAT60JFILM/497-3707-1-ND/686425" TargetMode="External"/><Relationship Id="rId5" Type="http://schemas.openxmlformats.org/officeDocument/2006/relationships/hyperlink" Target="http://it.rs-online.com/web/p/diodi-rettificatori-e-schottky/7146879/" TargetMode="External"/><Relationship Id="rId6" Type="http://schemas.openxmlformats.org/officeDocument/2006/relationships/hyperlink" Target="https://www.digikey.com/product-detail/en/diodes-incorporated/BZT52C3V3-7-F/BZT52C3V3-FDICT-ND/717854" TargetMode="External"/><Relationship Id="rId7" Type="http://schemas.openxmlformats.org/officeDocument/2006/relationships/hyperlink" Target="http://it.farnell.com/diodes-inc/bzt52c3v3-7-f/diodo-zener-3-3v-0-5w-sod-123/dp/1843704?st=BZT52C3V3-7-F" TargetMode="External"/><Relationship Id="rId8" Type="http://schemas.openxmlformats.org/officeDocument/2006/relationships/hyperlink" Target="http://www.newark.com/webapp/wcs/stores/servlet/Search?catalogId=15003&amp;langId=-1&amp;storeId=10194&amp;gs=true&amp;st=BZT52C3V3-7-F" TargetMode="External"/><Relationship Id="rId9" Type="http://schemas.openxmlformats.org/officeDocument/2006/relationships/hyperlink" Target="http://it.rs-online.com/web/p/diodi-zener/1220905/" TargetMode="External"/><Relationship Id="rId10" Type="http://schemas.openxmlformats.org/officeDocument/2006/relationships/hyperlink" Target="https://www.tme.eu/en/details/bzt52c3v3-7-f/smd-zener-diodes/diodes-incorporated/" TargetMode="External"/><Relationship Id="rId11" Type="http://schemas.openxmlformats.org/officeDocument/2006/relationships/hyperlink" Target="https://www.digikey.com/product-detail/en/tdk-corporation/MPZ2012S101ATD25/445-172903-1-ND/5040534" TargetMode="External"/><Relationship Id="rId12" Type="http://schemas.openxmlformats.org/officeDocument/2006/relationships/hyperlink" Target="http://it.rs-online.com/web/c/?searchTerm=MPZ2012S101A" TargetMode="External"/><Relationship Id="rId13" Type="http://schemas.openxmlformats.org/officeDocument/2006/relationships/hyperlink" Target="https://www.digikey.com/product-detail/en/diodes-incorporated/BS250FTA/BS250FCT-ND/53566" TargetMode="External"/><Relationship Id="rId14" Type="http://schemas.openxmlformats.org/officeDocument/2006/relationships/hyperlink" Target="http://it.farnell.com/diodes-inc/bs250fta/mosfet-canale-p-45v-0-09a-sot23/dp/1843731?st=BS250FTA" TargetMode="External"/><Relationship Id="rId15" Type="http://schemas.openxmlformats.org/officeDocument/2006/relationships/hyperlink" Target="https://eu.mouser.com/Search/Refine.aspx?Keyword=BS250FTA" TargetMode="External"/><Relationship Id="rId16" Type="http://schemas.openxmlformats.org/officeDocument/2006/relationships/hyperlink" Target="http://www.newark.com/webapp/wcs/stores/servlet/Search?catalogId=15003&amp;langId=-1&amp;storeId=10194&amp;gs=true&amp;st=BS250FTA" TargetMode="External"/><Relationship Id="rId17" Type="http://schemas.openxmlformats.org/officeDocument/2006/relationships/hyperlink" Target="http://it.rs-online.com/web/p/transistor-mosfet/2156593/" TargetMode="External"/><Relationship Id="rId18" Type="http://schemas.openxmlformats.org/officeDocument/2006/relationships/hyperlink" Target="https://www.digikey.com/product-detail/en/stmicroelectronics/BD139/497-6656-5-ND/1037682" TargetMode="External"/><Relationship Id="rId19" Type="http://schemas.openxmlformats.org/officeDocument/2006/relationships/hyperlink" Target="http://it.farnell.com/on-semiconductor/bd139g/transistor-npn-to-225aa/dp/9556052?st=BD139" TargetMode="External"/><Relationship Id="rId20" Type="http://schemas.openxmlformats.org/officeDocument/2006/relationships/hyperlink" Target="http://www.newark.com/stmicroelectronics/bd139/bipolar-bjt-single-transistor/dp/33X4079?st=BD139" TargetMode="External"/><Relationship Id="rId21" Type="http://schemas.openxmlformats.org/officeDocument/2006/relationships/hyperlink" Target="http://it.rs-online.com/web/p/transistor-bipolari/3141823/" TargetMode="External"/><Relationship Id="rId22" Type="http://schemas.openxmlformats.org/officeDocument/2006/relationships/hyperlink" Target="https://www.tme.eu/en/details/bd139/npn-tht-transistors/st-microelectronics/" TargetMode="External"/><Relationship Id="rId23" Type="http://schemas.openxmlformats.org/officeDocument/2006/relationships/hyperlink" Target="https://www.digikey.com/product-detail/en/yageo/RC0805JR-0710KL/311-10KARCT-ND/731188" TargetMode="External"/><Relationship Id="rId24" Type="http://schemas.openxmlformats.org/officeDocument/2006/relationships/hyperlink" Target="http://it.farnell.com/yageo/rc0805jr-0710kl/res-film-spesso-10k-5-0-125w-0805/dp/9234136?st=RC0805JR-0710KL" TargetMode="External"/><Relationship Id="rId25" Type="http://schemas.openxmlformats.org/officeDocument/2006/relationships/hyperlink" Target="http://www.newark.com/yageo/rc0805jr-0710kl/res-thick-film-10k-5-0-125w-0805/dp/68R0258?st=RC0805JR-0710KL" TargetMode="External"/><Relationship Id="rId26" Type="http://schemas.openxmlformats.org/officeDocument/2006/relationships/hyperlink" Target="https://www.tme.eu/en/details/rc0805jr-0710k/0805-smd-resistors/yageo/rc0805jr-0710kl/" TargetMode="External"/><Relationship Id="rId27" Type="http://schemas.openxmlformats.org/officeDocument/2006/relationships/hyperlink" Target="https://www.digikey.com/product-detail/en/yageo/RC0805JR-075K1L/311-5.1KARCT-ND/731285" TargetMode="External"/><Relationship Id="rId28" Type="http://schemas.openxmlformats.org/officeDocument/2006/relationships/hyperlink" Target="https://www.tme.eu/en/details/rc0805jr-075k1/0805-smd-resistors/yageo/rc0805jr-075k1l/" TargetMode="External"/><Relationship Id="rId29" Type="http://schemas.openxmlformats.org/officeDocument/2006/relationships/hyperlink" Target="https://www.digikey.com/product-detail/en/texas-instruments/LM3940IMP-3.3-NOPB/LM3940IMP-3.3-NOPBCT-ND/308025" TargetMode="External"/><Relationship Id="rId30" Type="http://schemas.openxmlformats.org/officeDocument/2006/relationships/hyperlink" Target="http://it.rs-online.com/web/p/regolatori-di-tensione-low-dropout/1218914/" TargetMode="External"/><Relationship Id="rId31" Type="http://schemas.openxmlformats.org/officeDocument/2006/relationships/hyperlink" Target="https://www.tme.eu/en/details/lm3940imp-3.3/ldo-unregulated-voltage-regulators/texas-instruments/lm3940imp-33nopb/" TargetMode="External"/><Relationship Id="rId32" Type="http://schemas.openxmlformats.org/officeDocument/2006/relationships/hyperlink" Target="https://www.digikey.com/products/en?keywords=ADG407BNZ" TargetMode="External"/><Relationship Id="rId33" Type="http://schemas.openxmlformats.org/officeDocument/2006/relationships/hyperlink" Target="http://it.rs-online.com/web/p/multiplexer/5230054/" TargetMode="External"/><Relationship Id="rId34" Type="http://schemas.openxmlformats.org/officeDocument/2006/relationships/hyperlink" Target="https://www.digikey.com/products/en?keywords=AD595CQ" TargetMode="External"/><Relationship Id="rId35" Type="http://schemas.openxmlformats.org/officeDocument/2006/relationships/hyperlink" Target="http://it.farnell.com/Search?storeId=10165&amp;catalogId=15001&amp;categoryName=&amp;selectedCategoryId=&amp;langId=-4&amp;categoryIdBox=&amp;st=AD595CQ" TargetMode="External"/><Relationship Id="rId36" Type="http://schemas.openxmlformats.org/officeDocument/2006/relationships/hyperlink" Target="http://www.newark.com/webapp/wcs/stores/servlet/Search?catalogId=15003&amp;langId=-1&amp;storeId=10194&amp;gs=true&amp;st=AD595CQ" TargetMode="External"/><Relationship Id="rId37" Type="http://schemas.openxmlformats.org/officeDocument/2006/relationships/hyperlink" Target="http://it.rs-online.com/web/p/amplificatori-da-strumentazione/1698737/" TargetMode="External"/><Relationship Id="rId38" Type="http://schemas.openxmlformats.org/officeDocument/2006/relationships/hyperlink" Target="https://www.digikey.com/products/en?keywords=ATMEGA328P-PU" TargetMode="External"/><Relationship Id="rId39" Type="http://schemas.openxmlformats.org/officeDocument/2006/relationships/hyperlink" Target="http://www.newark.com/webapp/wcs/stores/servlet/Search?catalogId=15003&amp;langId=-1&amp;storeId=10194&amp;gs=true&amp;st=ATMEGA328P-PU" TargetMode="External"/><Relationship Id="rId40" Type="http://schemas.openxmlformats.org/officeDocument/2006/relationships/hyperlink" Target="http://it.rs-online.com/web/p/microcontroller/9214545/" TargetMode="External"/><Relationship Id="rId41" Type="http://schemas.openxmlformats.org/officeDocument/2006/relationships/hyperlink" Target="https://www.tme.eu/en/details/atmega328p-pu/8-bit-avr-family/microchip-atmel/" TargetMode="External"/><Relationship Id="rId42" Type="http://schemas.openxmlformats.org/officeDocument/2006/relationships/hyperlink" Target="https://datasheets.maximintegrated.com/en/ds/DS1307.pdf" TargetMode="External"/><Relationship Id="rId43" Type="http://schemas.openxmlformats.org/officeDocument/2006/relationships/hyperlink" Target="https://www.digikey.com/product-detail/en/maxim-integrated/DS1307ZN/DS1307ZN-ND/956881" TargetMode="External"/><Relationship Id="rId44" Type="http://schemas.openxmlformats.org/officeDocument/2006/relationships/hyperlink" Target="http://it.rs-online.com/web/p/clock-real-time/7327333/" TargetMode="External"/><Relationship Id="rId45" Type="http://schemas.openxmlformats.org/officeDocument/2006/relationships/hyperlink" Target="https://www.tme.eu/en/details/ds1307zn+/rtc-circuits/maxim-dallas/" TargetMode="External"/><Relationship Id="rId46" Type="http://schemas.openxmlformats.org/officeDocument/2006/relationships/hyperlink" Target="https://www.digikey.com/products/en?keywords=L7805CP" TargetMode="External"/><Relationship Id="rId47" Type="http://schemas.openxmlformats.org/officeDocument/2006/relationships/hyperlink" Target="http://it.farnell.com/Search?storeId=10165&amp;catalogId=15001&amp;categoryName=&amp;selectedCategoryId=&amp;langId=-4&amp;categoryIdBox=&amp;st=L7805CP" TargetMode="External"/><Relationship Id="rId48" Type="http://schemas.openxmlformats.org/officeDocument/2006/relationships/hyperlink" Target="http://www.newark.com/stmicroelectronics/l7805cp/power-management/dp/56P8824?st=L7805CP" TargetMode="External"/><Relationship Id="rId49" Type="http://schemas.openxmlformats.org/officeDocument/2006/relationships/hyperlink" Target="http://it.rs-online.com/web/p/regolatori-di-tensione-lineari/0296756/" TargetMode="External"/><Relationship Id="rId50" Type="http://schemas.openxmlformats.org/officeDocument/2006/relationships/hyperlink" Target="https://www.tme.eu/en/details/l7805cp/unregulated-voltage-regulators/st-microelectronics/" TargetMode="External"/><Relationship Id="rId51" Type="http://schemas.openxmlformats.org/officeDocument/2006/relationships/hyperlink" Target="https://www.tme.eu/en/details/b2b-xh-a/raster-signal-connectors-250mm/jst/" TargetMode="External"/><Relationship Id="rId52" Type="http://schemas.openxmlformats.org/officeDocument/2006/relationships/hyperlink" Target="https://www.digikey.com/product-detail/en/jst-sales-america-inc/B2B-XH-A-GU/455-2946-ND/2043065" TargetMode="External"/><Relationship Id="rId53" Type="http://schemas.openxmlformats.org/officeDocument/2006/relationships/hyperlink" Target="http://it.rs-online.com/web/p/file-di-contatti-da-pcb/8201554/" TargetMode="External"/><Relationship Id="rId54" Type="http://schemas.openxmlformats.org/officeDocument/2006/relationships/hyperlink" Target="https://www.tme.eu/en/details/b2b-xh-a/raster-signal-connectors-250mm/jst/" TargetMode="External"/><Relationship Id="rId55" Type="http://schemas.openxmlformats.org/officeDocument/2006/relationships/hyperlink" Target="http://www.newark.com/webapp/wcs/stores/servlet/Search?catalogId=15003&amp;langId=-1&amp;storeId=10194&amp;gs=true&amp;st=SD_Card%5BuSD%5D" TargetMode="External"/><Relationship Id="rId56" Type="http://schemas.openxmlformats.org/officeDocument/2006/relationships/hyperlink" Target="https://www.digikey.com/products/en?keywords=FOXSLF%2F160-20" TargetMode="External"/><Relationship Id="rId57" Type="http://schemas.openxmlformats.org/officeDocument/2006/relationships/hyperlink" Target="http://it.rs-online.com/web/p/cristalli/1734298/" TargetMode="External"/><Relationship Id="rId58" Type="http://schemas.openxmlformats.org/officeDocument/2006/relationships/hyperlink" Target="https://www.digikey.com/product-detail/en/abracon-llc/AB26T-32.768KHZ/535-9032-ND/675227" TargetMode="External"/><Relationship Id="rId59" Type="http://schemas.openxmlformats.org/officeDocument/2006/relationships/hyperlink" Target="http://it.farnell.com/abracon/ab26t-32-768khz/crystal-32-768khz-12-5pf-cylinder/dp/2467704?st=AB26T-32.768KHZ" TargetMode="External"/><Relationship Id="rId60" Type="http://schemas.openxmlformats.org/officeDocument/2006/relationships/hyperlink" Target="http://www.newark.com/abracon/ab26t-32-768khz/crystal-32-768khz-12-5pf-cylinder/dp/89K0457?st=AB26T-32.768KHZ" TargetMode="External"/><Relationship Id="rId61" Type="http://schemas.openxmlformats.org/officeDocument/2006/relationships/hyperlink" Target="http://it.rs-online.com/web/p/cristalli/1710553/" TargetMode="External"/><Relationship Id="rId62" Type="http://schemas.openxmlformats.org/officeDocument/2006/relationships/vmlDrawing" Target="../drawings/vmlDrawing1.vml"/><Relationship Id="rId6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78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15.7109375" customWidth="1" outlineLevel="2"/>
    <col min="15" max="15" width="9.140625" outlineLevel="1"/>
    <col min="16" max="16" width="9.140625" outlineLevel="2"/>
    <col min="17" max="17" width="9.140625" outlineLevel="2"/>
    <col min="18" max="18" width="15.7109375" customWidth="1"/>
    <col min="19" max="19" width="15.7109375" customWidth="1" outlineLevel="2"/>
    <col min="20" max="20" width="9.140625" outlineLevel="1"/>
    <col min="21" max="21" width="9.140625" outlineLevel="2"/>
    <col min="22" max="22" width="9.140625" outlineLevel="2"/>
    <col min="23" max="23" width="15.7109375" customWidth="1"/>
    <col min="24" max="24" width="15.7109375" customWidth="1" outlineLevel="2"/>
    <col min="25" max="25" width="9.140625" outlineLevel="1"/>
    <col min="26" max="26" width="9.140625" outlineLevel="2"/>
    <col min="27" max="27" width="9.140625" outlineLevel="2"/>
    <col min="28" max="28" width="15.7109375" customWidth="1"/>
    <col min="29" max="29" width="15.7109375" customWidth="1" outlineLevel="2"/>
    <col min="30" max="30" width="9.140625" outlineLevel="1"/>
    <col min="31" max="31" width="9.140625" outlineLevel="2"/>
    <col min="32" max="32" width="9.140625" outlineLevel="2"/>
    <col min="33" max="33" width="15.7109375" customWidth="1"/>
    <col min="34" max="34" width="15.7109375" customWidth="1" outlineLevel="2"/>
    <col min="35" max="35" width="9.140625" outlineLevel="1"/>
    <col min="36" max="36" width="9.140625" outlineLevel="2"/>
    <col min="37" max="37" width="9.140625" outlineLevel="2"/>
    <col min="38" max="38" width="15.7109375" customWidth="1"/>
    <col min="39" max="39" width="15.7109375" customWidth="1" outlineLevel="2"/>
  </cols>
  <sheetData>
    <row r="1" spans="1:39">
      <c r="A1" s="2" t="s">
        <v>129</v>
      </c>
      <c r="B1" s="3" t="s">
        <v>130</v>
      </c>
      <c r="H1" s="4" t="s">
        <v>135</v>
      </c>
      <c r="I1" s="4">
        <v>100</v>
      </c>
    </row>
    <row r="2" spans="1:39">
      <c r="A2" s="2" t="s">
        <v>131</v>
      </c>
      <c r="B2" s="3" t="s">
        <v>132</v>
      </c>
      <c r="H2" s="2" t="s">
        <v>137</v>
      </c>
      <c r="I2" s="5">
        <f>TotalCost/BoardQty</f>
        <v>0</v>
      </c>
    </row>
    <row r="3" spans="1:39">
      <c r="A3" s="2" t="s">
        <v>133</v>
      </c>
      <c r="B3" s="3" t="s">
        <v>134</v>
      </c>
      <c r="H3" s="2" t="s">
        <v>136</v>
      </c>
      <c r="I3" s="6">
        <f>SUM(I7:I41)</f>
        <v>0</v>
      </c>
      <c r="M3" s="6">
        <f>SUM(M7:M41)</f>
        <v>0</v>
      </c>
      <c r="N3" s="7">
        <f>(ROWS(M7:M41)-COUNTBLANK(M7:M41))&amp;" of "&amp;ROWS(M7:M41)&amp;" parts found"</f>
        <v>0</v>
      </c>
      <c r="R3" s="6">
        <f>SUM(R7:R41)</f>
        <v>0</v>
      </c>
      <c r="S3" s="7">
        <f>(ROWS(R7:R41)-COUNTBLANK(R7:R41))&amp;" of "&amp;ROWS(R7:R41)&amp;" parts found"</f>
        <v>0</v>
      </c>
      <c r="W3" s="6">
        <f>SUM(W7:W41)</f>
        <v>0</v>
      </c>
      <c r="X3" s="7">
        <f>(ROWS(W7:W41)-COUNTBLANK(W7:W41))&amp;" of "&amp;ROWS(W7:W41)&amp;" parts found"</f>
        <v>0</v>
      </c>
      <c r="AB3" s="6">
        <f>SUM(AB7:AB41)</f>
        <v>0</v>
      </c>
      <c r="AC3" s="7">
        <f>(ROWS(AB7:AB41)-COUNTBLANK(AB7:AB41))&amp;" of "&amp;ROWS(AB7:AB41)&amp;" parts found"</f>
        <v>0</v>
      </c>
      <c r="AG3" s="6">
        <f>SUM(AG7:AG41)</f>
        <v>0</v>
      </c>
      <c r="AH3" s="7">
        <f>(ROWS(AG7:AG41)-COUNTBLANK(AG7:AG41))&amp;" of "&amp;ROWS(AG7:AG41)&amp;" parts found"</f>
        <v>0</v>
      </c>
      <c r="AL3" s="6">
        <f>SUM(AL7:AL41)</f>
        <v>0</v>
      </c>
      <c r="AM3" s="7">
        <f>(ROWS(AL7:AL41)-COUNTBLANK(AL7:AL41))&amp;" of "&amp;ROWS(AL7:AL41)&amp;" parts found"</f>
        <v>0</v>
      </c>
    </row>
    <row r="4" spans="1:39">
      <c r="A4" s="2" t="s">
        <v>138</v>
      </c>
      <c r="B4" s="3" t="s">
        <v>139</v>
      </c>
    </row>
    <row r="5" spans="1:39">
      <c r="A5" s="8" t="s">
        <v>0</v>
      </c>
      <c r="B5" s="8"/>
      <c r="C5" s="8"/>
      <c r="D5" s="8"/>
      <c r="E5" s="8"/>
      <c r="F5" s="8"/>
      <c r="G5" s="8"/>
      <c r="H5" s="8"/>
      <c r="I5" s="8"/>
      <c r="J5" s="9" t="s">
        <v>140</v>
      </c>
      <c r="K5" s="9"/>
      <c r="L5" s="9"/>
      <c r="M5" s="9"/>
      <c r="N5" s="9"/>
      <c r="O5" s="10" t="s">
        <v>161</v>
      </c>
      <c r="P5" s="10"/>
      <c r="Q5" s="10"/>
      <c r="R5" s="10"/>
      <c r="S5" s="10"/>
      <c r="T5" s="11" t="s">
        <v>170</v>
      </c>
      <c r="U5" s="11"/>
      <c r="V5" s="11"/>
      <c r="W5" s="11"/>
      <c r="X5" s="11"/>
      <c r="Y5" s="12" t="s">
        <v>172</v>
      </c>
      <c r="Z5" s="12"/>
      <c r="AA5" s="12"/>
      <c r="AB5" s="12"/>
      <c r="AC5" s="12"/>
      <c r="AD5" s="13" t="s">
        <v>183</v>
      </c>
      <c r="AE5" s="13"/>
      <c r="AF5" s="13"/>
      <c r="AG5" s="13"/>
      <c r="AH5" s="13"/>
      <c r="AI5" s="14" t="s">
        <v>198</v>
      </c>
      <c r="AJ5" s="14"/>
      <c r="AK5" s="14"/>
      <c r="AL5" s="14"/>
      <c r="AM5" s="14"/>
    </row>
    <row r="6" spans="1:39">
      <c r="A6" s="15" t="s">
        <v>6</v>
      </c>
      <c r="B6" s="15" t="s">
        <v>8</v>
      </c>
      <c r="C6" s="15" t="s">
        <v>9</v>
      </c>
      <c r="D6" s="15" t="s">
        <v>5</v>
      </c>
      <c r="E6" s="15" t="s">
        <v>4</v>
      </c>
      <c r="F6" s="15" t="s">
        <v>1</v>
      </c>
      <c r="G6" s="15" t="s">
        <v>7</v>
      </c>
      <c r="H6" s="15" t="s">
        <v>3</v>
      </c>
      <c r="I6" s="15" t="s">
        <v>2</v>
      </c>
      <c r="J6" s="15" t="s">
        <v>141</v>
      </c>
      <c r="K6" s="15" t="s">
        <v>142</v>
      </c>
      <c r="L6" s="15" t="s">
        <v>3</v>
      </c>
      <c r="M6" s="15" t="s">
        <v>2</v>
      </c>
      <c r="N6" s="15" t="s">
        <v>143</v>
      </c>
      <c r="O6" s="15" t="s">
        <v>141</v>
      </c>
      <c r="P6" s="15" t="s">
        <v>142</v>
      </c>
      <c r="Q6" s="15" t="s">
        <v>3</v>
      </c>
      <c r="R6" s="15" t="s">
        <v>2</v>
      </c>
      <c r="S6" s="15" t="s">
        <v>143</v>
      </c>
      <c r="T6" s="15" t="s">
        <v>141</v>
      </c>
      <c r="U6" s="15" t="s">
        <v>142</v>
      </c>
      <c r="V6" s="15" t="s">
        <v>3</v>
      </c>
      <c r="W6" s="15" t="s">
        <v>2</v>
      </c>
      <c r="X6" s="15" t="s">
        <v>143</v>
      </c>
      <c r="Y6" s="15" t="s">
        <v>141</v>
      </c>
      <c r="Z6" s="15" t="s">
        <v>142</v>
      </c>
      <c r="AA6" s="15" t="s">
        <v>3</v>
      </c>
      <c r="AB6" s="15" t="s">
        <v>2</v>
      </c>
      <c r="AC6" s="15" t="s">
        <v>143</v>
      </c>
      <c r="AD6" s="15" t="s">
        <v>141</v>
      </c>
      <c r="AE6" s="15" t="s">
        <v>142</v>
      </c>
      <c r="AF6" s="15" t="s">
        <v>3</v>
      </c>
      <c r="AG6" s="15" t="s">
        <v>2</v>
      </c>
      <c r="AH6" s="15" t="s">
        <v>143</v>
      </c>
      <c r="AI6" s="15" t="s">
        <v>141</v>
      </c>
      <c r="AJ6" s="15" t="s">
        <v>142</v>
      </c>
      <c r="AK6" s="15" t="s">
        <v>3</v>
      </c>
      <c r="AL6" s="15" t="s">
        <v>2</v>
      </c>
      <c r="AM6" s="15" t="s">
        <v>143</v>
      </c>
    </row>
    <row r="7" spans="1:39">
      <c r="A7" s="16" t="s">
        <v>10</v>
      </c>
      <c r="B7" s="16" t="s">
        <v>13</v>
      </c>
      <c r="C7" s="16" t="s">
        <v>14</v>
      </c>
      <c r="D7" s="16" t="s">
        <v>12</v>
      </c>
      <c r="F7" s="16" t="s">
        <v>11</v>
      </c>
      <c r="G7" s="16">
        <f>BoardQty*1</f>
        <v>0</v>
      </c>
      <c r="H7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7" s="17">
        <f>iferror(G7*H7,"")</f>
        <v>0</v>
      </c>
    </row>
    <row r="8" spans="1:39">
      <c r="A8" s="16" t="s">
        <v>15</v>
      </c>
      <c r="B8" s="16" t="s">
        <v>18</v>
      </c>
      <c r="C8" s="16" t="s">
        <v>14</v>
      </c>
      <c r="D8" s="16" t="s">
        <v>17</v>
      </c>
      <c r="F8" s="16" t="s">
        <v>16</v>
      </c>
      <c r="G8" s="16">
        <f>BoardQty*1</f>
        <v>0</v>
      </c>
      <c r="H8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8" s="17">
        <f>iferror(G8*H8,"")</f>
        <v>0</v>
      </c>
    </row>
    <row r="9" spans="1:39">
      <c r="A9" s="16" t="s">
        <v>19</v>
      </c>
      <c r="B9" s="16" t="s">
        <v>21</v>
      </c>
      <c r="C9" s="16" t="s">
        <v>14</v>
      </c>
      <c r="D9" s="16" t="s">
        <v>20</v>
      </c>
      <c r="F9" s="16" t="s">
        <v>14</v>
      </c>
      <c r="G9" s="16">
        <f>BoardQty*1</f>
        <v>0</v>
      </c>
      <c r="H9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9" s="17">
        <f>iferror(G9*H9,"")</f>
        <v>0</v>
      </c>
    </row>
    <row r="10" spans="1:39">
      <c r="A10" s="16" t="s">
        <v>22</v>
      </c>
      <c r="B10" s="16" t="s">
        <v>24</v>
      </c>
      <c r="C10" s="16" t="s">
        <v>14</v>
      </c>
      <c r="D10" s="16" t="s">
        <v>20</v>
      </c>
      <c r="F10" s="16" t="s">
        <v>23</v>
      </c>
      <c r="G10" s="16">
        <f>BoardQty*1</f>
        <v>0</v>
      </c>
      <c r="H10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0" s="17">
        <f>iferror(G10*H10,"")</f>
        <v>0</v>
      </c>
    </row>
    <row r="11" spans="1:39">
      <c r="A11" s="16" t="s">
        <v>25</v>
      </c>
      <c r="B11" s="16" t="s">
        <v>26</v>
      </c>
      <c r="C11" s="16" t="s">
        <v>14</v>
      </c>
      <c r="D11" s="16" t="s">
        <v>20</v>
      </c>
      <c r="F11" s="16" t="s">
        <v>14</v>
      </c>
      <c r="G11" s="16">
        <f>BoardQty*2</f>
        <v>0</v>
      </c>
      <c r="H11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1" s="17">
        <f>iferror(G11*H11,"")</f>
        <v>0</v>
      </c>
    </row>
    <row r="12" spans="1:39">
      <c r="A12" s="16" t="s">
        <v>27</v>
      </c>
      <c r="B12" s="16" t="s">
        <v>28</v>
      </c>
      <c r="C12" s="16" t="s">
        <v>14</v>
      </c>
      <c r="D12" s="16" t="s">
        <v>20</v>
      </c>
      <c r="F12" s="16" t="s">
        <v>14</v>
      </c>
      <c r="G12" s="16">
        <f>BoardQty*2</f>
        <v>0</v>
      </c>
      <c r="H12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2" s="17">
        <f>iferror(G12*H12,"")</f>
        <v>0</v>
      </c>
    </row>
    <row r="13" spans="1:39">
      <c r="A13" s="16" t="s">
        <v>29</v>
      </c>
      <c r="B13" s="16" t="s">
        <v>32</v>
      </c>
      <c r="C13" s="16" t="s">
        <v>14</v>
      </c>
      <c r="D13" s="16" t="s">
        <v>31</v>
      </c>
      <c r="F13" s="16" t="s">
        <v>30</v>
      </c>
      <c r="G13" s="16">
        <f>BoardQty*1</f>
        <v>0</v>
      </c>
      <c r="H13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3" s="17">
        <f>iferror(G13*H13,"")</f>
        <v>0</v>
      </c>
    </row>
    <row r="14" spans="1:39">
      <c r="A14" s="16" t="s">
        <v>33</v>
      </c>
      <c r="B14" s="16" t="s">
        <v>34</v>
      </c>
      <c r="C14" s="16" t="s">
        <v>14</v>
      </c>
      <c r="D14" s="16" t="s">
        <v>20</v>
      </c>
      <c r="F14" s="16" t="s">
        <v>14</v>
      </c>
      <c r="G14" s="16">
        <f>BoardQty*1</f>
        <v>0</v>
      </c>
      <c r="H14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4" s="17">
        <f>iferror(G14*H14,"")</f>
        <v>0</v>
      </c>
    </row>
    <row r="15" spans="1:39">
      <c r="A15" s="16" t="s">
        <v>35</v>
      </c>
      <c r="B15" s="16" t="s">
        <v>37</v>
      </c>
      <c r="C15" s="16" t="s">
        <v>14</v>
      </c>
      <c r="D15" s="16" t="s">
        <v>36</v>
      </c>
      <c r="F15" s="16" t="s">
        <v>14</v>
      </c>
      <c r="G15" s="16">
        <f>BoardQty*1</f>
        <v>0</v>
      </c>
      <c r="H15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5" s="17">
        <f>iferror(G15*H15,"")</f>
        <v>0</v>
      </c>
    </row>
    <row r="16" spans="1:39">
      <c r="A16" s="16" t="s">
        <v>38</v>
      </c>
      <c r="B16" s="16" t="s">
        <v>24</v>
      </c>
      <c r="C16" s="16" t="s">
        <v>39</v>
      </c>
      <c r="D16" s="16" t="s">
        <v>20</v>
      </c>
      <c r="F16" s="16" t="s">
        <v>14</v>
      </c>
      <c r="G16" s="16">
        <f>BoardQty*8</f>
        <v>0</v>
      </c>
      <c r="H16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6" s="17">
        <f>iferror(G16*H16,"")</f>
        <v>0</v>
      </c>
    </row>
    <row r="17" spans="1:39">
      <c r="A17" s="16" t="s">
        <v>40</v>
      </c>
      <c r="B17" s="16" t="s">
        <v>41</v>
      </c>
      <c r="C17" s="16" t="s">
        <v>14</v>
      </c>
      <c r="D17" s="16" t="s">
        <v>42</v>
      </c>
      <c r="F17" s="16" t="s">
        <v>41</v>
      </c>
      <c r="G17" s="16">
        <f>BoardQty*1</f>
        <v>0</v>
      </c>
      <c r="H17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7" s="17">
        <f>iferror(G17*H17,"")</f>
        <v>0</v>
      </c>
      <c r="O17" s="18" t="s">
        <v>147</v>
      </c>
      <c r="S17" s="19" t="s">
        <v>162</v>
      </c>
      <c r="Y17" s="18" t="s">
        <v>147</v>
      </c>
      <c r="AA17" s="17">
        <f>iferror(lookup(if(Z17="",G17,Z17),{0,1,50,100,500,1000},{0.0,0.103,0.095,0.09,0.086,0.082}),"")</f>
        <v>0</v>
      </c>
      <c r="AB17" s="17">
        <f>iferror(if(Z17="",G17,Z17)*AA17,"")</f>
        <v>0</v>
      </c>
      <c r="AC17" s="19" t="s">
        <v>173</v>
      </c>
      <c r="AI17" s="16">
        <v>492550</v>
      </c>
      <c r="AK17" s="17">
        <f>iferror(lookup(if(AJ17="",G17,AJ17),{0,1,20,100,500,2500,10000},{0.0,0.0289,0.0289,0.0184,0.011,0.00866,0.00761}),"")</f>
        <v>0</v>
      </c>
      <c r="AL17" s="17">
        <f>iferror(if(AJ17="",G17,AJ17)*AK17,"")</f>
        <v>0</v>
      </c>
      <c r="AM17" s="19" t="s">
        <v>199</v>
      </c>
    </row>
    <row r="18" spans="1:39">
      <c r="A18" s="16" t="s">
        <v>43</v>
      </c>
      <c r="B18" s="16" t="s">
        <v>13</v>
      </c>
      <c r="C18" s="16" t="s">
        <v>14</v>
      </c>
      <c r="D18" s="16" t="s">
        <v>45</v>
      </c>
      <c r="F18" s="16" t="s">
        <v>44</v>
      </c>
      <c r="G18" s="16">
        <f>BoardQty*1</f>
        <v>0</v>
      </c>
      <c r="H18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8" s="17">
        <f>iferror(G18*H18,"")</f>
        <v>0</v>
      </c>
      <c r="J18" s="16">
        <v>40878</v>
      </c>
      <c r="L18" s="17">
        <f>iferror(lookup(if(K18="",G18,K18),{0,1,10,100,500,1000,3000,6000,15000,30000,75000},{0.0,0.4,0.298,0.1853,0.1268,0.09755,0.08524,0.0805,0.0734,0.06866,0.06314}),"")</f>
        <v>0</v>
      </c>
      <c r="M18" s="17">
        <f>iferror(if(K18="",G18,K18)*L18,"")</f>
        <v>0</v>
      </c>
      <c r="N18" s="19" t="s">
        <v>144</v>
      </c>
      <c r="AD18" s="16">
        <v>800</v>
      </c>
      <c r="AF18" s="17">
        <f>iferror(lookup(if(AE18="",G18,AE18),{0,1,100,200,300,400,500},{0.0,0.129668,0.129668,0.123774,0.1190588,0.1143436,0.1096284}),"")</f>
        <v>0</v>
      </c>
      <c r="AG18" s="17">
        <f>iferror(if(AE18="",G18,AE18)*AF18,"")</f>
        <v>0</v>
      </c>
      <c r="AH18" s="19" t="s">
        <v>184</v>
      </c>
    </row>
    <row r="19" spans="1:39">
      <c r="A19" s="16" t="s">
        <v>46</v>
      </c>
      <c r="B19" s="16" t="s">
        <v>49</v>
      </c>
      <c r="C19" s="16" t="s">
        <v>14</v>
      </c>
      <c r="D19" s="16" t="s">
        <v>48</v>
      </c>
      <c r="F19" s="16" t="s">
        <v>47</v>
      </c>
      <c r="G19" s="16">
        <f>BoardQty*3</f>
        <v>0</v>
      </c>
      <c r="H19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9" s="17">
        <f>iferror(G19*H19,"")</f>
        <v>0</v>
      </c>
      <c r="J19" s="16">
        <v>34534</v>
      </c>
      <c r="L19" s="17">
        <f>iferror(lookup(if(K19="",G19,K19),{0,1,10,100,500,1000,3000,6000,15000,30000,75000,150000},{0.0,0.24,0.218,0.1186,0.07296,0.04975,0.04106,0.03703,0.0322,0.02898,0.02576,0.02141}),"")</f>
        <v>0</v>
      </c>
      <c r="M19" s="17">
        <f>iferror(if(K19="",G19,K19)*L19,"")</f>
        <v>0</v>
      </c>
      <c r="N19" s="19" t="s">
        <v>145</v>
      </c>
      <c r="O19" s="16">
        <v>11859</v>
      </c>
      <c r="Q19" s="17">
        <f>iferror(lookup(if(P19="",G19,P19),{0,1,100,250,500,1000,5000},{0.0,0.10031588,0.10031588,0.05764332,0.04337984,0.0288806,0.02628724}),"")</f>
        <v>0</v>
      </c>
      <c r="R19" s="17">
        <f>iferror(if(P19="",G19,P19)*Q19,"")</f>
        <v>0</v>
      </c>
      <c r="S19" s="19" t="s">
        <v>163</v>
      </c>
      <c r="Y19" s="16">
        <v>5525</v>
      </c>
      <c r="AA19" s="17">
        <f>iferror(lookup(if(Z19="",G19,Z19),{0,1,5,10,25,50,100,250,500,1000},{0.0,0.21,0.21,0.189,0.129,0.102,0.083,0.065,0.05,0.043}),"")</f>
        <v>0</v>
      </c>
      <c r="AB19" s="17">
        <f>iferror(if(Z19="",G19,Z19)*AA19,"")</f>
        <v>0</v>
      </c>
      <c r="AC19" s="19" t="s">
        <v>174</v>
      </c>
      <c r="AD19" s="16">
        <v>27000</v>
      </c>
      <c r="AF19" s="17">
        <f>iferror(lookup(if(AE19="",G19,AE19),{0,1,3000,9000},{0.0,0.0259336,0.0259336,0.023576}),"")</f>
        <v>0</v>
      </c>
      <c r="AG19" s="17">
        <f>iferror(if(AE19="",G19,AE19)*AF19,"")</f>
        <v>0</v>
      </c>
      <c r="AH19" s="19" t="s">
        <v>185</v>
      </c>
      <c r="AI19" s="16">
        <v>4430</v>
      </c>
      <c r="AK19" s="17">
        <f>iferror(lookup(if(AJ19="",G19,AJ19),{0,1,25,100,250,1000,3000},{0.0,0.0302,0.0302,0.0259,0.0209,0.0193,0.0181}),"")</f>
        <v>0</v>
      </c>
      <c r="AL19" s="17">
        <f>iferror(if(AJ19="",G19,AJ19)*AK19,"")</f>
        <v>0</v>
      </c>
      <c r="AM19" s="19" t="s">
        <v>47</v>
      </c>
    </row>
    <row r="20" spans="1:39">
      <c r="A20" s="16" t="s">
        <v>50</v>
      </c>
      <c r="B20" s="16" t="s">
        <v>53</v>
      </c>
      <c r="C20" s="16" t="s">
        <v>14</v>
      </c>
      <c r="D20" s="16" t="s">
        <v>52</v>
      </c>
      <c r="F20" s="16" t="s">
        <v>51</v>
      </c>
      <c r="G20" s="16">
        <f>BoardQty*1</f>
        <v>0</v>
      </c>
      <c r="H20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0" s="17">
        <f>iferror(G20*H20,"")</f>
        <v>0</v>
      </c>
    </row>
    <row r="21" spans="1:39">
      <c r="A21" s="16" t="s">
        <v>54</v>
      </c>
      <c r="B21" s="16" t="s">
        <v>57</v>
      </c>
      <c r="C21" s="16" t="s">
        <v>14</v>
      </c>
      <c r="D21" s="16" t="s">
        <v>56</v>
      </c>
      <c r="F21" s="16" t="s">
        <v>55</v>
      </c>
      <c r="G21" s="16">
        <f>BoardQty*16</f>
        <v>0</v>
      </c>
      <c r="H21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1" s="17">
        <f>iferror(G21*H21,"")</f>
        <v>0</v>
      </c>
      <c r="J21" s="18" t="s">
        <v>147</v>
      </c>
      <c r="L21" s="17">
        <f>iferror(lookup(if(K21="",G21,K21),{0,1,10,25,50,100,250,500,1000,4000,8000,12000,28000},{0.0,0.13,0.104,0.0808,0.067,0.0578,0.0462,0.04158,0.03465,0.03045,0.02835,0.02699,0.02625}),"")</f>
        <v>0</v>
      </c>
      <c r="M21" s="17">
        <f>iferror(if(K21="",G21,K21)*L21,"")</f>
        <v>0</v>
      </c>
      <c r="N21" s="19" t="s">
        <v>146</v>
      </c>
      <c r="AD21" s="18" t="s">
        <v>147</v>
      </c>
      <c r="AF21" s="17">
        <f>iferror(lookup(if(AE21="",G21,AE21),{0,1,10,250,1000,2500,5000},{0.0,0.0954828,0.0954828,0.0813372,0.0730856,0.0671916,0.0624764}),"")</f>
        <v>0</v>
      </c>
      <c r="AG21" s="17">
        <f>iferror(if(AE21="",G21,AE21)*AF21,"")</f>
        <v>0</v>
      </c>
      <c r="AH21" s="19" t="s">
        <v>186</v>
      </c>
    </row>
    <row r="22" spans="1:39">
      <c r="A22" s="16" t="s">
        <v>58</v>
      </c>
      <c r="B22" s="16" t="s">
        <v>60</v>
      </c>
      <c r="C22" s="16" t="s">
        <v>14</v>
      </c>
      <c r="D22" s="16" t="s">
        <v>59</v>
      </c>
      <c r="F22" s="16" t="s">
        <v>14</v>
      </c>
      <c r="G22" s="16">
        <f>BoardQty*1</f>
        <v>0</v>
      </c>
      <c r="H22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2" s="17">
        <f>iferror(G22*H22,"")</f>
        <v>0</v>
      </c>
    </row>
    <row r="23" spans="1:39">
      <c r="A23" s="16" t="s">
        <v>61</v>
      </c>
      <c r="B23" s="16" t="s">
        <v>63</v>
      </c>
      <c r="C23" s="16" t="s">
        <v>14</v>
      </c>
      <c r="D23" s="16" t="s">
        <v>62</v>
      </c>
      <c r="F23" s="16" t="s">
        <v>14</v>
      </c>
      <c r="G23" s="16">
        <f>BoardQty*1</f>
        <v>0</v>
      </c>
      <c r="H23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3" s="17">
        <f>iferror(G23*H23,"")</f>
        <v>0</v>
      </c>
    </row>
    <row r="24" spans="1:39">
      <c r="A24" s="16" t="s">
        <v>64</v>
      </c>
      <c r="B24" s="16" t="s">
        <v>67</v>
      </c>
      <c r="C24" s="16" t="s">
        <v>14</v>
      </c>
      <c r="D24" s="16" t="s">
        <v>66</v>
      </c>
      <c r="F24" s="16" t="s">
        <v>65</v>
      </c>
      <c r="G24" s="16">
        <f>BoardQty*1</f>
        <v>0</v>
      </c>
      <c r="H24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4" s="17">
        <f>iferror(G24*H24,"")</f>
        <v>0</v>
      </c>
      <c r="J24" s="16">
        <v>727</v>
      </c>
      <c r="L24" s="17">
        <f>iferror(lookup(if(K24="",G24,K24),{0,1,10,100,500,1000,3000},{0.0,0.81,0.705,0.5437,0.40274,0.32218,0.28348}),"")</f>
        <v>0</v>
      </c>
      <c r="M24" s="17">
        <f>iferror(if(K24="",G24,K24)*L24,"")</f>
        <v>0</v>
      </c>
      <c r="N24" s="19" t="s">
        <v>148</v>
      </c>
      <c r="O24" s="16">
        <v>2332</v>
      </c>
      <c r="Q24" s="17">
        <f>iferror(lookup(if(P24="",G24,P24),{0,1,5,25,100,250,500,1000,5000},{0.0,0.6353732,0.6353732,0.55993,0.3630704,0.3229912,0.2852696,0.2451904,0.23576}),"")</f>
        <v>0</v>
      </c>
      <c r="R24" s="17">
        <f>iferror(if(P24="",G24,P24)*Q24,"")</f>
        <v>0</v>
      </c>
      <c r="S24" s="19" t="s">
        <v>164</v>
      </c>
      <c r="T24" s="16">
        <v>313</v>
      </c>
      <c r="V24" s="17">
        <f>iferror(lookup(if(U24="",G24,U24),{0,1,10,100,1000,3000,9000,24000},{0.0,525.0,432.0,279.0,223.0,189.0,182.0,181.0}),"")</f>
        <v>0</v>
      </c>
      <c r="W24" s="17">
        <f>iferror(if(U24="",G24,U24)*V24,"")</f>
        <v>0</v>
      </c>
      <c r="X24" s="19" t="s">
        <v>171</v>
      </c>
      <c r="Y24" s="16">
        <v>2352</v>
      </c>
      <c r="AA24" s="17">
        <f>iferror(lookup(if(Z24="",G24,Z24),{0,1,5,10,25,50,100,250,500,1000},{0.0,0.64,0.64,0.527,0.465,0.402,0.34,0.317,0.295,0.272}),"")</f>
        <v>0</v>
      </c>
      <c r="AB24" s="17">
        <f>iferror(if(Z24="",G24,Z24)*AA24,"")</f>
        <v>0</v>
      </c>
      <c r="AC24" s="19" t="s">
        <v>175</v>
      </c>
      <c r="AD24" s="16">
        <v>170</v>
      </c>
      <c r="AH24" s="19" t="s">
        <v>187</v>
      </c>
    </row>
    <row r="25" spans="1:39">
      <c r="A25" s="16" t="s">
        <v>68</v>
      </c>
      <c r="B25" s="16" t="s">
        <v>69</v>
      </c>
      <c r="C25" s="16" t="s">
        <v>14</v>
      </c>
      <c r="D25" s="16" t="s">
        <v>70</v>
      </c>
      <c r="F25" s="16" t="s">
        <v>69</v>
      </c>
      <c r="G25" s="16">
        <f>BoardQty*1</f>
        <v>0</v>
      </c>
      <c r="H25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5" s="17">
        <f>iferror(G25*H25,"")</f>
        <v>0</v>
      </c>
      <c r="J25" s="18" t="s">
        <v>147</v>
      </c>
      <c r="L25" s="17">
        <f>iferror(lookup(if(K25="",G25,K25),{0,1,10,100,500,1000},{0.0,0.63,0.537,0.401,0.31508,0.24347}),"")</f>
        <v>0</v>
      </c>
      <c r="M25" s="17">
        <f>iferror(if(K25="",G25,K25)*L25,"")</f>
        <v>0</v>
      </c>
      <c r="N25" s="19" t="s">
        <v>149</v>
      </c>
      <c r="O25" s="16">
        <v>2409</v>
      </c>
      <c r="Q25" s="17">
        <f>iferror(lookup(if(P25="",G25,P25),{0,1,5,25,100,250,500,1000,5000},{0.0,0.512778,0.512778,0.4856656,0.2746604,0.253442,0.2322236,0.2110052,0.1897868}),"")</f>
        <v>0</v>
      </c>
      <c r="R25" s="17">
        <f>iferror(if(P25="",G25,P25)*Q25,"")</f>
        <v>0</v>
      </c>
      <c r="S25" s="19" t="s">
        <v>165</v>
      </c>
      <c r="Y25" s="18" t="s">
        <v>147</v>
      </c>
      <c r="AA25" s="17">
        <f>iferror(lookup(if(Z25="",G25,Z25),{0,1,5,10,100,500,1000,5000},{0.0,0.6,0.6,0.493,0.301,0.267,0.232,0.198}),"")</f>
        <v>0</v>
      </c>
      <c r="AB25" s="17">
        <f>iferror(if(Z25="",G25,Z25)*AA25,"")</f>
        <v>0</v>
      </c>
      <c r="AC25" s="19" t="s">
        <v>176</v>
      </c>
      <c r="AD25" s="18" t="s">
        <v>147</v>
      </c>
      <c r="AH25" s="19" t="s">
        <v>188</v>
      </c>
      <c r="AI25" s="18" t="s">
        <v>147</v>
      </c>
      <c r="AK25" s="17">
        <f>iferror(lookup(if(AJ25="",G25,AJ25),{0,1,3,10,50,500,2000},{0.0,0.2491,0.2491,0.1396,0.1134,0.0979,0.0898}),"")</f>
        <v>0</v>
      </c>
      <c r="AL25" s="17">
        <f>iferror(if(AJ25="",G25,AJ25)*AK25,"")</f>
        <v>0</v>
      </c>
      <c r="AM25" s="19" t="s">
        <v>69</v>
      </c>
    </row>
    <row r="26" spans="1:39">
      <c r="A26" s="16" t="s">
        <v>71</v>
      </c>
      <c r="B26" s="16" t="s">
        <v>74</v>
      </c>
      <c r="C26" s="16" t="s">
        <v>14</v>
      </c>
      <c r="D26" s="16" t="s">
        <v>73</v>
      </c>
      <c r="F26" s="16" t="s">
        <v>72</v>
      </c>
      <c r="G26" s="16">
        <f>BoardQty*3</f>
        <v>0</v>
      </c>
      <c r="H26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6" s="17">
        <f>iferror(G26*H26,"")</f>
        <v>0</v>
      </c>
      <c r="J26" s="18" t="s">
        <v>147</v>
      </c>
      <c r="L26" s="17">
        <f>iferror(lookup(if(K26="",G26,K26),{0,1,10,100,1000,2500,5000,10000,25000,50000,125000},{0.0,0.1,0.036,0.0145,0.00652,0.00566,0.00468,0.00406,0.00357,0.00327,0.00321}),"")</f>
        <v>0</v>
      </c>
      <c r="M26" s="17">
        <f>iferror(if(K26="",G26,K26)*L26,"")</f>
        <v>0</v>
      </c>
      <c r="N26" s="19" t="s">
        <v>150</v>
      </c>
      <c r="O26" s="16">
        <v>10301</v>
      </c>
      <c r="Q26" s="17">
        <f>iferror(lookup(if(P26="",G26,P26),{0,1,100,500,1000,2500},{0.0,0.00742644,0.00742644,0.00683704,0.005894,0.00506884}),"")</f>
        <v>0</v>
      </c>
      <c r="R26" s="17">
        <f>iferror(if(P26="",G26,P26)*Q26,"")</f>
        <v>0</v>
      </c>
      <c r="S26" s="19" t="s">
        <v>166</v>
      </c>
      <c r="Y26" s="16">
        <v>17748</v>
      </c>
      <c r="AA26" s="17">
        <f>iferror(lookup(if(Z26="",G26,Z26),{0,1,25,50,100,250,500,1000},{0.0,0.115,0.015,0.01,0.006,0.005,0.004,0.003}),"")</f>
        <v>0</v>
      </c>
      <c r="AB26" s="17">
        <f>iferror(if(Z26="",G26,Z26)*AA26,"")</f>
        <v>0</v>
      </c>
      <c r="AC26" s="19" t="s">
        <v>177</v>
      </c>
      <c r="AI26" s="16">
        <v>523600</v>
      </c>
      <c r="AK26" s="17">
        <f>iferror(lookup(if(AJ26="",G26,AJ26),{0,1,100,1000,5000,15000,50000},{0.0,0.03576,0.03576,0.01467,0.00652,0.00545,0.00461}),"")</f>
        <v>0</v>
      </c>
      <c r="AL26" s="17">
        <f>iferror(if(AJ26="",G26,AJ26)*AK26,"")</f>
        <v>0</v>
      </c>
      <c r="AM26" s="19" t="s">
        <v>200</v>
      </c>
    </row>
    <row r="27" spans="1:39">
      <c r="A27" s="16" t="s">
        <v>75</v>
      </c>
      <c r="B27" s="16" t="s">
        <v>77</v>
      </c>
      <c r="C27" s="16" t="s">
        <v>14</v>
      </c>
      <c r="D27" s="16" t="s">
        <v>73</v>
      </c>
      <c r="F27" s="16" t="s">
        <v>76</v>
      </c>
      <c r="G27" s="16">
        <f>BoardQty*2</f>
        <v>0</v>
      </c>
      <c r="H27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7" s="17">
        <f>iferror(G27*H27,"")</f>
        <v>0</v>
      </c>
      <c r="J27" s="16">
        <v>301483</v>
      </c>
      <c r="L27" s="17">
        <f>iferror(lookup(if(K27="",G27,K27),{0,1,10,100,1000,2500,5000,10000,25000,50000,125000},{0.0,0.1,0.036,0.0145,0.00652,0.00566,0.00468,0.00406,0.00357,0.00327,0.00321}),"")</f>
        <v>0</v>
      </c>
      <c r="M27" s="17">
        <f>iferror(if(K27="",G27,K27)*L27,"")</f>
        <v>0</v>
      </c>
      <c r="N27" s="19" t="s">
        <v>151</v>
      </c>
      <c r="AI27" s="16">
        <v>3000</v>
      </c>
      <c r="AK27" s="17">
        <f>iferror(lookup(if(AJ27="",G27,AJ27),{0,1,100,1000,5000,15000,50000},{0.0,0.03576,0.03576,0.01467,0.00652,0.00545,0.00461}),"")</f>
        <v>0</v>
      </c>
      <c r="AL27" s="17">
        <f>iferror(if(AJ27="",G27,AJ27)*AK27,"")</f>
        <v>0</v>
      </c>
      <c r="AM27" s="19" t="s">
        <v>201</v>
      </c>
    </row>
    <row r="28" spans="1:39">
      <c r="A28" s="16" t="s">
        <v>78</v>
      </c>
      <c r="B28" s="16" t="s">
        <v>79</v>
      </c>
      <c r="C28" s="16" t="s">
        <v>14</v>
      </c>
      <c r="D28" s="16" t="s">
        <v>73</v>
      </c>
      <c r="F28" s="16" t="s">
        <v>14</v>
      </c>
      <c r="G28" s="16">
        <f>BoardQty*3</f>
        <v>0</v>
      </c>
      <c r="H28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8" s="17">
        <f>iferror(G28*H28,"")</f>
        <v>0</v>
      </c>
    </row>
    <row r="29" spans="1:39">
      <c r="A29" s="16" t="s">
        <v>80</v>
      </c>
      <c r="B29" s="16" t="s">
        <v>82</v>
      </c>
      <c r="C29" s="16" t="s">
        <v>14</v>
      </c>
      <c r="D29" s="16" t="s">
        <v>81</v>
      </c>
      <c r="F29" s="16" t="s">
        <v>14</v>
      </c>
      <c r="G29" s="16">
        <f>BoardQty*2</f>
        <v>0</v>
      </c>
      <c r="H29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9" s="17">
        <f>iferror(G29*H29,"")</f>
        <v>0</v>
      </c>
    </row>
    <row r="30" spans="1:39">
      <c r="A30" s="16" t="s">
        <v>83</v>
      </c>
      <c r="B30" s="16" t="s">
        <v>86</v>
      </c>
      <c r="C30" s="16" t="s">
        <v>14</v>
      </c>
      <c r="D30" s="16" t="s">
        <v>85</v>
      </c>
      <c r="F30" s="16" t="s">
        <v>84</v>
      </c>
      <c r="G30" s="16">
        <f>BoardQty*1</f>
        <v>0</v>
      </c>
      <c r="H30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0" s="17">
        <f>iferror(G30*H30,"")</f>
        <v>0</v>
      </c>
      <c r="J30" s="16">
        <v>13104</v>
      </c>
      <c r="L30" s="17">
        <f>iferror(lookup(if(K30="",G30,K30),{0,1,10,100,500,1000,2000,5000,6000,10000},{0.0,1.65,1.471,1.1466,0.94718,0.74778,0.6776,0.64372,0.64372,0.61952}),"")</f>
        <v>0</v>
      </c>
      <c r="M30" s="17">
        <f>iferror(if(K30="",G30,K30)*L30,"")</f>
        <v>0</v>
      </c>
      <c r="N30" s="19" t="s">
        <v>152</v>
      </c>
      <c r="AD30" s="16">
        <v>2000</v>
      </c>
      <c r="AF30" s="17">
        <f>iferror(lookup(if(AE30="",G30,AE30),{0,1,1000,3000},{0.0,0.8216236,0.8216236,0.7556108}),"")</f>
        <v>0</v>
      </c>
      <c r="AG30" s="17">
        <f>iferror(if(AE30="",G30,AE30)*AF30,"")</f>
        <v>0</v>
      </c>
      <c r="AH30" s="19" t="s">
        <v>189</v>
      </c>
      <c r="AI30" s="18" t="s">
        <v>147</v>
      </c>
      <c r="AK30" s="17">
        <f>iferror(lookup(if(AJ30="",G30,AJ30),{0,1,5,25,100,500},{0.0,1.42,1.26,1.02,0.88,0.78}),"")</f>
        <v>0</v>
      </c>
      <c r="AL30" s="17">
        <f>iferror(if(AJ30="",G30,AJ30)*AK30,"")</f>
        <v>0</v>
      </c>
      <c r="AM30" s="19" t="s">
        <v>202</v>
      </c>
    </row>
    <row r="31" spans="1:39">
      <c r="A31" s="16" t="s">
        <v>87</v>
      </c>
      <c r="B31" s="16" t="s">
        <v>90</v>
      </c>
      <c r="C31" s="16" t="s">
        <v>14</v>
      </c>
      <c r="D31" s="16" t="s">
        <v>89</v>
      </c>
      <c r="F31" s="16" t="s">
        <v>88</v>
      </c>
      <c r="G31" s="16">
        <f>BoardQty*1</f>
        <v>0</v>
      </c>
      <c r="H31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1" s="17">
        <f>iferror(G31*H31,"")</f>
        <v>0</v>
      </c>
      <c r="J31" s="16">
        <v>57</v>
      </c>
      <c r="L31" s="17">
        <f>iferror(lookup(if(K31="",G31,K31),{0,1,13,104},{0.0,15.39,14.14692,11.94788}),"")</f>
        <v>0</v>
      </c>
      <c r="M31" s="17">
        <f>iferror(if(K31="",G31,K31)*L31,"")</f>
        <v>0</v>
      </c>
      <c r="N31" s="19" t="s">
        <v>153</v>
      </c>
      <c r="AD31" s="16">
        <v>13</v>
      </c>
      <c r="AH31" s="19" t="s">
        <v>190</v>
      </c>
    </row>
    <row r="32" spans="1:39">
      <c r="A32" s="16" t="s">
        <v>91</v>
      </c>
      <c r="B32" s="16" t="s">
        <v>94</v>
      </c>
      <c r="C32" s="16" t="s">
        <v>14</v>
      </c>
      <c r="D32" s="16" t="s">
        <v>93</v>
      </c>
      <c r="F32" s="16" t="s">
        <v>92</v>
      </c>
      <c r="G32" s="16">
        <f>BoardQty*1</f>
        <v>0</v>
      </c>
      <c r="H32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2" s="17">
        <f>iferror(G32*H32,"")</f>
        <v>0</v>
      </c>
    </row>
    <row r="33" spans="1:39">
      <c r="A33" s="16" t="s">
        <v>95</v>
      </c>
      <c r="B33" s="16" t="s">
        <v>98</v>
      </c>
      <c r="C33" s="16" t="s">
        <v>14</v>
      </c>
      <c r="D33" s="16" t="s">
        <v>97</v>
      </c>
      <c r="F33" s="16" t="s">
        <v>96</v>
      </c>
      <c r="G33" s="16">
        <f>BoardQty*1</f>
        <v>0</v>
      </c>
      <c r="H33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3" s="17">
        <f>iferror(G33*H33,"")</f>
        <v>0</v>
      </c>
      <c r="J33" s="16">
        <v>1123</v>
      </c>
      <c r="L33" s="17">
        <f>iferror(lookup(if(K33="",G33,K33),{0,1,25,100},{0.0,27.12,23.8852,21.356}),"")</f>
        <v>0</v>
      </c>
      <c r="M33" s="17">
        <f>iferror(if(K33="",G33,K33)*L33,"")</f>
        <v>0</v>
      </c>
      <c r="N33" s="19" t="s">
        <v>154</v>
      </c>
      <c r="O33" s="16">
        <v>15</v>
      </c>
      <c r="Q33" s="17">
        <f>iferror(lookup(if(P33="",G33,P33),{0,1,5,10,25,50},{0.0,25.674264,24.801952,23.92964,22.762628,22.51508}),"")</f>
        <v>0</v>
      </c>
      <c r="R33" s="17">
        <f>iferror(if(P33="",G33,P33)*Q33,"")</f>
        <v>0</v>
      </c>
      <c r="S33" s="19" t="s">
        <v>167</v>
      </c>
      <c r="Y33" s="18" t="s">
        <v>147</v>
      </c>
      <c r="AC33" s="19" t="s">
        <v>178</v>
      </c>
      <c r="AD33" s="16">
        <v>66</v>
      </c>
      <c r="AH33" s="19" t="s">
        <v>191</v>
      </c>
    </row>
    <row r="34" spans="1:39">
      <c r="A34" s="16" t="s">
        <v>99</v>
      </c>
      <c r="B34" s="16" t="s">
        <v>100</v>
      </c>
      <c r="C34" s="16" t="s">
        <v>14</v>
      </c>
      <c r="D34" s="16" t="s">
        <v>101</v>
      </c>
      <c r="F34" s="16" t="s">
        <v>100</v>
      </c>
      <c r="G34" s="16">
        <f>BoardQty*1</f>
        <v>0</v>
      </c>
      <c r="H34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4" s="17">
        <f>iferror(G34*H34,"")</f>
        <v>0</v>
      </c>
      <c r="J34" s="16">
        <v>17406</v>
      </c>
      <c r="L34" s="17">
        <f>iferror(lookup(if(K34="",G34,K34),{0,1,25},{0.0,2.14,1.9672}),"")</f>
        <v>0</v>
      </c>
      <c r="M34" s="17">
        <f>iferror(if(K34="",G34,K34)*L34,"")</f>
        <v>0</v>
      </c>
      <c r="N34" s="19" t="s">
        <v>155</v>
      </c>
      <c r="Y34" s="16">
        <v>5810</v>
      </c>
      <c r="AA34" s="17">
        <f>iferror(lookup(if(Z34="",G34,Z34),{0,1,25,100},{0.0,2.15,1.98,1.79}),"")</f>
        <v>0</v>
      </c>
      <c r="AB34" s="17">
        <f>iferror(if(Z34="",G34,Z34)*AA34,"")</f>
        <v>0</v>
      </c>
      <c r="AC34" s="19" t="s">
        <v>179</v>
      </c>
      <c r="AD34" s="18" t="s">
        <v>147</v>
      </c>
      <c r="AF34" s="17">
        <f>iferror(lookup(if(AE34="",G34,AE34),{0,1,14,28,56,140,280},{0.0,3.3584012,3.3584012,3.1544688,2.5650688,2.1289128,2.0758668}),"")</f>
        <v>0</v>
      </c>
      <c r="AG34" s="17">
        <f>iferror(if(AE34="",G34,AE34)*AF34,"")</f>
        <v>0</v>
      </c>
      <c r="AH34" s="19" t="s">
        <v>192</v>
      </c>
      <c r="AI34" s="16">
        <v>2388</v>
      </c>
      <c r="AK34" s="17">
        <f>iferror(lookup(if(AJ34="",G34,AJ34),{0,1,5,28,98},{0.0,2.82,2.65,2.45,2.21}),"")</f>
        <v>0</v>
      </c>
      <c r="AL34" s="17">
        <f>iferror(if(AJ34="",G34,AJ34)*AK34,"")</f>
        <v>0</v>
      </c>
      <c r="AM34" s="19" t="s">
        <v>100</v>
      </c>
    </row>
    <row r="35" spans="1:39">
      <c r="A35" s="16" t="s">
        <v>102</v>
      </c>
      <c r="B35" s="16" t="s">
        <v>105</v>
      </c>
      <c r="C35" s="16" t="s">
        <v>14</v>
      </c>
      <c r="D35" s="16" t="s">
        <v>104</v>
      </c>
      <c r="F35" s="19" t="s">
        <v>103</v>
      </c>
      <c r="G35" s="16">
        <f>BoardQty*1</f>
        <v>0</v>
      </c>
      <c r="H35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5" s="17">
        <f>iferror(G35*H35,"")</f>
        <v>0</v>
      </c>
      <c r="J35" s="16">
        <v>11632</v>
      </c>
      <c r="L35" s="17">
        <f>iferror(lookup(if(K35="",G35,K35),{0,1,10,25,50,100,250,500,1000,2500},{0.0,3.71,3.525,3.25,3.0876,2.79,2.65052,2.17056,1.98228,1.66863}),"")</f>
        <v>0</v>
      </c>
      <c r="M35" s="17">
        <f>iferror(if(K35="",G35,K35)*L35,"")</f>
        <v>0</v>
      </c>
      <c r="N35" s="19" t="s">
        <v>156</v>
      </c>
      <c r="AD35" s="16">
        <v>13</v>
      </c>
      <c r="AH35" s="19" t="s">
        <v>193</v>
      </c>
      <c r="AI35" s="18" t="s">
        <v>147</v>
      </c>
      <c r="AK35" s="17">
        <f>iferror(lookup(if(AJ35="",G35,AJ35),{0,1,3,10,50},{0.0,4.53,4.04,3.08,2.67}),"")</f>
        <v>0</v>
      </c>
      <c r="AL35" s="17">
        <f>iferror(if(AJ35="",G35,AJ35)*AK35,"")</f>
        <v>0</v>
      </c>
      <c r="AM35" s="19" t="s">
        <v>103</v>
      </c>
    </row>
    <row r="36" spans="1:39">
      <c r="A36" s="16" t="s">
        <v>106</v>
      </c>
      <c r="B36" s="16" t="s">
        <v>109</v>
      </c>
      <c r="C36" s="16" t="s">
        <v>14</v>
      </c>
      <c r="D36" s="16" t="s">
        <v>108</v>
      </c>
      <c r="F36" s="16" t="s">
        <v>107</v>
      </c>
      <c r="G36" s="16">
        <f>BoardQty*1</f>
        <v>0</v>
      </c>
      <c r="H36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6" s="17">
        <f>iferror(G36*H36,"")</f>
        <v>0</v>
      </c>
      <c r="J36" s="16">
        <v>3113</v>
      </c>
      <c r="L36" s="17">
        <f>iferror(lookup(if(K36="",G36,K36),{0,1,10,100,500,1000},{0.0,0.86,0.752,0.5768,0.456,0.3648}),"")</f>
        <v>0</v>
      </c>
      <c r="M36" s="17">
        <f>iferror(if(K36="",G36,K36)*L36,"")</f>
        <v>0</v>
      </c>
      <c r="N36" s="19" t="s">
        <v>157</v>
      </c>
      <c r="O36" s="16">
        <v>9691</v>
      </c>
      <c r="Q36" s="17">
        <f>iferror(lookup(if(P36="",G36,P36),{0,1,50,100,250,500,1000,2500,5000},{0.0,0.8157296,0.6636644,0.5057052,0.4844868,0.477414,0.3819312,0.3748584,0.3677856}),"")</f>
        <v>0</v>
      </c>
      <c r="R36" s="17">
        <f>iferror(if(P36="",G36,P36)*Q36,"")</f>
        <v>0</v>
      </c>
      <c r="S36" s="19" t="s">
        <v>168</v>
      </c>
      <c r="Y36" s="16">
        <v>93</v>
      </c>
      <c r="AA36" s="17">
        <f>iferror(lookup(if(Z36="",G36,Z36),{0,1,10,100,500,1000},{0.0,0.91,0.751,0.484,0.436,0.388}),"")</f>
        <v>0</v>
      </c>
      <c r="AB36" s="17">
        <f>iferror(if(Z36="",G36,Z36)*AA36,"")</f>
        <v>0</v>
      </c>
      <c r="AC36" s="19" t="s">
        <v>180</v>
      </c>
      <c r="AD36" s="16">
        <v>99</v>
      </c>
      <c r="AH36" s="19" t="s">
        <v>194</v>
      </c>
      <c r="AI36" s="16">
        <v>334</v>
      </c>
      <c r="AK36" s="17">
        <f>iferror(lookup(if(AJ36="",G36,AJ36),{0,1,5,25,100,250},{0.0,0.6388,0.5136,0.4111,0.3552,0.3249}),"")</f>
        <v>0</v>
      </c>
      <c r="AL36" s="17">
        <f>iferror(if(AJ36="",G36,AJ36)*AK36,"")</f>
        <v>0</v>
      </c>
      <c r="AM36" s="19" t="s">
        <v>107</v>
      </c>
    </row>
    <row r="37" spans="1:39">
      <c r="A37" s="16" t="s">
        <v>110</v>
      </c>
      <c r="B37" s="16" t="s">
        <v>112</v>
      </c>
      <c r="C37" s="16" t="s">
        <v>14</v>
      </c>
      <c r="D37" s="16" t="s">
        <v>12</v>
      </c>
      <c r="F37" s="16" t="s">
        <v>111</v>
      </c>
      <c r="G37" s="16">
        <f>BoardQty*4</f>
        <v>0</v>
      </c>
      <c r="H37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7" s="17">
        <f>iferror(G37*H37,"")</f>
        <v>0</v>
      </c>
      <c r="AI37" s="16">
        <v>1738</v>
      </c>
      <c r="AK37" s="17">
        <f>iferror(lookup(if(AJ37="",G37,AJ37),{0,1,10,50,200,1000},{0.0,0.13511,0.13511,0.11581,0.09651,0.0772}),"")</f>
        <v>0</v>
      </c>
      <c r="AL37" s="17">
        <f>iferror(if(AJ37="",G37,AJ37)*AK37,"")</f>
        <v>0</v>
      </c>
      <c r="AM37" s="19" t="s">
        <v>114</v>
      </c>
    </row>
    <row r="38" spans="1:39">
      <c r="A38" s="16" t="s">
        <v>113</v>
      </c>
      <c r="B38" s="16" t="s">
        <v>112</v>
      </c>
      <c r="C38" s="16" t="s">
        <v>14</v>
      </c>
      <c r="D38" s="16" t="s">
        <v>12</v>
      </c>
      <c r="F38" s="16" t="s">
        <v>114</v>
      </c>
      <c r="G38" s="16">
        <f>BoardQty*4</f>
        <v>0</v>
      </c>
      <c r="H38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8" s="17">
        <f>iferror(G38*H38,"")</f>
        <v>0</v>
      </c>
      <c r="J38" s="16">
        <v>8572</v>
      </c>
      <c r="L38" s="17">
        <f>iferror(lookup(if(K38="",G38,K38),{0,1,10,100,500,1000,5000,10000},{0.0,0.23,0.214,0.1486,0.12572,0.10285,0.09143,0.08285}),"")</f>
        <v>0</v>
      </c>
      <c r="M38" s="17">
        <f>iferror(if(K38="",G38,K38)*L38,"")</f>
        <v>0</v>
      </c>
      <c r="N38" s="19" t="s">
        <v>158</v>
      </c>
      <c r="AD38" s="16">
        <v>885</v>
      </c>
      <c r="AF38" s="17">
        <f>iferror(lookup(if(AE38="",G38,AE38),{0,1,5,125,500,1250,2500},{0.0,0.1320256,0.1320256,0.1155224,0.106092,0.0966616,0.0919464}),"")</f>
        <v>0</v>
      </c>
      <c r="AG38" s="17">
        <f>iferror(if(AE38="",G38,AE38)*AF38,"")</f>
        <v>0</v>
      </c>
      <c r="AH38" s="19" t="s">
        <v>195</v>
      </c>
      <c r="AI38" s="16">
        <v>1738</v>
      </c>
      <c r="AK38" s="17">
        <f>iferror(lookup(if(AJ38="",G38,AJ38),{0,1,10,50,200,1000},{0.0,0.13511,0.13511,0.11581,0.09651,0.0772}),"")</f>
        <v>0</v>
      </c>
      <c r="AL38" s="17">
        <f>iferror(if(AJ38="",G38,AJ38)*AK38,"")</f>
        <v>0</v>
      </c>
      <c r="AM38" s="19" t="s">
        <v>114</v>
      </c>
    </row>
    <row r="39" spans="1:39">
      <c r="A39" s="16" t="s">
        <v>115</v>
      </c>
      <c r="B39" s="16" t="s">
        <v>119</v>
      </c>
      <c r="C39" s="16" t="s">
        <v>14</v>
      </c>
      <c r="D39" s="16" t="s">
        <v>118</v>
      </c>
      <c r="E39" s="16" t="s">
        <v>117</v>
      </c>
      <c r="F39" s="16" t="s">
        <v>116</v>
      </c>
      <c r="G39" s="16">
        <f>BoardQty*1</f>
        <v>0</v>
      </c>
      <c r="H39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9" s="17">
        <f>iferror(G39*H39,"")</f>
        <v>0</v>
      </c>
      <c r="Y39" s="18" t="s">
        <v>147</v>
      </c>
      <c r="AC39" s="19" t="s">
        <v>181</v>
      </c>
    </row>
    <row r="40" spans="1:39">
      <c r="A40" s="16" t="s">
        <v>120</v>
      </c>
      <c r="B40" s="16" t="s">
        <v>123</v>
      </c>
      <c r="C40" s="16" t="s">
        <v>124</v>
      </c>
      <c r="D40" s="16" t="s">
        <v>122</v>
      </c>
      <c r="F40" s="16" t="s">
        <v>121</v>
      </c>
      <c r="G40" s="16">
        <f>BoardQty*1</f>
        <v>0</v>
      </c>
      <c r="H40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40" s="17">
        <f>iferror(G40*H40,"")</f>
        <v>0</v>
      </c>
      <c r="J40" s="16">
        <v>4462</v>
      </c>
      <c r="L40" s="17">
        <f>iferror(lookup(if(K40="",G40,K40),{0,1,10,50,100,500,1000,2500,5000,10000},{0.0,0.35,0.289,0.2598,0.231,0.21946,0.1848,0.17325,0.16748,0.1617}),"")</f>
        <v>0</v>
      </c>
      <c r="M40" s="17">
        <f>iferror(if(K40="",G40,K40)*L40,"")</f>
        <v>0</v>
      </c>
      <c r="N40" s="19" t="s">
        <v>159</v>
      </c>
      <c r="AD40" s="18" t="s">
        <v>147</v>
      </c>
      <c r="AF40" s="17">
        <f>iferror(lookup(if(AE40="",G40,AE40),{0,1,1000},{0.0,0.241654,0.241654}),"")</f>
        <v>0</v>
      </c>
      <c r="AG40" s="17">
        <f>iferror(if(AE40="",G40,AE40)*AF40,"")</f>
        <v>0</v>
      </c>
      <c r="AH40" s="19" t="s">
        <v>196</v>
      </c>
    </row>
    <row r="41" spans="1:39">
      <c r="A41" s="16" t="s">
        <v>125</v>
      </c>
      <c r="B41" s="16" t="s">
        <v>128</v>
      </c>
      <c r="C41" s="16" t="s">
        <v>14</v>
      </c>
      <c r="D41" s="16" t="s">
        <v>127</v>
      </c>
      <c r="F41" s="16" t="s">
        <v>126</v>
      </c>
      <c r="G41" s="16">
        <f>BoardQty*1</f>
        <v>0</v>
      </c>
      <c r="H41" s="17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41" s="17">
        <f>iferror(G41*H41,"")</f>
        <v>0</v>
      </c>
      <c r="J41" s="16">
        <v>22872</v>
      </c>
      <c r="L41" s="17">
        <f>iferror(lookup(if(K41="",G41,K41),{0,1,10,50,100,500,1000,2500,5000,10000},{0.0,0.21,0.175,0.1576,0.14,0.133,0.112,0.105,0.1015,0.098}),"")</f>
        <v>0</v>
      </c>
      <c r="M41" s="17">
        <f>iferror(if(K41="",G41,K41)*L41,"")</f>
        <v>0</v>
      </c>
      <c r="N41" s="19" t="s">
        <v>160</v>
      </c>
      <c r="O41" s="16">
        <v>4546</v>
      </c>
      <c r="Q41" s="17">
        <f>iferror(lookup(if(P41="",G41,P41),{0,1,5,50,250,500,1000,2000,10000},{0.0,0.223972,0.223972,0.165032,0.1225952,0.11658332,0.09324308,0.08463784,0.08298752}),"")</f>
        <v>0</v>
      </c>
      <c r="R41" s="17">
        <f>iferror(if(P41="",G41,P41)*Q41,"")</f>
        <v>0</v>
      </c>
      <c r="S41" s="19" t="s">
        <v>169</v>
      </c>
      <c r="Y41" s="16">
        <v>4787</v>
      </c>
      <c r="AA41" s="17">
        <f>iferror(lookup(if(Z41="",G41,Z41),{0,1,10,25,50,100,500,1000,2500},{0.0,0.18,0.153,0.145,0.137,0.122,0.116,0.093,0.087}),"")</f>
        <v>0</v>
      </c>
      <c r="AB41" s="17">
        <f>iferror(if(Z41="",G41,Z41)*AA41,"")</f>
        <v>0</v>
      </c>
      <c r="AC41" s="19" t="s">
        <v>182</v>
      </c>
      <c r="AD41" s="16">
        <v>2590</v>
      </c>
      <c r="AF41" s="17">
        <f>iferror(lookup(if(AE41="",G41,AE41),{0,1,10,50,250,500,750},{0.0,0.612976,0.612976,0.153244,0.141456,0.129668,0.11788}),"")</f>
        <v>0</v>
      </c>
      <c r="AG41" s="17">
        <f>iferror(if(AE41="",G41,AE41)*AF41,"")</f>
        <v>0</v>
      </c>
      <c r="AH41" s="19" t="s">
        <v>197</v>
      </c>
    </row>
    <row r="43" spans="1:39">
      <c r="A43" s="3" t="s">
        <v>203</v>
      </c>
      <c r="K43" s="7">
        <f>IFERROR(IF(OR(K7:K41),COUNTIF(K7:K41,"&gt;0")&amp;" of "&amp;ROWS(K7:K41)&amp;" parts purchased",""),"")</f>
        <v>0</v>
      </c>
      <c r="P43" s="7">
        <f>IFERROR(IF(OR(P7:P41),COUNTIF(P7:P41,"&gt;0")&amp;" of "&amp;ROWS(P7:P41)&amp;" parts purchased",""),"")</f>
        <v>0</v>
      </c>
      <c r="U43" s="7">
        <f>IFERROR(IF(OR(U7:U41),COUNTIF(U7:U41,"&gt;0")&amp;" of "&amp;ROWS(U7:U41)&amp;" parts purchased",""),"")</f>
        <v>0</v>
      </c>
      <c r="Z43" s="7">
        <f>IFERROR(IF(OR(Z7:Z41),COUNTIF(Z7:Z41,"&gt;0")&amp;" of "&amp;ROWS(Z7:Z41)&amp;" parts purchased",""),"")</f>
        <v>0</v>
      </c>
      <c r="AE43" s="7">
        <f>IFERROR(IF(OR(AE7:AE41),COUNTIF(AE7:AE41,"&gt;0")&amp;" of "&amp;ROWS(AE7:AE41)&amp;" parts purchased",""),"")</f>
        <v>0</v>
      </c>
      <c r="AJ43" s="7">
        <f>IFERROR(IF(OR(AJ7:AJ41),COUNTIF(AJ7:AJ41,"&gt;0")&amp;" of "&amp;ROWS(AJ7:AJ41)&amp;" parts purchased",""),"")</f>
        <v>0</v>
      </c>
    </row>
    <row r="44" spans="1:39">
      <c r="K44">
        <f t="array" ref="K44">IFERROR(CONCATENATE(TEXT(INDEX($K$7:$K$41,SMALL(IF($N$7:$N$41&lt;&gt;"",IF($K$7:$K$41&lt;&gt;"",ROW($K$7:$K$41)-MIN(ROW($K$7:$K$41))+1,""),""),ROW()-ROW(A$44)+1)),"##0"),","),"")</f>
        <v>0</v>
      </c>
      <c r="L44">
        <f t="array" ref="L44">IFERROR(CONCATENATE((INDEX($N$7:$N$41,SMALL(IF($N$7:$N$41&lt;&gt;"",IF($K$7:$K$41&lt;&gt;"",ROW($K$7:$K$41)-MIN(ROW($K$7:$K$41))+1,""),""),ROW()-ROW(A$44)+1))),","),"")</f>
        <v>0</v>
      </c>
      <c r="M44">
        <f t="array" ref="M44">IFERROR(CONCATENATE((INDEX($A$7:$A$41,SMALL(IF($N$7:$N$41&lt;&gt;"",IF($K$7:$K$41&lt;&gt;"",ROW($K$7:$K$41)-MIN(ROW($K$7:$K$41))+1,""),""),ROW()-ROW(A$44)+1))),),"")</f>
        <v>0</v>
      </c>
      <c r="P44">
        <f t="array" ref="P44">IFERROR(CONCATENATE((INDEX($S$7:$S$41,SMALL(IF($S$7:$S$41&lt;&gt;"",IF($P$7:$P$41&lt;&gt;"",ROW($P$7:$P$41)-MIN(ROW($P$7:$P$41))+1,""),""),ROW()-ROW(A$44)+1)))," "),"")</f>
        <v>0</v>
      </c>
      <c r="Q44">
        <f t="array" ref="Q44">IFERROR(CONCATENATE(TEXT(INDEX($P$7:$P$41,SMALL(IF($S$7:$S$41&lt;&gt;"",IF($P$7:$P$41&lt;&gt;"",ROW($P$7:$P$41)-MIN(ROW($P$7:$P$41))+1,""),""),ROW()-ROW(A$44)+1)),"##0")," "),"")</f>
        <v>0</v>
      </c>
      <c r="R44">
        <f t="array" ref="R44">IFERROR(CONCATENATE((INDEX($A$7:$A$41,SMALL(IF($S$7:$S$41&lt;&gt;"",IF($P$7:$P$41&lt;&gt;"",ROW($P$7:$P$41)-MIN(ROW($P$7:$P$41))+1,""),""),ROW()-ROW(A$44)+1))),),"")</f>
        <v>0</v>
      </c>
      <c r="U44">
        <f t="array" ref="U44">IFERROR(CONCATENATE((INDEX($X$7:$X$41,SMALL(IF($X$7:$X$41&lt;&gt;"",IF($U$7:$U$41&lt;&gt;"",ROW($U$7:$U$41)-MIN(ROW($U$7:$U$41))+1,""),""),ROW()-ROW(A$44)+1)))," "),"")</f>
        <v>0</v>
      </c>
      <c r="V44">
        <f t="array" ref="V44">IFERROR(CONCATENATE(TEXT(INDEX($U$7:$U$41,SMALL(IF($X$7:$X$41&lt;&gt;"",IF($U$7:$U$41&lt;&gt;"",ROW($U$7:$U$41)-MIN(ROW($U$7:$U$41))+1,""),""),ROW()-ROW(A$44)+1)),"##0")," "),"")</f>
        <v>0</v>
      </c>
      <c r="W44">
        <f t="array" ref="W44">IFERROR(CONCATENATE((INDEX($A$7:$A$41,SMALL(IF($X$7:$X$41&lt;&gt;"",IF($U$7:$U$41&lt;&gt;"",ROW($U$7:$U$41)-MIN(ROW($U$7:$U$41))+1,""),""),ROW()-ROW(A$44)+1))),),"")</f>
        <v>0</v>
      </c>
      <c r="Z44">
        <f t="array" ref="Z44">IFERROR(CONCATENATE((INDEX($AC$7:$AC$41,SMALL(IF($AC$7:$AC$41&lt;&gt;"",IF($Z$7:$Z$41&lt;&gt;"",ROW($Z$7:$Z$41)-MIN(ROW($Z$7:$Z$41))+1,""),""),ROW()-ROW(A$44)+1))),","),"")</f>
        <v>0</v>
      </c>
      <c r="AA44">
        <f t="array" ref="AA44">IFERROR(CONCATENATE(TEXT(INDEX($Z$7:$Z$41,SMALL(IF($AC$7:$AC$41&lt;&gt;"",IF($Z$7:$Z$41&lt;&gt;"",ROW($Z$7:$Z$41)-MIN(ROW($Z$7:$Z$41))+1,""),""),ROW()-ROW(A$44)+1)),"##0"),","),"")</f>
        <v>0</v>
      </c>
      <c r="AB44">
        <f t="array" ref="AB44">IFERROR(CONCATENATE((INDEX($A$7:$A$41,SMALL(IF($AC$7:$AC$41&lt;&gt;"",IF($Z$7:$Z$41&lt;&gt;"",ROW($Z$7:$Z$41)-MIN(ROW($Z$7:$Z$41))+1,""),""),ROW()-ROW(A$44)+1))),),"")</f>
        <v>0</v>
      </c>
      <c r="AE44">
        <f t="array" ref="AE44">IFERROR(CONCATENATE((INDEX($AH$7:$AH$41,SMALL(IF($AH$7:$AH$41&lt;&gt;"",IF($AE$7:$AE$41&lt;&gt;"",ROW($AE$7:$AE$41)-MIN(ROW($AE$7:$AE$41))+1,""),""),ROW()-ROW(A$44)+1)))," "),"")</f>
        <v>0</v>
      </c>
      <c r="AF44">
        <f t="array" ref="AF44">IFERROR(CONCATENATE(TEXT(INDEX($AE$7:$AE$41,SMALL(IF($AH$7:$AH$41&lt;&gt;"",IF($AE$7:$AE$41&lt;&gt;"",ROW($AE$7:$AE$41)-MIN(ROW($AE$7:$AE$41))+1,""),""),ROW()-ROW(A$44)+1)),"##0")," "),"")</f>
        <v>0</v>
      </c>
      <c r="AG44">
        <f t="array" ref="AG44">IFERROR(CONCATENATE((INDEX($A$7:$A$41,SMALL(IF($AH$7:$AH$41&lt;&gt;"",IF($AE$7:$AE$41&lt;&gt;"",ROW($AE$7:$AE$41)-MIN(ROW($AE$7:$AE$41))+1,""),""),ROW()-ROW(A$44)+1))),),"")</f>
        <v>0</v>
      </c>
      <c r="AJ44">
        <f t="array" ref="AJ44">IFERROR(CONCATENATE((INDEX($AM$7:$AM$41,SMALL(IF($AM$7:$AM$41&lt;&gt;"",IF($AJ$7:$AJ$41&lt;&gt;"",ROW($AJ$7:$AJ$41)-MIN(ROW($AJ$7:$AJ$41))+1,""),""),ROW()-ROW(A$44)+1)))," "),"")</f>
        <v>0</v>
      </c>
      <c r="AK44">
        <f t="array" ref="AK44">IFERROR(CONCATENATE(TEXT(INDEX($AJ$7:$AJ$41,SMALL(IF($AM$7:$AM$41&lt;&gt;"",IF($AJ$7:$AJ$41&lt;&gt;"",ROW($AJ$7:$AJ$41)-MIN(ROW($AJ$7:$AJ$41))+1,""),""),ROW()-ROW(A$44)+1)),"##0")," "),"")</f>
        <v>0</v>
      </c>
      <c r="AL44">
        <f t="array" ref="AL44">IFERROR(CONCATENATE((INDEX($A$7:$A$41,SMALL(IF($AM$7:$AM$41&lt;&gt;"",IF($AJ$7:$AJ$41&lt;&gt;"",ROW($AJ$7:$AJ$41)-MIN(ROW($AJ$7:$AJ$41))+1,""),""),ROW()-ROW(A$44)+1))),),"")</f>
        <v>0</v>
      </c>
    </row>
    <row r="45" spans="1:39">
      <c r="K45">
        <f t="array" ref="K45">IFERROR(CONCATENATE(TEXT(INDEX($K$7:$K$41,SMALL(IF($N$7:$N$41&lt;&gt;"",IF($K$7:$K$41&lt;&gt;"",ROW($K$7:$K$41)-MIN(ROW($K$7:$K$41))+1,""),""),ROW()-ROW(A$44)+1)),"##0"),","),"")</f>
        <v>0</v>
      </c>
      <c r="L45">
        <f t="array" ref="L45">IFERROR(CONCATENATE((INDEX($N$7:$N$41,SMALL(IF($N$7:$N$41&lt;&gt;"",IF($K$7:$K$41&lt;&gt;"",ROW($K$7:$K$41)-MIN(ROW($K$7:$K$41))+1,""),""),ROW()-ROW(A$44)+1))),","),"")</f>
        <v>0</v>
      </c>
      <c r="M45">
        <f t="array" ref="M45">IFERROR(CONCATENATE((INDEX($A$7:$A$41,SMALL(IF($N$7:$N$41&lt;&gt;"",IF($K$7:$K$41&lt;&gt;"",ROW($K$7:$K$41)-MIN(ROW($K$7:$K$41))+1,""),""),ROW()-ROW(A$44)+1))),),"")</f>
        <v>0</v>
      </c>
      <c r="P45">
        <f t="array" ref="P45">IFERROR(CONCATENATE((INDEX($S$7:$S$41,SMALL(IF($S$7:$S$41&lt;&gt;"",IF($P$7:$P$41&lt;&gt;"",ROW($P$7:$P$41)-MIN(ROW($P$7:$P$41))+1,""),""),ROW()-ROW(A$44)+1)))," "),"")</f>
        <v>0</v>
      </c>
      <c r="Q45">
        <f t="array" ref="Q45">IFERROR(CONCATENATE(TEXT(INDEX($P$7:$P$41,SMALL(IF($S$7:$S$41&lt;&gt;"",IF($P$7:$P$41&lt;&gt;"",ROW($P$7:$P$41)-MIN(ROW($P$7:$P$41))+1,""),""),ROW()-ROW(A$44)+1)),"##0")," "),"")</f>
        <v>0</v>
      </c>
      <c r="R45">
        <f t="array" ref="R45">IFERROR(CONCATENATE((INDEX($A$7:$A$41,SMALL(IF($S$7:$S$41&lt;&gt;"",IF($P$7:$P$41&lt;&gt;"",ROW($P$7:$P$41)-MIN(ROW($P$7:$P$41))+1,""),""),ROW()-ROW(A$44)+1))),),"")</f>
        <v>0</v>
      </c>
      <c r="U45">
        <f t="array" ref="U45">IFERROR(CONCATENATE((INDEX($X$7:$X$41,SMALL(IF($X$7:$X$41&lt;&gt;"",IF($U$7:$U$41&lt;&gt;"",ROW($U$7:$U$41)-MIN(ROW($U$7:$U$41))+1,""),""),ROW()-ROW(A$44)+1)))," "),"")</f>
        <v>0</v>
      </c>
      <c r="V45">
        <f t="array" ref="V45">IFERROR(CONCATENATE(TEXT(INDEX($U$7:$U$41,SMALL(IF($X$7:$X$41&lt;&gt;"",IF($U$7:$U$41&lt;&gt;"",ROW($U$7:$U$41)-MIN(ROW($U$7:$U$41))+1,""),""),ROW()-ROW(A$44)+1)),"##0")," "),"")</f>
        <v>0</v>
      </c>
      <c r="W45">
        <f t="array" ref="W45">IFERROR(CONCATENATE((INDEX($A$7:$A$41,SMALL(IF($X$7:$X$41&lt;&gt;"",IF($U$7:$U$41&lt;&gt;"",ROW($U$7:$U$41)-MIN(ROW($U$7:$U$41))+1,""),""),ROW()-ROW(A$44)+1))),),"")</f>
        <v>0</v>
      </c>
      <c r="Z45">
        <f t="array" ref="Z45">IFERROR(CONCATENATE((INDEX($AC$7:$AC$41,SMALL(IF($AC$7:$AC$41&lt;&gt;"",IF($Z$7:$Z$41&lt;&gt;"",ROW($Z$7:$Z$41)-MIN(ROW($Z$7:$Z$41))+1,""),""),ROW()-ROW(A$44)+1))),","),"")</f>
        <v>0</v>
      </c>
      <c r="AA45">
        <f t="array" ref="AA45">IFERROR(CONCATENATE(TEXT(INDEX($Z$7:$Z$41,SMALL(IF($AC$7:$AC$41&lt;&gt;"",IF($Z$7:$Z$41&lt;&gt;"",ROW($Z$7:$Z$41)-MIN(ROW($Z$7:$Z$41))+1,""),""),ROW()-ROW(A$44)+1)),"##0"),","),"")</f>
        <v>0</v>
      </c>
      <c r="AB45">
        <f t="array" ref="AB45">IFERROR(CONCATENATE((INDEX($A$7:$A$41,SMALL(IF($AC$7:$AC$41&lt;&gt;"",IF($Z$7:$Z$41&lt;&gt;"",ROW($Z$7:$Z$41)-MIN(ROW($Z$7:$Z$41))+1,""),""),ROW()-ROW(A$44)+1))),),"")</f>
        <v>0</v>
      </c>
      <c r="AE45">
        <f t="array" ref="AE45">IFERROR(CONCATENATE((INDEX($AH$7:$AH$41,SMALL(IF($AH$7:$AH$41&lt;&gt;"",IF($AE$7:$AE$41&lt;&gt;"",ROW($AE$7:$AE$41)-MIN(ROW($AE$7:$AE$41))+1,""),""),ROW()-ROW(A$44)+1)))," "),"")</f>
        <v>0</v>
      </c>
      <c r="AF45">
        <f t="array" ref="AF45">IFERROR(CONCATENATE(TEXT(INDEX($AE$7:$AE$41,SMALL(IF($AH$7:$AH$41&lt;&gt;"",IF($AE$7:$AE$41&lt;&gt;"",ROW($AE$7:$AE$41)-MIN(ROW($AE$7:$AE$41))+1,""),""),ROW()-ROW(A$44)+1)),"##0")," "),"")</f>
        <v>0</v>
      </c>
      <c r="AG45">
        <f t="array" ref="AG45">IFERROR(CONCATENATE((INDEX($A$7:$A$41,SMALL(IF($AH$7:$AH$41&lt;&gt;"",IF($AE$7:$AE$41&lt;&gt;"",ROW($AE$7:$AE$41)-MIN(ROW($AE$7:$AE$41))+1,""),""),ROW()-ROW(A$44)+1))),),"")</f>
        <v>0</v>
      </c>
      <c r="AJ45">
        <f t="array" ref="AJ45">IFERROR(CONCATENATE((INDEX($AM$7:$AM$41,SMALL(IF($AM$7:$AM$41&lt;&gt;"",IF($AJ$7:$AJ$41&lt;&gt;"",ROW($AJ$7:$AJ$41)-MIN(ROW($AJ$7:$AJ$41))+1,""),""),ROW()-ROW(A$44)+1)))," "),"")</f>
        <v>0</v>
      </c>
      <c r="AK45">
        <f t="array" ref="AK45">IFERROR(CONCATENATE(TEXT(INDEX($AJ$7:$AJ$41,SMALL(IF($AM$7:$AM$41&lt;&gt;"",IF($AJ$7:$AJ$41&lt;&gt;"",ROW($AJ$7:$AJ$41)-MIN(ROW($AJ$7:$AJ$41))+1,""),""),ROW()-ROW(A$44)+1)),"##0")," "),"")</f>
        <v>0</v>
      </c>
      <c r="AL45">
        <f t="array" ref="AL45">IFERROR(CONCATENATE((INDEX($A$7:$A$41,SMALL(IF($AM$7:$AM$41&lt;&gt;"",IF($AJ$7:$AJ$41&lt;&gt;"",ROW($AJ$7:$AJ$41)-MIN(ROW($AJ$7:$AJ$41))+1,""),""),ROW()-ROW(A$44)+1))),),"")</f>
        <v>0</v>
      </c>
    </row>
    <row r="46" spans="1:39">
      <c r="K46">
        <f t="array" ref="K46">IFERROR(CONCATENATE(TEXT(INDEX($K$7:$K$41,SMALL(IF($N$7:$N$41&lt;&gt;"",IF($K$7:$K$41&lt;&gt;"",ROW($K$7:$K$41)-MIN(ROW($K$7:$K$41))+1,""),""),ROW()-ROW(A$44)+1)),"##0"),","),"")</f>
        <v>0</v>
      </c>
      <c r="L46">
        <f t="array" ref="L46">IFERROR(CONCATENATE((INDEX($N$7:$N$41,SMALL(IF($N$7:$N$41&lt;&gt;"",IF($K$7:$K$41&lt;&gt;"",ROW($K$7:$K$41)-MIN(ROW($K$7:$K$41))+1,""),""),ROW()-ROW(A$44)+1))),","),"")</f>
        <v>0</v>
      </c>
      <c r="M46">
        <f t="array" ref="M46">IFERROR(CONCATENATE((INDEX($A$7:$A$41,SMALL(IF($N$7:$N$41&lt;&gt;"",IF($K$7:$K$41&lt;&gt;"",ROW($K$7:$K$41)-MIN(ROW($K$7:$K$41))+1,""),""),ROW()-ROW(A$44)+1))),),"")</f>
        <v>0</v>
      </c>
      <c r="P46">
        <f t="array" ref="P46">IFERROR(CONCATENATE((INDEX($S$7:$S$41,SMALL(IF($S$7:$S$41&lt;&gt;"",IF($P$7:$P$41&lt;&gt;"",ROW($P$7:$P$41)-MIN(ROW($P$7:$P$41))+1,""),""),ROW()-ROW(A$44)+1)))," "),"")</f>
        <v>0</v>
      </c>
      <c r="Q46">
        <f t="array" ref="Q46">IFERROR(CONCATENATE(TEXT(INDEX($P$7:$P$41,SMALL(IF($S$7:$S$41&lt;&gt;"",IF($P$7:$P$41&lt;&gt;"",ROW($P$7:$P$41)-MIN(ROW($P$7:$P$41))+1,""),""),ROW()-ROW(A$44)+1)),"##0")," "),"")</f>
        <v>0</v>
      </c>
      <c r="R46">
        <f t="array" ref="R46">IFERROR(CONCATENATE((INDEX($A$7:$A$41,SMALL(IF($S$7:$S$41&lt;&gt;"",IF($P$7:$P$41&lt;&gt;"",ROW($P$7:$P$41)-MIN(ROW($P$7:$P$41))+1,""),""),ROW()-ROW(A$44)+1))),),"")</f>
        <v>0</v>
      </c>
      <c r="U46">
        <f t="array" ref="U46">IFERROR(CONCATENATE((INDEX($X$7:$X$41,SMALL(IF($X$7:$X$41&lt;&gt;"",IF($U$7:$U$41&lt;&gt;"",ROW($U$7:$U$41)-MIN(ROW($U$7:$U$41))+1,""),""),ROW()-ROW(A$44)+1)))," "),"")</f>
        <v>0</v>
      </c>
      <c r="V46">
        <f t="array" ref="V46">IFERROR(CONCATENATE(TEXT(INDEX($U$7:$U$41,SMALL(IF($X$7:$X$41&lt;&gt;"",IF($U$7:$U$41&lt;&gt;"",ROW($U$7:$U$41)-MIN(ROW($U$7:$U$41))+1,""),""),ROW()-ROW(A$44)+1)),"##0")," "),"")</f>
        <v>0</v>
      </c>
      <c r="W46">
        <f t="array" ref="W46">IFERROR(CONCATENATE((INDEX($A$7:$A$41,SMALL(IF($X$7:$X$41&lt;&gt;"",IF($U$7:$U$41&lt;&gt;"",ROW($U$7:$U$41)-MIN(ROW($U$7:$U$41))+1,""),""),ROW()-ROW(A$44)+1))),),"")</f>
        <v>0</v>
      </c>
      <c r="Z46">
        <f t="array" ref="Z46">IFERROR(CONCATENATE((INDEX($AC$7:$AC$41,SMALL(IF($AC$7:$AC$41&lt;&gt;"",IF($Z$7:$Z$41&lt;&gt;"",ROW($Z$7:$Z$41)-MIN(ROW($Z$7:$Z$41))+1,""),""),ROW()-ROW(A$44)+1))),","),"")</f>
        <v>0</v>
      </c>
      <c r="AA46">
        <f t="array" ref="AA46">IFERROR(CONCATENATE(TEXT(INDEX($Z$7:$Z$41,SMALL(IF($AC$7:$AC$41&lt;&gt;"",IF($Z$7:$Z$41&lt;&gt;"",ROW($Z$7:$Z$41)-MIN(ROW($Z$7:$Z$41))+1,""),""),ROW()-ROW(A$44)+1)),"##0"),","),"")</f>
        <v>0</v>
      </c>
      <c r="AB46">
        <f t="array" ref="AB46">IFERROR(CONCATENATE((INDEX($A$7:$A$41,SMALL(IF($AC$7:$AC$41&lt;&gt;"",IF($Z$7:$Z$41&lt;&gt;"",ROW($Z$7:$Z$41)-MIN(ROW($Z$7:$Z$41))+1,""),""),ROW()-ROW(A$44)+1))),),"")</f>
        <v>0</v>
      </c>
      <c r="AE46">
        <f t="array" ref="AE46">IFERROR(CONCATENATE((INDEX($AH$7:$AH$41,SMALL(IF($AH$7:$AH$41&lt;&gt;"",IF($AE$7:$AE$41&lt;&gt;"",ROW($AE$7:$AE$41)-MIN(ROW($AE$7:$AE$41))+1,""),""),ROW()-ROW(A$44)+1)))," "),"")</f>
        <v>0</v>
      </c>
      <c r="AF46">
        <f t="array" ref="AF46">IFERROR(CONCATENATE(TEXT(INDEX($AE$7:$AE$41,SMALL(IF($AH$7:$AH$41&lt;&gt;"",IF($AE$7:$AE$41&lt;&gt;"",ROW($AE$7:$AE$41)-MIN(ROW($AE$7:$AE$41))+1,""),""),ROW()-ROW(A$44)+1)),"##0")," "),"")</f>
        <v>0</v>
      </c>
      <c r="AG46">
        <f t="array" ref="AG46">IFERROR(CONCATENATE((INDEX($A$7:$A$41,SMALL(IF($AH$7:$AH$41&lt;&gt;"",IF($AE$7:$AE$41&lt;&gt;"",ROW($AE$7:$AE$41)-MIN(ROW($AE$7:$AE$41))+1,""),""),ROW()-ROW(A$44)+1))),),"")</f>
        <v>0</v>
      </c>
      <c r="AJ46">
        <f t="array" ref="AJ46">IFERROR(CONCATENATE((INDEX($AM$7:$AM$41,SMALL(IF($AM$7:$AM$41&lt;&gt;"",IF($AJ$7:$AJ$41&lt;&gt;"",ROW($AJ$7:$AJ$41)-MIN(ROW($AJ$7:$AJ$41))+1,""),""),ROW()-ROW(A$44)+1)))," "),"")</f>
        <v>0</v>
      </c>
      <c r="AK46">
        <f t="array" ref="AK46">IFERROR(CONCATENATE(TEXT(INDEX($AJ$7:$AJ$41,SMALL(IF($AM$7:$AM$41&lt;&gt;"",IF($AJ$7:$AJ$41&lt;&gt;"",ROW($AJ$7:$AJ$41)-MIN(ROW($AJ$7:$AJ$41))+1,""),""),ROW()-ROW(A$44)+1)),"##0")," "),"")</f>
        <v>0</v>
      </c>
      <c r="AL46">
        <f t="array" ref="AL46">IFERROR(CONCATENATE((INDEX($A$7:$A$41,SMALL(IF($AM$7:$AM$41&lt;&gt;"",IF($AJ$7:$AJ$41&lt;&gt;"",ROW($AJ$7:$AJ$41)-MIN(ROW($AJ$7:$AJ$41))+1,""),""),ROW()-ROW(A$44)+1))),),"")</f>
        <v>0</v>
      </c>
    </row>
    <row r="47" spans="1:39">
      <c r="K47">
        <f t="array" ref="K47">IFERROR(CONCATENATE(TEXT(INDEX($K$7:$K$41,SMALL(IF($N$7:$N$41&lt;&gt;"",IF($K$7:$K$41&lt;&gt;"",ROW($K$7:$K$41)-MIN(ROW($K$7:$K$41))+1,""),""),ROW()-ROW(A$44)+1)),"##0"),","),"")</f>
        <v>0</v>
      </c>
      <c r="L47">
        <f t="array" ref="L47">IFERROR(CONCATENATE((INDEX($N$7:$N$41,SMALL(IF($N$7:$N$41&lt;&gt;"",IF($K$7:$K$41&lt;&gt;"",ROW($K$7:$K$41)-MIN(ROW($K$7:$K$41))+1,""),""),ROW()-ROW(A$44)+1))),","),"")</f>
        <v>0</v>
      </c>
      <c r="M47">
        <f t="array" ref="M47">IFERROR(CONCATENATE((INDEX($A$7:$A$41,SMALL(IF($N$7:$N$41&lt;&gt;"",IF($K$7:$K$41&lt;&gt;"",ROW($K$7:$K$41)-MIN(ROW($K$7:$K$41))+1,""),""),ROW()-ROW(A$44)+1))),),"")</f>
        <v>0</v>
      </c>
      <c r="P47">
        <f t="array" ref="P47">IFERROR(CONCATENATE((INDEX($S$7:$S$41,SMALL(IF($S$7:$S$41&lt;&gt;"",IF($P$7:$P$41&lt;&gt;"",ROW($P$7:$P$41)-MIN(ROW($P$7:$P$41))+1,""),""),ROW()-ROW(A$44)+1)))," "),"")</f>
        <v>0</v>
      </c>
      <c r="Q47">
        <f t="array" ref="Q47">IFERROR(CONCATENATE(TEXT(INDEX($P$7:$P$41,SMALL(IF($S$7:$S$41&lt;&gt;"",IF($P$7:$P$41&lt;&gt;"",ROW($P$7:$P$41)-MIN(ROW($P$7:$P$41))+1,""),""),ROW()-ROW(A$44)+1)),"##0")," "),"")</f>
        <v>0</v>
      </c>
      <c r="R47">
        <f t="array" ref="R47">IFERROR(CONCATENATE((INDEX($A$7:$A$41,SMALL(IF($S$7:$S$41&lt;&gt;"",IF($P$7:$P$41&lt;&gt;"",ROW($P$7:$P$41)-MIN(ROW($P$7:$P$41))+1,""),""),ROW()-ROW(A$44)+1))),),"")</f>
        <v>0</v>
      </c>
      <c r="U47">
        <f t="array" ref="U47">IFERROR(CONCATENATE((INDEX($X$7:$X$41,SMALL(IF($X$7:$X$41&lt;&gt;"",IF($U$7:$U$41&lt;&gt;"",ROW($U$7:$U$41)-MIN(ROW($U$7:$U$41))+1,""),""),ROW()-ROW(A$44)+1)))," "),"")</f>
        <v>0</v>
      </c>
      <c r="V47">
        <f t="array" ref="V47">IFERROR(CONCATENATE(TEXT(INDEX($U$7:$U$41,SMALL(IF($X$7:$X$41&lt;&gt;"",IF($U$7:$U$41&lt;&gt;"",ROW($U$7:$U$41)-MIN(ROW($U$7:$U$41))+1,""),""),ROW()-ROW(A$44)+1)),"##0")," "),"")</f>
        <v>0</v>
      </c>
      <c r="W47">
        <f t="array" ref="W47">IFERROR(CONCATENATE((INDEX($A$7:$A$41,SMALL(IF($X$7:$X$41&lt;&gt;"",IF($U$7:$U$41&lt;&gt;"",ROW($U$7:$U$41)-MIN(ROW($U$7:$U$41))+1,""),""),ROW()-ROW(A$44)+1))),),"")</f>
        <v>0</v>
      </c>
      <c r="Z47">
        <f t="array" ref="Z47">IFERROR(CONCATENATE((INDEX($AC$7:$AC$41,SMALL(IF($AC$7:$AC$41&lt;&gt;"",IF($Z$7:$Z$41&lt;&gt;"",ROW($Z$7:$Z$41)-MIN(ROW($Z$7:$Z$41))+1,""),""),ROW()-ROW(A$44)+1))),","),"")</f>
        <v>0</v>
      </c>
      <c r="AA47">
        <f t="array" ref="AA47">IFERROR(CONCATENATE(TEXT(INDEX($Z$7:$Z$41,SMALL(IF($AC$7:$AC$41&lt;&gt;"",IF($Z$7:$Z$41&lt;&gt;"",ROW($Z$7:$Z$41)-MIN(ROW($Z$7:$Z$41))+1,""),""),ROW()-ROW(A$44)+1)),"##0"),","),"")</f>
        <v>0</v>
      </c>
      <c r="AB47">
        <f t="array" ref="AB47">IFERROR(CONCATENATE((INDEX($A$7:$A$41,SMALL(IF($AC$7:$AC$41&lt;&gt;"",IF($Z$7:$Z$41&lt;&gt;"",ROW($Z$7:$Z$41)-MIN(ROW($Z$7:$Z$41))+1,""),""),ROW()-ROW(A$44)+1))),),"")</f>
        <v>0</v>
      </c>
      <c r="AE47">
        <f t="array" ref="AE47">IFERROR(CONCATENATE((INDEX($AH$7:$AH$41,SMALL(IF($AH$7:$AH$41&lt;&gt;"",IF($AE$7:$AE$41&lt;&gt;"",ROW($AE$7:$AE$41)-MIN(ROW($AE$7:$AE$41))+1,""),""),ROW()-ROW(A$44)+1)))," "),"")</f>
        <v>0</v>
      </c>
      <c r="AF47">
        <f t="array" ref="AF47">IFERROR(CONCATENATE(TEXT(INDEX($AE$7:$AE$41,SMALL(IF($AH$7:$AH$41&lt;&gt;"",IF($AE$7:$AE$41&lt;&gt;"",ROW($AE$7:$AE$41)-MIN(ROW($AE$7:$AE$41))+1,""),""),ROW()-ROW(A$44)+1)),"##0")," "),"")</f>
        <v>0</v>
      </c>
      <c r="AG47">
        <f t="array" ref="AG47">IFERROR(CONCATENATE((INDEX($A$7:$A$41,SMALL(IF($AH$7:$AH$41&lt;&gt;"",IF($AE$7:$AE$41&lt;&gt;"",ROW($AE$7:$AE$41)-MIN(ROW($AE$7:$AE$41))+1,""),""),ROW()-ROW(A$44)+1))),),"")</f>
        <v>0</v>
      </c>
      <c r="AJ47">
        <f t="array" ref="AJ47">IFERROR(CONCATENATE((INDEX($AM$7:$AM$41,SMALL(IF($AM$7:$AM$41&lt;&gt;"",IF($AJ$7:$AJ$41&lt;&gt;"",ROW($AJ$7:$AJ$41)-MIN(ROW($AJ$7:$AJ$41))+1,""),""),ROW()-ROW(A$44)+1)))," "),"")</f>
        <v>0</v>
      </c>
      <c r="AK47">
        <f t="array" ref="AK47">IFERROR(CONCATENATE(TEXT(INDEX($AJ$7:$AJ$41,SMALL(IF($AM$7:$AM$41&lt;&gt;"",IF($AJ$7:$AJ$41&lt;&gt;"",ROW($AJ$7:$AJ$41)-MIN(ROW($AJ$7:$AJ$41))+1,""),""),ROW()-ROW(A$44)+1)),"##0")," "),"")</f>
        <v>0</v>
      </c>
      <c r="AL47">
        <f t="array" ref="AL47">IFERROR(CONCATENATE((INDEX($A$7:$A$41,SMALL(IF($AM$7:$AM$41&lt;&gt;"",IF($AJ$7:$AJ$41&lt;&gt;"",ROW($AJ$7:$AJ$41)-MIN(ROW($AJ$7:$AJ$41))+1,""),""),ROW()-ROW(A$44)+1))),),"")</f>
        <v>0</v>
      </c>
    </row>
    <row r="48" spans="1:39">
      <c r="K48">
        <f t="array" ref="K48">IFERROR(CONCATENATE(TEXT(INDEX($K$7:$K$41,SMALL(IF($N$7:$N$41&lt;&gt;"",IF($K$7:$K$41&lt;&gt;"",ROW($K$7:$K$41)-MIN(ROW($K$7:$K$41))+1,""),""),ROW()-ROW(A$44)+1)),"##0"),","),"")</f>
        <v>0</v>
      </c>
      <c r="L48">
        <f t="array" ref="L48">IFERROR(CONCATENATE((INDEX($N$7:$N$41,SMALL(IF($N$7:$N$41&lt;&gt;"",IF($K$7:$K$41&lt;&gt;"",ROW($K$7:$K$41)-MIN(ROW($K$7:$K$41))+1,""),""),ROW()-ROW(A$44)+1))),","),"")</f>
        <v>0</v>
      </c>
      <c r="M48">
        <f t="array" ref="M48">IFERROR(CONCATENATE((INDEX($A$7:$A$41,SMALL(IF($N$7:$N$41&lt;&gt;"",IF($K$7:$K$41&lt;&gt;"",ROW($K$7:$K$41)-MIN(ROW($K$7:$K$41))+1,""),""),ROW()-ROW(A$44)+1))),),"")</f>
        <v>0</v>
      </c>
      <c r="P48">
        <f t="array" ref="P48">IFERROR(CONCATENATE((INDEX($S$7:$S$41,SMALL(IF($S$7:$S$41&lt;&gt;"",IF($P$7:$P$41&lt;&gt;"",ROW($P$7:$P$41)-MIN(ROW($P$7:$P$41))+1,""),""),ROW()-ROW(A$44)+1)))," "),"")</f>
        <v>0</v>
      </c>
      <c r="Q48">
        <f t="array" ref="Q48">IFERROR(CONCATENATE(TEXT(INDEX($P$7:$P$41,SMALL(IF($S$7:$S$41&lt;&gt;"",IF($P$7:$P$41&lt;&gt;"",ROW($P$7:$P$41)-MIN(ROW($P$7:$P$41))+1,""),""),ROW()-ROW(A$44)+1)),"##0")," "),"")</f>
        <v>0</v>
      </c>
      <c r="R48">
        <f t="array" ref="R48">IFERROR(CONCATENATE((INDEX($A$7:$A$41,SMALL(IF($S$7:$S$41&lt;&gt;"",IF($P$7:$P$41&lt;&gt;"",ROW($P$7:$P$41)-MIN(ROW($P$7:$P$41))+1,""),""),ROW()-ROW(A$44)+1))),),"")</f>
        <v>0</v>
      </c>
      <c r="U48">
        <f t="array" ref="U48">IFERROR(CONCATENATE((INDEX($X$7:$X$41,SMALL(IF($X$7:$X$41&lt;&gt;"",IF($U$7:$U$41&lt;&gt;"",ROW($U$7:$U$41)-MIN(ROW($U$7:$U$41))+1,""),""),ROW()-ROW(A$44)+1)))," "),"")</f>
        <v>0</v>
      </c>
      <c r="V48">
        <f t="array" ref="V48">IFERROR(CONCATENATE(TEXT(INDEX($U$7:$U$41,SMALL(IF($X$7:$X$41&lt;&gt;"",IF($U$7:$U$41&lt;&gt;"",ROW($U$7:$U$41)-MIN(ROW($U$7:$U$41))+1,""),""),ROW()-ROW(A$44)+1)),"##0")," "),"")</f>
        <v>0</v>
      </c>
      <c r="W48">
        <f t="array" ref="W48">IFERROR(CONCATENATE((INDEX($A$7:$A$41,SMALL(IF($X$7:$X$41&lt;&gt;"",IF($U$7:$U$41&lt;&gt;"",ROW($U$7:$U$41)-MIN(ROW($U$7:$U$41))+1,""),""),ROW()-ROW(A$44)+1))),),"")</f>
        <v>0</v>
      </c>
      <c r="Z48">
        <f t="array" ref="Z48">IFERROR(CONCATENATE((INDEX($AC$7:$AC$41,SMALL(IF($AC$7:$AC$41&lt;&gt;"",IF($Z$7:$Z$41&lt;&gt;"",ROW($Z$7:$Z$41)-MIN(ROW($Z$7:$Z$41))+1,""),""),ROW()-ROW(A$44)+1))),","),"")</f>
        <v>0</v>
      </c>
      <c r="AA48">
        <f t="array" ref="AA48">IFERROR(CONCATENATE(TEXT(INDEX($Z$7:$Z$41,SMALL(IF($AC$7:$AC$41&lt;&gt;"",IF($Z$7:$Z$41&lt;&gt;"",ROW($Z$7:$Z$41)-MIN(ROW($Z$7:$Z$41))+1,""),""),ROW()-ROW(A$44)+1)),"##0"),","),"")</f>
        <v>0</v>
      </c>
      <c r="AB48">
        <f t="array" ref="AB48">IFERROR(CONCATENATE((INDEX($A$7:$A$41,SMALL(IF($AC$7:$AC$41&lt;&gt;"",IF($Z$7:$Z$41&lt;&gt;"",ROW($Z$7:$Z$41)-MIN(ROW($Z$7:$Z$41))+1,""),""),ROW()-ROW(A$44)+1))),),"")</f>
        <v>0</v>
      </c>
      <c r="AE48">
        <f t="array" ref="AE48">IFERROR(CONCATENATE((INDEX($AH$7:$AH$41,SMALL(IF($AH$7:$AH$41&lt;&gt;"",IF($AE$7:$AE$41&lt;&gt;"",ROW($AE$7:$AE$41)-MIN(ROW($AE$7:$AE$41))+1,""),""),ROW()-ROW(A$44)+1)))," "),"")</f>
        <v>0</v>
      </c>
      <c r="AF48">
        <f t="array" ref="AF48">IFERROR(CONCATENATE(TEXT(INDEX($AE$7:$AE$41,SMALL(IF($AH$7:$AH$41&lt;&gt;"",IF($AE$7:$AE$41&lt;&gt;"",ROW($AE$7:$AE$41)-MIN(ROW($AE$7:$AE$41))+1,""),""),ROW()-ROW(A$44)+1)),"##0")," "),"")</f>
        <v>0</v>
      </c>
      <c r="AG48">
        <f t="array" ref="AG48">IFERROR(CONCATENATE((INDEX($A$7:$A$41,SMALL(IF($AH$7:$AH$41&lt;&gt;"",IF($AE$7:$AE$41&lt;&gt;"",ROW($AE$7:$AE$41)-MIN(ROW($AE$7:$AE$41))+1,""),""),ROW()-ROW(A$44)+1))),),"")</f>
        <v>0</v>
      </c>
      <c r="AJ48">
        <f t="array" ref="AJ48">IFERROR(CONCATENATE((INDEX($AM$7:$AM$41,SMALL(IF($AM$7:$AM$41&lt;&gt;"",IF($AJ$7:$AJ$41&lt;&gt;"",ROW($AJ$7:$AJ$41)-MIN(ROW($AJ$7:$AJ$41))+1,""),""),ROW()-ROW(A$44)+1)))," "),"")</f>
        <v>0</v>
      </c>
      <c r="AK48">
        <f t="array" ref="AK48">IFERROR(CONCATENATE(TEXT(INDEX($AJ$7:$AJ$41,SMALL(IF($AM$7:$AM$41&lt;&gt;"",IF($AJ$7:$AJ$41&lt;&gt;"",ROW($AJ$7:$AJ$41)-MIN(ROW($AJ$7:$AJ$41))+1,""),""),ROW()-ROW(A$44)+1)),"##0")," "),"")</f>
        <v>0</v>
      </c>
      <c r="AL48">
        <f t="array" ref="AL48">IFERROR(CONCATENATE((INDEX($A$7:$A$41,SMALL(IF($AM$7:$AM$41&lt;&gt;"",IF($AJ$7:$AJ$41&lt;&gt;"",ROW($AJ$7:$AJ$41)-MIN(ROW($AJ$7:$AJ$41))+1,""),""),ROW()-ROW(A$44)+1))),),"")</f>
        <v>0</v>
      </c>
    </row>
    <row r="49" spans="11:38">
      <c r="K49">
        <f t="array" ref="K49">IFERROR(CONCATENATE(TEXT(INDEX($K$7:$K$41,SMALL(IF($N$7:$N$41&lt;&gt;"",IF($K$7:$K$41&lt;&gt;"",ROW($K$7:$K$41)-MIN(ROW($K$7:$K$41))+1,""),""),ROW()-ROW(A$44)+1)),"##0"),","),"")</f>
        <v>0</v>
      </c>
      <c r="L49">
        <f t="array" ref="L49">IFERROR(CONCATENATE((INDEX($N$7:$N$41,SMALL(IF($N$7:$N$41&lt;&gt;"",IF($K$7:$K$41&lt;&gt;"",ROW($K$7:$K$41)-MIN(ROW($K$7:$K$41))+1,""),""),ROW()-ROW(A$44)+1))),","),"")</f>
        <v>0</v>
      </c>
      <c r="M49">
        <f t="array" ref="M49">IFERROR(CONCATENATE((INDEX($A$7:$A$41,SMALL(IF($N$7:$N$41&lt;&gt;"",IF($K$7:$K$41&lt;&gt;"",ROW($K$7:$K$41)-MIN(ROW($K$7:$K$41))+1,""),""),ROW()-ROW(A$44)+1))),),"")</f>
        <v>0</v>
      </c>
      <c r="P49">
        <f t="array" ref="P49">IFERROR(CONCATENATE((INDEX($S$7:$S$41,SMALL(IF($S$7:$S$41&lt;&gt;"",IF($P$7:$P$41&lt;&gt;"",ROW($P$7:$P$41)-MIN(ROW($P$7:$P$41))+1,""),""),ROW()-ROW(A$44)+1)))," "),"")</f>
        <v>0</v>
      </c>
      <c r="Q49">
        <f t="array" ref="Q49">IFERROR(CONCATENATE(TEXT(INDEX($P$7:$P$41,SMALL(IF($S$7:$S$41&lt;&gt;"",IF($P$7:$P$41&lt;&gt;"",ROW($P$7:$P$41)-MIN(ROW($P$7:$P$41))+1,""),""),ROW()-ROW(A$44)+1)),"##0")," "),"")</f>
        <v>0</v>
      </c>
      <c r="R49">
        <f t="array" ref="R49">IFERROR(CONCATENATE((INDEX($A$7:$A$41,SMALL(IF($S$7:$S$41&lt;&gt;"",IF($P$7:$P$41&lt;&gt;"",ROW($P$7:$P$41)-MIN(ROW($P$7:$P$41))+1,""),""),ROW()-ROW(A$44)+1))),),"")</f>
        <v>0</v>
      </c>
      <c r="U49">
        <f t="array" ref="U49">IFERROR(CONCATENATE((INDEX($X$7:$X$41,SMALL(IF($X$7:$X$41&lt;&gt;"",IF($U$7:$U$41&lt;&gt;"",ROW($U$7:$U$41)-MIN(ROW($U$7:$U$41))+1,""),""),ROW()-ROW(A$44)+1)))," "),"")</f>
        <v>0</v>
      </c>
      <c r="V49">
        <f t="array" ref="V49">IFERROR(CONCATENATE(TEXT(INDEX($U$7:$U$41,SMALL(IF($X$7:$X$41&lt;&gt;"",IF($U$7:$U$41&lt;&gt;"",ROW($U$7:$U$41)-MIN(ROW($U$7:$U$41))+1,""),""),ROW()-ROW(A$44)+1)),"##0")," "),"")</f>
        <v>0</v>
      </c>
      <c r="W49">
        <f t="array" ref="W49">IFERROR(CONCATENATE((INDEX($A$7:$A$41,SMALL(IF($X$7:$X$41&lt;&gt;"",IF($U$7:$U$41&lt;&gt;"",ROW($U$7:$U$41)-MIN(ROW($U$7:$U$41))+1,""),""),ROW()-ROW(A$44)+1))),),"")</f>
        <v>0</v>
      </c>
      <c r="Z49">
        <f t="array" ref="Z49">IFERROR(CONCATENATE((INDEX($AC$7:$AC$41,SMALL(IF($AC$7:$AC$41&lt;&gt;"",IF($Z$7:$Z$41&lt;&gt;"",ROW($Z$7:$Z$41)-MIN(ROW($Z$7:$Z$41))+1,""),""),ROW()-ROW(A$44)+1))),","),"")</f>
        <v>0</v>
      </c>
      <c r="AA49">
        <f t="array" ref="AA49">IFERROR(CONCATENATE(TEXT(INDEX($Z$7:$Z$41,SMALL(IF($AC$7:$AC$41&lt;&gt;"",IF($Z$7:$Z$41&lt;&gt;"",ROW($Z$7:$Z$41)-MIN(ROW($Z$7:$Z$41))+1,""),""),ROW()-ROW(A$44)+1)),"##0"),","),"")</f>
        <v>0</v>
      </c>
      <c r="AB49">
        <f t="array" ref="AB49">IFERROR(CONCATENATE((INDEX($A$7:$A$41,SMALL(IF($AC$7:$AC$41&lt;&gt;"",IF($Z$7:$Z$41&lt;&gt;"",ROW($Z$7:$Z$41)-MIN(ROW($Z$7:$Z$41))+1,""),""),ROW()-ROW(A$44)+1))),),"")</f>
        <v>0</v>
      </c>
      <c r="AE49">
        <f t="array" ref="AE49">IFERROR(CONCATENATE((INDEX($AH$7:$AH$41,SMALL(IF($AH$7:$AH$41&lt;&gt;"",IF($AE$7:$AE$41&lt;&gt;"",ROW($AE$7:$AE$41)-MIN(ROW($AE$7:$AE$41))+1,""),""),ROW()-ROW(A$44)+1)))," "),"")</f>
        <v>0</v>
      </c>
      <c r="AF49">
        <f t="array" ref="AF49">IFERROR(CONCATENATE(TEXT(INDEX($AE$7:$AE$41,SMALL(IF($AH$7:$AH$41&lt;&gt;"",IF($AE$7:$AE$41&lt;&gt;"",ROW($AE$7:$AE$41)-MIN(ROW($AE$7:$AE$41))+1,""),""),ROW()-ROW(A$44)+1)),"##0")," "),"")</f>
        <v>0</v>
      </c>
      <c r="AG49">
        <f t="array" ref="AG49">IFERROR(CONCATENATE((INDEX($A$7:$A$41,SMALL(IF($AH$7:$AH$41&lt;&gt;"",IF($AE$7:$AE$41&lt;&gt;"",ROW($AE$7:$AE$41)-MIN(ROW($AE$7:$AE$41))+1,""),""),ROW()-ROW(A$44)+1))),),"")</f>
        <v>0</v>
      </c>
      <c r="AJ49">
        <f t="array" ref="AJ49">IFERROR(CONCATENATE((INDEX($AM$7:$AM$41,SMALL(IF($AM$7:$AM$41&lt;&gt;"",IF($AJ$7:$AJ$41&lt;&gt;"",ROW($AJ$7:$AJ$41)-MIN(ROW($AJ$7:$AJ$41))+1,""),""),ROW()-ROW(A$44)+1)))," "),"")</f>
        <v>0</v>
      </c>
      <c r="AK49">
        <f t="array" ref="AK49">IFERROR(CONCATENATE(TEXT(INDEX($AJ$7:$AJ$41,SMALL(IF($AM$7:$AM$41&lt;&gt;"",IF($AJ$7:$AJ$41&lt;&gt;"",ROW($AJ$7:$AJ$41)-MIN(ROW($AJ$7:$AJ$41))+1,""),""),ROW()-ROW(A$44)+1)),"##0")," "),"")</f>
        <v>0</v>
      </c>
      <c r="AL49">
        <f t="array" ref="AL49">IFERROR(CONCATENATE((INDEX($A$7:$A$41,SMALL(IF($AM$7:$AM$41&lt;&gt;"",IF($AJ$7:$AJ$41&lt;&gt;"",ROW($AJ$7:$AJ$41)-MIN(ROW($AJ$7:$AJ$41))+1,""),""),ROW()-ROW(A$44)+1))),),"")</f>
        <v>0</v>
      </c>
    </row>
    <row r="50" spans="11:38">
      <c r="K50">
        <f t="array" ref="K50">IFERROR(CONCATENATE(TEXT(INDEX($K$7:$K$41,SMALL(IF($N$7:$N$41&lt;&gt;"",IF($K$7:$K$41&lt;&gt;"",ROW($K$7:$K$41)-MIN(ROW($K$7:$K$41))+1,""),""),ROW()-ROW(A$44)+1)),"##0"),","),"")</f>
        <v>0</v>
      </c>
      <c r="L50">
        <f t="array" ref="L50">IFERROR(CONCATENATE((INDEX($N$7:$N$41,SMALL(IF($N$7:$N$41&lt;&gt;"",IF($K$7:$K$41&lt;&gt;"",ROW($K$7:$K$41)-MIN(ROW($K$7:$K$41))+1,""),""),ROW()-ROW(A$44)+1))),","),"")</f>
        <v>0</v>
      </c>
      <c r="M50">
        <f t="array" ref="M50">IFERROR(CONCATENATE((INDEX($A$7:$A$41,SMALL(IF($N$7:$N$41&lt;&gt;"",IF($K$7:$K$41&lt;&gt;"",ROW($K$7:$K$41)-MIN(ROW($K$7:$K$41))+1,""),""),ROW()-ROW(A$44)+1))),),"")</f>
        <v>0</v>
      </c>
      <c r="P50">
        <f t="array" ref="P50">IFERROR(CONCATENATE((INDEX($S$7:$S$41,SMALL(IF($S$7:$S$41&lt;&gt;"",IF($P$7:$P$41&lt;&gt;"",ROW($P$7:$P$41)-MIN(ROW($P$7:$P$41))+1,""),""),ROW()-ROW(A$44)+1)))," "),"")</f>
        <v>0</v>
      </c>
      <c r="Q50">
        <f t="array" ref="Q50">IFERROR(CONCATENATE(TEXT(INDEX($P$7:$P$41,SMALL(IF($S$7:$S$41&lt;&gt;"",IF($P$7:$P$41&lt;&gt;"",ROW($P$7:$P$41)-MIN(ROW($P$7:$P$41))+1,""),""),ROW()-ROW(A$44)+1)),"##0")," "),"")</f>
        <v>0</v>
      </c>
      <c r="R50">
        <f t="array" ref="R50">IFERROR(CONCATENATE((INDEX($A$7:$A$41,SMALL(IF($S$7:$S$41&lt;&gt;"",IF($P$7:$P$41&lt;&gt;"",ROW($P$7:$P$41)-MIN(ROW($P$7:$P$41))+1,""),""),ROW()-ROW(A$44)+1))),),"")</f>
        <v>0</v>
      </c>
      <c r="U50">
        <f t="array" ref="U50">IFERROR(CONCATENATE((INDEX($X$7:$X$41,SMALL(IF($X$7:$X$41&lt;&gt;"",IF($U$7:$U$41&lt;&gt;"",ROW($U$7:$U$41)-MIN(ROW($U$7:$U$41))+1,""),""),ROW()-ROW(A$44)+1)))," "),"")</f>
        <v>0</v>
      </c>
      <c r="V50">
        <f t="array" ref="V50">IFERROR(CONCATENATE(TEXT(INDEX($U$7:$U$41,SMALL(IF($X$7:$X$41&lt;&gt;"",IF($U$7:$U$41&lt;&gt;"",ROW($U$7:$U$41)-MIN(ROW($U$7:$U$41))+1,""),""),ROW()-ROW(A$44)+1)),"##0")," "),"")</f>
        <v>0</v>
      </c>
      <c r="W50">
        <f t="array" ref="W50">IFERROR(CONCATENATE((INDEX($A$7:$A$41,SMALL(IF($X$7:$X$41&lt;&gt;"",IF($U$7:$U$41&lt;&gt;"",ROW($U$7:$U$41)-MIN(ROW($U$7:$U$41))+1,""),""),ROW()-ROW(A$44)+1))),),"")</f>
        <v>0</v>
      </c>
      <c r="Z50">
        <f t="array" ref="Z50">IFERROR(CONCATENATE((INDEX($AC$7:$AC$41,SMALL(IF($AC$7:$AC$41&lt;&gt;"",IF($Z$7:$Z$41&lt;&gt;"",ROW($Z$7:$Z$41)-MIN(ROW($Z$7:$Z$41))+1,""),""),ROW()-ROW(A$44)+1))),","),"")</f>
        <v>0</v>
      </c>
      <c r="AA50">
        <f t="array" ref="AA50">IFERROR(CONCATENATE(TEXT(INDEX($Z$7:$Z$41,SMALL(IF($AC$7:$AC$41&lt;&gt;"",IF($Z$7:$Z$41&lt;&gt;"",ROW($Z$7:$Z$41)-MIN(ROW($Z$7:$Z$41))+1,""),""),ROW()-ROW(A$44)+1)),"##0"),","),"")</f>
        <v>0</v>
      </c>
      <c r="AB50">
        <f t="array" ref="AB50">IFERROR(CONCATENATE((INDEX($A$7:$A$41,SMALL(IF($AC$7:$AC$41&lt;&gt;"",IF($Z$7:$Z$41&lt;&gt;"",ROW($Z$7:$Z$41)-MIN(ROW($Z$7:$Z$41))+1,""),""),ROW()-ROW(A$44)+1))),),"")</f>
        <v>0</v>
      </c>
      <c r="AE50">
        <f t="array" ref="AE50">IFERROR(CONCATENATE((INDEX($AH$7:$AH$41,SMALL(IF($AH$7:$AH$41&lt;&gt;"",IF($AE$7:$AE$41&lt;&gt;"",ROW($AE$7:$AE$41)-MIN(ROW($AE$7:$AE$41))+1,""),""),ROW()-ROW(A$44)+1)))," "),"")</f>
        <v>0</v>
      </c>
      <c r="AF50">
        <f t="array" ref="AF50">IFERROR(CONCATENATE(TEXT(INDEX($AE$7:$AE$41,SMALL(IF($AH$7:$AH$41&lt;&gt;"",IF($AE$7:$AE$41&lt;&gt;"",ROW($AE$7:$AE$41)-MIN(ROW($AE$7:$AE$41))+1,""),""),ROW()-ROW(A$44)+1)),"##0")," "),"")</f>
        <v>0</v>
      </c>
      <c r="AG50">
        <f t="array" ref="AG50">IFERROR(CONCATENATE((INDEX($A$7:$A$41,SMALL(IF($AH$7:$AH$41&lt;&gt;"",IF($AE$7:$AE$41&lt;&gt;"",ROW($AE$7:$AE$41)-MIN(ROW($AE$7:$AE$41))+1,""),""),ROW()-ROW(A$44)+1))),),"")</f>
        <v>0</v>
      </c>
      <c r="AJ50">
        <f t="array" ref="AJ50">IFERROR(CONCATENATE((INDEX($AM$7:$AM$41,SMALL(IF($AM$7:$AM$41&lt;&gt;"",IF($AJ$7:$AJ$41&lt;&gt;"",ROW($AJ$7:$AJ$41)-MIN(ROW($AJ$7:$AJ$41))+1,""),""),ROW()-ROW(A$44)+1)))," "),"")</f>
        <v>0</v>
      </c>
      <c r="AK50">
        <f t="array" ref="AK50">IFERROR(CONCATENATE(TEXT(INDEX($AJ$7:$AJ$41,SMALL(IF($AM$7:$AM$41&lt;&gt;"",IF($AJ$7:$AJ$41&lt;&gt;"",ROW($AJ$7:$AJ$41)-MIN(ROW($AJ$7:$AJ$41))+1,""),""),ROW()-ROW(A$44)+1)),"##0")," "),"")</f>
        <v>0</v>
      </c>
      <c r="AL50">
        <f t="array" ref="AL50">IFERROR(CONCATENATE((INDEX($A$7:$A$41,SMALL(IF($AM$7:$AM$41&lt;&gt;"",IF($AJ$7:$AJ$41&lt;&gt;"",ROW($AJ$7:$AJ$41)-MIN(ROW($AJ$7:$AJ$41))+1,""),""),ROW()-ROW(A$44)+1))),),"")</f>
        <v>0</v>
      </c>
    </row>
    <row r="51" spans="11:38">
      <c r="K51">
        <f t="array" ref="K51">IFERROR(CONCATENATE(TEXT(INDEX($K$7:$K$41,SMALL(IF($N$7:$N$41&lt;&gt;"",IF($K$7:$K$41&lt;&gt;"",ROW($K$7:$K$41)-MIN(ROW($K$7:$K$41))+1,""),""),ROW()-ROW(A$44)+1)),"##0"),","),"")</f>
        <v>0</v>
      </c>
      <c r="L51">
        <f t="array" ref="L51">IFERROR(CONCATENATE((INDEX($N$7:$N$41,SMALL(IF($N$7:$N$41&lt;&gt;"",IF($K$7:$K$41&lt;&gt;"",ROW($K$7:$K$41)-MIN(ROW($K$7:$K$41))+1,""),""),ROW()-ROW(A$44)+1))),","),"")</f>
        <v>0</v>
      </c>
      <c r="M51">
        <f t="array" ref="M51">IFERROR(CONCATENATE((INDEX($A$7:$A$41,SMALL(IF($N$7:$N$41&lt;&gt;"",IF($K$7:$K$41&lt;&gt;"",ROW($K$7:$K$41)-MIN(ROW($K$7:$K$41))+1,""),""),ROW()-ROW(A$44)+1))),),"")</f>
        <v>0</v>
      </c>
      <c r="P51">
        <f t="array" ref="P51">IFERROR(CONCATENATE((INDEX($S$7:$S$41,SMALL(IF($S$7:$S$41&lt;&gt;"",IF($P$7:$P$41&lt;&gt;"",ROW($P$7:$P$41)-MIN(ROW($P$7:$P$41))+1,""),""),ROW()-ROW(A$44)+1)))," "),"")</f>
        <v>0</v>
      </c>
      <c r="Q51">
        <f t="array" ref="Q51">IFERROR(CONCATENATE(TEXT(INDEX($P$7:$P$41,SMALL(IF($S$7:$S$41&lt;&gt;"",IF($P$7:$P$41&lt;&gt;"",ROW($P$7:$P$41)-MIN(ROW($P$7:$P$41))+1,""),""),ROW()-ROW(A$44)+1)),"##0")," "),"")</f>
        <v>0</v>
      </c>
      <c r="R51">
        <f t="array" ref="R51">IFERROR(CONCATENATE((INDEX($A$7:$A$41,SMALL(IF($S$7:$S$41&lt;&gt;"",IF($P$7:$P$41&lt;&gt;"",ROW($P$7:$P$41)-MIN(ROW($P$7:$P$41))+1,""),""),ROW()-ROW(A$44)+1))),),"")</f>
        <v>0</v>
      </c>
      <c r="U51">
        <f t="array" ref="U51">IFERROR(CONCATENATE((INDEX($X$7:$X$41,SMALL(IF($X$7:$X$41&lt;&gt;"",IF($U$7:$U$41&lt;&gt;"",ROW($U$7:$U$41)-MIN(ROW($U$7:$U$41))+1,""),""),ROW()-ROW(A$44)+1)))," "),"")</f>
        <v>0</v>
      </c>
      <c r="V51">
        <f t="array" ref="V51">IFERROR(CONCATENATE(TEXT(INDEX($U$7:$U$41,SMALL(IF($X$7:$X$41&lt;&gt;"",IF($U$7:$U$41&lt;&gt;"",ROW($U$7:$U$41)-MIN(ROW($U$7:$U$41))+1,""),""),ROW()-ROW(A$44)+1)),"##0")," "),"")</f>
        <v>0</v>
      </c>
      <c r="W51">
        <f t="array" ref="W51">IFERROR(CONCATENATE((INDEX($A$7:$A$41,SMALL(IF($X$7:$X$41&lt;&gt;"",IF($U$7:$U$41&lt;&gt;"",ROW($U$7:$U$41)-MIN(ROW($U$7:$U$41))+1,""),""),ROW()-ROW(A$44)+1))),),"")</f>
        <v>0</v>
      </c>
      <c r="Z51">
        <f t="array" ref="Z51">IFERROR(CONCATENATE((INDEX($AC$7:$AC$41,SMALL(IF($AC$7:$AC$41&lt;&gt;"",IF($Z$7:$Z$41&lt;&gt;"",ROW($Z$7:$Z$41)-MIN(ROW($Z$7:$Z$41))+1,""),""),ROW()-ROW(A$44)+1))),","),"")</f>
        <v>0</v>
      </c>
      <c r="AA51">
        <f t="array" ref="AA51">IFERROR(CONCATENATE(TEXT(INDEX($Z$7:$Z$41,SMALL(IF($AC$7:$AC$41&lt;&gt;"",IF($Z$7:$Z$41&lt;&gt;"",ROW($Z$7:$Z$41)-MIN(ROW($Z$7:$Z$41))+1,""),""),ROW()-ROW(A$44)+1)),"##0"),","),"")</f>
        <v>0</v>
      </c>
      <c r="AB51">
        <f t="array" ref="AB51">IFERROR(CONCATENATE((INDEX($A$7:$A$41,SMALL(IF($AC$7:$AC$41&lt;&gt;"",IF($Z$7:$Z$41&lt;&gt;"",ROW($Z$7:$Z$41)-MIN(ROW($Z$7:$Z$41))+1,""),""),ROW()-ROW(A$44)+1))),),"")</f>
        <v>0</v>
      </c>
      <c r="AE51">
        <f t="array" ref="AE51">IFERROR(CONCATENATE((INDEX($AH$7:$AH$41,SMALL(IF($AH$7:$AH$41&lt;&gt;"",IF($AE$7:$AE$41&lt;&gt;"",ROW($AE$7:$AE$41)-MIN(ROW($AE$7:$AE$41))+1,""),""),ROW()-ROW(A$44)+1)))," "),"")</f>
        <v>0</v>
      </c>
      <c r="AF51">
        <f t="array" ref="AF51">IFERROR(CONCATENATE(TEXT(INDEX($AE$7:$AE$41,SMALL(IF($AH$7:$AH$41&lt;&gt;"",IF($AE$7:$AE$41&lt;&gt;"",ROW($AE$7:$AE$41)-MIN(ROW($AE$7:$AE$41))+1,""),""),ROW()-ROW(A$44)+1)),"##0")," "),"")</f>
        <v>0</v>
      </c>
      <c r="AG51">
        <f t="array" ref="AG51">IFERROR(CONCATENATE((INDEX($A$7:$A$41,SMALL(IF($AH$7:$AH$41&lt;&gt;"",IF($AE$7:$AE$41&lt;&gt;"",ROW($AE$7:$AE$41)-MIN(ROW($AE$7:$AE$41))+1,""),""),ROW()-ROW(A$44)+1))),),"")</f>
        <v>0</v>
      </c>
      <c r="AJ51">
        <f t="array" ref="AJ51">IFERROR(CONCATENATE((INDEX($AM$7:$AM$41,SMALL(IF($AM$7:$AM$41&lt;&gt;"",IF($AJ$7:$AJ$41&lt;&gt;"",ROW($AJ$7:$AJ$41)-MIN(ROW($AJ$7:$AJ$41))+1,""),""),ROW()-ROW(A$44)+1)))," "),"")</f>
        <v>0</v>
      </c>
      <c r="AK51">
        <f t="array" ref="AK51">IFERROR(CONCATENATE(TEXT(INDEX($AJ$7:$AJ$41,SMALL(IF($AM$7:$AM$41&lt;&gt;"",IF($AJ$7:$AJ$41&lt;&gt;"",ROW($AJ$7:$AJ$41)-MIN(ROW($AJ$7:$AJ$41))+1,""),""),ROW()-ROW(A$44)+1)),"##0")," "),"")</f>
        <v>0</v>
      </c>
      <c r="AL51">
        <f t="array" ref="AL51">IFERROR(CONCATENATE((INDEX($A$7:$A$41,SMALL(IF($AM$7:$AM$41&lt;&gt;"",IF($AJ$7:$AJ$41&lt;&gt;"",ROW($AJ$7:$AJ$41)-MIN(ROW($AJ$7:$AJ$41))+1,""),""),ROW()-ROW(A$44)+1))),),"")</f>
        <v>0</v>
      </c>
    </row>
    <row r="52" spans="11:38">
      <c r="K52">
        <f t="array" ref="K52">IFERROR(CONCATENATE(TEXT(INDEX($K$7:$K$41,SMALL(IF($N$7:$N$41&lt;&gt;"",IF($K$7:$K$41&lt;&gt;"",ROW($K$7:$K$41)-MIN(ROW($K$7:$K$41))+1,""),""),ROW()-ROW(A$44)+1)),"##0"),","),"")</f>
        <v>0</v>
      </c>
      <c r="L52">
        <f t="array" ref="L52">IFERROR(CONCATENATE((INDEX($N$7:$N$41,SMALL(IF($N$7:$N$41&lt;&gt;"",IF($K$7:$K$41&lt;&gt;"",ROW($K$7:$K$41)-MIN(ROW($K$7:$K$41))+1,""),""),ROW()-ROW(A$44)+1))),","),"")</f>
        <v>0</v>
      </c>
      <c r="M52">
        <f t="array" ref="M52">IFERROR(CONCATENATE((INDEX($A$7:$A$41,SMALL(IF($N$7:$N$41&lt;&gt;"",IF($K$7:$K$41&lt;&gt;"",ROW($K$7:$K$41)-MIN(ROW($K$7:$K$41))+1,""),""),ROW()-ROW(A$44)+1))),),"")</f>
        <v>0</v>
      </c>
      <c r="P52">
        <f t="array" ref="P52">IFERROR(CONCATENATE((INDEX($S$7:$S$41,SMALL(IF($S$7:$S$41&lt;&gt;"",IF($P$7:$P$41&lt;&gt;"",ROW($P$7:$P$41)-MIN(ROW($P$7:$P$41))+1,""),""),ROW()-ROW(A$44)+1)))," "),"")</f>
        <v>0</v>
      </c>
      <c r="Q52">
        <f t="array" ref="Q52">IFERROR(CONCATENATE(TEXT(INDEX($P$7:$P$41,SMALL(IF($S$7:$S$41&lt;&gt;"",IF($P$7:$P$41&lt;&gt;"",ROW($P$7:$P$41)-MIN(ROW($P$7:$P$41))+1,""),""),ROW()-ROW(A$44)+1)),"##0")," "),"")</f>
        <v>0</v>
      </c>
      <c r="R52">
        <f t="array" ref="R52">IFERROR(CONCATENATE((INDEX($A$7:$A$41,SMALL(IF($S$7:$S$41&lt;&gt;"",IF($P$7:$P$41&lt;&gt;"",ROW($P$7:$P$41)-MIN(ROW($P$7:$P$41))+1,""),""),ROW()-ROW(A$44)+1))),),"")</f>
        <v>0</v>
      </c>
      <c r="U52">
        <f t="array" ref="U52">IFERROR(CONCATENATE((INDEX($X$7:$X$41,SMALL(IF($X$7:$X$41&lt;&gt;"",IF($U$7:$U$41&lt;&gt;"",ROW($U$7:$U$41)-MIN(ROW($U$7:$U$41))+1,""),""),ROW()-ROW(A$44)+1)))," "),"")</f>
        <v>0</v>
      </c>
      <c r="V52">
        <f t="array" ref="V52">IFERROR(CONCATENATE(TEXT(INDEX($U$7:$U$41,SMALL(IF($X$7:$X$41&lt;&gt;"",IF($U$7:$U$41&lt;&gt;"",ROW($U$7:$U$41)-MIN(ROW($U$7:$U$41))+1,""),""),ROW()-ROW(A$44)+1)),"##0")," "),"")</f>
        <v>0</v>
      </c>
      <c r="W52">
        <f t="array" ref="W52">IFERROR(CONCATENATE((INDEX($A$7:$A$41,SMALL(IF($X$7:$X$41&lt;&gt;"",IF($U$7:$U$41&lt;&gt;"",ROW($U$7:$U$41)-MIN(ROW($U$7:$U$41))+1,""),""),ROW()-ROW(A$44)+1))),),"")</f>
        <v>0</v>
      </c>
      <c r="Z52">
        <f t="array" ref="Z52">IFERROR(CONCATENATE((INDEX($AC$7:$AC$41,SMALL(IF($AC$7:$AC$41&lt;&gt;"",IF($Z$7:$Z$41&lt;&gt;"",ROW($Z$7:$Z$41)-MIN(ROW($Z$7:$Z$41))+1,""),""),ROW()-ROW(A$44)+1))),","),"")</f>
        <v>0</v>
      </c>
      <c r="AA52">
        <f t="array" ref="AA52">IFERROR(CONCATENATE(TEXT(INDEX($Z$7:$Z$41,SMALL(IF($AC$7:$AC$41&lt;&gt;"",IF($Z$7:$Z$41&lt;&gt;"",ROW($Z$7:$Z$41)-MIN(ROW($Z$7:$Z$41))+1,""),""),ROW()-ROW(A$44)+1)),"##0"),","),"")</f>
        <v>0</v>
      </c>
      <c r="AB52">
        <f t="array" ref="AB52">IFERROR(CONCATENATE((INDEX($A$7:$A$41,SMALL(IF($AC$7:$AC$41&lt;&gt;"",IF($Z$7:$Z$41&lt;&gt;"",ROW($Z$7:$Z$41)-MIN(ROW($Z$7:$Z$41))+1,""),""),ROW()-ROW(A$44)+1))),),"")</f>
        <v>0</v>
      </c>
      <c r="AE52">
        <f t="array" ref="AE52">IFERROR(CONCATENATE((INDEX($AH$7:$AH$41,SMALL(IF($AH$7:$AH$41&lt;&gt;"",IF($AE$7:$AE$41&lt;&gt;"",ROW($AE$7:$AE$41)-MIN(ROW($AE$7:$AE$41))+1,""),""),ROW()-ROW(A$44)+1)))," "),"")</f>
        <v>0</v>
      </c>
      <c r="AF52">
        <f t="array" ref="AF52">IFERROR(CONCATENATE(TEXT(INDEX($AE$7:$AE$41,SMALL(IF($AH$7:$AH$41&lt;&gt;"",IF($AE$7:$AE$41&lt;&gt;"",ROW($AE$7:$AE$41)-MIN(ROW($AE$7:$AE$41))+1,""),""),ROW()-ROW(A$44)+1)),"##0")," "),"")</f>
        <v>0</v>
      </c>
      <c r="AG52">
        <f t="array" ref="AG52">IFERROR(CONCATENATE((INDEX($A$7:$A$41,SMALL(IF($AH$7:$AH$41&lt;&gt;"",IF($AE$7:$AE$41&lt;&gt;"",ROW($AE$7:$AE$41)-MIN(ROW($AE$7:$AE$41))+1,""),""),ROW()-ROW(A$44)+1))),),"")</f>
        <v>0</v>
      </c>
      <c r="AJ52">
        <f t="array" ref="AJ52">IFERROR(CONCATENATE((INDEX($AM$7:$AM$41,SMALL(IF($AM$7:$AM$41&lt;&gt;"",IF($AJ$7:$AJ$41&lt;&gt;"",ROW($AJ$7:$AJ$41)-MIN(ROW($AJ$7:$AJ$41))+1,""),""),ROW()-ROW(A$44)+1)))," "),"")</f>
        <v>0</v>
      </c>
      <c r="AK52">
        <f t="array" ref="AK52">IFERROR(CONCATENATE(TEXT(INDEX($AJ$7:$AJ$41,SMALL(IF($AM$7:$AM$41&lt;&gt;"",IF($AJ$7:$AJ$41&lt;&gt;"",ROW($AJ$7:$AJ$41)-MIN(ROW($AJ$7:$AJ$41))+1,""),""),ROW()-ROW(A$44)+1)),"##0")," "),"")</f>
        <v>0</v>
      </c>
      <c r="AL52">
        <f t="array" ref="AL52">IFERROR(CONCATENATE((INDEX($A$7:$A$41,SMALL(IF($AM$7:$AM$41&lt;&gt;"",IF($AJ$7:$AJ$41&lt;&gt;"",ROW($AJ$7:$AJ$41)-MIN(ROW($AJ$7:$AJ$41))+1,""),""),ROW()-ROW(A$44)+1))),),"")</f>
        <v>0</v>
      </c>
    </row>
    <row r="53" spans="11:38">
      <c r="K53">
        <f t="array" ref="K53">IFERROR(CONCATENATE(TEXT(INDEX($K$7:$K$41,SMALL(IF($N$7:$N$41&lt;&gt;"",IF($K$7:$K$41&lt;&gt;"",ROW($K$7:$K$41)-MIN(ROW($K$7:$K$41))+1,""),""),ROW()-ROW(A$44)+1)),"##0"),","),"")</f>
        <v>0</v>
      </c>
      <c r="L53">
        <f t="array" ref="L53">IFERROR(CONCATENATE((INDEX($N$7:$N$41,SMALL(IF($N$7:$N$41&lt;&gt;"",IF($K$7:$K$41&lt;&gt;"",ROW($K$7:$K$41)-MIN(ROW($K$7:$K$41))+1,""),""),ROW()-ROW(A$44)+1))),","),"")</f>
        <v>0</v>
      </c>
      <c r="M53">
        <f t="array" ref="M53">IFERROR(CONCATENATE((INDEX($A$7:$A$41,SMALL(IF($N$7:$N$41&lt;&gt;"",IF($K$7:$K$41&lt;&gt;"",ROW($K$7:$K$41)-MIN(ROW($K$7:$K$41))+1,""),""),ROW()-ROW(A$44)+1))),),"")</f>
        <v>0</v>
      </c>
      <c r="P53">
        <f t="array" ref="P53">IFERROR(CONCATENATE((INDEX($S$7:$S$41,SMALL(IF($S$7:$S$41&lt;&gt;"",IF($P$7:$P$41&lt;&gt;"",ROW($P$7:$P$41)-MIN(ROW($P$7:$P$41))+1,""),""),ROW()-ROW(A$44)+1)))," "),"")</f>
        <v>0</v>
      </c>
      <c r="Q53">
        <f t="array" ref="Q53">IFERROR(CONCATENATE(TEXT(INDEX($P$7:$P$41,SMALL(IF($S$7:$S$41&lt;&gt;"",IF($P$7:$P$41&lt;&gt;"",ROW($P$7:$P$41)-MIN(ROW($P$7:$P$41))+1,""),""),ROW()-ROW(A$44)+1)),"##0")," "),"")</f>
        <v>0</v>
      </c>
      <c r="R53">
        <f t="array" ref="R53">IFERROR(CONCATENATE((INDEX($A$7:$A$41,SMALL(IF($S$7:$S$41&lt;&gt;"",IF($P$7:$P$41&lt;&gt;"",ROW($P$7:$P$41)-MIN(ROW($P$7:$P$41))+1,""),""),ROW()-ROW(A$44)+1))),),"")</f>
        <v>0</v>
      </c>
      <c r="U53">
        <f t="array" ref="U53">IFERROR(CONCATENATE((INDEX($X$7:$X$41,SMALL(IF($X$7:$X$41&lt;&gt;"",IF($U$7:$U$41&lt;&gt;"",ROW($U$7:$U$41)-MIN(ROW($U$7:$U$41))+1,""),""),ROW()-ROW(A$44)+1)))," "),"")</f>
        <v>0</v>
      </c>
      <c r="V53">
        <f t="array" ref="V53">IFERROR(CONCATENATE(TEXT(INDEX($U$7:$U$41,SMALL(IF($X$7:$X$41&lt;&gt;"",IF($U$7:$U$41&lt;&gt;"",ROW($U$7:$U$41)-MIN(ROW($U$7:$U$41))+1,""),""),ROW()-ROW(A$44)+1)),"##0")," "),"")</f>
        <v>0</v>
      </c>
      <c r="W53">
        <f t="array" ref="W53">IFERROR(CONCATENATE((INDEX($A$7:$A$41,SMALL(IF($X$7:$X$41&lt;&gt;"",IF($U$7:$U$41&lt;&gt;"",ROW($U$7:$U$41)-MIN(ROW($U$7:$U$41))+1,""),""),ROW()-ROW(A$44)+1))),),"")</f>
        <v>0</v>
      </c>
      <c r="Z53">
        <f t="array" ref="Z53">IFERROR(CONCATENATE((INDEX($AC$7:$AC$41,SMALL(IF($AC$7:$AC$41&lt;&gt;"",IF($Z$7:$Z$41&lt;&gt;"",ROW($Z$7:$Z$41)-MIN(ROW($Z$7:$Z$41))+1,""),""),ROW()-ROW(A$44)+1))),","),"")</f>
        <v>0</v>
      </c>
      <c r="AA53">
        <f t="array" ref="AA53">IFERROR(CONCATENATE(TEXT(INDEX($Z$7:$Z$41,SMALL(IF($AC$7:$AC$41&lt;&gt;"",IF($Z$7:$Z$41&lt;&gt;"",ROW($Z$7:$Z$41)-MIN(ROW($Z$7:$Z$41))+1,""),""),ROW()-ROW(A$44)+1)),"##0"),","),"")</f>
        <v>0</v>
      </c>
      <c r="AB53">
        <f t="array" ref="AB53">IFERROR(CONCATENATE((INDEX($A$7:$A$41,SMALL(IF($AC$7:$AC$41&lt;&gt;"",IF($Z$7:$Z$41&lt;&gt;"",ROW($Z$7:$Z$41)-MIN(ROW($Z$7:$Z$41))+1,""),""),ROW()-ROW(A$44)+1))),),"")</f>
        <v>0</v>
      </c>
      <c r="AE53">
        <f t="array" ref="AE53">IFERROR(CONCATENATE((INDEX($AH$7:$AH$41,SMALL(IF($AH$7:$AH$41&lt;&gt;"",IF($AE$7:$AE$41&lt;&gt;"",ROW($AE$7:$AE$41)-MIN(ROW($AE$7:$AE$41))+1,""),""),ROW()-ROW(A$44)+1)))," "),"")</f>
        <v>0</v>
      </c>
      <c r="AF53">
        <f t="array" ref="AF53">IFERROR(CONCATENATE(TEXT(INDEX($AE$7:$AE$41,SMALL(IF($AH$7:$AH$41&lt;&gt;"",IF($AE$7:$AE$41&lt;&gt;"",ROW($AE$7:$AE$41)-MIN(ROW($AE$7:$AE$41))+1,""),""),ROW()-ROW(A$44)+1)),"##0")," "),"")</f>
        <v>0</v>
      </c>
      <c r="AG53">
        <f t="array" ref="AG53">IFERROR(CONCATENATE((INDEX($A$7:$A$41,SMALL(IF($AH$7:$AH$41&lt;&gt;"",IF($AE$7:$AE$41&lt;&gt;"",ROW($AE$7:$AE$41)-MIN(ROW($AE$7:$AE$41))+1,""),""),ROW()-ROW(A$44)+1))),),"")</f>
        <v>0</v>
      </c>
      <c r="AJ53">
        <f t="array" ref="AJ53">IFERROR(CONCATENATE((INDEX($AM$7:$AM$41,SMALL(IF($AM$7:$AM$41&lt;&gt;"",IF($AJ$7:$AJ$41&lt;&gt;"",ROW($AJ$7:$AJ$41)-MIN(ROW($AJ$7:$AJ$41))+1,""),""),ROW()-ROW(A$44)+1)))," "),"")</f>
        <v>0</v>
      </c>
      <c r="AK53">
        <f t="array" ref="AK53">IFERROR(CONCATENATE(TEXT(INDEX($AJ$7:$AJ$41,SMALL(IF($AM$7:$AM$41&lt;&gt;"",IF($AJ$7:$AJ$41&lt;&gt;"",ROW($AJ$7:$AJ$41)-MIN(ROW($AJ$7:$AJ$41))+1,""),""),ROW()-ROW(A$44)+1)),"##0")," "),"")</f>
        <v>0</v>
      </c>
      <c r="AL53">
        <f t="array" ref="AL53">IFERROR(CONCATENATE((INDEX($A$7:$A$41,SMALL(IF($AM$7:$AM$41&lt;&gt;"",IF($AJ$7:$AJ$41&lt;&gt;"",ROW($AJ$7:$AJ$41)-MIN(ROW($AJ$7:$AJ$41))+1,""),""),ROW()-ROW(A$44)+1))),),"")</f>
        <v>0</v>
      </c>
    </row>
    <row r="54" spans="11:38">
      <c r="K54">
        <f t="array" ref="K54">IFERROR(CONCATENATE(TEXT(INDEX($K$7:$K$41,SMALL(IF($N$7:$N$41&lt;&gt;"",IF($K$7:$K$41&lt;&gt;"",ROW($K$7:$K$41)-MIN(ROW($K$7:$K$41))+1,""),""),ROW()-ROW(A$44)+1)),"##0"),","),"")</f>
        <v>0</v>
      </c>
      <c r="L54">
        <f t="array" ref="L54">IFERROR(CONCATENATE((INDEX($N$7:$N$41,SMALL(IF($N$7:$N$41&lt;&gt;"",IF($K$7:$K$41&lt;&gt;"",ROW($K$7:$K$41)-MIN(ROW($K$7:$K$41))+1,""),""),ROW()-ROW(A$44)+1))),","),"")</f>
        <v>0</v>
      </c>
      <c r="M54">
        <f t="array" ref="M54">IFERROR(CONCATENATE((INDEX($A$7:$A$41,SMALL(IF($N$7:$N$41&lt;&gt;"",IF($K$7:$K$41&lt;&gt;"",ROW($K$7:$K$41)-MIN(ROW($K$7:$K$41))+1,""),""),ROW()-ROW(A$44)+1))),),"")</f>
        <v>0</v>
      </c>
      <c r="P54">
        <f t="array" ref="P54">IFERROR(CONCATENATE((INDEX($S$7:$S$41,SMALL(IF($S$7:$S$41&lt;&gt;"",IF($P$7:$P$41&lt;&gt;"",ROW($P$7:$P$41)-MIN(ROW($P$7:$P$41))+1,""),""),ROW()-ROW(A$44)+1)))," "),"")</f>
        <v>0</v>
      </c>
      <c r="Q54">
        <f t="array" ref="Q54">IFERROR(CONCATENATE(TEXT(INDEX($P$7:$P$41,SMALL(IF($S$7:$S$41&lt;&gt;"",IF($P$7:$P$41&lt;&gt;"",ROW($P$7:$P$41)-MIN(ROW($P$7:$P$41))+1,""),""),ROW()-ROW(A$44)+1)),"##0")," "),"")</f>
        <v>0</v>
      </c>
      <c r="R54">
        <f t="array" ref="R54">IFERROR(CONCATENATE((INDEX($A$7:$A$41,SMALL(IF($S$7:$S$41&lt;&gt;"",IF($P$7:$P$41&lt;&gt;"",ROW($P$7:$P$41)-MIN(ROW($P$7:$P$41))+1,""),""),ROW()-ROW(A$44)+1))),),"")</f>
        <v>0</v>
      </c>
      <c r="U54">
        <f t="array" ref="U54">IFERROR(CONCATENATE((INDEX($X$7:$X$41,SMALL(IF($X$7:$X$41&lt;&gt;"",IF($U$7:$U$41&lt;&gt;"",ROW($U$7:$U$41)-MIN(ROW($U$7:$U$41))+1,""),""),ROW()-ROW(A$44)+1)))," "),"")</f>
        <v>0</v>
      </c>
      <c r="V54">
        <f t="array" ref="V54">IFERROR(CONCATENATE(TEXT(INDEX($U$7:$U$41,SMALL(IF($X$7:$X$41&lt;&gt;"",IF($U$7:$U$41&lt;&gt;"",ROW($U$7:$U$41)-MIN(ROW($U$7:$U$41))+1,""),""),ROW()-ROW(A$44)+1)),"##0")," "),"")</f>
        <v>0</v>
      </c>
      <c r="W54">
        <f t="array" ref="W54">IFERROR(CONCATENATE((INDEX($A$7:$A$41,SMALL(IF($X$7:$X$41&lt;&gt;"",IF($U$7:$U$41&lt;&gt;"",ROW($U$7:$U$41)-MIN(ROW($U$7:$U$41))+1,""),""),ROW()-ROW(A$44)+1))),),"")</f>
        <v>0</v>
      </c>
      <c r="Z54">
        <f t="array" ref="Z54">IFERROR(CONCATENATE((INDEX($AC$7:$AC$41,SMALL(IF($AC$7:$AC$41&lt;&gt;"",IF($Z$7:$Z$41&lt;&gt;"",ROW($Z$7:$Z$41)-MIN(ROW($Z$7:$Z$41))+1,""),""),ROW()-ROW(A$44)+1))),","),"")</f>
        <v>0</v>
      </c>
      <c r="AA54">
        <f t="array" ref="AA54">IFERROR(CONCATENATE(TEXT(INDEX($Z$7:$Z$41,SMALL(IF($AC$7:$AC$41&lt;&gt;"",IF($Z$7:$Z$41&lt;&gt;"",ROW($Z$7:$Z$41)-MIN(ROW($Z$7:$Z$41))+1,""),""),ROW()-ROW(A$44)+1)),"##0"),","),"")</f>
        <v>0</v>
      </c>
      <c r="AB54">
        <f t="array" ref="AB54">IFERROR(CONCATENATE((INDEX($A$7:$A$41,SMALL(IF($AC$7:$AC$41&lt;&gt;"",IF($Z$7:$Z$41&lt;&gt;"",ROW($Z$7:$Z$41)-MIN(ROW($Z$7:$Z$41))+1,""),""),ROW()-ROW(A$44)+1))),),"")</f>
        <v>0</v>
      </c>
      <c r="AE54">
        <f t="array" ref="AE54">IFERROR(CONCATENATE((INDEX($AH$7:$AH$41,SMALL(IF($AH$7:$AH$41&lt;&gt;"",IF($AE$7:$AE$41&lt;&gt;"",ROW($AE$7:$AE$41)-MIN(ROW($AE$7:$AE$41))+1,""),""),ROW()-ROW(A$44)+1)))," "),"")</f>
        <v>0</v>
      </c>
      <c r="AF54">
        <f t="array" ref="AF54">IFERROR(CONCATENATE(TEXT(INDEX($AE$7:$AE$41,SMALL(IF($AH$7:$AH$41&lt;&gt;"",IF($AE$7:$AE$41&lt;&gt;"",ROW($AE$7:$AE$41)-MIN(ROW($AE$7:$AE$41))+1,""),""),ROW()-ROW(A$44)+1)),"##0")," "),"")</f>
        <v>0</v>
      </c>
      <c r="AG54">
        <f t="array" ref="AG54">IFERROR(CONCATENATE((INDEX($A$7:$A$41,SMALL(IF($AH$7:$AH$41&lt;&gt;"",IF($AE$7:$AE$41&lt;&gt;"",ROW($AE$7:$AE$41)-MIN(ROW($AE$7:$AE$41))+1,""),""),ROW()-ROW(A$44)+1))),),"")</f>
        <v>0</v>
      </c>
      <c r="AJ54">
        <f t="array" ref="AJ54">IFERROR(CONCATENATE((INDEX($AM$7:$AM$41,SMALL(IF($AM$7:$AM$41&lt;&gt;"",IF($AJ$7:$AJ$41&lt;&gt;"",ROW($AJ$7:$AJ$41)-MIN(ROW($AJ$7:$AJ$41))+1,""),""),ROW()-ROW(A$44)+1)))," "),"")</f>
        <v>0</v>
      </c>
      <c r="AK54">
        <f t="array" ref="AK54">IFERROR(CONCATENATE(TEXT(INDEX($AJ$7:$AJ$41,SMALL(IF($AM$7:$AM$41&lt;&gt;"",IF($AJ$7:$AJ$41&lt;&gt;"",ROW($AJ$7:$AJ$41)-MIN(ROW($AJ$7:$AJ$41))+1,""),""),ROW()-ROW(A$44)+1)),"##0")," "),"")</f>
        <v>0</v>
      </c>
      <c r="AL54">
        <f t="array" ref="AL54">IFERROR(CONCATENATE((INDEX($A$7:$A$41,SMALL(IF($AM$7:$AM$41&lt;&gt;"",IF($AJ$7:$AJ$41&lt;&gt;"",ROW($AJ$7:$AJ$41)-MIN(ROW($AJ$7:$AJ$41))+1,""),""),ROW()-ROW(A$44)+1))),),"")</f>
        <v>0</v>
      </c>
    </row>
    <row r="55" spans="11:38">
      <c r="K55">
        <f t="array" ref="K55">IFERROR(CONCATENATE(TEXT(INDEX($K$7:$K$41,SMALL(IF($N$7:$N$41&lt;&gt;"",IF($K$7:$K$41&lt;&gt;"",ROW($K$7:$K$41)-MIN(ROW($K$7:$K$41))+1,""),""),ROW()-ROW(A$44)+1)),"##0"),","),"")</f>
        <v>0</v>
      </c>
      <c r="L55">
        <f t="array" ref="L55">IFERROR(CONCATENATE((INDEX($N$7:$N$41,SMALL(IF($N$7:$N$41&lt;&gt;"",IF($K$7:$K$41&lt;&gt;"",ROW($K$7:$K$41)-MIN(ROW($K$7:$K$41))+1,""),""),ROW()-ROW(A$44)+1))),","),"")</f>
        <v>0</v>
      </c>
      <c r="M55">
        <f t="array" ref="M55">IFERROR(CONCATENATE((INDEX($A$7:$A$41,SMALL(IF($N$7:$N$41&lt;&gt;"",IF($K$7:$K$41&lt;&gt;"",ROW($K$7:$K$41)-MIN(ROW($K$7:$K$41))+1,""),""),ROW()-ROW(A$44)+1))),),"")</f>
        <v>0</v>
      </c>
      <c r="P55">
        <f t="array" ref="P55">IFERROR(CONCATENATE((INDEX($S$7:$S$41,SMALL(IF($S$7:$S$41&lt;&gt;"",IF($P$7:$P$41&lt;&gt;"",ROW($P$7:$P$41)-MIN(ROW($P$7:$P$41))+1,""),""),ROW()-ROW(A$44)+1)))," "),"")</f>
        <v>0</v>
      </c>
      <c r="Q55">
        <f t="array" ref="Q55">IFERROR(CONCATENATE(TEXT(INDEX($P$7:$P$41,SMALL(IF($S$7:$S$41&lt;&gt;"",IF($P$7:$P$41&lt;&gt;"",ROW($P$7:$P$41)-MIN(ROW($P$7:$P$41))+1,""),""),ROW()-ROW(A$44)+1)),"##0")," "),"")</f>
        <v>0</v>
      </c>
      <c r="R55">
        <f t="array" ref="R55">IFERROR(CONCATENATE((INDEX($A$7:$A$41,SMALL(IF($S$7:$S$41&lt;&gt;"",IF($P$7:$P$41&lt;&gt;"",ROW($P$7:$P$41)-MIN(ROW($P$7:$P$41))+1,""),""),ROW()-ROW(A$44)+1))),),"")</f>
        <v>0</v>
      </c>
      <c r="U55">
        <f t="array" ref="U55">IFERROR(CONCATENATE((INDEX($X$7:$X$41,SMALL(IF($X$7:$X$41&lt;&gt;"",IF($U$7:$U$41&lt;&gt;"",ROW($U$7:$U$41)-MIN(ROW($U$7:$U$41))+1,""),""),ROW()-ROW(A$44)+1)))," "),"")</f>
        <v>0</v>
      </c>
      <c r="V55">
        <f t="array" ref="V55">IFERROR(CONCATENATE(TEXT(INDEX($U$7:$U$41,SMALL(IF($X$7:$X$41&lt;&gt;"",IF($U$7:$U$41&lt;&gt;"",ROW($U$7:$U$41)-MIN(ROW($U$7:$U$41))+1,""),""),ROW()-ROW(A$44)+1)),"##0")," "),"")</f>
        <v>0</v>
      </c>
      <c r="W55">
        <f t="array" ref="W55">IFERROR(CONCATENATE((INDEX($A$7:$A$41,SMALL(IF($X$7:$X$41&lt;&gt;"",IF($U$7:$U$41&lt;&gt;"",ROW($U$7:$U$41)-MIN(ROW($U$7:$U$41))+1,""),""),ROW()-ROW(A$44)+1))),),"")</f>
        <v>0</v>
      </c>
      <c r="Z55">
        <f t="array" ref="Z55">IFERROR(CONCATENATE((INDEX($AC$7:$AC$41,SMALL(IF($AC$7:$AC$41&lt;&gt;"",IF($Z$7:$Z$41&lt;&gt;"",ROW($Z$7:$Z$41)-MIN(ROW($Z$7:$Z$41))+1,""),""),ROW()-ROW(A$44)+1))),","),"")</f>
        <v>0</v>
      </c>
      <c r="AA55">
        <f t="array" ref="AA55">IFERROR(CONCATENATE(TEXT(INDEX($Z$7:$Z$41,SMALL(IF($AC$7:$AC$41&lt;&gt;"",IF($Z$7:$Z$41&lt;&gt;"",ROW($Z$7:$Z$41)-MIN(ROW($Z$7:$Z$41))+1,""),""),ROW()-ROW(A$44)+1)),"##0"),","),"")</f>
        <v>0</v>
      </c>
      <c r="AB55">
        <f t="array" ref="AB55">IFERROR(CONCATENATE((INDEX($A$7:$A$41,SMALL(IF($AC$7:$AC$41&lt;&gt;"",IF($Z$7:$Z$41&lt;&gt;"",ROW($Z$7:$Z$41)-MIN(ROW($Z$7:$Z$41))+1,""),""),ROW()-ROW(A$44)+1))),),"")</f>
        <v>0</v>
      </c>
      <c r="AE55">
        <f t="array" ref="AE55">IFERROR(CONCATENATE((INDEX($AH$7:$AH$41,SMALL(IF($AH$7:$AH$41&lt;&gt;"",IF($AE$7:$AE$41&lt;&gt;"",ROW($AE$7:$AE$41)-MIN(ROW($AE$7:$AE$41))+1,""),""),ROW()-ROW(A$44)+1)))," "),"")</f>
        <v>0</v>
      </c>
      <c r="AF55">
        <f t="array" ref="AF55">IFERROR(CONCATENATE(TEXT(INDEX($AE$7:$AE$41,SMALL(IF($AH$7:$AH$41&lt;&gt;"",IF($AE$7:$AE$41&lt;&gt;"",ROW($AE$7:$AE$41)-MIN(ROW($AE$7:$AE$41))+1,""),""),ROW()-ROW(A$44)+1)),"##0")," "),"")</f>
        <v>0</v>
      </c>
      <c r="AG55">
        <f t="array" ref="AG55">IFERROR(CONCATENATE((INDEX($A$7:$A$41,SMALL(IF($AH$7:$AH$41&lt;&gt;"",IF($AE$7:$AE$41&lt;&gt;"",ROW($AE$7:$AE$41)-MIN(ROW($AE$7:$AE$41))+1,""),""),ROW()-ROW(A$44)+1))),),"")</f>
        <v>0</v>
      </c>
      <c r="AJ55">
        <f t="array" ref="AJ55">IFERROR(CONCATENATE((INDEX($AM$7:$AM$41,SMALL(IF($AM$7:$AM$41&lt;&gt;"",IF($AJ$7:$AJ$41&lt;&gt;"",ROW($AJ$7:$AJ$41)-MIN(ROW($AJ$7:$AJ$41))+1,""),""),ROW()-ROW(A$44)+1)))," "),"")</f>
        <v>0</v>
      </c>
      <c r="AK55">
        <f t="array" ref="AK55">IFERROR(CONCATENATE(TEXT(INDEX($AJ$7:$AJ$41,SMALL(IF($AM$7:$AM$41&lt;&gt;"",IF($AJ$7:$AJ$41&lt;&gt;"",ROW($AJ$7:$AJ$41)-MIN(ROW($AJ$7:$AJ$41))+1,""),""),ROW()-ROW(A$44)+1)),"##0")," "),"")</f>
        <v>0</v>
      </c>
      <c r="AL55">
        <f t="array" ref="AL55">IFERROR(CONCATENATE((INDEX($A$7:$A$41,SMALL(IF($AM$7:$AM$41&lt;&gt;"",IF($AJ$7:$AJ$41&lt;&gt;"",ROW($AJ$7:$AJ$41)-MIN(ROW($AJ$7:$AJ$41))+1,""),""),ROW()-ROW(A$44)+1))),),"")</f>
        <v>0</v>
      </c>
    </row>
    <row r="56" spans="11:38">
      <c r="K56">
        <f t="array" ref="K56">IFERROR(CONCATENATE(TEXT(INDEX($K$7:$K$41,SMALL(IF($N$7:$N$41&lt;&gt;"",IF($K$7:$K$41&lt;&gt;"",ROW($K$7:$K$41)-MIN(ROW($K$7:$K$41))+1,""),""),ROW()-ROW(A$44)+1)),"##0"),","),"")</f>
        <v>0</v>
      </c>
      <c r="L56">
        <f t="array" ref="L56">IFERROR(CONCATENATE((INDEX($N$7:$N$41,SMALL(IF($N$7:$N$41&lt;&gt;"",IF($K$7:$K$41&lt;&gt;"",ROW($K$7:$K$41)-MIN(ROW($K$7:$K$41))+1,""),""),ROW()-ROW(A$44)+1))),","),"")</f>
        <v>0</v>
      </c>
      <c r="M56">
        <f t="array" ref="M56">IFERROR(CONCATENATE((INDEX($A$7:$A$41,SMALL(IF($N$7:$N$41&lt;&gt;"",IF($K$7:$K$41&lt;&gt;"",ROW($K$7:$K$41)-MIN(ROW($K$7:$K$41))+1,""),""),ROW()-ROW(A$44)+1))),),"")</f>
        <v>0</v>
      </c>
      <c r="P56">
        <f t="array" ref="P56">IFERROR(CONCATENATE((INDEX($S$7:$S$41,SMALL(IF($S$7:$S$41&lt;&gt;"",IF($P$7:$P$41&lt;&gt;"",ROW($P$7:$P$41)-MIN(ROW($P$7:$P$41))+1,""),""),ROW()-ROW(A$44)+1)))," "),"")</f>
        <v>0</v>
      </c>
      <c r="Q56">
        <f t="array" ref="Q56">IFERROR(CONCATENATE(TEXT(INDEX($P$7:$P$41,SMALL(IF($S$7:$S$41&lt;&gt;"",IF($P$7:$P$41&lt;&gt;"",ROW($P$7:$P$41)-MIN(ROW($P$7:$P$41))+1,""),""),ROW()-ROW(A$44)+1)),"##0")," "),"")</f>
        <v>0</v>
      </c>
      <c r="R56">
        <f t="array" ref="R56">IFERROR(CONCATENATE((INDEX($A$7:$A$41,SMALL(IF($S$7:$S$41&lt;&gt;"",IF($P$7:$P$41&lt;&gt;"",ROW($P$7:$P$41)-MIN(ROW($P$7:$P$41))+1,""),""),ROW()-ROW(A$44)+1))),),"")</f>
        <v>0</v>
      </c>
      <c r="U56">
        <f t="array" ref="U56">IFERROR(CONCATENATE((INDEX($X$7:$X$41,SMALL(IF($X$7:$X$41&lt;&gt;"",IF($U$7:$U$41&lt;&gt;"",ROW($U$7:$U$41)-MIN(ROW($U$7:$U$41))+1,""),""),ROW()-ROW(A$44)+1)))," "),"")</f>
        <v>0</v>
      </c>
      <c r="V56">
        <f t="array" ref="V56">IFERROR(CONCATENATE(TEXT(INDEX($U$7:$U$41,SMALL(IF($X$7:$X$41&lt;&gt;"",IF($U$7:$U$41&lt;&gt;"",ROW($U$7:$U$41)-MIN(ROW($U$7:$U$41))+1,""),""),ROW()-ROW(A$44)+1)),"##0")," "),"")</f>
        <v>0</v>
      </c>
      <c r="W56">
        <f t="array" ref="W56">IFERROR(CONCATENATE((INDEX($A$7:$A$41,SMALL(IF($X$7:$X$41&lt;&gt;"",IF($U$7:$U$41&lt;&gt;"",ROW($U$7:$U$41)-MIN(ROW($U$7:$U$41))+1,""),""),ROW()-ROW(A$44)+1))),),"")</f>
        <v>0</v>
      </c>
      <c r="Z56">
        <f t="array" ref="Z56">IFERROR(CONCATENATE((INDEX($AC$7:$AC$41,SMALL(IF($AC$7:$AC$41&lt;&gt;"",IF($Z$7:$Z$41&lt;&gt;"",ROW($Z$7:$Z$41)-MIN(ROW($Z$7:$Z$41))+1,""),""),ROW()-ROW(A$44)+1))),","),"")</f>
        <v>0</v>
      </c>
      <c r="AA56">
        <f t="array" ref="AA56">IFERROR(CONCATENATE(TEXT(INDEX($Z$7:$Z$41,SMALL(IF($AC$7:$AC$41&lt;&gt;"",IF($Z$7:$Z$41&lt;&gt;"",ROW($Z$7:$Z$41)-MIN(ROW($Z$7:$Z$41))+1,""),""),ROW()-ROW(A$44)+1)),"##0"),","),"")</f>
        <v>0</v>
      </c>
      <c r="AB56">
        <f t="array" ref="AB56">IFERROR(CONCATENATE((INDEX($A$7:$A$41,SMALL(IF($AC$7:$AC$41&lt;&gt;"",IF($Z$7:$Z$41&lt;&gt;"",ROW($Z$7:$Z$41)-MIN(ROW($Z$7:$Z$41))+1,""),""),ROW()-ROW(A$44)+1))),),"")</f>
        <v>0</v>
      </c>
      <c r="AE56">
        <f t="array" ref="AE56">IFERROR(CONCATENATE((INDEX($AH$7:$AH$41,SMALL(IF($AH$7:$AH$41&lt;&gt;"",IF($AE$7:$AE$41&lt;&gt;"",ROW($AE$7:$AE$41)-MIN(ROW($AE$7:$AE$41))+1,""),""),ROW()-ROW(A$44)+1)))," "),"")</f>
        <v>0</v>
      </c>
      <c r="AF56">
        <f t="array" ref="AF56">IFERROR(CONCATENATE(TEXT(INDEX($AE$7:$AE$41,SMALL(IF($AH$7:$AH$41&lt;&gt;"",IF($AE$7:$AE$41&lt;&gt;"",ROW($AE$7:$AE$41)-MIN(ROW($AE$7:$AE$41))+1,""),""),ROW()-ROW(A$44)+1)),"##0")," "),"")</f>
        <v>0</v>
      </c>
      <c r="AG56">
        <f t="array" ref="AG56">IFERROR(CONCATENATE((INDEX($A$7:$A$41,SMALL(IF($AH$7:$AH$41&lt;&gt;"",IF($AE$7:$AE$41&lt;&gt;"",ROW($AE$7:$AE$41)-MIN(ROW($AE$7:$AE$41))+1,""),""),ROW()-ROW(A$44)+1))),),"")</f>
        <v>0</v>
      </c>
      <c r="AJ56">
        <f t="array" ref="AJ56">IFERROR(CONCATENATE((INDEX($AM$7:$AM$41,SMALL(IF($AM$7:$AM$41&lt;&gt;"",IF($AJ$7:$AJ$41&lt;&gt;"",ROW($AJ$7:$AJ$41)-MIN(ROW($AJ$7:$AJ$41))+1,""),""),ROW()-ROW(A$44)+1)))," "),"")</f>
        <v>0</v>
      </c>
      <c r="AK56">
        <f t="array" ref="AK56">IFERROR(CONCATENATE(TEXT(INDEX($AJ$7:$AJ$41,SMALL(IF($AM$7:$AM$41&lt;&gt;"",IF($AJ$7:$AJ$41&lt;&gt;"",ROW($AJ$7:$AJ$41)-MIN(ROW($AJ$7:$AJ$41))+1,""),""),ROW()-ROW(A$44)+1)),"##0")," "),"")</f>
        <v>0</v>
      </c>
      <c r="AL56">
        <f t="array" ref="AL56">IFERROR(CONCATENATE((INDEX($A$7:$A$41,SMALL(IF($AM$7:$AM$41&lt;&gt;"",IF($AJ$7:$AJ$41&lt;&gt;"",ROW($AJ$7:$AJ$41)-MIN(ROW($AJ$7:$AJ$41))+1,""),""),ROW()-ROW(A$44)+1))),),"")</f>
        <v>0</v>
      </c>
    </row>
    <row r="57" spans="11:38">
      <c r="K57">
        <f t="array" ref="K57">IFERROR(CONCATENATE(TEXT(INDEX($K$7:$K$41,SMALL(IF($N$7:$N$41&lt;&gt;"",IF($K$7:$K$41&lt;&gt;"",ROW($K$7:$K$41)-MIN(ROW($K$7:$K$41))+1,""),""),ROW()-ROW(A$44)+1)),"##0"),","),"")</f>
        <v>0</v>
      </c>
      <c r="L57">
        <f t="array" ref="L57">IFERROR(CONCATENATE((INDEX($N$7:$N$41,SMALL(IF($N$7:$N$41&lt;&gt;"",IF($K$7:$K$41&lt;&gt;"",ROW($K$7:$K$41)-MIN(ROW($K$7:$K$41))+1,""),""),ROW()-ROW(A$44)+1))),","),"")</f>
        <v>0</v>
      </c>
      <c r="M57">
        <f t="array" ref="M57">IFERROR(CONCATENATE((INDEX($A$7:$A$41,SMALL(IF($N$7:$N$41&lt;&gt;"",IF($K$7:$K$41&lt;&gt;"",ROW($K$7:$K$41)-MIN(ROW($K$7:$K$41))+1,""),""),ROW()-ROW(A$44)+1))),),"")</f>
        <v>0</v>
      </c>
      <c r="P57">
        <f t="array" ref="P57">IFERROR(CONCATENATE((INDEX($S$7:$S$41,SMALL(IF($S$7:$S$41&lt;&gt;"",IF($P$7:$P$41&lt;&gt;"",ROW($P$7:$P$41)-MIN(ROW($P$7:$P$41))+1,""),""),ROW()-ROW(A$44)+1)))," "),"")</f>
        <v>0</v>
      </c>
      <c r="Q57">
        <f t="array" ref="Q57">IFERROR(CONCATENATE(TEXT(INDEX($P$7:$P$41,SMALL(IF($S$7:$S$41&lt;&gt;"",IF($P$7:$P$41&lt;&gt;"",ROW($P$7:$P$41)-MIN(ROW($P$7:$P$41))+1,""),""),ROW()-ROW(A$44)+1)),"##0")," "),"")</f>
        <v>0</v>
      </c>
      <c r="R57">
        <f t="array" ref="R57">IFERROR(CONCATENATE((INDEX($A$7:$A$41,SMALL(IF($S$7:$S$41&lt;&gt;"",IF($P$7:$P$41&lt;&gt;"",ROW($P$7:$P$41)-MIN(ROW($P$7:$P$41))+1,""),""),ROW()-ROW(A$44)+1))),),"")</f>
        <v>0</v>
      </c>
      <c r="U57">
        <f t="array" ref="U57">IFERROR(CONCATENATE((INDEX($X$7:$X$41,SMALL(IF($X$7:$X$41&lt;&gt;"",IF($U$7:$U$41&lt;&gt;"",ROW($U$7:$U$41)-MIN(ROW($U$7:$U$41))+1,""),""),ROW()-ROW(A$44)+1)))," "),"")</f>
        <v>0</v>
      </c>
      <c r="V57">
        <f t="array" ref="V57">IFERROR(CONCATENATE(TEXT(INDEX($U$7:$U$41,SMALL(IF($X$7:$X$41&lt;&gt;"",IF($U$7:$U$41&lt;&gt;"",ROW($U$7:$U$41)-MIN(ROW($U$7:$U$41))+1,""),""),ROW()-ROW(A$44)+1)),"##0")," "),"")</f>
        <v>0</v>
      </c>
      <c r="W57">
        <f t="array" ref="W57">IFERROR(CONCATENATE((INDEX($A$7:$A$41,SMALL(IF($X$7:$X$41&lt;&gt;"",IF($U$7:$U$41&lt;&gt;"",ROW($U$7:$U$41)-MIN(ROW($U$7:$U$41))+1,""),""),ROW()-ROW(A$44)+1))),),"")</f>
        <v>0</v>
      </c>
      <c r="Z57">
        <f t="array" ref="Z57">IFERROR(CONCATENATE((INDEX($AC$7:$AC$41,SMALL(IF($AC$7:$AC$41&lt;&gt;"",IF($Z$7:$Z$41&lt;&gt;"",ROW($Z$7:$Z$41)-MIN(ROW($Z$7:$Z$41))+1,""),""),ROW()-ROW(A$44)+1))),","),"")</f>
        <v>0</v>
      </c>
      <c r="AA57">
        <f t="array" ref="AA57">IFERROR(CONCATENATE(TEXT(INDEX($Z$7:$Z$41,SMALL(IF($AC$7:$AC$41&lt;&gt;"",IF($Z$7:$Z$41&lt;&gt;"",ROW($Z$7:$Z$41)-MIN(ROW($Z$7:$Z$41))+1,""),""),ROW()-ROW(A$44)+1)),"##0"),","),"")</f>
        <v>0</v>
      </c>
      <c r="AB57">
        <f t="array" ref="AB57">IFERROR(CONCATENATE((INDEX($A$7:$A$41,SMALL(IF($AC$7:$AC$41&lt;&gt;"",IF($Z$7:$Z$41&lt;&gt;"",ROW($Z$7:$Z$41)-MIN(ROW($Z$7:$Z$41))+1,""),""),ROW()-ROW(A$44)+1))),),"")</f>
        <v>0</v>
      </c>
      <c r="AE57">
        <f t="array" ref="AE57">IFERROR(CONCATENATE((INDEX($AH$7:$AH$41,SMALL(IF($AH$7:$AH$41&lt;&gt;"",IF($AE$7:$AE$41&lt;&gt;"",ROW($AE$7:$AE$41)-MIN(ROW($AE$7:$AE$41))+1,""),""),ROW()-ROW(A$44)+1)))," "),"")</f>
        <v>0</v>
      </c>
      <c r="AF57">
        <f t="array" ref="AF57">IFERROR(CONCATENATE(TEXT(INDEX($AE$7:$AE$41,SMALL(IF($AH$7:$AH$41&lt;&gt;"",IF($AE$7:$AE$41&lt;&gt;"",ROW($AE$7:$AE$41)-MIN(ROW($AE$7:$AE$41))+1,""),""),ROW()-ROW(A$44)+1)),"##0")," "),"")</f>
        <v>0</v>
      </c>
      <c r="AG57">
        <f t="array" ref="AG57">IFERROR(CONCATENATE((INDEX($A$7:$A$41,SMALL(IF($AH$7:$AH$41&lt;&gt;"",IF($AE$7:$AE$41&lt;&gt;"",ROW($AE$7:$AE$41)-MIN(ROW($AE$7:$AE$41))+1,""),""),ROW()-ROW(A$44)+1))),),"")</f>
        <v>0</v>
      </c>
      <c r="AJ57">
        <f t="array" ref="AJ57">IFERROR(CONCATENATE((INDEX($AM$7:$AM$41,SMALL(IF($AM$7:$AM$41&lt;&gt;"",IF($AJ$7:$AJ$41&lt;&gt;"",ROW($AJ$7:$AJ$41)-MIN(ROW($AJ$7:$AJ$41))+1,""),""),ROW()-ROW(A$44)+1)))," "),"")</f>
        <v>0</v>
      </c>
      <c r="AK57">
        <f t="array" ref="AK57">IFERROR(CONCATENATE(TEXT(INDEX($AJ$7:$AJ$41,SMALL(IF($AM$7:$AM$41&lt;&gt;"",IF($AJ$7:$AJ$41&lt;&gt;"",ROW($AJ$7:$AJ$41)-MIN(ROW($AJ$7:$AJ$41))+1,""),""),ROW()-ROW(A$44)+1)),"##0")," "),"")</f>
        <v>0</v>
      </c>
      <c r="AL57">
        <f t="array" ref="AL57">IFERROR(CONCATENATE((INDEX($A$7:$A$41,SMALL(IF($AM$7:$AM$41&lt;&gt;"",IF($AJ$7:$AJ$41&lt;&gt;"",ROW($AJ$7:$AJ$41)-MIN(ROW($AJ$7:$AJ$41))+1,""),""),ROW()-ROW(A$44)+1))),),"")</f>
        <v>0</v>
      </c>
    </row>
    <row r="58" spans="11:38">
      <c r="K58">
        <f t="array" ref="K58">IFERROR(CONCATENATE(TEXT(INDEX($K$7:$K$41,SMALL(IF($N$7:$N$41&lt;&gt;"",IF($K$7:$K$41&lt;&gt;"",ROW($K$7:$K$41)-MIN(ROW($K$7:$K$41))+1,""),""),ROW()-ROW(A$44)+1)),"##0"),","),"")</f>
        <v>0</v>
      </c>
      <c r="L58">
        <f t="array" ref="L58">IFERROR(CONCATENATE((INDEX($N$7:$N$41,SMALL(IF($N$7:$N$41&lt;&gt;"",IF($K$7:$K$41&lt;&gt;"",ROW($K$7:$K$41)-MIN(ROW($K$7:$K$41))+1,""),""),ROW()-ROW(A$44)+1))),","),"")</f>
        <v>0</v>
      </c>
      <c r="M58">
        <f t="array" ref="M58">IFERROR(CONCATENATE((INDEX($A$7:$A$41,SMALL(IF($N$7:$N$41&lt;&gt;"",IF($K$7:$K$41&lt;&gt;"",ROW($K$7:$K$41)-MIN(ROW($K$7:$K$41))+1,""),""),ROW()-ROW(A$44)+1))),),"")</f>
        <v>0</v>
      </c>
      <c r="P58">
        <f t="array" ref="P58">IFERROR(CONCATENATE((INDEX($S$7:$S$41,SMALL(IF($S$7:$S$41&lt;&gt;"",IF($P$7:$P$41&lt;&gt;"",ROW($P$7:$P$41)-MIN(ROW($P$7:$P$41))+1,""),""),ROW()-ROW(A$44)+1)))," "),"")</f>
        <v>0</v>
      </c>
      <c r="Q58">
        <f t="array" ref="Q58">IFERROR(CONCATENATE(TEXT(INDEX($P$7:$P$41,SMALL(IF($S$7:$S$41&lt;&gt;"",IF($P$7:$P$41&lt;&gt;"",ROW($P$7:$P$41)-MIN(ROW($P$7:$P$41))+1,""),""),ROW()-ROW(A$44)+1)),"##0")," "),"")</f>
        <v>0</v>
      </c>
      <c r="R58">
        <f t="array" ref="R58">IFERROR(CONCATENATE((INDEX($A$7:$A$41,SMALL(IF($S$7:$S$41&lt;&gt;"",IF($P$7:$P$41&lt;&gt;"",ROW($P$7:$P$41)-MIN(ROW($P$7:$P$41))+1,""),""),ROW()-ROW(A$44)+1))),),"")</f>
        <v>0</v>
      </c>
      <c r="U58">
        <f t="array" ref="U58">IFERROR(CONCATENATE((INDEX($X$7:$X$41,SMALL(IF($X$7:$X$41&lt;&gt;"",IF($U$7:$U$41&lt;&gt;"",ROW($U$7:$U$41)-MIN(ROW($U$7:$U$41))+1,""),""),ROW()-ROW(A$44)+1)))," "),"")</f>
        <v>0</v>
      </c>
      <c r="V58">
        <f t="array" ref="V58">IFERROR(CONCATENATE(TEXT(INDEX($U$7:$U$41,SMALL(IF($X$7:$X$41&lt;&gt;"",IF($U$7:$U$41&lt;&gt;"",ROW($U$7:$U$41)-MIN(ROW($U$7:$U$41))+1,""),""),ROW()-ROW(A$44)+1)),"##0")," "),"")</f>
        <v>0</v>
      </c>
      <c r="W58">
        <f t="array" ref="W58">IFERROR(CONCATENATE((INDEX($A$7:$A$41,SMALL(IF($X$7:$X$41&lt;&gt;"",IF($U$7:$U$41&lt;&gt;"",ROW($U$7:$U$41)-MIN(ROW($U$7:$U$41))+1,""),""),ROW()-ROW(A$44)+1))),),"")</f>
        <v>0</v>
      </c>
      <c r="Z58">
        <f t="array" ref="Z58">IFERROR(CONCATENATE((INDEX($AC$7:$AC$41,SMALL(IF($AC$7:$AC$41&lt;&gt;"",IF($Z$7:$Z$41&lt;&gt;"",ROW($Z$7:$Z$41)-MIN(ROW($Z$7:$Z$41))+1,""),""),ROW()-ROW(A$44)+1))),","),"")</f>
        <v>0</v>
      </c>
      <c r="AA58">
        <f t="array" ref="AA58">IFERROR(CONCATENATE(TEXT(INDEX($Z$7:$Z$41,SMALL(IF($AC$7:$AC$41&lt;&gt;"",IF($Z$7:$Z$41&lt;&gt;"",ROW($Z$7:$Z$41)-MIN(ROW($Z$7:$Z$41))+1,""),""),ROW()-ROW(A$44)+1)),"##0"),","),"")</f>
        <v>0</v>
      </c>
      <c r="AB58">
        <f t="array" ref="AB58">IFERROR(CONCATENATE((INDEX($A$7:$A$41,SMALL(IF($AC$7:$AC$41&lt;&gt;"",IF($Z$7:$Z$41&lt;&gt;"",ROW($Z$7:$Z$41)-MIN(ROW($Z$7:$Z$41))+1,""),""),ROW()-ROW(A$44)+1))),),"")</f>
        <v>0</v>
      </c>
      <c r="AE58">
        <f t="array" ref="AE58">IFERROR(CONCATENATE((INDEX($AH$7:$AH$41,SMALL(IF($AH$7:$AH$41&lt;&gt;"",IF($AE$7:$AE$41&lt;&gt;"",ROW($AE$7:$AE$41)-MIN(ROW($AE$7:$AE$41))+1,""),""),ROW()-ROW(A$44)+1)))," "),"")</f>
        <v>0</v>
      </c>
      <c r="AF58">
        <f t="array" ref="AF58">IFERROR(CONCATENATE(TEXT(INDEX($AE$7:$AE$41,SMALL(IF($AH$7:$AH$41&lt;&gt;"",IF($AE$7:$AE$41&lt;&gt;"",ROW($AE$7:$AE$41)-MIN(ROW($AE$7:$AE$41))+1,""),""),ROW()-ROW(A$44)+1)),"##0")," "),"")</f>
        <v>0</v>
      </c>
      <c r="AG58">
        <f t="array" ref="AG58">IFERROR(CONCATENATE((INDEX($A$7:$A$41,SMALL(IF($AH$7:$AH$41&lt;&gt;"",IF($AE$7:$AE$41&lt;&gt;"",ROW($AE$7:$AE$41)-MIN(ROW($AE$7:$AE$41))+1,""),""),ROW()-ROW(A$44)+1))),),"")</f>
        <v>0</v>
      </c>
      <c r="AJ58">
        <f t="array" ref="AJ58">IFERROR(CONCATENATE((INDEX($AM$7:$AM$41,SMALL(IF($AM$7:$AM$41&lt;&gt;"",IF($AJ$7:$AJ$41&lt;&gt;"",ROW($AJ$7:$AJ$41)-MIN(ROW($AJ$7:$AJ$41))+1,""),""),ROW()-ROW(A$44)+1)))," "),"")</f>
        <v>0</v>
      </c>
      <c r="AK58">
        <f t="array" ref="AK58">IFERROR(CONCATENATE(TEXT(INDEX($AJ$7:$AJ$41,SMALL(IF($AM$7:$AM$41&lt;&gt;"",IF($AJ$7:$AJ$41&lt;&gt;"",ROW($AJ$7:$AJ$41)-MIN(ROW($AJ$7:$AJ$41))+1,""),""),ROW()-ROW(A$44)+1)),"##0")," "),"")</f>
        <v>0</v>
      </c>
      <c r="AL58">
        <f t="array" ref="AL58">IFERROR(CONCATENATE((INDEX($A$7:$A$41,SMALL(IF($AM$7:$AM$41&lt;&gt;"",IF($AJ$7:$AJ$41&lt;&gt;"",ROW($AJ$7:$AJ$41)-MIN(ROW($AJ$7:$AJ$41))+1,""),""),ROW()-ROW(A$44)+1))),),"")</f>
        <v>0</v>
      </c>
    </row>
    <row r="59" spans="11:38">
      <c r="K59">
        <f t="array" ref="K59">IFERROR(CONCATENATE(TEXT(INDEX($K$7:$K$41,SMALL(IF($N$7:$N$41&lt;&gt;"",IF($K$7:$K$41&lt;&gt;"",ROW($K$7:$K$41)-MIN(ROW($K$7:$K$41))+1,""),""),ROW()-ROW(A$44)+1)),"##0"),","),"")</f>
        <v>0</v>
      </c>
      <c r="L59">
        <f t="array" ref="L59">IFERROR(CONCATENATE((INDEX($N$7:$N$41,SMALL(IF($N$7:$N$41&lt;&gt;"",IF($K$7:$K$41&lt;&gt;"",ROW($K$7:$K$41)-MIN(ROW($K$7:$K$41))+1,""),""),ROW()-ROW(A$44)+1))),","),"")</f>
        <v>0</v>
      </c>
      <c r="M59">
        <f t="array" ref="M59">IFERROR(CONCATENATE((INDEX($A$7:$A$41,SMALL(IF($N$7:$N$41&lt;&gt;"",IF($K$7:$K$41&lt;&gt;"",ROW($K$7:$K$41)-MIN(ROW($K$7:$K$41))+1,""),""),ROW()-ROW(A$44)+1))),),"")</f>
        <v>0</v>
      </c>
      <c r="P59">
        <f t="array" ref="P59">IFERROR(CONCATENATE((INDEX($S$7:$S$41,SMALL(IF($S$7:$S$41&lt;&gt;"",IF($P$7:$P$41&lt;&gt;"",ROW($P$7:$P$41)-MIN(ROW($P$7:$P$41))+1,""),""),ROW()-ROW(A$44)+1)))," "),"")</f>
        <v>0</v>
      </c>
      <c r="Q59">
        <f t="array" ref="Q59">IFERROR(CONCATENATE(TEXT(INDEX($P$7:$P$41,SMALL(IF($S$7:$S$41&lt;&gt;"",IF($P$7:$P$41&lt;&gt;"",ROW($P$7:$P$41)-MIN(ROW($P$7:$P$41))+1,""),""),ROW()-ROW(A$44)+1)),"##0")," "),"")</f>
        <v>0</v>
      </c>
      <c r="R59">
        <f t="array" ref="R59">IFERROR(CONCATENATE((INDEX($A$7:$A$41,SMALL(IF($S$7:$S$41&lt;&gt;"",IF($P$7:$P$41&lt;&gt;"",ROW($P$7:$P$41)-MIN(ROW($P$7:$P$41))+1,""),""),ROW()-ROW(A$44)+1))),),"")</f>
        <v>0</v>
      </c>
      <c r="U59">
        <f t="array" ref="U59">IFERROR(CONCATENATE((INDEX($X$7:$X$41,SMALL(IF($X$7:$X$41&lt;&gt;"",IF($U$7:$U$41&lt;&gt;"",ROW($U$7:$U$41)-MIN(ROW($U$7:$U$41))+1,""),""),ROW()-ROW(A$44)+1)))," "),"")</f>
        <v>0</v>
      </c>
      <c r="V59">
        <f t="array" ref="V59">IFERROR(CONCATENATE(TEXT(INDEX($U$7:$U$41,SMALL(IF($X$7:$X$41&lt;&gt;"",IF($U$7:$U$41&lt;&gt;"",ROW($U$7:$U$41)-MIN(ROW($U$7:$U$41))+1,""),""),ROW()-ROW(A$44)+1)),"##0")," "),"")</f>
        <v>0</v>
      </c>
      <c r="W59">
        <f t="array" ref="W59">IFERROR(CONCATENATE((INDEX($A$7:$A$41,SMALL(IF($X$7:$X$41&lt;&gt;"",IF($U$7:$U$41&lt;&gt;"",ROW($U$7:$U$41)-MIN(ROW($U$7:$U$41))+1,""),""),ROW()-ROW(A$44)+1))),),"")</f>
        <v>0</v>
      </c>
      <c r="Z59">
        <f t="array" ref="Z59">IFERROR(CONCATENATE((INDEX($AC$7:$AC$41,SMALL(IF($AC$7:$AC$41&lt;&gt;"",IF($Z$7:$Z$41&lt;&gt;"",ROW($Z$7:$Z$41)-MIN(ROW($Z$7:$Z$41))+1,""),""),ROW()-ROW(A$44)+1))),","),"")</f>
        <v>0</v>
      </c>
      <c r="AA59">
        <f t="array" ref="AA59">IFERROR(CONCATENATE(TEXT(INDEX($Z$7:$Z$41,SMALL(IF($AC$7:$AC$41&lt;&gt;"",IF($Z$7:$Z$41&lt;&gt;"",ROW($Z$7:$Z$41)-MIN(ROW($Z$7:$Z$41))+1,""),""),ROW()-ROW(A$44)+1)),"##0"),","),"")</f>
        <v>0</v>
      </c>
      <c r="AB59">
        <f t="array" ref="AB59">IFERROR(CONCATENATE((INDEX($A$7:$A$41,SMALL(IF($AC$7:$AC$41&lt;&gt;"",IF($Z$7:$Z$41&lt;&gt;"",ROW($Z$7:$Z$41)-MIN(ROW($Z$7:$Z$41))+1,""),""),ROW()-ROW(A$44)+1))),),"")</f>
        <v>0</v>
      </c>
      <c r="AE59">
        <f t="array" ref="AE59">IFERROR(CONCATENATE((INDEX($AH$7:$AH$41,SMALL(IF($AH$7:$AH$41&lt;&gt;"",IF($AE$7:$AE$41&lt;&gt;"",ROW($AE$7:$AE$41)-MIN(ROW($AE$7:$AE$41))+1,""),""),ROW()-ROW(A$44)+1)))," "),"")</f>
        <v>0</v>
      </c>
      <c r="AF59">
        <f t="array" ref="AF59">IFERROR(CONCATENATE(TEXT(INDEX($AE$7:$AE$41,SMALL(IF($AH$7:$AH$41&lt;&gt;"",IF($AE$7:$AE$41&lt;&gt;"",ROW($AE$7:$AE$41)-MIN(ROW($AE$7:$AE$41))+1,""),""),ROW()-ROW(A$44)+1)),"##0")," "),"")</f>
        <v>0</v>
      </c>
      <c r="AG59">
        <f t="array" ref="AG59">IFERROR(CONCATENATE((INDEX($A$7:$A$41,SMALL(IF($AH$7:$AH$41&lt;&gt;"",IF($AE$7:$AE$41&lt;&gt;"",ROW($AE$7:$AE$41)-MIN(ROW($AE$7:$AE$41))+1,""),""),ROW()-ROW(A$44)+1))),),"")</f>
        <v>0</v>
      </c>
      <c r="AJ59">
        <f t="array" ref="AJ59">IFERROR(CONCATENATE((INDEX($AM$7:$AM$41,SMALL(IF($AM$7:$AM$41&lt;&gt;"",IF($AJ$7:$AJ$41&lt;&gt;"",ROW($AJ$7:$AJ$41)-MIN(ROW($AJ$7:$AJ$41))+1,""),""),ROW()-ROW(A$44)+1)))," "),"")</f>
        <v>0</v>
      </c>
      <c r="AK59">
        <f t="array" ref="AK59">IFERROR(CONCATENATE(TEXT(INDEX($AJ$7:$AJ$41,SMALL(IF($AM$7:$AM$41&lt;&gt;"",IF($AJ$7:$AJ$41&lt;&gt;"",ROW($AJ$7:$AJ$41)-MIN(ROW($AJ$7:$AJ$41))+1,""),""),ROW()-ROW(A$44)+1)),"##0")," "),"")</f>
        <v>0</v>
      </c>
      <c r="AL59">
        <f t="array" ref="AL59">IFERROR(CONCATENATE((INDEX($A$7:$A$41,SMALL(IF($AM$7:$AM$41&lt;&gt;"",IF($AJ$7:$AJ$41&lt;&gt;"",ROW($AJ$7:$AJ$41)-MIN(ROW($AJ$7:$AJ$41))+1,""),""),ROW()-ROW(A$44)+1))),),"")</f>
        <v>0</v>
      </c>
    </row>
    <row r="60" spans="11:38">
      <c r="K60">
        <f t="array" ref="K60">IFERROR(CONCATENATE(TEXT(INDEX($K$7:$K$41,SMALL(IF($N$7:$N$41&lt;&gt;"",IF($K$7:$K$41&lt;&gt;"",ROW($K$7:$K$41)-MIN(ROW($K$7:$K$41))+1,""),""),ROW()-ROW(A$44)+1)),"##0"),","),"")</f>
        <v>0</v>
      </c>
      <c r="L60">
        <f t="array" ref="L60">IFERROR(CONCATENATE((INDEX($N$7:$N$41,SMALL(IF($N$7:$N$41&lt;&gt;"",IF($K$7:$K$41&lt;&gt;"",ROW($K$7:$K$41)-MIN(ROW($K$7:$K$41))+1,""),""),ROW()-ROW(A$44)+1))),","),"")</f>
        <v>0</v>
      </c>
      <c r="M60">
        <f t="array" ref="M60">IFERROR(CONCATENATE((INDEX($A$7:$A$41,SMALL(IF($N$7:$N$41&lt;&gt;"",IF($K$7:$K$41&lt;&gt;"",ROW($K$7:$K$41)-MIN(ROW($K$7:$K$41))+1,""),""),ROW()-ROW(A$44)+1))),),"")</f>
        <v>0</v>
      </c>
      <c r="P60">
        <f t="array" ref="P60">IFERROR(CONCATENATE((INDEX($S$7:$S$41,SMALL(IF($S$7:$S$41&lt;&gt;"",IF($P$7:$P$41&lt;&gt;"",ROW($P$7:$P$41)-MIN(ROW($P$7:$P$41))+1,""),""),ROW()-ROW(A$44)+1)))," "),"")</f>
        <v>0</v>
      </c>
      <c r="Q60">
        <f t="array" ref="Q60">IFERROR(CONCATENATE(TEXT(INDEX($P$7:$P$41,SMALL(IF($S$7:$S$41&lt;&gt;"",IF($P$7:$P$41&lt;&gt;"",ROW($P$7:$P$41)-MIN(ROW($P$7:$P$41))+1,""),""),ROW()-ROW(A$44)+1)),"##0")," "),"")</f>
        <v>0</v>
      </c>
      <c r="R60">
        <f t="array" ref="R60">IFERROR(CONCATENATE((INDEX($A$7:$A$41,SMALL(IF($S$7:$S$41&lt;&gt;"",IF($P$7:$P$41&lt;&gt;"",ROW($P$7:$P$41)-MIN(ROW($P$7:$P$41))+1,""),""),ROW()-ROW(A$44)+1))),),"")</f>
        <v>0</v>
      </c>
      <c r="U60">
        <f t="array" ref="U60">IFERROR(CONCATENATE((INDEX($X$7:$X$41,SMALL(IF($X$7:$X$41&lt;&gt;"",IF($U$7:$U$41&lt;&gt;"",ROW($U$7:$U$41)-MIN(ROW($U$7:$U$41))+1,""),""),ROW()-ROW(A$44)+1)))," "),"")</f>
        <v>0</v>
      </c>
      <c r="V60">
        <f t="array" ref="V60">IFERROR(CONCATENATE(TEXT(INDEX($U$7:$U$41,SMALL(IF($X$7:$X$41&lt;&gt;"",IF($U$7:$U$41&lt;&gt;"",ROW($U$7:$U$41)-MIN(ROW($U$7:$U$41))+1,""),""),ROW()-ROW(A$44)+1)),"##0")," "),"")</f>
        <v>0</v>
      </c>
      <c r="W60">
        <f t="array" ref="W60">IFERROR(CONCATENATE((INDEX($A$7:$A$41,SMALL(IF($X$7:$X$41&lt;&gt;"",IF($U$7:$U$41&lt;&gt;"",ROW($U$7:$U$41)-MIN(ROW($U$7:$U$41))+1,""),""),ROW()-ROW(A$44)+1))),),"")</f>
        <v>0</v>
      </c>
      <c r="Z60">
        <f t="array" ref="Z60">IFERROR(CONCATENATE((INDEX($AC$7:$AC$41,SMALL(IF($AC$7:$AC$41&lt;&gt;"",IF($Z$7:$Z$41&lt;&gt;"",ROW($Z$7:$Z$41)-MIN(ROW($Z$7:$Z$41))+1,""),""),ROW()-ROW(A$44)+1))),","),"")</f>
        <v>0</v>
      </c>
      <c r="AA60">
        <f t="array" ref="AA60">IFERROR(CONCATENATE(TEXT(INDEX($Z$7:$Z$41,SMALL(IF($AC$7:$AC$41&lt;&gt;"",IF($Z$7:$Z$41&lt;&gt;"",ROW($Z$7:$Z$41)-MIN(ROW($Z$7:$Z$41))+1,""),""),ROW()-ROW(A$44)+1)),"##0"),","),"")</f>
        <v>0</v>
      </c>
      <c r="AB60">
        <f t="array" ref="AB60">IFERROR(CONCATENATE((INDEX($A$7:$A$41,SMALL(IF($AC$7:$AC$41&lt;&gt;"",IF($Z$7:$Z$41&lt;&gt;"",ROW($Z$7:$Z$41)-MIN(ROW($Z$7:$Z$41))+1,""),""),ROW()-ROW(A$44)+1))),),"")</f>
        <v>0</v>
      </c>
      <c r="AE60">
        <f t="array" ref="AE60">IFERROR(CONCATENATE((INDEX($AH$7:$AH$41,SMALL(IF($AH$7:$AH$41&lt;&gt;"",IF($AE$7:$AE$41&lt;&gt;"",ROW($AE$7:$AE$41)-MIN(ROW($AE$7:$AE$41))+1,""),""),ROW()-ROW(A$44)+1)))," "),"")</f>
        <v>0</v>
      </c>
      <c r="AF60">
        <f t="array" ref="AF60">IFERROR(CONCATENATE(TEXT(INDEX($AE$7:$AE$41,SMALL(IF($AH$7:$AH$41&lt;&gt;"",IF($AE$7:$AE$41&lt;&gt;"",ROW($AE$7:$AE$41)-MIN(ROW($AE$7:$AE$41))+1,""),""),ROW()-ROW(A$44)+1)),"##0")," "),"")</f>
        <v>0</v>
      </c>
      <c r="AG60">
        <f t="array" ref="AG60">IFERROR(CONCATENATE((INDEX($A$7:$A$41,SMALL(IF($AH$7:$AH$41&lt;&gt;"",IF($AE$7:$AE$41&lt;&gt;"",ROW($AE$7:$AE$41)-MIN(ROW($AE$7:$AE$41))+1,""),""),ROW()-ROW(A$44)+1))),),"")</f>
        <v>0</v>
      </c>
      <c r="AJ60">
        <f t="array" ref="AJ60">IFERROR(CONCATENATE((INDEX($AM$7:$AM$41,SMALL(IF($AM$7:$AM$41&lt;&gt;"",IF($AJ$7:$AJ$41&lt;&gt;"",ROW($AJ$7:$AJ$41)-MIN(ROW($AJ$7:$AJ$41))+1,""),""),ROW()-ROW(A$44)+1)))," "),"")</f>
        <v>0</v>
      </c>
      <c r="AK60">
        <f t="array" ref="AK60">IFERROR(CONCATENATE(TEXT(INDEX($AJ$7:$AJ$41,SMALL(IF($AM$7:$AM$41&lt;&gt;"",IF($AJ$7:$AJ$41&lt;&gt;"",ROW($AJ$7:$AJ$41)-MIN(ROW($AJ$7:$AJ$41))+1,""),""),ROW()-ROW(A$44)+1)),"##0")," "),"")</f>
        <v>0</v>
      </c>
      <c r="AL60">
        <f t="array" ref="AL60">IFERROR(CONCATENATE((INDEX($A$7:$A$41,SMALL(IF($AM$7:$AM$41&lt;&gt;"",IF($AJ$7:$AJ$41&lt;&gt;"",ROW($AJ$7:$AJ$41)-MIN(ROW($AJ$7:$AJ$41))+1,""),""),ROW()-ROW(A$44)+1))),),"")</f>
        <v>0</v>
      </c>
    </row>
    <row r="61" spans="11:38">
      <c r="K61">
        <f t="array" ref="K61">IFERROR(CONCATENATE(TEXT(INDEX($K$7:$K$41,SMALL(IF($N$7:$N$41&lt;&gt;"",IF($K$7:$K$41&lt;&gt;"",ROW($K$7:$K$41)-MIN(ROW($K$7:$K$41))+1,""),""),ROW()-ROW(A$44)+1)),"##0"),","),"")</f>
        <v>0</v>
      </c>
      <c r="L61">
        <f t="array" ref="L61">IFERROR(CONCATENATE((INDEX($N$7:$N$41,SMALL(IF($N$7:$N$41&lt;&gt;"",IF($K$7:$K$41&lt;&gt;"",ROW($K$7:$K$41)-MIN(ROW($K$7:$K$41))+1,""),""),ROW()-ROW(A$44)+1))),","),"")</f>
        <v>0</v>
      </c>
      <c r="M61">
        <f t="array" ref="M61">IFERROR(CONCATENATE((INDEX($A$7:$A$41,SMALL(IF($N$7:$N$41&lt;&gt;"",IF($K$7:$K$41&lt;&gt;"",ROW($K$7:$K$41)-MIN(ROW($K$7:$K$41))+1,""),""),ROW()-ROW(A$44)+1))),),"")</f>
        <v>0</v>
      </c>
      <c r="P61">
        <f t="array" ref="P61">IFERROR(CONCATENATE((INDEX($S$7:$S$41,SMALL(IF($S$7:$S$41&lt;&gt;"",IF($P$7:$P$41&lt;&gt;"",ROW($P$7:$P$41)-MIN(ROW($P$7:$P$41))+1,""),""),ROW()-ROW(A$44)+1)))," "),"")</f>
        <v>0</v>
      </c>
      <c r="Q61">
        <f t="array" ref="Q61">IFERROR(CONCATENATE(TEXT(INDEX($P$7:$P$41,SMALL(IF($S$7:$S$41&lt;&gt;"",IF($P$7:$P$41&lt;&gt;"",ROW($P$7:$P$41)-MIN(ROW($P$7:$P$41))+1,""),""),ROW()-ROW(A$44)+1)),"##0")," "),"")</f>
        <v>0</v>
      </c>
      <c r="R61">
        <f t="array" ref="R61">IFERROR(CONCATENATE((INDEX($A$7:$A$41,SMALL(IF($S$7:$S$41&lt;&gt;"",IF($P$7:$P$41&lt;&gt;"",ROW($P$7:$P$41)-MIN(ROW($P$7:$P$41))+1,""),""),ROW()-ROW(A$44)+1))),),"")</f>
        <v>0</v>
      </c>
      <c r="U61">
        <f t="array" ref="U61">IFERROR(CONCATENATE((INDEX($X$7:$X$41,SMALL(IF($X$7:$X$41&lt;&gt;"",IF($U$7:$U$41&lt;&gt;"",ROW($U$7:$U$41)-MIN(ROW($U$7:$U$41))+1,""),""),ROW()-ROW(A$44)+1)))," "),"")</f>
        <v>0</v>
      </c>
      <c r="V61">
        <f t="array" ref="V61">IFERROR(CONCATENATE(TEXT(INDEX($U$7:$U$41,SMALL(IF($X$7:$X$41&lt;&gt;"",IF($U$7:$U$41&lt;&gt;"",ROW($U$7:$U$41)-MIN(ROW($U$7:$U$41))+1,""),""),ROW()-ROW(A$44)+1)),"##0")," "),"")</f>
        <v>0</v>
      </c>
      <c r="W61">
        <f t="array" ref="W61">IFERROR(CONCATENATE((INDEX($A$7:$A$41,SMALL(IF($X$7:$X$41&lt;&gt;"",IF($U$7:$U$41&lt;&gt;"",ROW($U$7:$U$41)-MIN(ROW($U$7:$U$41))+1,""),""),ROW()-ROW(A$44)+1))),),"")</f>
        <v>0</v>
      </c>
      <c r="Z61">
        <f t="array" ref="Z61">IFERROR(CONCATENATE((INDEX($AC$7:$AC$41,SMALL(IF($AC$7:$AC$41&lt;&gt;"",IF($Z$7:$Z$41&lt;&gt;"",ROW($Z$7:$Z$41)-MIN(ROW($Z$7:$Z$41))+1,""),""),ROW()-ROW(A$44)+1))),","),"")</f>
        <v>0</v>
      </c>
      <c r="AA61">
        <f t="array" ref="AA61">IFERROR(CONCATENATE(TEXT(INDEX($Z$7:$Z$41,SMALL(IF($AC$7:$AC$41&lt;&gt;"",IF($Z$7:$Z$41&lt;&gt;"",ROW($Z$7:$Z$41)-MIN(ROW($Z$7:$Z$41))+1,""),""),ROW()-ROW(A$44)+1)),"##0"),","),"")</f>
        <v>0</v>
      </c>
      <c r="AB61">
        <f t="array" ref="AB61">IFERROR(CONCATENATE((INDEX($A$7:$A$41,SMALL(IF($AC$7:$AC$41&lt;&gt;"",IF($Z$7:$Z$41&lt;&gt;"",ROW($Z$7:$Z$41)-MIN(ROW($Z$7:$Z$41))+1,""),""),ROW()-ROW(A$44)+1))),),"")</f>
        <v>0</v>
      </c>
      <c r="AE61">
        <f t="array" ref="AE61">IFERROR(CONCATENATE((INDEX($AH$7:$AH$41,SMALL(IF($AH$7:$AH$41&lt;&gt;"",IF($AE$7:$AE$41&lt;&gt;"",ROW($AE$7:$AE$41)-MIN(ROW($AE$7:$AE$41))+1,""),""),ROW()-ROW(A$44)+1)))," "),"")</f>
        <v>0</v>
      </c>
      <c r="AF61">
        <f t="array" ref="AF61">IFERROR(CONCATENATE(TEXT(INDEX($AE$7:$AE$41,SMALL(IF($AH$7:$AH$41&lt;&gt;"",IF($AE$7:$AE$41&lt;&gt;"",ROW($AE$7:$AE$41)-MIN(ROW($AE$7:$AE$41))+1,""),""),ROW()-ROW(A$44)+1)),"##0")," "),"")</f>
        <v>0</v>
      </c>
      <c r="AG61">
        <f t="array" ref="AG61">IFERROR(CONCATENATE((INDEX($A$7:$A$41,SMALL(IF($AH$7:$AH$41&lt;&gt;"",IF($AE$7:$AE$41&lt;&gt;"",ROW($AE$7:$AE$41)-MIN(ROW($AE$7:$AE$41))+1,""),""),ROW()-ROW(A$44)+1))),),"")</f>
        <v>0</v>
      </c>
      <c r="AJ61">
        <f t="array" ref="AJ61">IFERROR(CONCATENATE((INDEX($AM$7:$AM$41,SMALL(IF($AM$7:$AM$41&lt;&gt;"",IF($AJ$7:$AJ$41&lt;&gt;"",ROW($AJ$7:$AJ$41)-MIN(ROW($AJ$7:$AJ$41))+1,""),""),ROW()-ROW(A$44)+1)))," "),"")</f>
        <v>0</v>
      </c>
      <c r="AK61">
        <f t="array" ref="AK61">IFERROR(CONCATENATE(TEXT(INDEX($AJ$7:$AJ$41,SMALL(IF($AM$7:$AM$41&lt;&gt;"",IF($AJ$7:$AJ$41&lt;&gt;"",ROW($AJ$7:$AJ$41)-MIN(ROW($AJ$7:$AJ$41))+1,""),""),ROW()-ROW(A$44)+1)),"##0")," "),"")</f>
        <v>0</v>
      </c>
      <c r="AL61">
        <f t="array" ref="AL61">IFERROR(CONCATENATE((INDEX($A$7:$A$41,SMALL(IF($AM$7:$AM$41&lt;&gt;"",IF($AJ$7:$AJ$41&lt;&gt;"",ROW($AJ$7:$AJ$41)-MIN(ROW($AJ$7:$AJ$41))+1,""),""),ROW()-ROW(A$44)+1))),),"")</f>
        <v>0</v>
      </c>
    </row>
    <row r="62" spans="11:38">
      <c r="K62">
        <f t="array" ref="K62">IFERROR(CONCATENATE(TEXT(INDEX($K$7:$K$41,SMALL(IF($N$7:$N$41&lt;&gt;"",IF($K$7:$K$41&lt;&gt;"",ROW($K$7:$K$41)-MIN(ROW($K$7:$K$41))+1,""),""),ROW()-ROW(A$44)+1)),"##0"),","),"")</f>
        <v>0</v>
      </c>
      <c r="L62">
        <f t="array" ref="L62">IFERROR(CONCATENATE((INDEX($N$7:$N$41,SMALL(IF($N$7:$N$41&lt;&gt;"",IF($K$7:$K$41&lt;&gt;"",ROW($K$7:$K$41)-MIN(ROW($K$7:$K$41))+1,""),""),ROW()-ROW(A$44)+1))),","),"")</f>
        <v>0</v>
      </c>
      <c r="M62">
        <f t="array" ref="M62">IFERROR(CONCATENATE((INDEX($A$7:$A$41,SMALL(IF($N$7:$N$41&lt;&gt;"",IF($K$7:$K$41&lt;&gt;"",ROW($K$7:$K$41)-MIN(ROW($K$7:$K$41))+1,""),""),ROW()-ROW(A$44)+1))),),"")</f>
        <v>0</v>
      </c>
      <c r="P62">
        <f t="array" ref="P62">IFERROR(CONCATENATE((INDEX($S$7:$S$41,SMALL(IF($S$7:$S$41&lt;&gt;"",IF($P$7:$P$41&lt;&gt;"",ROW($P$7:$P$41)-MIN(ROW($P$7:$P$41))+1,""),""),ROW()-ROW(A$44)+1)))," "),"")</f>
        <v>0</v>
      </c>
      <c r="Q62">
        <f t="array" ref="Q62">IFERROR(CONCATENATE(TEXT(INDEX($P$7:$P$41,SMALL(IF($S$7:$S$41&lt;&gt;"",IF($P$7:$P$41&lt;&gt;"",ROW($P$7:$P$41)-MIN(ROW($P$7:$P$41))+1,""),""),ROW()-ROW(A$44)+1)),"##0")," "),"")</f>
        <v>0</v>
      </c>
      <c r="R62">
        <f t="array" ref="R62">IFERROR(CONCATENATE((INDEX($A$7:$A$41,SMALL(IF($S$7:$S$41&lt;&gt;"",IF($P$7:$P$41&lt;&gt;"",ROW($P$7:$P$41)-MIN(ROW($P$7:$P$41))+1,""),""),ROW()-ROW(A$44)+1))),),"")</f>
        <v>0</v>
      </c>
      <c r="U62">
        <f t="array" ref="U62">IFERROR(CONCATENATE((INDEX($X$7:$X$41,SMALL(IF($X$7:$X$41&lt;&gt;"",IF($U$7:$U$41&lt;&gt;"",ROW($U$7:$U$41)-MIN(ROW($U$7:$U$41))+1,""),""),ROW()-ROW(A$44)+1)))," "),"")</f>
        <v>0</v>
      </c>
      <c r="V62">
        <f t="array" ref="V62">IFERROR(CONCATENATE(TEXT(INDEX($U$7:$U$41,SMALL(IF($X$7:$X$41&lt;&gt;"",IF($U$7:$U$41&lt;&gt;"",ROW($U$7:$U$41)-MIN(ROW($U$7:$U$41))+1,""),""),ROW()-ROW(A$44)+1)),"##0")," "),"")</f>
        <v>0</v>
      </c>
      <c r="W62">
        <f t="array" ref="W62">IFERROR(CONCATENATE((INDEX($A$7:$A$41,SMALL(IF($X$7:$X$41&lt;&gt;"",IF($U$7:$U$41&lt;&gt;"",ROW($U$7:$U$41)-MIN(ROW($U$7:$U$41))+1,""),""),ROW()-ROW(A$44)+1))),),"")</f>
        <v>0</v>
      </c>
      <c r="Z62">
        <f t="array" ref="Z62">IFERROR(CONCATENATE((INDEX($AC$7:$AC$41,SMALL(IF($AC$7:$AC$41&lt;&gt;"",IF($Z$7:$Z$41&lt;&gt;"",ROW($Z$7:$Z$41)-MIN(ROW($Z$7:$Z$41))+1,""),""),ROW()-ROW(A$44)+1))),","),"")</f>
        <v>0</v>
      </c>
      <c r="AA62">
        <f t="array" ref="AA62">IFERROR(CONCATENATE(TEXT(INDEX($Z$7:$Z$41,SMALL(IF($AC$7:$AC$41&lt;&gt;"",IF($Z$7:$Z$41&lt;&gt;"",ROW($Z$7:$Z$41)-MIN(ROW($Z$7:$Z$41))+1,""),""),ROW()-ROW(A$44)+1)),"##0"),","),"")</f>
        <v>0</v>
      </c>
      <c r="AB62">
        <f t="array" ref="AB62">IFERROR(CONCATENATE((INDEX($A$7:$A$41,SMALL(IF($AC$7:$AC$41&lt;&gt;"",IF($Z$7:$Z$41&lt;&gt;"",ROW($Z$7:$Z$41)-MIN(ROW($Z$7:$Z$41))+1,""),""),ROW()-ROW(A$44)+1))),),"")</f>
        <v>0</v>
      </c>
      <c r="AE62">
        <f t="array" ref="AE62">IFERROR(CONCATENATE((INDEX($AH$7:$AH$41,SMALL(IF($AH$7:$AH$41&lt;&gt;"",IF($AE$7:$AE$41&lt;&gt;"",ROW($AE$7:$AE$41)-MIN(ROW($AE$7:$AE$41))+1,""),""),ROW()-ROW(A$44)+1)))," "),"")</f>
        <v>0</v>
      </c>
      <c r="AF62">
        <f t="array" ref="AF62">IFERROR(CONCATENATE(TEXT(INDEX($AE$7:$AE$41,SMALL(IF($AH$7:$AH$41&lt;&gt;"",IF($AE$7:$AE$41&lt;&gt;"",ROW($AE$7:$AE$41)-MIN(ROW($AE$7:$AE$41))+1,""),""),ROW()-ROW(A$44)+1)),"##0")," "),"")</f>
        <v>0</v>
      </c>
      <c r="AG62">
        <f t="array" ref="AG62">IFERROR(CONCATENATE((INDEX($A$7:$A$41,SMALL(IF($AH$7:$AH$41&lt;&gt;"",IF($AE$7:$AE$41&lt;&gt;"",ROW($AE$7:$AE$41)-MIN(ROW($AE$7:$AE$41))+1,""),""),ROW()-ROW(A$44)+1))),),"")</f>
        <v>0</v>
      </c>
      <c r="AJ62">
        <f t="array" ref="AJ62">IFERROR(CONCATENATE((INDEX($AM$7:$AM$41,SMALL(IF($AM$7:$AM$41&lt;&gt;"",IF($AJ$7:$AJ$41&lt;&gt;"",ROW($AJ$7:$AJ$41)-MIN(ROW($AJ$7:$AJ$41))+1,""),""),ROW()-ROW(A$44)+1)))," "),"")</f>
        <v>0</v>
      </c>
      <c r="AK62">
        <f t="array" ref="AK62">IFERROR(CONCATENATE(TEXT(INDEX($AJ$7:$AJ$41,SMALL(IF($AM$7:$AM$41&lt;&gt;"",IF($AJ$7:$AJ$41&lt;&gt;"",ROW($AJ$7:$AJ$41)-MIN(ROW($AJ$7:$AJ$41))+1,""),""),ROW()-ROW(A$44)+1)),"##0")," "),"")</f>
        <v>0</v>
      </c>
      <c r="AL62">
        <f t="array" ref="AL62">IFERROR(CONCATENATE((INDEX($A$7:$A$41,SMALL(IF($AM$7:$AM$41&lt;&gt;"",IF($AJ$7:$AJ$41&lt;&gt;"",ROW($AJ$7:$AJ$41)-MIN(ROW($AJ$7:$AJ$41))+1,""),""),ROW()-ROW(A$44)+1))),),"")</f>
        <v>0</v>
      </c>
    </row>
    <row r="63" spans="11:38">
      <c r="K63">
        <f t="array" ref="K63">IFERROR(CONCATENATE(TEXT(INDEX($K$7:$K$41,SMALL(IF($N$7:$N$41&lt;&gt;"",IF($K$7:$K$41&lt;&gt;"",ROW($K$7:$K$41)-MIN(ROW($K$7:$K$41))+1,""),""),ROW()-ROW(A$44)+1)),"##0"),","),"")</f>
        <v>0</v>
      </c>
      <c r="L63">
        <f t="array" ref="L63">IFERROR(CONCATENATE((INDEX($N$7:$N$41,SMALL(IF($N$7:$N$41&lt;&gt;"",IF($K$7:$K$41&lt;&gt;"",ROW($K$7:$K$41)-MIN(ROW($K$7:$K$41))+1,""),""),ROW()-ROW(A$44)+1))),","),"")</f>
        <v>0</v>
      </c>
      <c r="M63">
        <f t="array" ref="M63">IFERROR(CONCATENATE((INDEX($A$7:$A$41,SMALL(IF($N$7:$N$41&lt;&gt;"",IF($K$7:$K$41&lt;&gt;"",ROW($K$7:$K$41)-MIN(ROW($K$7:$K$41))+1,""),""),ROW()-ROW(A$44)+1))),),"")</f>
        <v>0</v>
      </c>
      <c r="P63">
        <f t="array" ref="P63">IFERROR(CONCATENATE((INDEX($S$7:$S$41,SMALL(IF($S$7:$S$41&lt;&gt;"",IF($P$7:$P$41&lt;&gt;"",ROW($P$7:$P$41)-MIN(ROW($P$7:$P$41))+1,""),""),ROW()-ROW(A$44)+1)))," "),"")</f>
        <v>0</v>
      </c>
      <c r="Q63">
        <f t="array" ref="Q63">IFERROR(CONCATENATE(TEXT(INDEX($P$7:$P$41,SMALL(IF($S$7:$S$41&lt;&gt;"",IF($P$7:$P$41&lt;&gt;"",ROW($P$7:$P$41)-MIN(ROW($P$7:$P$41))+1,""),""),ROW()-ROW(A$44)+1)),"##0")," "),"")</f>
        <v>0</v>
      </c>
      <c r="R63">
        <f t="array" ref="R63">IFERROR(CONCATENATE((INDEX($A$7:$A$41,SMALL(IF($S$7:$S$41&lt;&gt;"",IF($P$7:$P$41&lt;&gt;"",ROW($P$7:$P$41)-MIN(ROW($P$7:$P$41))+1,""),""),ROW()-ROW(A$44)+1))),),"")</f>
        <v>0</v>
      </c>
      <c r="U63">
        <f t="array" ref="U63">IFERROR(CONCATENATE((INDEX($X$7:$X$41,SMALL(IF($X$7:$X$41&lt;&gt;"",IF($U$7:$U$41&lt;&gt;"",ROW($U$7:$U$41)-MIN(ROW($U$7:$U$41))+1,""),""),ROW()-ROW(A$44)+1)))," "),"")</f>
        <v>0</v>
      </c>
      <c r="V63">
        <f t="array" ref="V63">IFERROR(CONCATENATE(TEXT(INDEX($U$7:$U$41,SMALL(IF($X$7:$X$41&lt;&gt;"",IF($U$7:$U$41&lt;&gt;"",ROW($U$7:$U$41)-MIN(ROW($U$7:$U$41))+1,""),""),ROW()-ROW(A$44)+1)),"##0")," "),"")</f>
        <v>0</v>
      </c>
      <c r="W63">
        <f t="array" ref="W63">IFERROR(CONCATENATE((INDEX($A$7:$A$41,SMALL(IF($X$7:$X$41&lt;&gt;"",IF($U$7:$U$41&lt;&gt;"",ROW($U$7:$U$41)-MIN(ROW($U$7:$U$41))+1,""),""),ROW()-ROW(A$44)+1))),),"")</f>
        <v>0</v>
      </c>
      <c r="Z63">
        <f t="array" ref="Z63">IFERROR(CONCATENATE((INDEX($AC$7:$AC$41,SMALL(IF($AC$7:$AC$41&lt;&gt;"",IF($Z$7:$Z$41&lt;&gt;"",ROW($Z$7:$Z$41)-MIN(ROW($Z$7:$Z$41))+1,""),""),ROW()-ROW(A$44)+1))),","),"")</f>
        <v>0</v>
      </c>
      <c r="AA63">
        <f t="array" ref="AA63">IFERROR(CONCATENATE(TEXT(INDEX($Z$7:$Z$41,SMALL(IF($AC$7:$AC$41&lt;&gt;"",IF($Z$7:$Z$41&lt;&gt;"",ROW($Z$7:$Z$41)-MIN(ROW($Z$7:$Z$41))+1,""),""),ROW()-ROW(A$44)+1)),"##0"),","),"")</f>
        <v>0</v>
      </c>
      <c r="AB63">
        <f t="array" ref="AB63">IFERROR(CONCATENATE((INDEX($A$7:$A$41,SMALL(IF($AC$7:$AC$41&lt;&gt;"",IF($Z$7:$Z$41&lt;&gt;"",ROW($Z$7:$Z$41)-MIN(ROW($Z$7:$Z$41))+1,""),""),ROW()-ROW(A$44)+1))),),"")</f>
        <v>0</v>
      </c>
      <c r="AE63">
        <f t="array" ref="AE63">IFERROR(CONCATENATE((INDEX($AH$7:$AH$41,SMALL(IF($AH$7:$AH$41&lt;&gt;"",IF($AE$7:$AE$41&lt;&gt;"",ROW($AE$7:$AE$41)-MIN(ROW($AE$7:$AE$41))+1,""),""),ROW()-ROW(A$44)+1)))," "),"")</f>
        <v>0</v>
      </c>
      <c r="AF63">
        <f t="array" ref="AF63">IFERROR(CONCATENATE(TEXT(INDEX($AE$7:$AE$41,SMALL(IF($AH$7:$AH$41&lt;&gt;"",IF($AE$7:$AE$41&lt;&gt;"",ROW($AE$7:$AE$41)-MIN(ROW($AE$7:$AE$41))+1,""),""),ROW()-ROW(A$44)+1)),"##0")," "),"")</f>
        <v>0</v>
      </c>
      <c r="AG63">
        <f t="array" ref="AG63">IFERROR(CONCATENATE((INDEX($A$7:$A$41,SMALL(IF($AH$7:$AH$41&lt;&gt;"",IF($AE$7:$AE$41&lt;&gt;"",ROW($AE$7:$AE$41)-MIN(ROW($AE$7:$AE$41))+1,""),""),ROW()-ROW(A$44)+1))),),"")</f>
        <v>0</v>
      </c>
      <c r="AJ63">
        <f t="array" ref="AJ63">IFERROR(CONCATENATE((INDEX($AM$7:$AM$41,SMALL(IF($AM$7:$AM$41&lt;&gt;"",IF($AJ$7:$AJ$41&lt;&gt;"",ROW($AJ$7:$AJ$41)-MIN(ROW($AJ$7:$AJ$41))+1,""),""),ROW()-ROW(A$44)+1)))," "),"")</f>
        <v>0</v>
      </c>
      <c r="AK63">
        <f t="array" ref="AK63">IFERROR(CONCATENATE(TEXT(INDEX($AJ$7:$AJ$41,SMALL(IF($AM$7:$AM$41&lt;&gt;"",IF($AJ$7:$AJ$41&lt;&gt;"",ROW($AJ$7:$AJ$41)-MIN(ROW($AJ$7:$AJ$41))+1,""),""),ROW()-ROW(A$44)+1)),"##0")," "),"")</f>
        <v>0</v>
      </c>
      <c r="AL63">
        <f t="array" ref="AL63">IFERROR(CONCATENATE((INDEX($A$7:$A$41,SMALL(IF($AM$7:$AM$41&lt;&gt;"",IF($AJ$7:$AJ$41&lt;&gt;"",ROW($AJ$7:$AJ$41)-MIN(ROW($AJ$7:$AJ$41))+1,""),""),ROW()-ROW(A$44)+1))),),"")</f>
        <v>0</v>
      </c>
    </row>
    <row r="64" spans="11:38">
      <c r="K64">
        <f t="array" ref="K64">IFERROR(CONCATENATE(TEXT(INDEX($K$7:$K$41,SMALL(IF($N$7:$N$41&lt;&gt;"",IF($K$7:$K$41&lt;&gt;"",ROW($K$7:$K$41)-MIN(ROW($K$7:$K$41))+1,""),""),ROW()-ROW(A$44)+1)),"##0"),","),"")</f>
        <v>0</v>
      </c>
      <c r="L64">
        <f t="array" ref="L64">IFERROR(CONCATENATE((INDEX($N$7:$N$41,SMALL(IF($N$7:$N$41&lt;&gt;"",IF($K$7:$K$41&lt;&gt;"",ROW($K$7:$K$41)-MIN(ROW($K$7:$K$41))+1,""),""),ROW()-ROW(A$44)+1))),","),"")</f>
        <v>0</v>
      </c>
      <c r="M64">
        <f t="array" ref="M64">IFERROR(CONCATENATE((INDEX($A$7:$A$41,SMALL(IF($N$7:$N$41&lt;&gt;"",IF($K$7:$K$41&lt;&gt;"",ROW($K$7:$K$41)-MIN(ROW($K$7:$K$41))+1,""),""),ROW()-ROW(A$44)+1))),),"")</f>
        <v>0</v>
      </c>
      <c r="P64">
        <f t="array" ref="P64">IFERROR(CONCATENATE((INDEX($S$7:$S$41,SMALL(IF($S$7:$S$41&lt;&gt;"",IF($P$7:$P$41&lt;&gt;"",ROW($P$7:$P$41)-MIN(ROW($P$7:$P$41))+1,""),""),ROW()-ROW(A$44)+1)))," "),"")</f>
        <v>0</v>
      </c>
      <c r="Q64">
        <f t="array" ref="Q64">IFERROR(CONCATENATE(TEXT(INDEX($P$7:$P$41,SMALL(IF($S$7:$S$41&lt;&gt;"",IF($P$7:$P$41&lt;&gt;"",ROW($P$7:$P$41)-MIN(ROW($P$7:$P$41))+1,""),""),ROW()-ROW(A$44)+1)),"##0")," "),"")</f>
        <v>0</v>
      </c>
      <c r="R64">
        <f t="array" ref="R64">IFERROR(CONCATENATE((INDEX($A$7:$A$41,SMALL(IF($S$7:$S$41&lt;&gt;"",IF($P$7:$P$41&lt;&gt;"",ROW($P$7:$P$41)-MIN(ROW($P$7:$P$41))+1,""),""),ROW()-ROW(A$44)+1))),),"")</f>
        <v>0</v>
      </c>
      <c r="U64">
        <f t="array" ref="U64">IFERROR(CONCATENATE((INDEX($X$7:$X$41,SMALL(IF($X$7:$X$41&lt;&gt;"",IF($U$7:$U$41&lt;&gt;"",ROW($U$7:$U$41)-MIN(ROW($U$7:$U$41))+1,""),""),ROW()-ROW(A$44)+1)))," "),"")</f>
        <v>0</v>
      </c>
      <c r="V64">
        <f t="array" ref="V64">IFERROR(CONCATENATE(TEXT(INDEX($U$7:$U$41,SMALL(IF($X$7:$X$41&lt;&gt;"",IF($U$7:$U$41&lt;&gt;"",ROW($U$7:$U$41)-MIN(ROW($U$7:$U$41))+1,""),""),ROW()-ROW(A$44)+1)),"##0")," "),"")</f>
        <v>0</v>
      </c>
      <c r="W64">
        <f t="array" ref="W64">IFERROR(CONCATENATE((INDEX($A$7:$A$41,SMALL(IF($X$7:$X$41&lt;&gt;"",IF($U$7:$U$41&lt;&gt;"",ROW($U$7:$U$41)-MIN(ROW($U$7:$U$41))+1,""),""),ROW()-ROW(A$44)+1))),),"")</f>
        <v>0</v>
      </c>
      <c r="Z64">
        <f t="array" ref="Z64">IFERROR(CONCATENATE((INDEX($AC$7:$AC$41,SMALL(IF($AC$7:$AC$41&lt;&gt;"",IF($Z$7:$Z$41&lt;&gt;"",ROW($Z$7:$Z$41)-MIN(ROW($Z$7:$Z$41))+1,""),""),ROW()-ROW(A$44)+1))),","),"")</f>
        <v>0</v>
      </c>
      <c r="AA64">
        <f t="array" ref="AA64">IFERROR(CONCATENATE(TEXT(INDEX($Z$7:$Z$41,SMALL(IF($AC$7:$AC$41&lt;&gt;"",IF($Z$7:$Z$41&lt;&gt;"",ROW($Z$7:$Z$41)-MIN(ROW($Z$7:$Z$41))+1,""),""),ROW()-ROW(A$44)+1)),"##0"),","),"")</f>
        <v>0</v>
      </c>
      <c r="AB64">
        <f t="array" ref="AB64">IFERROR(CONCATENATE((INDEX($A$7:$A$41,SMALL(IF($AC$7:$AC$41&lt;&gt;"",IF($Z$7:$Z$41&lt;&gt;"",ROW($Z$7:$Z$41)-MIN(ROW($Z$7:$Z$41))+1,""),""),ROW()-ROW(A$44)+1))),),"")</f>
        <v>0</v>
      </c>
      <c r="AE64">
        <f t="array" ref="AE64">IFERROR(CONCATENATE((INDEX($AH$7:$AH$41,SMALL(IF($AH$7:$AH$41&lt;&gt;"",IF($AE$7:$AE$41&lt;&gt;"",ROW($AE$7:$AE$41)-MIN(ROW($AE$7:$AE$41))+1,""),""),ROW()-ROW(A$44)+1)))," "),"")</f>
        <v>0</v>
      </c>
      <c r="AF64">
        <f t="array" ref="AF64">IFERROR(CONCATENATE(TEXT(INDEX($AE$7:$AE$41,SMALL(IF($AH$7:$AH$41&lt;&gt;"",IF($AE$7:$AE$41&lt;&gt;"",ROW($AE$7:$AE$41)-MIN(ROW($AE$7:$AE$41))+1,""),""),ROW()-ROW(A$44)+1)),"##0")," "),"")</f>
        <v>0</v>
      </c>
      <c r="AG64">
        <f t="array" ref="AG64">IFERROR(CONCATENATE((INDEX($A$7:$A$41,SMALL(IF($AH$7:$AH$41&lt;&gt;"",IF($AE$7:$AE$41&lt;&gt;"",ROW($AE$7:$AE$41)-MIN(ROW($AE$7:$AE$41))+1,""),""),ROW()-ROW(A$44)+1))),),"")</f>
        <v>0</v>
      </c>
      <c r="AJ64">
        <f t="array" ref="AJ64">IFERROR(CONCATENATE((INDEX($AM$7:$AM$41,SMALL(IF($AM$7:$AM$41&lt;&gt;"",IF($AJ$7:$AJ$41&lt;&gt;"",ROW($AJ$7:$AJ$41)-MIN(ROW($AJ$7:$AJ$41))+1,""),""),ROW()-ROW(A$44)+1)))," "),"")</f>
        <v>0</v>
      </c>
      <c r="AK64">
        <f t="array" ref="AK64">IFERROR(CONCATENATE(TEXT(INDEX($AJ$7:$AJ$41,SMALL(IF($AM$7:$AM$41&lt;&gt;"",IF($AJ$7:$AJ$41&lt;&gt;"",ROW($AJ$7:$AJ$41)-MIN(ROW($AJ$7:$AJ$41))+1,""),""),ROW()-ROW(A$44)+1)),"##0")," "),"")</f>
        <v>0</v>
      </c>
      <c r="AL64">
        <f t="array" ref="AL64">IFERROR(CONCATENATE((INDEX($A$7:$A$41,SMALL(IF($AM$7:$AM$41&lt;&gt;"",IF($AJ$7:$AJ$41&lt;&gt;"",ROW($AJ$7:$AJ$41)-MIN(ROW($AJ$7:$AJ$41))+1,""),""),ROW()-ROW(A$44)+1))),),"")</f>
        <v>0</v>
      </c>
    </row>
    <row r="65" spans="11:38">
      <c r="K65">
        <f t="array" ref="K65">IFERROR(CONCATENATE(TEXT(INDEX($K$7:$K$41,SMALL(IF($N$7:$N$41&lt;&gt;"",IF($K$7:$K$41&lt;&gt;"",ROW($K$7:$K$41)-MIN(ROW($K$7:$K$41))+1,""),""),ROW()-ROW(A$44)+1)),"##0"),","),"")</f>
        <v>0</v>
      </c>
      <c r="L65">
        <f t="array" ref="L65">IFERROR(CONCATENATE((INDEX($N$7:$N$41,SMALL(IF($N$7:$N$41&lt;&gt;"",IF($K$7:$K$41&lt;&gt;"",ROW($K$7:$K$41)-MIN(ROW($K$7:$K$41))+1,""),""),ROW()-ROW(A$44)+1))),","),"")</f>
        <v>0</v>
      </c>
      <c r="M65">
        <f t="array" ref="M65">IFERROR(CONCATENATE((INDEX($A$7:$A$41,SMALL(IF($N$7:$N$41&lt;&gt;"",IF($K$7:$K$41&lt;&gt;"",ROW($K$7:$K$41)-MIN(ROW($K$7:$K$41))+1,""),""),ROW()-ROW(A$44)+1))),),"")</f>
        <v>0</v>
      </c>
      <c r="P65">
        <f t="array" ref="P65">IFERROR(CONCATENATE((INDEX($S$7:$S$41,SMALL(IF($S$7:$S$41&lt;&gt;"",IF($P$7:$P$41&lt;&gt;"",ROW($P$7:$P$41)-MIN(ROW($P$7:$P$41))+1,""),""),ROW()-ROW(A$44)+1)))," "),"")</f>
        <v>0</v>
      </c>
      <c r="Q65">
        <f t="array" ref="Q65">IFERROR(CONCATENATE(TEXT(INDEX($P$7:$P$41,SMALL(IF($S$7:$S$41&lt;&gt;"",IF($P$7:$P$41&lt;&gt;"",ROW($P$7:$P$41)-MIN(ROW($P$7:$P$41))+1,""),""),ROW()-ROW(A$44)+1)),"##0")," "),"")</f>
        <v>0</v>
      </c>
      <c r="R65">
        <f t="array" ref="R65">IFERROR(CONCATENATE((INDEX($A$7:$A$41,SMALL(IF($S$7:$S$41&lt;&gt;"",IF($P$7:$P$41&lt;&gt;"",ROW($P$7:$P$41)-MIN(ROW($P$7:$P$41))+1,""),""),ROW()-ROW(A$44)+1))),),"")</f>
        <v>0</v>
      </c>
      <c r="U65">
        <f t="array" ref="U65">IFERROR(CONCATENATE((INDEX($X$7:$X$41,SMALL(IF($X$7:$X$41&lt;&gt;"",IF($U$7:$U$41&lt;&gt;"",ROW($U$7:$U$41)-MIN(ROW($U$7:$U$41))+1,""),""),ROW()-ROW(A$44)+1)))," "),"")</f>
        <v>0</v>
      </c>
      <c r="V65">
        <f t="array" ref="V65">IFERROR(CONCATENATE(TEXT(INDEX($U$7:$U$41,SMALL(IF($X$7:$X$41&lt;&gt;"",IF($U$7:$U$41&lt;&gt;"",ROW($U$7:$U$41)-MIN(ROW($U$7:$U$41))+1,""),""),ROW()-ROW(A$44)+1)),"##0")," "),"")</f>
        <v>0</v>
      </c>
      <c r="W65">
        <f t="array" ref="W65">IFERROR(CONCATENATE((INDEX($A$7:$A$41,SMALL(IF($X$7:$X$41&lt;&gt;"",IF($U$7:$U$41&lt;&gt;"",ROW($U$7:$U$41)-MIN(ROW($U$7:$U$41))+1,""),""),ROW()-ROW(A$44)+1))),),"")</f>
        <v>0</v>
      </c>
      <c r="Z65">
        <f t="array" ref="Z65">IFERROR(CONCATENATE((INDEX($AC$7:$AC$41,SMALL(IF($AC$7:$AC$41&lt;&gt;"",IF($Z$7:$Z$41&lt;&gt;"",ROW($Z$7:$Z$41)-MIN(ROW($Z$7:$Z$41))+1,""),""),ROW()-ROW(A$44)+1))),","),"")</f>
        <v>0</v>
      </c>
      <c r="AA65">
        <f t="array" ref="AA65">IFERROR(CONCATENATE(TEXT(INDEX($Z$7:$Z$41,SMALL(IF($AC$7:$AC$41&lt;&gt;"",IF($Z$7:$Z$41&lt;&gt;"",ROW($Z$7:$Z$41)-MIN(ROW($Z$7:$Z$41))+1,""),""),ROW()-ROW(A$44)+1)),"##0"),","),"")</f>
        <v>0</v>
      </c>
      <c r="AB65">
        <f t="array" ref="AB65">IFERROR(CONCATENATE((INDEX($A$7:$A$41,SMALL(IF($AC$7:$AC$41&lt;&gt;"",IF($Z$7:$Z$41&lt;&gt;"",ROW($Z$7:$Z$41)-MIN(ROW($Z$7:$Z$41))+1,""),""),ROW()-ROW(A$44)+1))),),"")</f>
        <v>0</v>
      </c>
      <c r="AE65">
        <f t="array" ref="AE65">IFERROR(CONCATENATE((INDEX($AH$7:$AH$41,SMALL(IF($AH$7:$AH$41&lt;&gt;"",IF($AE$7:$AE$41&lt;&gt;"",ROW($AE$7:$AE$41)-MIN(ROW($AE$7:$AE$41))+1,""),""),ROW()-ROW(A$44)+1)))," "),"")</f>
        <v>0</v>
      </c>
      <c r="AF65">
        <f t="array" ref="AF65">IFERROR(CONCATENATE(TEXT(INDEX($AE$7:$AE$41,SMALL(IF($AH$7:$AH$41&lt;&gt;"",IF($AE$7:$AE$41&lt;&gt;"",ROW($AE$7:$AE$41)-MIN(ROW($AE$7:$AE$41))+1,""),""),ROW()-ROW(A$44)+1)),"##0")," "),"")</f>
        <v>0</v>
      </c>
      <c r="AG65">
        <f t="array" ref="AG65">IFERROR(CONCATENATE((INDEX($A$7:$A$41,SMALL(IF($AH$7:$AH$41&lt;&gt;"",IF($AE$7:$AE$41&lt;&gt;"",ROW($AE$7:$AE$41)-MIN(ROW($AE$7:$AE$41))+1,""),""),ROW()-ROW(A$44)+1))),),"")</f>
        <v>0</v>
      </c>
      <c r="AJ65">
        <f t="array" ref="AJ65">IFERROR(CONCATENATE((INDEX($AM$7:$AM$41,SMALL(IF($AM$7:$AM$41&lt;&gt;"",IF($AJ$7:$AJ$41&lt;&gt;"",ROW($AJ$7:$AJ$41)-MIN(ROW($AJ$7:$AJ$41))+1,""),""),ROW()-ROW(A$44)+1)))," "),"")</f>
        <v>0</v>
      </c>
      <c r="AK65">
        <f t="array" ref="AK65">IFERROR(CONCATENATE(TEXT(INDEX($AJ$7:$AJ$41,SMALL(IF($AM$7:$AM$41&lt;&gt;"",IF($AJ$7:$AJ$41&lt;&gt;"",ROW($AJ$7:$AJ$41)-MIN(ROW($AJ$7:$AJ$41))+1,""),""),ROW()-ROW(A$44)+1)),"##0")," "),"")</f>
        <v>0</v>
      </c>
      <c r="AL65">
        <f t="array" ref="AL65">IFERROR(CONCATENATE((INDEX($A$7:$A$41,SMALL(IF($AM$7:$AM$41&lt;&gt;"",IF($AJ$7:$AJ$41&lt;&gt;"",ROW($AJ$7:$AJ$41)-MIN(ROW($AJ$7:$AJ$41))+1,""),""),ROW()-ROW(A$44)+1))),),"")</f>
        <v>0</v>
      </c>
    </row>
    <row r="66" spans="11:38">
      <c r="K66">
        <f t="array" ref="K66">IFERROR(CONCATENATE(TEXT(INDEX($K$7:$K$41,SMALL(IF($N$7:$N$41&lt;&gt;"",IF($K$7:$K$41&lt;&gt;"",ROW($K$7:$K$41)-MIN(ROW($K$7:$K$41))+1,""),""),ROW()-ROW(A$44)+1)),"##0"),","),"")</f>
        <v>0</v>
      </c>
      <c r="L66">
        <f t="array" ref="L66">IFERROR(CONCATENATE((INDEX($N$7:$N$41,SMALL(IF($N$7:$N$41&lt;&gt;"",IF($K$7:$K$41&lt;&gt;"",ROW($K$7:$K$41)-MIN(ROW($K$7:$K$41))+1,""),""),ROW()-ROW(A$44)+1))),","),"")</f>
        <v>0</v>
      </c>
      <c r="M66">
        <f t="array" ref="M66">IFERROR(CONCATENATE((INDEX($A$7:$A$41,SMALL(IF($N$7:$N$41&lt;&gt;"",IF($K$7:$K$41&lt;&gt;"",ROW($K$7:$K$41)-MIN(ROW($K$7:$K$41))+1,""),""),ROW()-ROW(A$44)+1))),),"")</f>
        <v>0</v>
      </c>
      <c r="P66">
        <f t="array" ref="P66">IFERROR(CONCATENATE((INDEX($S$7:$S$41,SMALL(IF($S$7:$S$41&lt;&gt;"",IF($P$7:$P$41&lt;&gt;"",ROW($P$7:$P$41)-MIN(ROW($P$7:$P$41))+1,""),""),ROW()-ROW(A$44)+1)))," "),"")</f>
        <v>0</v>
      </c>
      <c r="Q66">
        <f t="array" ref="Q66">IFERROR(CONCATENATE(TEXT(INDEX($P$7:$P$41,SMALL(IF($S$7:$S$41&lt;&gt;"",IF($P$7:$P$41&lt;&gt;"",ROW($P$7:$P$41)-MIN(ROW($P$7:$P$41))+1,""),""),ROW()-ROW(A$44)+1)),"##0")," "),"")</f>
        <v>0</v>
      </c>
      <c r="R66">
        <f t="array" ref="R66">IFERROR(CONCATENATE((INDEX($A$7:$A$41,SMALL(IF($S$7:$S$41&lt;&gt;"",IF($P$7:$P$41&lt;&gt;"",ROW($P$7:$P$41)-MIN(ROW($P$7:$P$41))+1,""),""),ROW()-ROW(A$44)+1))),),"")</f>
        <v>0</v>
      </c>
      <c r="U66">
        <f t="array" ref="U66">IFERROR(CONCATENATE((INDEX($X$7:$X$41,SMALL(IF($X$7:$X$41&lt;&gt;"",IF($U$7:$U$41&lt;&gt;"",ROW($U$7:$U$41)-MIN(ROW($U$7:$U$41))+1,""),""),ROW()-ROW(A$44)+1)))," "),"")</f>
        <v>0</v>
      </c>
      <c r="V66">
        <f t="array" ref="V66">IFERROR(CONCATENATE(TEXT(INDEX($U$7:$U$41,SMALL(IF($X$7:$X$41&lt;&gt;"",IF($U$7:$U$41&lt;&gt;"",ROW($U$7:$U$41)-MIN(ROW($U$7:$U$41))+1,""),""),ROW()-ROW(A$44)+1)),"##0")," "),"")</f>
        <v>0</v>
      </c>
      <c r="W66">
        <f t="array" ref="W66">IFERROR(CONCATENATE((INDEX($A$7:$A$41,SMALL(IF($X$7:$X$41&lt;&gt;"",IF($U$7:$U$41&lt;&gt;"",ROW($U$7:$U$41)-MIN(ROW($U$7:$U$41))+1,""),""),ROW()-ROW(A$44)+1))),),"")</f>
        <v>0</v>
      </c>
      <c r="Z66">
        <f t="array" ref="Z66">IFERROR(CONCATENATE((INDEX($AC$7:$AC$41,SMALL(IF($AC$7:$AC$41&lt;&gt;"",IF($Z$7:$Z$41&lt;&gt;"",ROW($Z$7:$Z$41)-MIN(ROW($Z$7:$Z$41))+1,""),""),ROW()-ROW(A$44)+1))),","),"")</f>
        <v>0</v>
      </c>
      <c r="AA66">
        <f t="array" ref="AA66">IFERROR(CONCATENATE(TEXT(INDEX($Z$7:$Z$41,SMALL(IF($AC$7:$AC$41&lt;&gt;"",IF($Z$7:$Z$41&lt;&gt;"",ROW($Z$7:$Z$41)-MIN(ROW($Z$7:$Z$41))+1,""),""),ROW()-ROW(A$44)+1)),"##0"),","),"")</f>
        <v>0</v>
      </c>
      <c r="AB66">
        <f t="array" ref="AB66">IFERROR(CONCATENATE((INDEX($A$7:$A$41,SMALL(IF($AC$7:$AC$41&lt;&gt;"",IF($Z$7:$Z$41&lt;&gt;"",ROW($Z$7:$Z$41)-MIN(ROW($Z$7:$Z$41))+1,""),""),ROW()-ROW(A$44)+1))),),"")</f>
        <v>0</v>
      </c>
      <c r="AE66">
        <f t="array" ref="AE66">IFERROR(CONCATENATE((INDEX($AH$7:$AH$41,SMALL(IF($AH$7:$AH$41&lt;&gt;"",IF($AE$7:$AE$41&lt;&gt;"",ROW($AE$7:$AE$41)-MIN(ROW($AE$7:$AE$41))+1,""),""),ROW()-ROW(A$44)+1)))," "),"")</f>
        <v>0</v>
      </c>
      <c r="AF66">
        <f t="array" ref="AF66">IFERROR(CONCATENATE(TEXT(INDEX($AE$7:$AE$41,SMALL(IF($AH$7:$AH$41&lt;&gt;"",IF($AE$7:$AE$41&lt;&gt;"",ROW($AE$7:$AE$41)-MIN(ROW($AE$7:$AE$41))+1,""),""),ROW()-ROW(A$44)+1)),"##0")," "),"")</f>
        <v>0</v>
      </c>
      <c r="AG66">
        <f t="array" ref="AG66">IFERROR(CONCATENATE((INDEX($A$7:$A$41,SMALL(IF($AH$7:$AH$41&lt;&gt;"",IF($AE$7:$AE$41&lt;&gt;"",ROW($AE$7:$AE$41)-MIN(ROW($AE$7:$AE$41))+1,""),""),ROW()-ROW(A$44)+1))),),"")</f>
        <v>0</v>
      </c>
      <c r="AJ66">
        <f t="array" ref="AJ66">IFERROR(CONCATENATE((INDEX($AM$7:$AM$41,SMALL(IF($AM$7:$AM$41&lt;&gt;"",IF($AJ$7:$AJ$41&lt;&gt;"",ROW($AJ$7:$AJ$41)-MIN(ROW($AJ$7:$AJ$41))+1,""),""),ROW()-ROW(A$44)+1)))," "),"")</f>
        <v>0</v>
      </c>
      <c r="AK66">
        <f t="array" ref="AK66">IFERROR(CONCATENATE(TEXT(INDEX($AJ$7:$AJ$41,SMALL(IF($AM$7:$AM$41&lt;&gt;"",IF($AJ$7:$AJ$41&lt;&gt;"",ROW($AJ$7:$AJ$41)-MIN(ROW($AJ$7:$AJ$41))+1,""),""),ROW()-ROW(A$44)+1)),"##0")," "),"")</f>
        <v>0</v>
      </c>
      <c r="AL66">
        <f t="array" ref="AL66">IFERROR(CONCATENATE((INDEX($A$7:$A$41,SMALL(IF($AM$7:$AM$41&lt;&gt;"",IF($AJ$7:$AJ$41&lt;&gt;"",ROW($AJ$7:$AJ$41)-MIN(ROW($AJ$7:$AJ$41))+1,""),""),ROW()-ROW(A$44)+1))),),"")</f>
        <v>0</v>
      </c>
    </row>
    <row r="67" spans="11:38">
      <c r="K67">
        <f t="array" ref="K67">IFERROR(CONCATENATE(TEXT(INDEX($K$7:$K$41,SMALL(IF($N$7:$N$41&lt;&gt;"",IF($K$7:$K$41&lt;&gt;"",ROW($K$7:$K$41)-MIN(ROW($K$7:$K$41))+1,""),""),ROW()-ROW(A$44)+1)),"##0"),","),"")</f>
        <v>0</v>
      </c>
      <c r="L67">
        <f t="array" ref="L67">IFERROR(CONCATENATE((INDEX($N$7:$N$41,SMALL(IF($N$7:$N$41&lt;&gt;"",IF($K$7:$K$41&lt;&gt;"",ROW($K$7:$K$41)-MIN(ROW($K$7:$K$41))+1,""),""),ROW()-ROW(A$44)+1))),","),"")</f>
        <v>0</v>
      </c>
      <c r="M67">
        <f t="array" ref="M67">IFERROR(CONCATENATE((INDEX($A$7:$A$41,SMALL(IF($N$7:$N$41&lt;&gt;"",IF($K$7:$K$41&lt;&gt;"",ROW($K$7:$K$41)-MIN(ROW($K$7:$K$41))+1,""),""),ROW()-ROW(A$44)+1))),),"")</f>
        <v>0</v>
      </c>
      <c r="P67">
        <f t="array" ref="P67">IFERROR(CONCATENATE((INDEX($S$7:$S$41,SMALL(IF($S$7:$S$41&lt;&gt;"",IF($P$7:$P$41&lt;&gt;"",ROW($P$7:$P$41)-MIN(ROW($P$7:$P$41))+1,""),""),ROW()-ROW(A$44)+1)))," "),"")</f>
        <v>0</v>
      </c>
      <c r="Q67">
        <f t="array" ref="Q67">IFERROR(CONCATENATE(TEXT(INDEX($P$7:$P$41,SMALL(IF($S$7:$S$41&lt;&gt;"",IF($P$7:$P$41&lt;&gt;"",ROW($P$7:$P$41)-MIN(ROW($P$7:$P$41))+1,""),""),ROW()-ROW(A$44)+1)),"##0")," "),"")</f>
        <v>0</v>
      </c>
      <c r="R67">
        <f t="array" ref="R67">IFERROR(CONCATENATE((INDEX($A$7:$A$41,SMALL(IF($S$7:$S$41&lt;&gt;"",IF($P$7:$P$41&lt;&gt;"",ROW($P$7:$P$41)-MIN(ROW($P$7:$P$41))+1,""),""),ROW()-ROW(A$44)+1))),),"")</f>
        <v>0</v>
      </c>
      <c r="U67">
        <f t="array" ref="U67">IFERROR(CONCATENATE((INDEX($X$7:$X$41,SMALL(IF($X$7:$X$41&lt;&gt;"",IF($U$7:$U$41&lt;&gt;"",ROW($U$7:$U$41)-MIN(ROW($U$7:$U$41))+1,""),""),ROW()-ROW(A$44)+1)))," "),"")</f>
        <v>0</v>
      </c>
      <c r="V67">
        <f t="array" ref="V67">IFERROR(CONCATENATE(TEXT(INDEX($U$7:$U$41,SMALL(IF($X$7:$X$41&lt;&gt;"",IF($U$7:$U$41&lt;&gt;"",ROW($U$7:$U$41)-MIN(ROW($U$7:$U$41))+1,""),""),ROW()-ROW(A$44)+1)),"##0")," "),"")</f>
        <v>0</v>
      </c>
      <c r="W67">
        <f t="array" ref="W67">IFERROR(CONCATENATE((INDEX($A$7:$A$41,SMALL(IF($X$7:$X$41&lt;&gt;"",IF($U$7:$U$41&lt;&gt;"",ROW($U$7:$U$41)-MIN(ROW($U$7:$U$41))+1,""),""),ROW()-ROW(A$44)+1))),),"")</f>
        <v>0</v>
      </c>
      <c r="Z67">
        <f t="array" ref="Z67">IFERROR(CONCATENATE((INDEX($AC$7:$AC$41,SMALL(IF($AC$7:$AC$41&lt;&gt;"",IF($Z$7:$Z$41&lt;&gt;"",ROW($Z$7:$Z$41)-MIN(ROW($Z$7:$Z$41))+1,""),""),ROW()-ROW(A$44)+1))),","),"")</f>
        <v>0</v>
      </c>
      <c r="AA67">
        <f t="array" ref="AA67">IFERROR(CONCATENATE(TEXT(INDEX($Z$7:$Z$41,SMALL(IF($AC$7:$AC$41&lt;&gt;"",IF($Z$7:$Z$41&lt;&gt;"",ROW($Z$7:$Z$41)-MIN(ROW($Z$7:$Z$41))+1,""),""),ROW()-ROW(A$44)+1)),"##0"),","),"")</f>
        <v>0</v>
      </c>
      <c r="AB67">
        <f t="array" ref="AB67">IFERROR(CONCATENATE((INDEX($A$7:$A$41,SMALL(IF($AC$7:$AC$41&lt;&gt;"",IF($Z$7:$Z$41&lt;&gt;"",ROW($Z$7:$Z$41)-MIN(ROW($Z$7:$Z$41))+1,""),""),ROW()-ROW(A$44)+1))),),"")</f>
        <v>0</v>
      </c>
      <c r="AE67">
        <f t="array" ref="AE67">IFERROR(CONCATENATE((INDEX($AH$7:$AH$41,SMALL(IF($AH$7:$AH$41&lt;&gt;"",IF($AE$7:$AE$41&lt;&gt;"",ROW($AE$7:$AE$41)-MIN(ROW($AE$7:$AE$41))+1,""),""),ROW()-ROW(A$44)+1)))," "),"")</f>
        <v>0</v>
      </c>
      <c r="AF67">
        <f t="array" ref="AF67">IFERROR(CONCATENATE(TEXT(INDEX($AE$7:$AE$41,SMALL(IF($AH$7:$AH$41&lt;&gt;"",IF($AE$7:$AE$41&lt;&gt;"",ROW($AE$7:$AE$41)-MIN(ROW($AE$7:$AE$41))+1,""),""),ROW()-ROW(A$44)+1)),"##0")," "),"")</f>
        <v>0</v>
      </c>
      <c r="AG67">
        <f t="array" ref="AG67">IFERROR(CONCATENATE((INDEX($A$7:$A$41,SMALL(IF($AH$7:$AH$41&lt;&gt;"",IF($AE$7:$AE$41&lt;&gt;"",ROW($AE$7:$AE$41)-MIN(ROW($AE$7:$AE$41))+1,""),""),ROW()-ROW(A$44)+1))),),"")</f>
        <v>0</v>
      </c>
      <c r="AJ67">
        <f t="array" ref="AJ67">IFERROR(CONCATENATE((INDEX($AM$7:$AM$41,SMALL(IF($AM$7:$AM$41&lt;&gt;"",IF($AJ$7:$AJ$41&lt;&gt;"",ROW($AJ$7:$AJ$41)-MIN(ROW($AJ$7:$AJ$41))+1,""),""),ROW()-ROW(A$44)+1)))," "),"")</f>
        <v>0</v>
      </c>
      <c r="AK67">
        <f t="array" ref="AK67">IFERROR(CONCATENATE(TEXT(INDEX($AJ$7:$AJ$41,SMALL(IF($AM$7:$AM$41&lt;&gt;"",IF($AJ$7:$AJ$41&lt;&gt;"",ROW($AJ$7:$AJ$41)-MIN(ROW($AJ$7:$AJ$41))+1,""),""),ROW()-ROW(A$44)+1)),"##0")," "),"")</f>
        <v>0</v>
      </c>
      <c r="AL67">
        <f t="array" ref="AL67">IFERROR(CONCATENATE((INDEX($A$7:$A$41,SMALL(IF($AM$7:$AM$41&lt;&gt;"",IF($AJ$7:$AJ$41&lt;&gt;"",ROW($AJ$7:$AJ$41)-MIN(ROW($AJ$7:$AJ$41))+1,""),""),ROW()-ROW(A$44)+1))),),"")</f>
        <v>0</v>
      </c>
    </row>
    <row r="68" spans="11:38">
      <c r="K68">
        <f t="array" ref="K68">IFERROR(CONCATENATE(TEXT(INDEX($K$7:$K$41,SMALL(IF($N$7:$N$41&lt;&gt;"",IF($K$7:$K$41&lt;&gt;"",ROW($K$7:$K$41)-MIN(ROW($K$7:$K$41))+1,""),""),ROW()-ROW(A$44)+1)),"##0"),","),"")</f>
        <v>0</v>
      </c>
      <c r="L68">
        <f t="array" ref="L68">IFERROR(CONCATENATE((INDEX($N$7:$N$41,SMALL(IF($N$7:$N$41&lt;&gt;"",IF($K$7:$K$41&lt;&gt;"",ROW($K$7:$K$41)-MIN(ROW($K$7:$K$41))+1,""),""),ROW()-ROW(A$44)+1))),","),"")</f>
        <v>0</v>
      </c>
      <c r="M68">
        <f t="array" ref="M68">IFERROR(CONCATENATE((INDEX($A$7:$A$41,SMALL(IF($N$7:$N$41&lt;&gt;"",IF($K$7:$K$41&lt;&gt;"",ROW($K$7:$K$41)-MIN(ROW($K$7:$K$41))+1,""),""),ROW()-ROW(A$44)+1))),),"")</f>
        <v>0</v>
      </c>
      <c r="P68">
        <f t="array" ref="P68">IFERROR(CONCATENATE((INDEX($S$7:$S$41,SMALL(IF($S$7:$S$41&lt;&gt;"",IF($P$7:$P$41&lt;&gt;"",ROW($P$7:$P$41)-MIN(ROW($P$7:$P$41))+1,""),""),ROW()-ROW(A$44)+1)))," "),"")</f>
        <v>0</v>
      </c>
      <c r="Q68">
        <f t="array" ref="Q68">IFERROR(CONCATENATE(TEXT(INDEX($P$7:$P$41,SMALL(IF($S$7:$S$41&lt;&gt;"",IF($P$7:$P$41&lt;&gt;"",ROW($P$7:$P$41)-MIN(ROW($P$7:$P$41))+1,""),""),ROW()-ROW(A$44)+1)),"##0")," "),"")</f>
        <v>0</v>
      </c>
      <c r="R68">
        <f t="array" ref="R68">IFERROR(CONCATENATE((INDEX($A$7:$A$41,SMALL(IF($S$7:$S$41&lt;&gt;"",IF($P$7:$P$41&lt;&gt;"",ROW($P$7:$P$41)-MIN(ROW($P$7:$P$41))+1,""),""),ROW()-ROW(A$44)+1))),),"")</f>
        <v>0</v>
      </c>
      <c r="U68">
        <f t="array" ref="U68">IFERROR(CONCATENATE((INDEX($X$7:$X$41,SMALL(IF($X$7:$X$41&lt;&gt;"",IF($U$7:$U$41&lt;&gt;"",ROW($U$7:$U$41)-MIN(ROW($U$7:$U$41))+1,""),""),ROW()-ROW(A$44)+1)))," "),"")</f>
        <v>0</v>
      </c>
      <c r="V68">
        <f t="array" ref="V68">IFERROR(CONCATENATE(TEXT(INDEX($U$7:$U$41,SMALL(IF($X$7:$X$41&lt;&gt;"",IF($U$7:$U$41&lt;&gt;"",ROW($U$7:$U$41)-MIN(ROW($U$7:$U$41))+1,""),""),ROW()-ROW(A$44)+1)),"##0")," "),"")</f>
        <v>0</v>
      </c>
      <c r="W68">
        <f t="array" ref="W68">IFERROR(CONCATENATE((INDEX($A$7:$A$41,SMALL(IF($X$7:$X$41&lt;&gt;"",IF($U$7:$U$41&lt;&gt;"",ROW($U$7:$U$41)-MIN(ROW($U$7:$U$41))+1,""),""),ROW()-ROW(A$44)+1))),),"")</f>
        <v>0</v>
      </c>
      <c r="Z68">
        <f t="array" ref="Z68">IFERROR(CONCATENATE((INDEX($AC$7:$AC$41,SMALL(IF($AC$7:$AC$41&lt;&gt;"",IF($Z$7:$Z$41&lt;&gt;"",ROW($Z$7:$Z$41)-MIN(ROW($Z$7:$Z$41))+1,""),""),ROW()-ROW(A$44)+1))),","),"")</f>
        <v>0</v>
      </c>
      <c r="AA68">
        <f t="array" ref="AA68">IFERROR(CONCATENATE(TEXT(INDEX($Z$7:$Z$41,SMALL(IF($AC$7:$AC$41&lt;&gt;"",IF($Z$7:$Z$41&lt;&gt;"",ROW($Z$7:$Z$41)-MIN(ROW($Z$7:$Z$41))+1,""),""),ROW()-ROW(A$44)+1)),"##0"),","),"")</f>
        <v>0</v>
      </c>
      <c r="AB68">
        <f t="array" ref="AB68">IFERROR(CONCATENATE((INDEX($A$7:$A$41,SMALL(IF($AC$7:$AC$41&lt;&gt;"",IF($Z$7:$Z$41&lt;&gt;"",ROW($Z$7:$Z$41)-MIN(ROW($Z$7:$Z$41))+1,""),""),ROW()-ROW(A$44)+1))),),"")</f>
        <v>0</v>
      </c>
      <c r="AE68">
        <f t="array" ref="AE68">IFERROR(CONCATENATE((INDEX($AH$7:$AH$41,SMALL(IF($AH$7:$AH$41&lt;&gt;"",IF($AE$7:$AE$41&lt;&gt;"",ROW($AE$7:$AE$41)-MIN(ROW($AE$7:$AE$41))+1,""),""),ROW()-ROW(A$44)+1)))," "),"")</f>
        <v>0</v>
      </c>
      <c r="AF68">
        <f t="array" ref="AF68">IFERROR(CONCATENATE(TEXT(INDEX($AE$7:$AE$41,SMALL(IF($AH$7:$AH$41&lt;&gt;"",IF($AE$7:$AE$41&lt;&gt;"",ROW($AE$7:$AE$41)-MIN(ROW($AE$7:$AE$41))+1,""),""),ROW()-ROW(A$44)+1)),"##0")," "),"")</f>
        <v>0</v>
      </c>
      <c r="AG68">
        <f t="array" ref="AG68">IFERROR(CONCATENATE((INDEX($A$7:$A$41,SMALL(IF($AH$7:$AH$41&lt;&gt;"",IF($AE$7:$AE$41&lt;&gt;"",ROW($AE$7:$AE$41)-MIN(ROW($AE$7:$AE$41))+1,""),""),ROW()-ROW(A$44)+1))),),"")</f>
        <v>0</v>
      </c>
      <c r="AJ68">
        <f t="array" ref="AJ68">IFERROR(CONCATENATE((INDEX($AM$7:$AM$41,SMALL(IF($AM$7:$AM$41&lt;&gt;"",IF($AJ$7:$AJ$41&lt;&gt;"",ROW($AJ$7:$AJ$41)-MIN(ROW($AJ$7:$AJ$41))+1,""),""),ROW()-ROW(A$44)+1)))," "),"")</f>
        <v>0</v>
      </c>
      <c r="AK68">
        <f t="array" ref="AK68">IFERROR(CONCATENATE(TEXT(INDEX($AJ$7:$AJ$41,SMALL(IF($AM$7:$AM$41&lt;&gt;"",IF($AJ$7:$AJ$41&lt;&gt;"",ROW($AJ$7:$AJ$41)-MIN(ROW($AJ$7:$AJ$41))+1,""),""),ROW()-ROW(A$44)+1)),"##0")," "),"")</f>
        <v>0</v>
      </c>
      <c r="AL68">
        <f t="array" ref="AL68">IFERROR(CONCATENATE((INDEX($A$7:$A$41,SMALL(IF($AM$7:$AM$41&lt;&gt;"",IF($AJ$7:$AJ$41&lt;&gt;"",ROW($AJ$7:$AJ$41)-MIN(ROW($AJ$7:$AJ$41))+1,""),""),ROW()-ROW(A$44)+1))),),"")</f>
        <v>0</v>
      </c>
    </row>
    <row r="69" spans="11:38">
      <c r="K69">
        <f t="array" ref="K69">IFERROR(CONCATENATE(TEXT(INDEX($K$7:$K$41,SMALL(IF($N$7:$N$41&lt;&gt;"",IF($K$7:$K$41&lt;&gt;"",ROW($K$7:$K$41)-MIN(ROW($K$7:$K$41))+1,""),""),ROW()-ROW(A$44)+1)),"##0"),","),"")</f>
        <v>0</v>
      </c>
      <c r="L69">
        <f t="array" ref="L69">IFERROR(CONCATENATE((INDEX($N$7:$N$41,SMALL(IF($N$7:$N$41&lt;&gt;"",IF($K$7:$K$41&lt;&gt;"",ROW($K$7:$K$41)-MIN(ROW($K$7:$K$41))+1,""),""),ROW()-ROW(A$44)+1))),","),"")</f>
        <v>0</v>
      </c>
      <c r="M69">
        <f t="array" ref="M69">IFERROR(CONCATENATE((INDEX($A$7:$A$41,SMALL(IF($N$7:$N$41&lt;&gt;"",IF($K$7:$K$41&lt;&gt;"",ROW($K$7:$K$41)-MIN(ROW($K$7:$K$41))+1,""),""),ROW()-ROW(A$44)+1))),),"")</f>
        <v>0</v>
      </c>
      <c r="P69">
        <f t="array" ref="P69">IFERROR(CONCATENATE((INDEX($S$7:$S$41,SMALL(IF($S$7:$S$41&lt;&gt;"",IF($P$7:$P$41&lt;&gt;"",ROW($P$7:$P$41)-MIN(ROW($P$7:$P$41))+1,""),""),ROW()-ROW(A$44)+1)))," "),"")</f>
        <v>0</v>
      </c>
      <c r="Q69">
        <f t="array" ref="Q69">IFERROR(CONCATENATE(TEXT(INDEX($P$7:$P$41,SMALL(IF($S$7:$S$41&lt;&gt;"",IF($P$7:$P$41&lt;&gt;"",ROW($P$7:$P$41)-MIN(ROW($P$7:$P$41))+1,""),""),ROW()-ROW(A$44)+1)),"##0")," "),"")</f>
        <v>0</v>
      </c>
      <c r="R69">
        <f t="array" ref="R69">IFERROR(CONCATENATE((INDEX($A$7:$A$41,SMALL(IF($S$7:$S$41&lt;&gt;"",IF($P$7:$P$41&lt;&gt;"",ROW($P$7:$P$41)-MIN(ROW($P$7:$P$41))+1,""),""),ROW()-ROW(A$44)+1))),),"")</f>
        <v>0</v>
      </c>
      <c r="U69">
        <f t="array" ref="U69">IFERROR(CONCATENATE((INDEX($X$7:$X$41,SMALL(IF($X$7:$X$41&lt;&gt;"",IF($U$7:$U$41&lt;&gt;"",ROW($U$7:$U$41)-MIN(ROW($U$7:$U$41))+1,""),""),ROW()-ROW(A$44)+1)))," "),"")</f>
        <v>0</v>
      </c>
      <c r="V69">
        <f t="array" ref="V69">IFERROR(CONCATENATE(TEXT(INDEX($U$7:$U$41,SMALL(IF($X$7:$X$41&lt;&gt;"",IF($U$7:$U$41&lt;&gt;"",ROW($U$7:$U$41)-MIN(ROW($U$7:$U$41))+1,""),""),ROW()-ROW(A$44)+1)),"##0")," "),"")</f>
        <v>0</v>
      </c>
      <c r="W69">
        <f t="array" ref="W69">IFERROR(CONCATENATE((INDEX($A$7:$A$41,SMALL(IF($X$7:$X$41&lt;&gt;"",IF($U$7:$U$41&lt;&gt;"",ROW($U$7:$U$41)-MIN(ROW($U$7:$U$41))+1,""),""),ROW()-ROW(A$44)+1))),),"")</f>
        <v>0</v>
      </c>
      <c r="Z69">
        <f t="array" ref="Z69">IFERROR(CONCATENATE((INDEX($AC$7:$AC$41,SMALL(IF($AC$7:$AC$41&lt;&gt;"",IF($Z$7:$Z$41&lt;&gt;"",ROW($Z$7:$Z$41)-MIN(ROW($Z$7:$Z$41))+1,""),""),ROW()-ROW(A$44)+1))),","),"")</f>
        <v>0</v>
      </c>
      <c r="AA69">
        <f t="array" ref="AA69">IFERROR(CONCATENATE(TEXT(INDEX($Z$7:$Z$41,SMALL(IF($AC$7:$AC$41&lt;&gt;"",IF($Z$7:$Z$41&lt;&gt;"",ROW($Z$7:$Z$41)-MIN(ROW($Z$7:$Z$41))+1,""),""),ROW()-ROW(A$44)+1)),"##0"),","),"")</f>
        <v>0</v>
      </c>
      <c r="AB69">
        <f t="array" ref="AB69">IFERROR(CONCATENATE((INDEX($A$7:$A$41,SMALL(IF($AC$7:$AC$41&lt;&gt;"",IF($Z$7:$Z$41&lt;&gt;"",ROW($Z$7:$Z$41)-MIN(ROW($Z$7:$Z$41))+1,""),""),ROW()-ROW(A$44)+1))),),"")</f>
        <v>0</v>
      </c>
      <c r="AE69">
        <f t="array" ref="AE69">IFERROR(CONCATENATE((INDEX($AH$7:$AH$41,SMALL(IF($AH$7:$AH$41&lt;&gt;"",IF($AE$7:$AE$41&lt;&gt;"",ROW($AE$7:$AE$41)-MIN(ROW($AE$7:$AE$41))+1,""),""),ROW()-ROW(A$44)+1)))," "),"")</f>
        <v>0</v>
      </c>
      <c r="AF69">
        <f t="array" ref="AF69">IFERROR(CONCATENATE(TEXT(INDEX($AE$7:$AE$41,SMALL(IF($AH$7:$AH$41&lt;&gt;"",IF($AE$7:$AE$41&lt;&gt;"",ROW($AE$7:$AE$41)-MIN(ROW($AE$7:$AE$41))+1,""),""),ROW()-ROW(A$44)+1)),"##0")," "),"")</f>
        <v>0</v>
      </c>
      <c r="AG69">
        <f t="array" ref="AG69">IFERROR(CONCATENATE((INDEX($A$7:$A$41,SMALL(IF($AH$7:$AH$41&lt;&gt;"",IF($AE$7:$AE$41&lt;&gt;"",ROW($AE$7:$AE$41)-MIN(ROW($AE$7:$AE$41))+1,""),""),ROW()-ROW(A$44)+1))),),"")</f>
        <v>0</v>
      </c>
      <c r="AJ69">
        <f t="array" ref="AJ69">IFERROR(CONCATENATE((INDEX($AM$7:$AM$41,SMALL(IF($AM$7:$AM$41&lt;&gt;"",IF($AJ$7:$AJ$41&lt;&gt;"",ROW($AJ$7:$AJ$41)-MIN(ROW($AJ$7:$AJ$41))+1,""),""),ROW()-ROW(A$44)+1)))," "),"")</f>
        <v>0</v>
      </c>
      <c r="AK69">
        <f t="array" ref="AK69">IFERROR(CONCATENATE(TEXT(INDEX($AJ$7:$AJ$41,SMALL(IF($AM$7:$AM$41&lt;&gt;"",IF($AJ$7:$AJ$41&lt;&gt;"",ROW($AJ$7:$AJ$41)-MIN(ROW($AJ$7:$AJ$41))+1,""),""),ROW()-ROW(A$44)+1)),"##0")," "),"")</f>
        <v>0</v>
      </c>
      <c r="AL69">
        <f t="array" ref="AL69">IFERROR(CONCATENATE((INDEX($A$7:$A$41,SMALL(IF($AM$7:$AM$41&lt;&gt;"",IF($AJ$7:$AJ$41&lt;&gt;"",ROW($AJ$7:$AJ$41)-MIN(ROW($AJ$7:$AJ$41))+1,""),""),ROW()-ROW(A$44)+1))),),"")</f>
        <v>0</v>
      </c>
    </row>
    <row r="70" spans="11:38">
      <c r="K70">
        <f t="array" ref="K70">IFERROR(CONCATENATE(TEXT(INDEX($K$7:$K$41,SMALL(IF($N$7:$N$41&lt;&gt;"",IF($K$7:$K$41&lt;&gt;"",ROW($K$7:$K$41)-MIN(ROW($K$7:$K$41))+1,""),""),ROW()-ROW(A$44)+1)),"##0"),","),"")</f>
        <v>0</v>
      </c>
      <c r="L70">
        <f t="array" ref="L70">IFERROR(CONCATENATE((INDEX($N$7:$N$41,SMALL(IF($N$7:$N$41&lt;&gt;"",IF($K$7:$K$41&lt;&gt;"",ROW($K$7:$K$41)-MIN(ROW($K$7:$K$41))+1,""),""),ROW()-ROW(A$44)+1))),","),"")</f>
        <v>0</v>
      </c>
      <c r="M70">
        <f t="array" ref="M70">IFERROR(CONCATENATE((INDEX($A$7:$A$41,SMALL(IF($N$7:$N$41&lt;&gt;"",IF($K$7:$K$41&lt;&gt;"",ROW($K$7:$K$41)-MIN(ROW($K$7:$K$41))+1,""),""),ROW()-ROW(A$44)+1))),),"")</f>
        <v>0</v>
      </c>
      <c r="P70">
        <f t="array" ref="P70">IFERROR(CONCATENATE((INDEX($S$7:$S$41,SMALL(IF($S$7:$S$41&lt;&gt;"",IF($P$7:$P$41&lt;&gt;"",ROW($P$7:$P$41)-MIN(ROW($P$7:$P$41))+1,""),""),ROW()-ROW(A$44)+1)))," "),"")</f>
        <v>0</v>
      </c>
      <c r="Q70">
        <f t="array" ref="Q70">IFERROR(CONCATENATE(TEXT(INDEX($P$7:$P$41,SMALL(IF($S$7:$S$41&lt;&gt;"",IF($P$7:$P$41&lt;&gt;"",ROW($P$7:$P$41)-MIN(ROW($P$7:$P$41))+1,""),""),ROW()-ROW(A$44)+1)),"##0")," "),"")</f>
        <v>0</v>
      </c>
      <c r="R70">
        <f t="array" ref="R70">IFERROR(CONCATENATE((INDEX($A$7:$A$41,SMALL(IF($S$7:$S$41&lt;&gt;"",IF($P$7:$P$41&lt;&gt;"",ROW($P$7:$P$41)-MIN(ROW($P$7:$P$41))+1,""),""),ROW()-ROW(A$44)+1))),),"")</f>
        <v>0</v>
      </c>
      <c r="U70">
        <f t="array" ref="U70">IFERROR(CONCATENATE((INDEX($X$7:$X$41,SMALL(IF($X$7:$X$41&lt;&gt;"",IF($U$7:$U$41&lt;&gt;"",ROW($U$7:$U$41)-MIN(ROW($U$7:$U$41))+1,""),""),ROW()-ROW(A$44)+1)))," "),"")</f>
        <v>0</v>
      </c>
      <c r="V70">
        <f t="array" ref="V70">IFERROR(CONCATENATE(TEXT(INDEX($U$7:$U$41,SMALL(IF($X$7:$X$41&lt;&gt;"",IF($U$7:$U$41&lt;&gt;"",ROW($U$7:$U$41)-MIN(ROW($U$7:$U$41))+1,""),""),ROW()-ROW(A$44)+1)),"##0")," "),"")</f>
        <v>0</v>
      </c>
      <c r="W70">
        <f t="array" ref="W70">IFERROR(CONCATENATE((INDEX($A$7:$A$41,SMALL(IF($X$7:$X$41&lt;&gt;"",IF($U$7:$U$41&lt;&gt;"",ROW($U$7:$U$41)-MIN(ROW($U$7:$U$41))+1,""),""),ROW()-ROW(A$44)+1))),),"")</f>
        <v>0</v>
      </c>
      <c r="Z70">
        <f t="array" ref="Z70">IFERROR(CONCATENATE((INDEX($AC$7:$AC$41,SMALL(IF($AC$7:$AC$41&lt;&gt;"",IF($Z$7:$Z$41&lt;&gt;"",ROW($Z$7:$Z$41)-MIN(ROW($Z$7:$Z$41))+1,""),""),ROW()-ROW(A$44)+1))),","),"")</f>
        <v>0</v>
      </c>
      <c r="AA70">
        <f t="array" ref="AA70">IFERROR(CONCATENATE(TEXT(INDEX($Z$7:$Z$41,SMALL(IF($AC$7:$AC$41&lt;&gt;"",IF($Z$7:$Z$41&lt;&gt;"",ROW($Z$7:$Z$41)-MIN(ROW($Z$7:$Z$41))+1,""),""),ROW()-ROW(A$44)+1)),"##0"),","),"")</f>
        <v>0</v>
      </c>
      <c r="AB70">
        <f t="array" ref="AB70">IFERROR(CONCATENATE((INDEX($A$7:$A$41,SMALL(IF($AC$7:$AC$41&lt;&gt;"",IF($Z$7:$Z$41&lt;&gt;"",ROW($Z$7:$Z$41)-MIN(ROW($Z$7:$Z$41))+1,""),""),ROW()-ROW(A$44)+1))),),"")</f>
        <v>0</v>
      </c>
      <c r="AE70">
        <f t="array" ref="AE70">IFERROR(CONCATENATE((INDEX($AH$7:$AH$41,SMALL(IF($AH$7:$AH$41&lt;&gt;"",IF($AE$7:$AE$41&lt;&gt;"",ROW($AE$7:$AE$41)-MIN(ROW($AE$7:$AE$41))+1,""),""),ROW()-ROW(A$44)+1)))," "),"")</f>
        <v>0</v>
      </c>
      <c r="AF70">
        <f t="array" ref="AF70">IFERROR(CONCATENATE(TEXT(INDEX($AE$7:$AE$41,SMALL(IF($AH$7:$AH$41&lt;&gt;"",IF($AE$7:$AE$41&lt;&gt;"",ROW($AE$7:$AE$41)-MIN(ROW($AE$7:$AE$41))+1,""),""),ROW()-ROW(A$44)+1)),"##0")," "),"")</f>
        <v>0</v>
      </c>
      <c r="AG70">
        <f t="array" ref="AG70">IFERROR(CONCATENATE((INDEX($A$7:$A$41,SMALL(IF($AH$7:$AH$41&lt;&gt;"",IF($AE$7:$AE$41&lt;&gt;"",ROW($AE$7:$AE$41)-MIN(ROW($AE$7:$AE$41))+1,""),""),ROW()-ROW(A$44)+1))),),"")</f>
        <v>0</v>
      </c>
      <c r="AJ70">
        <f t="array" ref="AJ70">IFERROR(CONCATENATE((INDEX($AM$7:$AM$41,SMALL(IF($AM$7:$AM$41&lt;&gt;"",IF($AJ$7:$AJ$41&lt;&gt;"",ROW($AJ$7:$AJ$41)-MIN(ROW($AJ$7:$AJ$41))+1,""),""),ROW()-ROW(A$44)+1)))," "),"")</f>
        <v>0</v>
      </c>
      <c r="AK70">
        <f t="array" ref="AK70">IFERROR(CONCATENATE(TEXT(INDEX($AJ$7:$AJ$41,SMALL(IF($AM$7:$AM$41&lt;&gt;"",IF($AJ$7:$AJ$41&lt;&gt;"",ROW($AJ$7:$AJ$41)-MIN(ROW($AJ$7:$AJ$41))+1,""),""),ROW()-ROW(A$44)+1)),"##0")," "),"")</f>
        <v>0</v>
      </c>
      <c r="AL70">
        <f t="array" ref="AL70">IFERROR(CONCATENATE((INDEX($A$7:$A$41,SMALL(IF($AM$7:$AM$41&lt;&gt;"",IF($AJ$7:$AJ$41&lt;&gt;"",ROW($AJ$7:$AJ$41)-MIN(ROW($AJ$7:$AJ$41))+1,""),""),ROW()-ROW(A$44)+1))),),"")</f>
        <v>0</v>
      </c>
    </row>
    <row r="71" spans="11:38">
      <c r="K71">
        <f t="array" ref="K71">IFERROR(CONCATENATE(TEXT(INDEX($K$7:$K$41,SMALL(IF($N$7:$N$41&lt;&gt;"",IF($K$7:$K$41&lt;&gt;"",ROW($K$7:$K$41)-MIN(ROW($K$7:$K$41))+1,""),""),ROW()-ROW(A$44)+1)),"##0"),","),"")</f>
        <v>0</v>
      </c>
      <c r="L71">
        <f t="array" ref="L71">IFERROR(CONCATENATE((INDEX($N$7:$N$41,SMALL(IF($N$7:$N$41&lt;&gt;"",IF($K$7:$K$41&lt;&gt;"",ROW($K$7:$K$41)-MIN(ROW($K$7:$K$41))+1,""),""),ROW()-ROW(A$44)+1))),","),"")</f>
        <v>0</v>
      </c>
      <c r="M71">
        <f t="array" ref="M71">IFERROR(CONCATENATE((INDEX($A$7:$A$41,SMALL(IF($N$7:$N$41&lt;&gt;"",IF($K$7:$K$41&lt;&gt;"",ROW($K$7:$K$41)-MIN(ROW($K$7:$K$41))+1,""),""),ROW()-ROW(A$44)+1))),),"")</f>
        <v>0</v>
      </c>
      <c r="P71">
        <f t="array" ref="P71">IFERROR(CONCATENATE((INDEX($S$7:$S$41,SMALL(IF($S$7:$S$41&lt;&gt;"",IF($P$7:$P$41&lt;&gt;"",ROW($P$7:$P$41)-MIN(ROW($P$7:$P$41))+1,""),""),ROW()-ROW(A$44)+1)))," "),"")</f>
        <v>0</v>
      </c>
      <c r="Q71">
        <f t="array" ref="Q71">IFERROR(CONCATENATE(TEXT(INDEX($P$7:$P$41,SMALL(IF($S$7:$S$41&lt;&gt;"",IF($P$7:$P$41&lt;&gt;"",ROW($P$7:$P$41)-MIN(ROW($P$7:$P$41))+1,""),""),ROW()-ROW(A$44)+1)),"##0")," "),"")</f>
        <v>0</v>
      </c>
      <c r="R71">
        <f t="array" ref="R71">IFERROR(CONCATENATE((INDEX($A$7:$A$41,SMALL(IF($S$7:$S$41&lt;&gt;"",IF($P$7:$P$41&lt;&gt;"",ROW($P$7:$P$41)-MIN(ROW($P$7:$P$41))+1,""),""),ROW()-ROW(A$44)+1))),),"")</f>
        <v>0</v>
      </c>
      <c r="U71">
        <f t="array" ref="U71">IFERROR(CONCATENATE((INDEX($X$7:$X$41,SMALL(IF($X$7:$X$41&lt;&gt;"",IF($U$7:$U$41&lt;&gt;"",ROW($U$7:$U$41)-MIN(ROW($U$7:$U$41))+1,""),""),ROW()-ROW(A$44)+1)))," "),"")</f>
        <v>0</v>
      </c>
      <c r="V71">
        <f t="array" ref="V71">IFERROR(CONCATENATE(TEXT(INDEX($U$7:$U$41,SMALL(IF($X$7:$X$41&lt;&gt;"",IF($U$7:$U$41&lt;&gt;"",ROW($U$7:$U$41)-MIN(ROW($U$7:$U$41))+1,""),""),ROW()-ROW(A$44)+1)),"##0")," "),"")</f>
        <v>0</v>
      </c>
      <c r="W71">
        <f t="array" ref="W71">IFERROR(CONCATENATE((INDEX($A$7:$A$41,SMALL(IF($X$7:$X$41&lt;&gt;"",IF($U$7:$U$41&lt;&gt;"",ROW($U$7:$U$41)-MIN(ROW($U$7:$U$41))+1,""),""),ROW()-ROW(A$44)+1))),),"")</f>
        <v>0</v>
      </c>
      <c r="Z71">
        <f t="array" ref="Z71">IFERROR(CONCATENATE((INDEX($AC$7:$AC$41,SMALL(IF($AC$7:$AC$41&lt;&gt;"",IF($Z$7:$Z$41&lt;&gt;"",ROW($Z$7:$Z$41)-MIN(ROW($Z$7:$Z$41))+1,""),""),ROW()-ROW(A$44)+1))),","),"")</f>
        <v>0</v>
      </c>
      <c r="AA71">
        <f t="array" ref="AA71">IFERROR(CONCATENATE(TEXT(INDEX($Z$7:$Z$41,SMALL(IF($AC$7:$AC$41&lt;&gt;"",IF($Z$7:$Z$41&lt;&gt;"",ROW($Z$7:$Z$41)-MIN(ROW($Z$7:$Z$41))+1,""),""),ROW()-ROW(A$44)+1)),"##0"),","),"")</f>
        <v>0</v>
      </c>
      <c r="AB71">
        <f t="array" ref="AB71">IFERROR(CONCATENATE((INDEX($A$7:$A$41,SMALL(IF($AC$7:$AC$41&lt;&gt;"",IF($Z$7:$Z$41&lt;&gt;"",ROW($Z$7:$Z$41)-MIN(ROW($Z$7:$Z$41))+1,""),""),ROW()-ROW(A$44)+1))),),"")</f>
        <v>0</v>
      </c>
      <c r="AE71">
        <f t="array" ref="AE71">IFERROR(CONCATENATE((INDEX($AH$7:$AH$41,SMALL(IF($AH$7:$AH$41&lt;&gt;"",IF($AE$7:$AE$41&lt;&gt;"",ROW($AE$7:$AE$41)-MIN(ROW($AE$7:$AE$41))+1,""),""),ROW()-ROW(A$44)+1)))," "),"")</f>
        <v>0</v>
      </c>
      <c r="AF71">
        <f t="array" ref="AF71">IFERROR(CONCATENATE(TEXT(INDEX($AE$7:$AE$41,SMALL(IF($AH$7:$AH$41&lt;&gt;"",IF($AE$7:$AE$41&lt;&gt;"",ROW($AE$7:$AE$41)-MIN(ROW($AE$7:$AE$41))+1,""),""),ROW()-ROW(A$44)+1)),"##0")," "),"")</f>
        <v>0</v>
      </c>
      <c r="AG71">
        <f t="array" ref="AG71">IFERROR(CONCATENATE((INDEX($A$7:$A$41,SMALL(IF($AH$7:$AH$41&lt;&gt;"",IF($AE$7:$AE$41&lt;&gt;"",ROW($AE$7:$AE$41)-MIN(ROW($AE$7:$AE$41))+1,""),""),ROW()-ROW(A$44)+1))),),"")</f>
        <v>0</v>
      </c>
      <c r="AJ71">
        <f t="array" ref="AJ71">IFERROR(CONCATENATE((INDEX($AM$7:$AM$41,SMALL(IF($AM$7:$AM$41&lt;&gt;"",IF($AJ$7:$AJ$41&lt;&gt;"",ROW($AJ$7:$AJ$41)-MIN(ROW($AJ$7:$AJ$41))+1,""),""),ROW()-ROW(A$44)+1)))," "),"")</f>
        <v>0</v>
      </c>
      <c r="AK71">
        <f t="array" ref="AK71">IFERROR(CONCATENATE(TEXT(INDEX($AJ$7:$AJ$41,SMALL(IF($AM$7:$AM$41&lt;&gt;"",IF($AJ$7:$AJ$41&lt;&gt;"",ROW($AJ$7:$AJ$41)-MIN(ROW($AJ$7:$AJ$41))+1,""),""),ROW()-ROW(A$44)+1)),"##0")," "),"")</f>
        <v>0</v>
      </c>
      <c r="AL71">
        <f t="array" ref="AL71">IFERROR(CONCATENATE((INDEX($A$7:$A$41,SMALL(IF($AM$7:$AM$41&lt;&gt;"",IF($AJ$7:$AJ$41&lt;&gt;"",ROW($AJ$7:$AJ$41)-MIN(ROW($AJ$7:$AJ$41))+1,""),""),ROW()-ROW(A$44)+1))),),"")</f>
        <v>0</v>
      </c>
    </row>
    <row r="72" spans="11:38">
      <c r="K72">
        <f t="array" ref="K72">IFERROR(CONCATENATE(TEXT(INDEX($K$7:$K$41,SMALL(IF($N$7:$N$41&lt;&gt;"",IF($K$7:$K$41&lt;&gt;"",ROW($K$7:$K$41)-MIN(ROW($K$7:$K$41))+1,""),""),ROW()-ROW(A$44)+1)),"##0"),","),"")</f>
        <v>0</v>
      </c>
      <c r="L72">
        <f t="array" ref="L72">IFERROR(CONCATENATE((INDEX($N$7:$N$41,SMALL(IF($N$7:$N$41&lt;&gt;"",IF($K$7:$K$41&lt;&gt;"",ROW($K$7:$K$41)-MIN(ROW($K$7:$K$41))+1,""),""),ROW()-ROW(A$44)+1))),","),"")</f>
        <v>0</v>
      </c>
      <c r="M72">
        <f t="array" ref="M72">IFERROR(CONCATENATE((INDEX($A$7:$A$41,SMALL(IF($N$7:$N$41&lt;&gt;"",IF($K$7:$K$41&lt;&gt;"",ROW($K$7:$K$41)-MIN(ROW($K$7:$K$41))+1,""),""),ROW()-ROW(A$44)+1))),),"")</f>
        <v>0</v>
      </c>
      <c r="P72">
        <f t="array" ref="P72">IFERROR(CONCATENATE((INDEX($S$7:$S$41,SMALL(IF($S$7:$S$41&lt;&gt;"",IF($P$7:$P$41&lt;&gt;"",ROW($P$7:$P$41)-MIN(ROW($P$7:$P$41))+1,""),""),ROW()-ROW(A$44)+1)))," "),"")</f>
        <v>0</v>
      </c>
      <c r="Q72">
        <f t="array" ref="Q72">IFERROR(CONCATENATE(TEXT(INDEX($P$7:$P$41,SMALL(IF($S$7:$S$41&lt;&gt;"",IF($P$7:$P$41&lt;&gt;"",ROW($P$7:$P$41)-MIN(ROW($P$7:$P$41))+1,""),""),ROW()-ROW(A$44)+1)),"##0")," "),"")</f>
        <v>0</v>
      </c>
      <c r="R72">
        <f t="array" ref="R72">IFERROR(CONCATENATE((INDEX($A$7:$A$41,SMALL(IF($S$7:$S$41&lt;&gt;"",IF($P$7:$P$41&lt;&gt;"",ROW($P$7:$P$41)-MIN(ROW($P$7:$P$41))+1,""),""),ROW()-ROW(A$44)+1))),),"")</f>
        <v>0</v>
      </c>
      <c r="U72">
        <f t="array" ref="U72">IFERROR(CONCATENATE((INDEX($X$7:$X$41,SMALL(IF($X$7:$X$41&lt;&gt;"",IF($U$7:$U$41&lt;&gt;"",ROW($U$7:$U$41)-MIN(ROW($U$7:$U$41))+1,""),""),ROW()-ROW(A$44)+1)))," "),"")</f>
        <v>0</v>
      </c>
      <c r="V72">
        <f t="array" ref="V72">IFERROR(CONCATENATE(TEXT(INDEX($U$7:$U$41,SMALL(IF($X$7:$X$41&lt;&gt;"",IF($U$7:$U$41&lt;&gt;"",ROW($U$7:$U$41)-MIN(ROW($U$7:$U$41))+1,""),""),ROW()-ROW(A$44)+1)),"##0")," "),"")</f>
        <v>0</v>
      </c>
      <c r="W72">
        <f t="array" ref="W72">IFERROR(CONCATENATE((INDEX($A$7:$A$41,SMALL(IF($X$7:$X$41&lt;&gt;"",IF($U$7:$U$41&lt;&gt;"",ROW($U$7:$U$41)-MIN(ROW($U$7:$U$41))+1,""),""),ROW()-ROW(A$44)+1))),),"")</f>
        <v>0</v>
      </c>
      <c r="Z72">
        <f t="array" ref="Z72">IFERROR(CONCATENATE((INDEX($AC$7:$AC$41,SMALL(IF($AC$7:$AC$41&lt;&gt;"",IF($Z$7:$Z$41&lt;&gt;"",ROW($Z$7:$Z$41)-MIN(ROW($Z$7:$Z$41))+1,""),""),ROW()-ROW(A$44)+1))),","),"")</f>
        <v>0</v>
      </c>
      <c r="AA72">
        <f t="array" ref="AA72">IFERROR(CONCATENATE(TEXT(INDEX($Z$7:$Z$41,SMALL(IF($AC$7:$AC$41&lt;&gt;"",IF($Z$7:$Z$41&lt;&gt;"",ROW($Z$7:$Z$41)-MIN(ROW($Z$7:$Z$41))+1,""),""),ROW()-ROW(A$44)+1)),"##0"),","),"")</f>
        <v>0</v>
      </c>
      <c r="AB72">
        <f t="array" ref="AB72">IFERROR(CONCATENATE((INDEX($A$7:$A$41,SMALL(IF($AC$7:$AC$41&lt;&gt;"",IF($Z$7:$Z$41&lt;&gt;"",ROW($Z$7:$Z$41)-MIN(ROW($Z$7:$Z$41))+1,""),""),ROW()-ROW(A$44)+1))),),"")</f>
        <v>0</v>
      </c>
      <c r="AE72">
        <f t="array" ref="AE72">IFERROR(CONCATENATE((INDEX($AH$7:$AH$41,SMALL(IF($AH$7:$AH$41&lt;&gt;"",IF($AE$7:$AE$41&lt;&gt;"",ROW($AE$7:$AE$41)-MIN(ROW($AE$7:$AE$41))+1,""),""),ROW()-ROW(A$44)+1)))," "),"")</f>
        <v>0</v>
      </c>
      <c r="AF72">
        <f t="array" ref="AF72">IFERROR(CONCATENATE(TEXT(INDEX($AE$7:$AE$41,SMALL(IF($AH$7:$AH$41&lt;&gt;"",IF($AE$7:$AE$41&lt;&gt;"",ROW($AE$7:$AE$41)-MIN(ROW($AE$7:$AE$41))+1,""),""),ROW()-ROW(A$44)+1)),"##0")," "),"")</f>
        <v>0</v>
      </c>
      <c r="AG72">
        <f t="array" ref="AG72">IFERROR(CONCATENATE((INDEX($A$7:$A$41,SMALL(IF($AH$7:$AH$41&lt;&gt;"",IF($AE$7:$AE$41&lt;&gt;"",ROW($AE$7:$AE$41)-MIN(ROW($AE$7:$AE$41))+1,""),""),ROW()-ROW(A$44)+1))),),"")</f>
        <v>0</v>
      </c>
      <c r="AJ72">
        <f t="array" ref="AJ72">IFERROR(CONCATENATE((INDEX($AM$7:$AM$41,SMALL(IF($AM$7:$AM$41&lt;&gt;"",IF($AJ$7:$AJ$41&lt;&gt;"",ROW($AJ$7:$AJ$41)-MIN(ROW($AJ$7:$AJ$41))+1,""),""),ROW()-ROW(A$44)+1)))," "),"")</f>
        <v>0</v>
      </c>
      <c r="AK72">
        <f t="array" ref="AK72">IFERROR(CONCATENATE(TEXT(INDEX($AJ$7:$AJ$41,SMALL(IF($AM$7:$AM$41&lt;&gt;"",IF($AJ$7:$AJ$41&lt;&gt;"",ROW($AJ$7:$AJ$41)-MIN(ROW($AJ$7:$AJ$41))+1,""),""),ROW()-ROW(A$44)+1)),"##0")," "),"")</f>
        <v>0</v>
      </c>
      <c r="AL72">
        <f t="array" ref="AL72">IFERROR(CONCATENATE((INDEX($A$7:$A$41,SMALL(IF($AM$7:$AM$41&lt;&gt;"",IF($AJ$7:$AJ$41&lt;&gt;"",ROW($AJ$7:$AJ$41)-MIN(ROW($AJ$7:$AJ$41))+1,""),""),ROW()-ROW(A$44)+1))),),"")</f>
        <v>0</v>
      </c>
    </row>
    <row r="73" spans="11:38">
      <c r="K73">
        <f t="array" ref="K73">IFERROR(CONCATENATE(TEXT(INDEX($K$7:$K$41,SMALL(IF($N$7:$N$41&lt;&gt;"",IF($K$7:$K$41&lt;&gt;"",ROW($K$7:$K$41)-MIN(ROW($K$7:$K$41))+1,""),""),ROW()-ROW(A$44)+1)),"##0"),","),"")</f>
        <v>0</v>
      </c>
      <c r="L73">
        <f t="array" ref="L73">IFERROR(CONCATENATE((INDEX($N$7:$N$41,SMALL(IF($N$7:$N$41&lt;&gt;"",IF($K$7:$K$41&lt;&gt;"",ROW($K$7:$K$41)-MIN(ROW($K$7:$K$41))+1,""),""),ROW()-ROW(A$44)+1))),","),"")</f>
        <v>0</v>
      </c>
      <c r="M73">
        <f t="array" ref="M73">IFERROR(CONCATENATE((INDEX($A$7:$A$41,SMALL(IF($N$7:$N$41&lt;&gt;"",IF($K$7:$K$41&lt;&gt;"",ROW($K$7:$K$41)-MIN(ROW($K$7:$K$41))+1,""),""),ROW()-ROW(A$44)+1))),),"")</f>
        <v>0</v>
      </c>
      <c r="P73">
        <f t="array" ref="P73">IFERROR(CONCATENATE((INDEX($S$7:$S$41,SMALL(IF($S$7:$S$41&lt;&gt;"",IF($P$7:$P$41&lt;&gt;"",ROW($P$7:$P$41)-MIN(ROW($P$7:$P$41))+1,""),""),ROW()-ROW(A$44)+1)))," "),"")</f>
        <v>0</v>
      </c>
      <c r="Q73">
        <f t="array" ref="Q73">IFERROR(CONCATENATE(TEXT(INDEX($P$7:$P$41,SMALL(IF($S$7:$S$41&lt;&gt;"",IF($P$7:$P$41&lt;&gt;"",ROW($P$7:$P$41)-MIN(ROW($P$7:$P$41))+1,""),""),ROW()-ROW(A$44)+1)),"##0")," "),"")</f>
        <v>0</v>
      </c>
      <c r="R73">
        <f t="array" ref="R73">IFERROR(CONCATENATE((INDEX($A$7:$A$41,SMALL(IF($S$7:$S$41&lt;&gt;"",IF($P$7:$P$41&lt;&gt;"",ROW($P$7:$P$41)-MIN(ROW($P$7:$P$41))+1,""),""),ROW()-ROW(A$44)+1))),),"")</f>
        <v>0</v>
      </c>
      <c r="U73">
        <f t="array" ref="U73">IFERROR(CONCATENATE((INDEX($X$7:$X$41,SMALL(IF($X$7:$X$41&lt;&gt;"",IF($U$7:$U$41&lt;&gt;"",ROW($U$7:$U$41)-MIN(ROW($U$7:$U$41))+1,""),""),ROW()-ROW(A$44)+1)))," "),"")</f>
        <v>0</v>
      </c>
      <c r="V73">
        <f t="array" ref="V73">IFERROR(CONCATENATE(TEXT(INDEX($U$7:$U$41,SMALL(IF($X$7:$X$41&lt;&gt;"",IF($U$7:$U$41&lt;&gt;"",ROW($U$7:$U$41)-MIN(ROW($U$7:$U$41))+1,""),""),ROW()-ROW(A$44)+1)),"##0")," "),"")</f>
        <v>0</v>
      </c>
      <c r="W73">
        <f t="array" ref="W73">IFERROR(CONCATENATE((INDEX($A$7:$A$41,SMALL(IF($X$7:$X$41&lt;&gt;"",IF($U$7:$U$41&lt;&gt;"",ROW($U$7:$U$41)-MIN(ROW($U$7:$U$41))+1,""),""),ROW()-ROW(A$44)+1))),),"")</f>
        <v>0</v>
      </c>
      <c r="Z73">
        <f t="array" ref="Z73">IFERROR(CONCATENATE((INDEX($AC$7:$AC$41,SMALL(IF($AC$7:$AC$41&lt;&gt;"",IF($Z$7:$Z$41&lt;&gt;"",ROW($Z$7:$Z$41)-MIN(ROW($Z$7:$Z$41))+1,""),""),ROW()-ROW(A$44)+1))),","),"")</f>
        <v>0</v>
      </c>
      <c r="AA73">
        <f t="array" ref="AA73">IFERROR(CONCATENATE(TEXT(INDEX($Z$7:$Z$41,SMALL(IF($AC$7:$AC$41&lt;&gt;"",IF($Z$7:$Z$41&lt;&gt;"",ROW($Z$7:$Z$41)-MIN(ROW($Z$7:$Z$41))+1,""),""),ROW()-ROW(A$44)+1)),"##0"),","),"")</f>
        <v>0</v>
      </c>
      <c r="AB73">
        <f t="array" ref="AB73">IFERROR(CONCATENATE((INDEX($A$7:$A$41,SMALL(IF($AC$7:$AC$41&lt;&gt;"",IF($Z$7:$Z$41&lt;&gt;"",ROW($Z$7:$Z$41)-MIN(ROW($Z$7:$Z$41))+1,""),""),ROW()-ROW(A$44)+1))),),"")</f>
        <v>0</v>
      </c>
      <c r="AE73">
        <f t="array" ref="AE73">IFERROR(CONCATENATE((INDEX($AH$7:$AH$41,SMALL(IF($AH$7:$AH$41&lt;&gt;"",IF($AE$7:$AE$41&lt;&gt;"",ROW($AE$7:$AE$41)-MIN(ROW($AE$7:$AE$41))+1,""),""),ROW()-ROW(A$44)+1)))," "),"")</f>
        <v>0</v>
      </c>
      <c r="AF73">
        <f t="array" ref="AF73">IFERROR(CONCATENATE(TEXT(INDEX($AE$7:$AE$41,SMALL(IF($AH$7:$AH$41&lt;&gt;"",IF($AE$7:$AE$41&lt;&gt;"",ROW($AE$7:$AE$41)-MIN(ROW($AE$7:$AE$41))+1,""),""),ROW()-ROW(A$44)+1)),"##0")," "),"")</f>
        <v>0</v>
      </c>
      <c r="AG73">
        <f t="array" ref="AG73">IFERROR(CONCATENATE((INDEX($A$7:$A$41,SMALL(IF($AH$7:$AH$41&lt;&gt;"",IF($AE$7:$AE$41&lt;&gt;"",ROW($AE$7:$AE$41)-MIN(ROW($AE$7:$AE$41))+1,""),""),ROW()-ROW(A$44)+1))),),"")</f>
        <v>0</v>
      </c>
      <c r="AJ73">
        <f t="array" ref="AJ73">IFERROR(CONCATENATE((INDEX($AM$7:$AM$41,SMALL(IF($AM$7:$AM$41&lt;&gt;"",IF($AJ$7:$AJ$41&lt;&gt;"",ROW($AJ$7:$AJ$41)-MIN(ROW($AJ$7:$AJ$41))+1,""),""),ROW()-ROW(A$44)+1)))," "),"")</f>
        <v>0</v>
      </c>
      <c r="AK73">
        <f t="array" ref="AK73">IFERROR(CONCATENATE(TEXT(INDEX($AJ$7:$AJ$41,SMALL(IF($AM$7:$AM$41&lt;&gt;"",IF($AJ$7:$AJ$41&lt;&gt;"",ROW($AJ$7:$AJ$41)-MIN(ROW($AJ$7:$AJ$41))+1,""),""),ROW()-ROW(A$44)+1)),"##0")," "),"")</f>
        <v>0</v>
      </c>
      <c r="AL73">
        <f t="array" ref="AL73">IFERROR(CONCATENATE((INDEX($A$7:$A$41,SMALL(IF($AM$7:$AM$41&lt;&gt;"",IF($AJ$7:$AJ$41&lt;&gt;"",ROW($AJ$7:$AJ$41)-MIN(ROW($AJ$7:$AJ$41))+1,""),""),ROW()-ROW(A$44)+1))),),"")</f>
        <v>0</v>
      </c>
    </row>
    <row r="74" spans="11:38">
      <c r="K74">
        <f t="array" ref="K74">IFERROR(CONCATENATE(TEXT(INDEX($K$7:$K$41,SMALL(IF($N$7:$N$41&lt;&gt;"",IF($K$7:$K$41&lt;&gt;"",ROW($K$7:$K$41)-MIN(ROW($K$7:$K$41))+1,""),""),ROW()-ROW(A$44)+1)),"##0"),","),"")</f>
        <v>0</v>
      </c>
      <c r="L74">
        <f t="array" ref="L74">IFERROR(CONCATENATE((INDEX($N$7:$N$41,SMALL(IF($N$7:$N$41&lt;&gt;"",IF($K$7:$K$41&lt;&gt;"",ROW($K$7:$K$41)-MIN(ROW($K$7:$K$41))+1,""),""),ROW()-ROW(A$44)+1))),","),"")</f>
        <v>0</v>
      </c>
      <c r="M74">
        <f t="array" ref="M74">IFERROR(CONCATENATE((INDEX($A$7:$A$41,SMALL(IF($N$7:$N$41&lt;&gt;"",IF($K$7:$K$41&lt;&gt;"",ROW($K$7:$K$41)-MIN(ROW($K$7:$K$41))+1,""),""),ROW()-ROW(A$44)+1))),),"")</f>
        <v>0</v>
      </c>
      <c r="P74">
        <f t="array" ref="P74">IFERROR(CONCATENATE((INDEX($S$7:$S$41,SMALL(IF($S$7:$S$41&lt;&gt;"",IF($P$7:$P$41&lt;&gt;"",ROW($P$7:$P$41)-MIN(ROW($P$7:$P$41))+1,""),""),ROW()-ROW(A$44)+1)))," "),"")</f>
        <v>0</v>
      </c>
      <c r="Q74">
        <f t="array" ref="Q74">IFERROR(CONCATENATE(TEXT(INDEX($P$7:$P$41,SMALL(IF($S$7:$S$41&lt;&gt;"",IF($P$7:$P$41&lt;&gt;"",ROW($P$7:$P$41)-MIN(ROW($P$7:$P$41))+1,""),""),ROW()-ROW(A$44)+1)),"##0")," "),"")</f>
        <v>0</v>
      </c>
      <c r="R74">
        <f t="array" ref="R74">IFERROR(CONCATENATE((INDEX($A$7:$A$41,SMALL(IF($S$7:$S$41&lt;&gt;"",IF($P$7:$P$41&lt;&gt;"",ROW($P$7:$P$41)-MIN(ROW($P$7:$P$41))+1,""),""),ROW()-ROW(A$44)+1))),),"")</f>
        <v>0</v>
      </c>
      <c r="U74">
        <f t="array" ref="U74">IFERROR(CONCATENATE((INDEX($X$7:$X$41,SMALL(IF($X$7:$X$41&lt;&gt;"",IF($U$7:$U$41&lt;&gt;"",ROW($U$7:$U$41)-MIN(ROW($U$7:$U$41))+1,""),""),ROW()-ROW(A$44)+1)))," "),"")</f>
        <v>0</v>
      </c>
      <c r="V74">
        <f t="array" ref="V74">IFERROR(CONCATENATE(TEXT(INDEX($U$7:$U$41,SMALL(IF($X$7:$X$41&lt;&gt;"",IF($U$7:$U$41&lt;&gt;"",ROW($U$7:$U$41)-MIN(ROW($U$7:$U$41))+1,""),""),ROW()-ROW(A$44)+1)),"##0")," "),"")</f>
        <v>0</v>
      </c>
      <c r="W74">
        <f t="array" ref="W74">IFERROR(CONCATENATE((INDEX($A$7:$A$41,SMALL(IF($X$7:$X$41&lt;&gt;"",IF($U$7:$U$41&lt;&gt;"",ROW($U$7:$U$41)-MIN(ROW($U$7:$U$41))+1,""),""),ROW()-ROW(A$44)+1))),),"")</f>
        <v>0</v>
      </c>
      <c r="Z74">
        <f t="array" ref="Z74">IFERROR(CONCATENATE((INDEX($AC$7:$AC$41,SMALL(IF($AC$7:$AC$41&lt;&gt;"",IF($Z$7:$Z$41&lt;&gt;"",ROW($Z$7:$Z$41)-MIN(ROW($Z$7:$Z$41))+1,""),""),ROW()-ROW(A$44)+1))),","),"")</f>
        <v>0</v>
      </c>
      <c r="AA74">
        <f t="array" ref="AA74">IFERROR(CONCATENATE(TEXT(INDEX($Z$7:$Z$41,SMALL(IF($AC$7:$AC$41&lt;&gt;"",IF($Z$7:$Z$41&lt;&gt;"",ROW($Z$7:$Z$41)-MIN(ROW($Z$7:$Z$41))+1,""),""),ROW()-ROW(A$44)+1)),"##0"),","),"")</f>
        <v>0</v>
      </c>
      <c r="AB74">
        <f t="array" ref="AB74">IFERROR(CONCATENATE((INDEX($A$7:$A$41,SMALL(IF($AC$7:$AC$41&lt;&gt;"",IF($Z$7:$Z$41&lt;&gt;"",ROW($Z$7:$Z$41)-MIN(ROW($Z$7:$Z$41))+1,""),""),ROW()-ROW(A$44)+1))),),"")</f>
        <v>0</v>
      </c>
      <c r="AE74">
        <f t="array" ref="AE74">IFERROR(CONCATENATE((INDEX($AH$7:$AH$41,SMALL(IF($AH$7:$AH$41&lt;&gt;"",IF($AE$7:$AE$41&lt;&gt;"",ROW($AE$7:$AE$41)-MIN(ROW($AE$7:$AE$41))+1,""),""),ROW()-ROW(A$44)+1)))," "),"")</f>
        <v>0</v>
      </c>
      <c r="AF74">
        <f t="array" ref="AF74">IFERROR(CONCATENATE(TEXT(INDEX($AE$7:$AE$41,SMALL(IF($AH$7:$AH$41&lt;&gt;"",IF($AE$7:$AE$41&lt;&gt;"",ROW($AE$7:$AE$41)-MIN(ROW($AE$7:$AE$41))+1,""),""),ROW()-ROW(A$44)+1)),"##0")," "),"")</f>
        <v>0</v>
      </c>
      <c r="AG74">
        <f t="array" ref="AG74">IFERROR(CONCATENATE((INDEX($A$7:$A$41,SMALL(IF($AH$7:$AH$41&lt;&gt;"",IF($AE$7:$AE$41&lt;&gt;"",ROW($AE$7:$AE$41)-MIN(ROW($AE$7:$AE$41))+1,""),""),ROW()-ROW(A$44)+1))),),"")</f>
        <v>0</v>
      </c>
      <c r="AJ74">
        <f t="array" ref="AJ74">IFERROR(CONCATENATE((INDEX($AM$7:$AM$41,SMALL(IF($AM$7:$AM$41&lt;&gt;"",IF($AJ$7:$AJ$41&lt;&gt;"",ROW($AJ$7:$AJ$41)-MIN(ROW($AJ$7:$AJ$41))+1,""),""),ROW()-ROW(A$44)+1)))," "),"")</f>
        <v>0</v>
      </c>
      <c r="AK74">
        <f t="array" ref="AK74">IFERROR(CONCATENATE(TEXT(INDEX($AJ$7:$AJ$41,SMALL(IF($AM$7:$AM$41&lt;&gt;"",IF($AJ$7:$AJ$41&lt;&gt;"",ROW($AJ$7:$AJ$41)-MIN(ROW($AJ$7:$AJ$41))+1,""),""),ROW()-ROW(A$44)+1)),"##0")," "),"")</f>
        <v>0</v>
      </c>
      <c r="AL74">
        <f t="array" ref="AL74">IFERROR(CONCATENATE((INDEX($A$7:$A$41,SMALL(IF($AM$7:$AM$41&lt;&gt;"",IF($AJ$7:$AJ$41&lt;&gt;"",ROW($AJ$7:$AJ$41)-MIN(ROW($AJ$7:$AJ$41))+1,""),""),ROW()-ROW(A$44)+1))),),"")</f>
        <v>0</v>
      </c>
    </row>
    <row r="75" spans="11:38">
      <c r="K75">
        <f t="array" ref="K75">IFERROR(CONCATENATE(TEXT(INDEX($K$7:$K$41,SMALL(IF($N$7:$N$41&lt;&gt;"",IF($K$7:$K$41&lt;&gt;"",ROW($K$7:$K$41)-MIN(ROW($K$7:$K$41))+1,""),""),ROW()-ROW(A$44)+1)),"##0"),","),"")</f>
        <v>0</v>
      </c>
      <c r="L75">
        <f t="array" ref="L75">IFERROR(CONCATENATE((INDEX($N$7:$N$41,SMALL(IF($N$7:$N$41&lt;&gt;"",IF($K$7:$K$41&lt;&gt;"",ROW($K$7:$K$41)-MIN(ROW($K$7:$K$41))+1,""),""),ROW()-ROW(A$44)+1))),","),"")</f>
        <v>0</v>
      </c>
      <c r="M75">
        <f t="array" ref="M75">IFERROR(CONCATENATE((INDEX($A$7:$A$41,SMALL(IF($N$7:$N$41&lt;&gt;"",IF($K$7:$K$41&lt;&gt;"",ROW($K$7:$K$41)-MIN(ROW($K$7:$K$41))+1,""),""),ROW()-ROW(A$44)+1))),),"")</f>
        <v>0</v>
      </c>
      <c r="P75">
        <f t="array" ref="P75">IFERROR(CONCATENATE((INDEX($S$7:$S$41,SMALL(IF($S$7:$S$41&lt;&gt;"",IF($P$7:$P$41&lt;&gt;"",ROW($P$7:$P$41)-MIN(ROW($P$7:$P$41))+1,""),""),ROW()-ROW(A$44)+1)))," "),"")</f>
        <v>0</v>
      </c>
      <c r="Q75">
        <f t="array" ref="Q75">IFERROR(CONCATENATE(TEXT(INDEX($P$7:$P$41,SMALL(IF($S$7:$S$41&lt;&gt;"",IF($P$7:$P$41&lt;&gt;"",ROW($P$7:$P$41)-MIN(ROW($P$7:$P$41))+1,""),""),ROW()-ROW(A$44)+1)),"##0")," "),"")</f>
        <v>0</v>
      </c>
      <c r="R75">
        <f t="array" ref="R75">IFERROR(CONCATENATE((INDEX($A$7:$A$41,SMALL(IF($S$7:$S$41&lt;&gt;"",IF($P$7:$P$41&lt;&gt;"",ROW($P$7:$P$41)-MIN(ROW($P$7:$P$41))+1,""),""),ROW()-ROW(A$44)+1))),),"")</f>
        <v>0</v>
      </c>
      <c r="U75">
        <f t="array" ref="U75">IFERROR(CONCATENATE((INDEX($X$7:$X$41,SMALL(IF($X$7:$X$41&lt;&gt;"",IF($U$7:$U$41&lt;&gt;"",ROW($U$7:$U$41)-MIN(ROW($U$7:$U$41))+1,""),""),ROW()-ROW(A$44)+1)))," "),"")</f>
        <v>0</v>
      </c>
      <c r="V75">
        <f t="array" ref="V75">IFERROR(CONCATENATE(TEXT(INDEX($U$7:$U$41,SMALL(IF($X$7:$X$41&lt;&gt;"",IF($U$7:$U$41&lt;&gt;"",ROW($U$7:$U$41)-MIN(ROW($U$7:$U$41))+1,""),""),ROW()-ROW(A$44)+1)),"##0")," "),"")</f>
        <v>0</v>
      </c>
      <c r="W75">
        <f t="array" ref="W75">IFERROR(CONCATENATE((INDEX($A$7:$A$41,SMALL(IF($X$7:$X$41&lt;&gt;"",IF($U$7:$U$41&lt;&gt;"",ROW($U$7:$U$41)-MIN(ROW($U$7:$U$41))+1,""),""),ROW()-ROW(A$44)+1))),),"")</f>
        <v>0</v>
      </c>
      <c r="Z75">
        <f t="array" ref="Z75">IFERROR(CONCATENATE((INDEX($AC$7:$AC$41,SMALL(IF($AC$7:$AC$41&lt;&gt;"",IF($Z$7:$Z$41&lt;&gt;"",ROW($Z$7:$Z$41)-MIN(ROW($Z$7:$Z$41))+1,""),""),ROW()-ROW(A$44)+1))),","),"")</f>
        <v>0</v>
      </c>
      <c r="AA75">
        <f t="array" ref="AA75">IFERROR(CONCATENATE(TEXT(INDEX($Z$7:$Z$41,SMALL(IF($AC$7:$AC$41&lt;&gt;"",IF($Z$7:$Z$41&lt;&gt;"",ROW($Z$7:$Z$41)-MIN(ROW($Z$7:$Z$41))+1,""),""),ROW()-ROW(A$44)+1)),"##0"),","),"")</f>
        <v>0</v>
      </c>
      <c r="AB75">
        <f t="array" ref="AB75">IFERROR(CONCATENATE((INDEX($A$7:$A$41,SMALL(IF($AC$7:$AC$41&lt;&gt;"",IF($Z$7:$Z$41&lt;&gt;"",ROW($Z$7:$Z$41)-MIN(ROW($Z$7:$Z$41))+1,""),""),ROW()-ROW(A$44)+1))),),"")</f>
        <v>0</v>
      </c>
      <c r="AE75">
        <f t="array" ref="AE75">IFERROR(CONCATENATE((INDEX($AH$7:$AH$41,SMALL(IF($AH$7:$AH$41&lt;&gt;"",IF($AE$7:$AE$41&lt;&gt;"",ROW($AE$7:$AE$41)-MIN(ROW($AE$7:$AE$41))+1,""),""),ROW()-ROW(A$44)+1)))," "),"")</f>
        <v>0</v>
      </c>
      <c r="AF75">
        <f t="array" ref="AF75">IFERROR(CONCATENATE(TEXT(INDEX($AE$7:$AE$41,SMALL(IF($AH$7:$AH$41&lt;&gt;"",IF($AE$7:$AE$41&lt;&gt;"",ROW($AE$7:$AE$41)-MIN(ROW($AE$7:$AE$41))+1,""),""),ROW()-ROW(A$44)+1)),"##0")," "),"")</f>
        <v>0</v>
      </c>
      <c r="AG75">
        <f t="array" ref="AG75">IFERROR(CONCATENATE((INDEX($A$7:$A$41,SMALL(IF($AH$7:$AH$41&lt;&gt;"",IF($AE$7:$AE$41&lt;&gt;"",ROW($AE$7:$AE$41)-MIN(ROW($AE$7:$AE$41))+1,""),""),ROW()-ROW(A$44)+1))),),"")</f>
        <v>0</v>
      </c>
      <c r="AJ75">
        <f t="array" ref="AJ75">IFERROR(CONCATENATE((INDEX($AM$7:$AM$41,SMALL(IF($AM$7:$AM$41&lt;&gt;"",IF($AJ$7:$AJ$41&lt;&gt;"",ROW($AJ$7:$AJ$41)-MIN(ROW($AJ$7:$AJ$41))+1,""),""),ROW()-ROW(A$44)+1)))," "),"")</f>
        <v>0</v>
      </c>
      <c r="AK75">
        <f t="array" ref="AK75">IFERROR(CONCATENATE(TEXT(INDEX($AJ$7:$AJ$41,SMALL(IF($AM$7:$AM$41&lt;&gt;"",IF($AJ$7:$AJ$41&lt;&gt;"",ROW($AJ$7:$AJ$41)-MIN(ROW($AJ$7:$AJ$41))+1,""),""),ROW()-ROW(A$44)+1)),"##0")," "),"")</f>
        <v>0</v>
      </c>
      <c r="AL75">
        <f t="array" ref="AL75">IFERROR(CONCATENATE((INDEX($A$7:$A$41,SMALL(IF($AM$7:$AM$41&lt;&gt;"",IF($AJ$7:$AJ$41&lt;&gt;"",ROW($AJ$7:$AJ$41)-MIN(ROW($AJ$7:$AJ$41))+1,""),""),ROW()-ROW(A$44)+1))),),"")</f>
        <v>0</v>
      </c>
    </row>
    <row r="76" spans="11:38">
      <c r="K76">
        <f t="array" ref="K76">IFERROR(CONCATENATE(TEXT(INDEX($K$7:$K$41,SMALL(IF($N$7:$N$41&lt;&gt;"",IF($K$7:$K$41&lt;&gt;"",ROW($K$7:$K$41)-MIN(ROW($K$7:$K$41))+1,""),""),ROW()-ROW(A$44)+1)),"##0"),","),"")</f>
        <v>0</v>
      </c>
      <c r="L76">
        <f t="array" ref="L76">IFERROR(CONCATENATE((INDEX($N$7:$N$41,SMALL(IF($N$7:$N$41&lt;&gt;"",IF($K$7:$K$41&lt;&gt;"",ROW($K$7:$K$41)-MIN(ROW($K$7:$K$41))+1,""),""),ROW()-ROW(A$44)+1))),","),"")</f>
        <v>0</v>
      </c>
      <c r="M76">
        <f t="array" ref="M76">IFERROR(CONCATENATE((INDEX($A$7:$A$41,SMALL(IF($N$7:$N$41&lt;&gt;"",IF($K$7:$K$41&lt;&gt;"",ROW($K$7:$K$41)-MIN(ROW($K$7:$K$41))+1,""),""),ROW()-ROW(A$44)+1))),),"")</f>
        <v>0</v>
      </c>
      <c r="P76">
        <f t="array" ref="P76">IFERROR(CONCATENATE((INDEX($S$7:$S$41,SMALL(IF($S$7:$S$41&lt;&gt;"",IF($P$7:$P$41&lt;&gt;"",ROW($P$7:$P$41)-MIN(ROW($P$7:$P$41))+1,""),""),ROW()-ROW(A$44)+1)))," "),"")</f>
        <v>0</v>
      </c>
      <c r="Q76">
        <f t="array" ref="Q76">IFERROR(CONCATENATE(TEXT(INDEX($P$7:$P$41,SMALL(IF($S$7:$S$41&lt;&gt;"",IF($P$7:$P$41&lt;&gt;"",ROW($P$7:$P$41)-MIN(ROW($P$7:$P$41))+1,""),""),ROW()-ROW(A$44)+1)),"##0")," "),"")</f>
        <v>0</v>
      </c>
      <c r="R76">
        <f t="array" ref="R76">IFERROR(CONCATENATE((INDEX($A$7:$A$41,SMALL(IF($S$7:$S$41&lt;&gt;"",IF($P$7:$P$41&lt;&gt;"",ROW($P$7:$P$41)-MIN(ROW($P$7:$P$41))+1,""),""),ROW()-ROW(A$44)+1))),),"")</f>
        <v>0</v>
      </c>
      <c r="U76">
        <f t="array" ref="U76">IFERROR(CONCATENATE((INDEX($X$7:$X$41,SMALL(IF($X$7:$X$41&lt;&gt;"",IF($U$7:$U$41&lt;&gt;"",ROW($U$7:$U$41)-MIN(ROW($U$7:$U$41))+1,""),""),ROW()-ROW(A$44)+1)))," "),"")</f>
        <v>0</v>
      </c>
      <c r="V76">
        <f t="array" ref="V76">IFERROR(CONCATENATE(TEXT(INDEX($U$7:$U$41,SMALL(IF($X$7:$X$41&lt;&gt;"",IF($U$7:$U$41&lt;&gt;"",ROW($U$7:$U$41)-MIN(ROW($U$7:$U$41))+1,""),""),ROW()-ROW(A$44)+1)),"##0")," "),"")</f>
        <v>0</v>
      </c>
      <c r="W76">
        <f t="array" ref="W76">IFERROR(CONCATENATE((INDEX($A$7:$A$41,SMALL(IF($X$7:$X$41&lt;&gt;"",IF($U$7:$U$41&lt;&gt;"",ROW($U$7:$U$41)-MIN(ROW($U$7:$U$41))+1,""),""),ROW()-ROW(A$44)+1))),),"")</f>
        <v>0</v>
      </c>
      <c r="Z76">
        <f t="array" ref="Z76">IFERROR(CONCATENATE((INDEX($AC$7:$AC$41,SMALL(IF($AC$7:$AC$41&lt;&gt;"",IF($Z$7:$Z$41&lt;&gt;"",ROW($Z$7:$Z$41)-MIN(ROW($Z$7:$Z$41))+1,""),""),ROW()-ROW(A$44)+1))),","),"")</f>
        <v>0</v>
      </c>
      <c r="AA76">
        <f t="array" ref="AA76">IFERROR(CONCATENATE(TEXT(INDEX($Z$7:$Z$41,SMALL(IF($AC$7:$AC$41&lt;&gt;"",IF($Z$7:$Z$41&lt;&gt;"",ROW($Z$7:$Z$41)-MIN(ROW($Z$7:$Z$41))+1,""),""),ROW()-ROW(A$44)+1)),"##0"),","),"")</f>
        <v>0</v>
      </c>
      <c r="AB76">
        <f t="array" ref="AB76">IFERROR(CONCATENATE((INDEX($A$7:$A$41,SMALL(IF($AC$7:$AC$41&lt;&gt;"",IF($Z$7:$Z$41&lt;&gt;"",ROW($Z$7:$Z$41)-MIN(ROW($Z$7:$Z$41))+1,""),""),ROW()-ROW(A$44)+1))),),"")</f>
        <v>0</v>
      </c>
      <c r="AE76">
        <f t="array" ref="AE76">IFERROR(CONCATENATE((INDEX($AH$7:$AH$41,SMALL(IF($AH$7:$AH$41&lt;&gt;"",IF($AE$7:$AE$41&lt;&gt;"",ROW($AE$7:$AE$41)-MIN(ROW($AE$7:$AE$41))+1,""),""),ROW()-ROW(A$44)+1)))," "),"")</f>
        <v>0</v>
      </c>
      <c r="AF76">
        <f t="array" ref="AF76">IFERROR(CONCATENATE(TEXT(INDEX($AE$7:$AE$41,SMALL(IF($AH$7:$AH$41&lt;&gt;"",IF($AE$7:$AE$41&lt;&gt;"",ROW($AE$7:$AE$41)-MIN(ROW($AE$7:$AE$41))+1,""),""),ROW()-ROW(A$44)+1)),"##0")," "),"")</f>
        <v>0</v>
      </c>
      <c r="AG76">
        <f t="array" ref="AG76">IFERROR(CONCATENATE((INDEX($A$7:$A$41,SMALL(IF($AH$7:$AH$41&lt;&gt;"",IF($AE$7:$AE$41&lt;&gt;"",ROW($AE$7:$AE$41)-MIN(ROW($AE$7:$AE$41))+1,""),""),ROW()-ROW(A$44)+1))),),"")</f>
        <v>0</v>
      </c>
      <c r="AJ76">
        <f t="array" ref="AJ76">IFERROR(CONCATENATE((INDEX($AM$7:$AM$41,SMALL(IF($AM$7:$AM$41&lt;&gt;"",IF($AJ$7:$AJ$41&lt;&gt;"",ROW($AJ$7:$AJ$41)-MIN(ROW($AJ$7:$AJ$41))+1,""),""),ROW()-ROW(A$44)+1)))," "),"")</f>
        <v>0</v>
      </c>
      <c r="AK76">
        <f t="array" ref="AK76">IFERROR(CONCATENATE(TEXT(INDEX($AJ$7:$AJ$41,SMALL(IF($AM$7:$AM$41&lt;&gt;"",IF($AJ$7:$AJ$41&lt;&gt;"",ROW($AJ$7:$AJ$41)-MIN(ROW($AJ$7:$AJ$41))+1,""),""),ROW()-ROW(A$44)+1)),"##0")," "),"")</f>
        <v>0</v>
      </c>
      <c r="AL76">
        <f t="array" ref="AL76">IFERROR(CONCATENATE((INDEX($A$7:$A$41,SMALL(IF($AM$7:$AM$41&lt;&gt;"",IF($AJ$7:$AJ$41&lt;&gt;"",ROW($AJ$7:$AJ$41)-MIN(ROW($AJ$7:$AJ$41))+1,""),""),ROW()-ROW(A$44)+1))),),"")</f>
        <v>0</v>
      </c>
    </row>
    <row r="77" spans="11:38">
      <c r="K77">
        <f t="array" ref="K77">IFERROR(CONCATENATE(TEXT(INDEX($K$7:$K$41,SMALL(IF($N$7:$N$41&lt;&gt;"",IF($K$7:$K$41&lt;&gt;"",ROW($K$7:$K$41)-MIN(ROW($K$7:$K$41))+1,""),""),ROW()-ROW(A$44)+1)),"##0"),","),"")</f>
        <v>0</v>
      </c>
      <c r="L77">
        <f t="array" ref="L77">IFERROR(CONCATENATE((INDEX($N$7:$N$41,SMALL(IF($N$7:$N$41&lt;&gt;"",IF($K$7:$K$41&lt;&gt;"",ROW($K$7:$K$41)-MIN(ROW($K$7:$K$41))+1,""),""),ROW()-ROW(A$44)+1))),","),"")</f>
        <v>0</v>
      </c>
      <c r="M77">
        <f t="array" ref="M77">IFERROR(CONCATENATE((INDEX($A$7:$A$41,SMALL(IF($N$7:$N$41&lt;&gt;"",IF($K$7:$K$41&lt;&gt;"",ROW($K$7:$K$41)-MIN(ROW($K$7:$K$41))+1,""),""),ROW()-ROW(A$44)+1))),),"")</f>
        <v>0</v>
      </c>
      <c r="P77">
        <f t="array" ref="P77">IFERROR(CONCATENATE((INDEX($S$7:$S$41,SMALL(IF($S$7:$S$41&lt;&gt;"",IF($P$7:$P$41&lt;&gt;"",ROW($P$7:$P$41)-MIN(ROW($P$7:$P$41))+1,""),""),ROW()-ROW(A$44)+1)))," "),"")</f>
        <v>0</v>
      </c>
      <c r="Q77">
        <f t="array" ref="Q77">IFERROR(CONCATENATE(TEXT(INDEX($P$7:$P$41,SMALL(IF($S$7:$S$41&lt;&gt;"",IF($P$7:$P$41&lt;&gt;"",ROW($P$7:$P$41)-MIN(ROW($P$7:$P$41))+1,""),""),ROW()-ROW(A$44)+1)),"##0")," "),"")</f>
        <v>0</v>
      </c>
      <c r="R77">
        <f t="array" ref="R77">IFERROR(CONCATENATE((INDEX($A$7:$A$41,SMALL(IF($S$7:$S$41&lt;&gt;"",IF($P$7:$P$41&lt;&gt;"",ROW($P$7:$P$41)-MIN(ROW($P$7:$P$41))+1,""),""),ROW()-ROW(A$44)+1))),),"")</f>
        <v>0</v>
      </c>
      <c r="U77">
        <f t="array" ref="U77">IFERROR(CONCATENATE((INDEX($X$7:$X$41,SMALL(IF($X$7:$X$41&lt;&gt;"",IF($U$7:$U$41&lt;&gt;"",ROW($U$7:$U$41)-MIN(ROW($U$7:$U$41))+1,""),""),ROW()-ROW(A$44)+1)))," "),"")</f>
        <v>0</v>
      </c>
      <c r="V77">
        <f t="array" ref="V77">IFERROR(CONCATENATE(TEXT(INDEX($U$7:$U$41,SMALL(IF($X$7:$X$41&lt;&gt;"",IF($U$7:$U$41&lt;&gt;"",ROW($U$7:$U$41)-MIN(ROW($U$7:$U$41))+1,""),""),ROW()-ROW(A$44)+1)),"##0")," "),"")</f>
        <v>0</v>
      </c>
      <c r="W77">
        <f t="array" ref="W77">IFERROR(CONCATENATE((INDEX($A$7:$A$41,SMALL(IF($X$7:$X$41&lt;&gt;"",IF($U$7:$U$41&lt;&gt;"",ROW($U$7:$U$41)-MIN(ROW($U$7:$U$41))+1,""),""),ROW()-ROW(A$44)+1))),),"")</f>
        <v>0</v>
      </c>
      <c r="Z77">
        <f t="array" ref="Z77">IFERROR(CONCATENATE((INDEX($AC$7:$AC$41,SMALL(IF($AC$7:$AC$41&lt;&gt;"",IF($Z$7:$Z$41&lt;&gt;"",ROW($Z$7:$Z$41)-MIN(ROW($Z$7:$Z$41))+1,""),""),ROW()-ROW(A$44)+1))),","),"")</f>
        <v>0</v>
      </c>
      <c r="AA77">
        <f t="array" ref="AA77">IFERROR(CONCATENATE(TEXT(INDEX($Z$7:$Z$41,SMALL(IF($AC$7:$AC$41&lt;&gt;"",IF($Z$7:$Z$41&lt;&gt;"",ROW($Z$7:$Z$41)-MIN(ROW($Z$7:$Z$41))+1,""),""),ROW()-ROW(A$44)+1)),"##0"),","),"")</f>
        <v>0</v>
      </c>
      <c r="AB77">
        <f t="array" ref="AB77">IFERROR(CONCATENATE((INDEX($A$7:$A$41,SMALL(IF($AC$7:$AC$41&lt;&gt;"",IF($Z$7:$Z$41&lt;&gt;"",ROW($Z$7:$Z$41)-MIN(ROW($Z$7:$Z$41))+1,""),""),ROW()-ROW(A$44)+1))),),"")</f>
        <v>0</v>
      </c>
      <c r="AE77">
        <f t="array" ref="AE77">IFERROR(CONCATENATE((INDEX($AH$7:$AH$41,SMALL(IF($AH$7:$AH$41&lt;&gt;"",IF($AE$7:$AE$41&lt;&gt;"",ROW($AE$7:$AE$41)-MIN(ROW($AE$7:$AE$41))+1,""),""),ROW()-ROW(A$44)+1)))," "),"")</f>
        <v>0</v>
      </c>
      <c r="AF77">
        <f t="array" ref="AF77">IFERROR(CONCATENATE(TEXT(INDEX($AE$7:$AE$41,SMALL(IF($AH$7:$AH$41&lt;&gt;"",IF($AE$7:$AE$41&lt;&gt;"",ROW($AE$7:$AE$41)-MIN(ROW($AE$7:$AE$41))+1,""),""),ROW()-ROW(A$44)+1)),"##0")," "),"")</f>
        <v>0</v>
      </c>
      <c r="AG77">
        <f t="array" ref="AG77">IFERROR(CONCATENATE((INDEX($A$7:$A$41,SMALL(IF($AH$7:$AH$41&lt;&gt;"",IF($AE$7:$AE$41&lt;&gt;"",ROW($AE$7:$AE$41)-MIN(ROW($AE$7:$AE$41))+1,""),""),ROW()-ROW(A$44)+1))),),"")</f>
        <v>0</v>
      </c>
      <c r="AJ77">
        <f t="array" ref="AJ77">IFERROR(CONCATENATE((INDEX($AM$7:$AM$41,SMALL(IF($AM$7:$AM$41&lt;&gt;"",IF($AJ$7:$AJ$41&lt;&gt;"",ROW($AJ$7:$AJ$41)-MIN(ROW($AJ$7:$AJ$41))+1,""),""),ROW()-ROW(A$44)+1)))," "),"")</f>
        <v>0</v>
      </c>
      <c r="AK77">
        <f t="array" ref="AK77">IFERROR(CONCATENATE(TEXT(INDEX($AJ$7:$AJ$41,SMALL(IF($AM$7:$AM$41&lt;&gt;"",IF($AJ$7:$AJ$41&lt;&gt;"",ROW($AJ$7:$AJ$41)-MIN(ROW($AJ$7:$AJ$41))+1,""),""),ROW()-ROW(A$44)+1)),"##0")," "),"")</f>
        <v>0</v>
      </c>
      <c r="AL77">
        <f t="array" ref="AL77">IFERROR(CONCATENATE((INDEX($A$7:$A$41,SMALL(IF($AM$7:$AM$41&lt;&gt;"",IF($AJ$7:$AJ$41&lt;&gt;"",ROW($AJ$7:$AJ$41)-MIN(ROW($AJ$7:$AJ$41))+1,""),""),ROW()-ROW(A$44)+1))),),"")</f>
        <v>0</v>
      </c>
    </row>
    <row r="78" spans="11:38">
      <c r="K78">
        <f t="array" ref="K78">IFERROR(CONCATENATE(TEXT(INDEX($K$7:$K$41,SMALL(IF($N$7:$N$41&lt;&gt;"",IF($K$7:$K$41&lt;&gt;"",ROW($K$7:$K$41)-MIN(ROW($K$7:$K$41))+1,""),""),ROW()-ROW(A$44)+1)),"##0"),","),"")</f>
        <v>0</v>
      </c>
      <c r="L78">
        <f t="array" ref="L78">IFERROR(CONCATENATE((INDEX($N$7:$N$41,SMALL(IF($N$7:$N$41&lt;&gt;"",IF($K$7:$K$41&lt;&gt;"",ROW($K$7:$K$41)-MIN(ROW($K$7:$K$41))+1,""),""),ROW()-ROW(A$44)+1))),","),"")</f>
        <v>0</v>
      </c>
      <c r="M78">
        <f t="array" ref="M78">IFERROR(CONCATENATE((INDEX($A$7:$A$41,SMALL(IF($N$7:$N$41&lt;&gt;"",IF($K$7:$K$41&lt;&gt;"",ROW($K$7:$K$41)-MIN(ROW($K$7:$K$41))+1,""),""),ROW()-ROW(A$44)+1))),),"")</f>
        <v>0</v>
      </c>
      <c r="P78">
        <f t="array" ref="P78">IFERROR(CONCATENATE((INDEX($S$7:$S$41,SMALL(IF($S$7:$S$41&lt;&gt;"",IF($P$7:$P$41&lt;&gt;"",ROW($P$7:$P$41)-MIN(ROW($P$7:$P$41))+1,""),""),ROW()-ROW(A$44)+1)))," "),"")</f>
        <v>0</v>
      </c>
      <c r="Q78">
        <f t="array" ref="Q78">IFERROR(CONCATENATE(TEXT(INDEX($P$7:$P$41,SMALL(IF($S$7:$S$41&lt;&gt;"",IF($P$7:$P$41&lt;&gt;"",ROW($P$7:$P$41)-MIN(ROW($P$7:$P$41))+1,""),""),ROW()-ROW(A$44)+1)),"##0")," "),"")</f>
        <v>0</v>
      </c>
      <c r="R78">
        <f t="array" ref="R78">IFERROR(CONCATENATE((INDEX($A$7:$A$41,SMALL(IF($S$7:$S$41&lt;&gt;"",IF($P$7:$P$41&lt;&gt;"",ROW($P$7:$P$41)-MIN(ROW($P$7:$P$41))+1,""),""),ROW()-ROW(A$44)+1))),),"")</f>
        <v>0</v>
      </c>
      <c r="U78">
        <f t="array" ref="U78">IFERROR(CONCATENATE((INDEX($X$7:$X$41,SMALL(IF($X$7:$X$41&lt;&gt;"",IF($U$7:$U$41&lt;&gt;"",ROW($U$7:$U$41)-MIN(ROW($U$7:$U$41))+1,""),""),ROW()-ROW(A$44)+1)))," "),"")</f>
        <v>0</v>
      </c>
      <c r="V78">
        <f t="array" ref="V78">IFERROR(CONCATENATE(TEXT(INDEX($U$7:$U$41,SMALL(IF($X$7:$X$41&lt;&gt;"",IF($U$7:$U$41&lt;&gt;"",ROW($U$7:$U$41)-MIN(ROW($U$7:$U$41))+1,""),""),ROW()-ROW(A$44)+1)),"##0")," "),"")</f>
        <v>0</v>
      </c>
      <c r="W78">
        <f t="array" ref="W78">IFERROR(CONCATENATE((INDEX($A$7:$A$41,SMALL(IF($X$7:$X$41&lt;&gt;"",IF($U$7:$U$41&lt;&gt;"",ROW($U$7:$U$41)-MIN(ROW($U$7:$U$41))+1,""),""),ROW()-ROW(A$44)+1))),),"")</f>
        <v>0</v>
      </c>
      <c r="Z78">
        <f t="array" ref="Z78">IFERROR(CONCATENATE((INDEX($AC$7:$AC$41,SMALL(IF($AC$7:$AC$41&lt;&gt;"",IF($Z$7:$Z$41&lt;&gt;"",ROW($Z$7:$Z$41)-MIN(ROW($Z$7:$Z$41))+1,""),""),ROW()-ROW(A$44)+1))),","),"")</f>
        <v>0</v>
      </c>
      <c r="AA78">
        <f t="array" ref="AA78">IFERROR(CONCATENATE(TEXT(INDEX($Z$7:$Z$41,SMALL(IF($AC$7:$AC$41&lt;&gt;"",IF($Z$7:$Z$41&lt;&gt;"",ROW($Z$7:$Z$41)-MIN(ROW($Z$7:$Z$41))+1,""),""),ROW()-ROW(A$44)+1)),"##0"),","),"")</f>
        <v>0</v>
      </c>
      <c r="AB78">
        <f t="array" ref="AB78">IFERROR(CONCATENATE((INDEX($A$7:$A$41,SMALL(IF($AC$7:$AC$41&lt;&gt;"",IF($Z$7:$Z$41&lt;&gt;"",ROW($Z$7:$Z$41)-MIN(ROW($Z$7:$Z$41))+1,""),""),ROW()-ROW(A$44)+1))),),"")</f>
        <v>0</v>
      </c>
      <c r="AE78">
        <f t="array" ref="AE78">IFERROR(CONCATENATE((INDEX($AH$7:$AH$41,SMALL(IF($AH$7:$AH$41&lt;&gt;"",IF($AE$7:$AE$41&lt;&gt;"",ROW($AE$7:$AE$41)-MIN(ROW($AE$7:$AE$41))+1,""),""),ROW()-ROW(A$44)+1)))," "),"")</f>
        <v>0</v>
      </c>
      <c r="AF78">
        <f t="array" ref="AF78">IFERROR(CONCATENATE(TEXT(INDEX($AE$7:$AE$41,SMALL(IF($AH$7:$AH$41&lt;&gt;"",IF($AE$7:$AE$41&lt;&gt;"",ROW($AE$7:$AE$41)-MIN(ROW($AE$7:$AE$41))+1,""),""),ROW()-ROW(A$44)+1)),"##0")," "),"")</f>
        <v>0</v>
      </c>
      <c r="AG78">
        <f t="array" ref="AG78">IFERROR(CONCATENATE((INDEX($A$7:$A$41,SMALL(IF($AH$7:$AH$41&lt;&gt;"",IF($AE$7:$AE$41&lt;&gt;"",ROW($AE$7:$AE$41)-MIN(ROW($AE$7:$AE$41))+1,""),""),ROW()-ROW(A$44)+1))),),"")</f>
        <v>0</v>
      </c>
      <c r="AJ78">
        <f t="array" ref="AJ78">IFERROR(CONCATENATE((INDEX($AM$7:$AM$41,SMALL(IF($AM$7:$AM$41&lt;&gt;"",IF($AJ$7:$AJ$41&lt;&gt;"",ROW($AJ$7:$AJ$41)-MIN(ROW($AJ$7:$AJ$41))+1,""),""),ROW()-ROW(A$44)+1)))," "),"")</f>
        <v>0</v>
      </c>
      <c r="AK78">
        <f t="array" ref="AK78">IFERROR(CONCATENATE(TEXT(INDEX($AJ$7:$AJ$41,SMALL(IF($AM$7:$AM$41&lt;&gt;"",IF($AJ$7:$AJ$41&lt;&gt;"",ROW($AJ$7:$AJ$41)-MIN(ROW($AJ$7:$AJ$41))+1,""),""),ROW()-ROW(A$44)+1)),"##0")," "),"")</f>
        <v>0</v>
      </c>
      <c r="AL78">
        <f t="array" ref="AL78">IFERROR(CONCATENATE((INDEX($A$7:$A$41,SMALL(IF($AM$7:$AM$41&lt;&gt;"",IF($AJ$7:$AJ$41&lt;&gt;"",ROW($AJ$7:$AJ$41)-MIN(ROW($AJ$7:$AJ$41))+1,""),""),ROW()-ROW(A$44)+1))),),"")</f>
        <v>0</v>
      </c>
    </row>
  </sheetData>
  <mergeCells count="7">
    <mergeCell ref="A5:I5"/>
    <mergeCell ref="J5:N5"/>
    <mergeCell ref="O5:S5"/>
    <mergeCell ref="T5:X5"/>
    <mergeCell ref="Y5:AC5"/>
    <mergeCell ref="AD5:AH5"/>
    <mergeCell ref="AI5:AM5"/>
  </mergeCells>
  <conditionalFormatting sqref="AA17">
    <cfRule type="cellIs" dxfId="4" priority="265" operator="lessThanOrEqual">
      <formula>H17</formula>
    </cfRule>
  </conditionalFormatting>
  <conditionalFormatting sqref="AA19">
    <cfRule type="cellIs" dxfId="4" priority="270" operator="lessThanOrEqual">
      <formula>H19</formula>
    </cfRule>
  </conditionalFormatting>
  <conditionalFormatting sqref="AA24">
    <cfRule type="cellIs" dxfId="4" priority="275" operator="lessThanOrEqual">
      <formula>H24</formula>
    </cfRule>
  </conditionalFormatting>
  <conditionalFormatting sqref="AA25">
    <cfRule type="cellIs" dxfId="4" priority="280" operator="lessThanOrEqual">
      <formula>H25</formula>
    </cfRule>
  </conditionalFormatting>
  <conditionalFormatting sqref="AA26">
    <cfRule type="cellIs" dxfId="4" priority="285" operator="lessThanOrEqual">
      <formula>H26</formula>
    </cfRule>
  </conditionalFormatting>
  <conditionalFormatting sqref="AA34">
    <cfRule type="cellIs" dxfId="4" priority="290" operator="lessThanOrEqual">
      <formula>H34</formula>
    </cfRule>
  </conditionalFormatting>
  <conditionalFormatting sqref="AA36">
    <cfRule type="cellIs" dxfId="4" priority="295" operator="lessThanOrEqual">
      <formula>H36</formula>
    </cfRule>
  </conditionalFormatting>
  <conditionalFormatting sqref="AA41">
    <cfRule type="cellIs" dxfId="4" priority="300" operator="lessThanOrEqual">
      <formula>H41</formula>
    </cfRule>
  </conditionalFormatting>
  <conditionalFormatting sqref="AB17">
    <cfRule type="cellIs" dxfId="4" priority="264" operator="lessThanOrEqual">
      <formula>I17</formula>
    </cfRule>
  </conditionalFormatting>
  <conditionalFormatting sqref="AB19">
    <cfRule type="cellIs" dxfId="4" priority="269" operator="lessThanOrEqual">
      <formula>I19</formula>
    </cfRule>
  </conditionalFormatting>
  <conditionalFormatting sqref="AB24">
    <cfRule type="cellIs" dxfId="4" priority="274" operator="lessThanOrEqual">
      <formula>I24</formula>
    </cfRule>
  </conditionalFormatting>
  <conditionalFormatting sqref="AB25">
    <cfRule type="cellIs" dxfId="4" priority="279" operator="lessThanOrEqual">
      <formula>I25</formula>
    </cfRule>
  </conditionalFormatting>
  <conditionalFormatting sqref="AB26">
    <cfRule type="cellIs" dxfId="4" priority="284" operator="lessThanOrEqual">
      <formula>I26</formula>
    </cfRule>
  </conditionalFormatting>
  <conditionalFormatting sqref="AB34">
    <cfRule type="cellIs" dxfId="4" priority="289" operator="lessThanOrEqual">
      <formula>I34</formula>
    </cfRule>
  </conditionalFormatting>
  <conditionalFormatting sqref="AB36">
    <cfRule type="cellIs" dxfId="4" priority="294" operator="lessThanOrEqual">
      <formula>I36</formula>
    </cfRule>
  </conditionalFormatting>
  <conditionalFormatting sqref="AB41">
    <cfRule type="cellIs" dxfId="4" priority="299" operator="lessThanOrEqual">
      <formula>I41</formula>
    </cfRule>
  </conditionalFormatting>
  <conditionalFormatting sqref="AD18">
    <cfRule type="cellIs" dxfId="1" priority="301" operator="equal">
      <formula>0</formula>
    </cfRule>
    <cfRule type="cellIs" dxfId="2" priority="302" operator="lessThan">
      <formula>G18</formula>
    </cfRule>
  </conditionalFormatting>
  <conditionalFormatting sqref="AD19">
    <cfRule type="cellIs" dxfId="1" priority="306" operator="equal">
      <formula>0</formula>
    </cfRule>
    <cfRule type="cellIs" dxfId="2" priority="307" operator="lessThan">
      <formula>G19</formula>
    </cfRule>
  </conditionalFormatting>
  <conditionalFormatting sqref="AD21">
    <cfRule type="cellIs" dxfId="1" priority="311" operator="equal">
      <formula>0</formula>
    </cfRule>
    <cfRule type="cellIs" dxfId="2" priority="312" operator="lessThan">
      <formula>G21</formula>
    </cfRule>
  </conditionalFormatting>
  <conditionalFormatting sqref="AD30">
    <cfRule type="cellIs" dxfId="1" priority="316" operator="equal">
      <formula>0</formula>
    </cfRule>
    <cfRule type="cellIs" dxfId="2" priority="317" operator="lessThan">
      <formula>G30</formula>
    </cfRule>
  </conditionalFormatting>
  <conditionalFormatting sqref="AD34">
    <cfRule type="cellIs" dxfId="1" priority="321" operator="equal">
      <formula>0</formula>
    </cfRule>
    <cfRule type="cellIs" dxfId="2" priority="322" operator="lessThan">
      <formula>G34</formula>
    </cfRule>
  </conditionalFormatting>
  <conditionalFormatting sqref="AD38">
    <cfRule type="cellIs" dxfId="1" priority="326" operator="equal">
      <formula>0</formula>
    </cfRule>
    <cfRule type="cellIs" dxfId="2" priority="327" operator="lessThan">
      <formula>G38</formula>
    </cfRule>
  </conditionalFormatting>
  <conditionalFormatting sqref="AD40">
    <cfRule type="cellIs" dxfId="1" priority="331" operator="equal">
      <formula>0</formula>
    </cfRule>
    <cfRule type="cellIs" dxfId="2" priority="332" operator="lessThan">
      <formula>G40</formula>
    </cfRule>
  </conditionalFormatting>
  <conditionalFormatting sqref="AD41">
    <cfRule type="cellIs" dxfId="1" priority="336" operator="equal">
      <formula>0</formula>
    </cfRule>
    <cfRule type="cellIs" dxfId="2" priority="337" operator="lessThan">
      <formula>G41</formula>
    </cfRule>
  </conditionalFormatting>
  <conditionalFormatting sqref="AE18">
    <cfRule type="cellIs" dxfId="1" priority="303" operator="greaterThan">
      <formula>AD18</formula>
    </cfRule>
  </conditionalFormatting>
  <conditionalFormatting sqref="AE19">
    <cfRule type="cellIs" dxfId="1" priority="308" operator="greaterThan">
      <formula>AD19</formula>
    </cfRule>
  </conditionalFormatting>
  <conditionalFormatting sqref="AE21">
    <cfRule type="cellIs" dxfId="1" priority="313" operator="greaterThan">
      <formula>AD21</formula>
    </cfRule>
  </conditionalFormatting>
  <conditionalFormatting sqref="AE30">
    <cfRule type="cellIs" dxfId="1" priority="318" operator="greaterThan">
      <formula>AD30</formula>
    </cfRule>
  </conditionalFormatting>
  <conditionalFormatting sqref="AE34">
    <cfRule type="cellIs" dxfId="1" priority="323" operator="greaterThan">
      <formula>AD34</formula>
    </cfRule>
  </conditionalFormatting>
  <conditionalFormatting sqref="AE38">
    <cfRule type="cellIs" dxfId="1" priority="328" operator="greaterThan">
      <formula>AD38</formula>
    </cfRule>
  </conditionalFormatting>
  <conditionalFormatting sqref="AE40">
    <cfRule type="cellIs" dxfId="1" priority="333" operator="greaterThan">
      <formula>AD40</formula>
    </cfRule>
  </conditionalFormatting>
  <conditionalFormatting sqref="AE41">
    <cfRule type="cellIs" dxfId="1" priority="338" operator="greaterThan">
      <formula>AD41</formula>
    </cfRule>
  </conditionalFormatting>
  <conditionalFormatting sqref="AF18">
    <cfRule type="cellIs" dxfId="4" priority="305" operator="lessThanOrEqual">
      <formula>H18</formula>
    </cfRule>
  </conditionalFormatting>
  <conditionalFormatting sqref="AF19">
    <cfRule type="cellIs" dxfId="4" priority="310" operator="lessThanOrEqual">
      <formula>H19</formula>
    </cfRule>
  </conditionalFormatting>
  <conditionalFormatting sqref="AF21">
    <cfRule type="cellIs" dxfId="4" priority="315" operator="lessThanOrEqual">
      <formula>H21</formula>
    </cfRule>
  </conditionalFormatting>
  <conditionalFormatting sqref="AF30">
    <cfRule type="cellIs" dxfId="4" priority="320" operator="lessThanOrEqual">
      <formula>H30</formula>
    </cfRule>
  </conditionalFormatting>
  <conditionalFormatting sqref="AF34">
    <cfRule type="cellIs" dxfId="4" priority="325" operator="lessThanOrEqual">
      <formula>H34</formula>
    </cfRule>
  </conditionalFormatting>
  <conditionalFormatting sqref="AF38">
    <cfRule type="cellIs" dxfId="4" priority="330" operator="lessThanOrEqual">
      <formula>H38</formula>
    </cfRule>
  </conditionalFormatting>
  <conditionalFormatting sqref="AF40">
    <cfRule type="cellIs" dxfId="4" priority="335" operator="lessThanOrEqual">
      <formula>H40</formula>
    </cfRule>
  </conditionalFormatting>
  <conditionalFormatting sqref="AF41">
    <cfRule type="cellIs" dxfId="4" priority="340" operator="lessThanOrEqual">
      <formula>H41</formula>
    </cfRule>
  </conditionalFormatting>
  <conditionalFormatting sqref="AG18">
    <cfRule type="cellIs" dxfId="4" priority="304" operator="lessThanOrEqual">
      <formula>I18</formula>
    </cfRule>
  </conditionalFormatting>
  <conditionalFormatting sqref="AG19">
    <cfRule type="cellIs" dxfId="4" priority="309" operator="lessThanOrEqual">
      <formula>I19</formula>
    </cfRule>
  </conditionalFormatting>
  <conditionalFormatting sqref="AG21">
    <cfRule type="cellIs" dxfId="4" priority="314" operator="lessThanOrEqual">
      <formula>I21</formula>
    </cfRule>
  </conditionalFormatting>
  <conditionalFormatting sqref="AG30">
    <cfRule type="cellIs" dxfId="4" priority="319" operator="lessThanOrEqual">
      <formula>I30</formula>
    </cfRule>
  </conditionalFormatting>
  <conditionalFormatting sqref="AG34">
    <cfRule type="cellIs" dxfId="4" priority="324" operator="lessThanOrEqual">
      <formula>I34</formula>
    </cfRule>
  </conditionalFormatting>
  <conditionalFormatting sqref="AG38">
    <cfRule type="cellIs" dxfId="4" priority="329" operator="lessThanOrEqual">
      <formula>I38</formula>
    </cfRule>
  </conditionalFormatting>
  <conditionalFormatting sqref="AG40">
    <cfRule type="cellIs" dxfId="4" priority="334" operator="lessThanOrEqual">
      <formula>I40</formula>
    </cfRule>
  </conditionalFormatting>
  <conditionalFormatting sqref="AG41">
    <cfRule type="cellIs" dxfId="4" priority="339" operator="lessThanOrEqual">
      <formula>I41</formula>
    </cfRule>
  </conditionalFormatting>
  <conditionalFormatting sqref="AI17">
    <cfRule type="cellIs" dxfId="1" priority="341" operator="equal">
      <formula>0</formula>
    </cfRule>
    <cfRule type="cellIs" dxfId="2" priority="342" operator="lessThan">
      <formula>G17</formula>
    </cfRule>
  </conditionalFormatting>
  <conditionalFormatting sqref="AI19">
    <cfRule type="cellIs" dxfId="1" priority="346" operator="equal">
      <formula>0</formula>
    </cfRule>
    <cfRule type="cellIs" dxfId="2" priority="347" operator="lessThan">
      <formula>G19</formula>
    </cfRule>
  </conditionalFormatting>
  <conditionalFormatting sqref="AI25">
    <cfRule type="cellIs" dxfId="1" priority="351" operator="equal">
      <formula>0</formula>
    </cfRule>
    <cfRule type="cellIs" dxfId="2" priority="352" operator="lessThan">
      <formula>G25</formula>
    </cfRule>
  </conditionalFormatting>
  <conditionalFormatting sqref="AI26">
    <cfRule type="cellIs" dxfId="1" priority="356" operator="equal">
      <formula>0</formula>
    </cfRule>
    <cfRule type="cellIs" dxfId="2" priority="357" operator="lessThan">
      <formula>G26</formula>
    </cfRule>
  </conditionalFormatting>
  <conditionalFormatting sqref="AI27">
    <cfRule type="cellIs" dxfId="1" priority="361" operator="equal">
      <formula>0</formula>
    </cfRule>
    <cfRule type="cellIs" dxfId="2" priority="362" operator="lessThan">
      <formula>G27</formula>
    </cfRule>
  </conditionalFormatting>
  <conditionalFormatting sqref="AI30">
    <cfRule type="cellIs" dxfId="1" priority="366" operator="equal">
      <formula>0</formula>
    </cfRule>
    <cfRule type="cellIs" dxfId="2" priority="367" operator="lessThan">
      <formula>G30</formula>
    </cfRule>
  </conditionalFormatting>
  <conditionalFormatting sqref="AI34">
    <cfRule type="cellIs" dxfId="1" priority="371" operator="equal">
      <formula>0</formula>
    </cfRule>
    <cfRule type="cellIs" dxfId="2" priority="372" operator="lessThan">
      <formula>G34</formula>
    </cfRule>
  </conditionalFormatting>
  <conditionalFormatting sqref="AI35">
    <cfRule type="cellIs" dxfId="1" priority="376" operator="equal">
      <formula>0</formula>
    </cfRule>
    <cfRule type="cellIs" dxfId="2" priority="377" operator="lessThan">
      <formula>G35</formula>
    </cfRule>
  </conditionalFormatting>
  <conditionalFormatting sqref="AI36">
    <cfRule type="cellIs" dxfId="1" priority="381" operator="equal">
      <formula>0</formula>
    </cfRule>
    <cfRule type="cellIs" dxfId="2" priority="382" operator="lessThan">
      <formula>G36</formula>
    </cfRule>
  </conditionalFormatting>
  <conditionalFormatting sqref="AI37">
    <cfRule type="cellIs" dxfId="1" priority="386" operator="equal">
      <formula>0</formula>
    </cfRule>
    <cfRule type="cellIs" dxfId="2" priority="387" operator="lessThan">
      <formula>G37</formula>
    </cfRule>
  </conditionalFormatting>
  <conditionalFormatting sqref="AI38">
    <cfRule type="cellIs" dxfId="1" priority="391" operator="equal">
      <formula>0</formula>
    </cfRule>
    <cfRule type="cellIs" dxfId="2" priority="392" operator="lessThan">
      <formula>G38</formula>
    </cfRule>
  </conditionalFormatting>
  <conditionalFormatting sqref="AJ17">
    <cfRule type="cellIs" dxfId="1" priority="343" operator="greaterThan">
      <formula>AI17</formula>
    </cfRule>
  </conditionalFormatting>
  <conditionalFormatting sqref="AJ19">
    <cfRule type="cellIs" dxfId="1" priority="348" operator="greaterThan">
      <formula>AI19</formula>
    </cfRule>
  </conditionalFormatting>
  <conditionalFormatting sqref="AJ25">
    <cfRule type="cellIs" dxfId="1" priority="353" operator="greaterThan">
      <formula>AI25</formula>
    </cfRule>
  </conditionalFormatting>
  <conditionalFormatting sqref="AJ26">
    <cfRule type="cellIs" dxfId="1" priority="358" operator="greaterThan">
      <formula>AI26</formula>
    </cfRule>
  </conditionalFormatting>
  <conditionalFormatting sqref="AJ27">
    <cfRule type="cellIs" dxfId="1" priority="363" operator="greaterThan">
      <formula>AI27</formula>
    </cfRule>
  </conditionalFormatting>
  <conditionalFormatting sqref="AJ30">
    <cfRule type="cellIs" dxfId="1" priority="368" operator="greaterThan">
      <formula>AI30</formula>
    </cfRule>
  </conditionalFormatting>
  <conditionalFormatting sqref="AJ34">
    <cfRule type="cellIs" dxfId="1" priority="373" operator="greaterThan">
      <formula>AI34</formula>
    </cfRule>
  </conditionalFormatting>
  <conditionalFormatting sqref="AJ35">
    <cfRule type="cellIs" dxfId="1" priority="378" operator="greaterThan">
      <formula>AI35</formula>
    </cfRule>
  </conditionalFormatting>
  <conditionalFormatting sqref="AJ36">
    <cfRule type="cellIs" dxfId="1" priority="383" operator="greaterThan">
      <formula>AI36</formula>
    </cfRule>
  </conditionalFormatting>
  <conditionalFormatting sqref="AJ37">
    <cfRule type="cellIs" dxfId="1" priority="388" operator="greaterThan">
      <formula>AI37</formula>
    </cfRule>
  </conditionalFormatting>
  <conditionalFormatting sqref="AJ38">
    <cfRule type="cellIs" dxfId="1" priority="393" operator="greaterThan">
      <formula>AI38</formula>
    </cfRule>
  </conditionalFormatting>
  <conditionalFormatting sqref="AK17">
    <cfRule type="cellIs" dxfId="4" priority="345" operator="lessThanOrEqual">
      <formula>H17</formula>
    </cfRule>
  </conditionalFormatting>
  <conditionalFormatting sqref="AK19">
    <cfRule type="cellIs" dxfId="4" priority="350" operator="lessThanOrEqual">
      <formula>H19</formula>
    </cfRule>
  </conditionalFormatting>
  <conditionalFormatting sqref="AK25">
    <cfRule type="cellIs" dxfId="4" priority="355" operator="lessThanOrEqual">
      <formula>H25</formula>
    </cfRule>
  </conditionalFormatting>
  <conditionalFormatting sqref="AK26">
    <cfRule type="cellIs" dxfId="4" priority="360" operator="lessThanOrEqual">
      <formula>H26</formula>
    </cfRule>
  </conditionalFormatting>
  <conditionalFormatting sqref="AK27">
    <cfRule type="cellIs" dxfId="4" priority="365" operator="lessThanOrEqual">
      <formula>H27</formula>
    </cfRule>
  </conditionalFormatting>
  <conditionalFormatting sqref="AK30">
    <cfRule type="cellIs" dxfId="4" priority="370" operator="lessThanOrEqual">
      <formula>H30</formula>
    </cfRule>
  </conditionalFormatting>
  <conditionalFormatting sqref="AK34">
    <cfRule type="cellIs" dxfId="4" priority="375" operator="lessThanOrEqual">
      <formula>H34</formula>
    </cfRule>
  </conditionalFormatting>
  <conditionalFormatting sqref="AK35">
    <cfRule type="cellIs" dxfId="4" priority="380" operator="lessThanOrEqual">
      <formula>H35</formula>
    </cfRule>
  </conditionalFormatting>
  <conditionalFormatting sqref="AK36">
    <cfRule type="cellIs" dxfId="4" priority="385" operator="lessThanOrEqual">
      <formula>H36</formula>
    </cfRule>
  </conditionalFormatting>
  <conditionalFormatting sqref="AK37">
    <cfRule type="cellIs" dxfId="4" priority="390" operator="lessThanOrEqual">
      <formula>H37</formula>
    </cfRule>
  </conditionalFormatting>
  <conditionalFormatting sqref="AK38">
    <cfRule type="cellIs" dxfId="4" priority="395" operator="lessThanOrEqual">
      <formula>H38</formula>
    </cfRule>
  </conditionalFormatting>
  <conditionalFormatting sqref="AL17">
    <cfRule type="cellIs" dxfId="4" priority="344" operator="lessThanOrEqual">
      <formula>I17</formula>
    </cfRule>
  </conditionalFormatting>
  <conditionalFormatting sqref="AL19">
    <cfRule type="cellIs" dxfId="4" priority="349" operator="lessThanOrEqual">
      <formula>I19</formula>
    </cfRule>
  </conditionalFormatting>
  <conditionalFormatting sqref="AL25">
    <cfRule type="cellIs" dxfId="4" priority="354" operator="lessThanOrEqual">
      <formula>I25</formula>
    </cfRule>
  </conditionalFormatting>
  <conditionalFormatting sqref="AL26">
    <cfRule type="cellIs" dxfId="4" priority="359" operator="lessThanOrEqual">
      <formula>I26</formula>
    </cfRule>
  </conditionalFormatting>
  <conditionalFormatting sqref="AL27">
    <cfRule type="cellIs" dxfId="4" priority="364" operator="lessThanOrEqual">
      <formula>I27</formula>
    </cfRule>
  </conditionalFormatting>
  <conditionalFormatting sqref="AL30">
    <cfRule type="cellIs" dxfId="4" priority="369" operator="lessThanOrEqual">
      <formula>I30</formula>
    </cfRule>
  </conditionalFormatting>
  <conditionalFormatting sqref="AL34">
    <cfRule type="cellIs" dxfId="4" priority="374" operator="lessThanOrEqual">
      <formula>I34</formula>
    </cfRule>
  </conditionalFormatting>
  <conditionalFormatting sqref="AL35">
    <cfRule type="cellIs" dxfId="4" priority="379" operator="lessThanOrEqual">
      <formula>I35</formula>
    </cfRule>
  </conditionalFormatting>
  <conditionalFormatting sqref="AL36">
    <cfRule type="cellIs" dxfId="4" priority="384" operator="lessThanOrEqual">
      <formula>I36</formula>
    </cfRule>
  </conditionalFormatting>
  <conditionalFormatting sqref="AL37">
    <cfRule type="cellIs" dxfId="4" priority="389" operator="lessThanOrEqual">
      <formula>I37</formula>
    </cfRule>
  </conditionalFormatting>
  <conditionalFormatting sqref="AL38">
    <cfRule type="cellIs" dxfId="4" priority="394" operator="lessThanOrEqual">
      <formula>I38</formula>
    </cfRule>
  </conditionalFormatting>
  <conditionalFormatting sqref="G10">
    <cfRule type="expression" dxfId="0" priority="13">
      <formula>AND(ISBLANK(F10)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14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15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1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1">
    <cfRule type="expression" dxfId="0" priority="17">
      <formula>AND(ISBLANK(F11)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18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19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20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2">
    <cfRule type="expression" dxfId="0" priority="21">
      <formula>AND(ISBLANK(F12)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22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23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24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3">
    <cfRule type="expression" dxfId="0" priority="25">
      <formula>AND(ISBLANK(F13)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26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27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2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4">
    <cfRule type="expression" dxfId="0" priority="29">
      <formula>AND(ISBLANK(F14)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30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31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3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5">
    <cfRule type="expression" dxfId="0" priority="33">
      <formula>AND(ISBLANK(F15)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34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35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3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6">
    <cfRule type="expression" dxfId="0" priority="37">
      <formula>AND(ISBLANK(F16)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38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39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40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7">
    <cfRule type="expression" dxfId="0" priority="41">
      <formula>AND(ISBLANK(F17)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42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43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44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8">
    <cfRule type="expression" dxfId="0" priority="45">
      <formula>AND(ISBLANK(F18)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46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47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4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9">
    <cfRule type="expression" dxfId="0" priority="49">
      <formula>AND(ISBLANK(F19)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50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51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5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0">
    <cfRule type="expression" dxfId="0" priority="53">
      <formula>AND(ISBLANK(F20)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54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55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5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1">
    <cfRule type="expression" dxfId="0" priority="57">
      <formula>AND(ISBLANK(F21)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58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59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60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2">
    <cfRule type="expression" dxfId="0" priority="61">
      <formula>AND(ISBLANK(F22)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62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63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64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3">
    <cfRule type="expression" dxfId="0" priority="65">
      <formula>AND(ISBLANK(F23)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66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67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6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4">
    <cfRule type="expression" dxfId="0" priority="69">
      <formula>AND(ISBLANK(F24)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70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71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7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5">
    <cfRule type="expression" dxfId="0" priority="73">
      <formula>AND(ISBLANK(F25)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74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75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7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6">
    <cfRule type="expression" dxfId="0" priority="77">
      <formula>AND(ISBLANK(F26)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78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79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80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7">
    <cfRule type="expression" dxfId="0" priority="81">
      <formula>AND(ISBLANK(F27)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82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83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84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8">
    <cfRule type="expression" dxfId="0" priority="85">
      <formula>AND(ISBLANK(F28)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86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87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8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9">
    <cfRule type="expression" dxfId="0" priority="89">
      <formula>AND(ISBLANK(F29)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90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91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9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0">
    <cfRule type="expression" dxfId="0" priority="93">
      <formula>AND(ISBLANK(F30)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94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95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9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1">
    <cfRule type="expression" dxfId="0" priority="97">
      <formula>AND(ISBLANK(F31)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98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99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100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2">
    <cfRule type="expression" dxfId="0" priority="101">
      <formula>AND(ISBLANK(F32)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102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103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104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3">
    <cfRule type="expression" dxfId="0" priority="105">
      <formula>AND(ISBLANK(F33)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106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107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10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4">
    <cfRule type="expression" dxfId="0" priority="109">
      <formula>AND(ISBLANK(F34)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110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111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11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5">
    <cfRule type="expression" dxfId="0" priority="113">
      <formula>AND(ISBLANK(F35)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114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115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11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6">
    <cfRule type="expression" dxfId="0" priority="117">
      <formula>AND(ISBLANK(F36)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118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119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120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7">
    <cfRule type="expression" dxfId="0" priority="121">
      <formula>AND(ISBLANK(F37)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122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123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124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8">
    <cfRule type="expression" dxfId="0" priority="125">
      <formula>AND(ISBLANK(F38)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126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127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12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9">
    <cfRule type="expression" dxfId="0" priority="129">
      <formula>AND(ISBLANK(F39)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130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131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13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40">
    <cfRule type="expression" dxfId="0" priority="133">
      <formula>AND(ISBLANK(F40)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134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135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13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41">
    <cfRule type="expression" dxfId="0" priority="137">
      <formula>AND(ISBLANK(F41)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138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139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140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7">
    <cfRule type="expression" dxfId="0" priority="1">
      <formula>AND(ISBLANK(F7)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2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3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4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8">
    <cfRule type="expression" dxfId="0" priority="5">
      <formula>AND(ISBLANK(F8)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6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7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9">
    <cfRule type="expression" dxfId="0" priority="9">
      <formula>AND(ISBLANK(F9),ISBLANK(INDIRECT(ADDRESS(ROW(),COLUMN(newark_part_data)+4))),ISBLANK(INDIRECT(ADDRESS(ROW(),COLUMN(tme_part_data)+4))),ISBLANK(INDIRECT(ADDRESS(ROW(),COLUMN(rs_part_data)+4))),ISBLANK(INDIRECT(ADDRESS(ROW(),COLUMN(digikey_part_data)+4))),ISBLANK(INDIRECT(ADDRESS(ROW(),COLUMN(farnell_part_data)+4))),ISBLANK(INDIRECT(ADDRESS(ROW(),COLUMN(mouser_part_data)+4))))</formula>
    </cfRule>
    <cfRule type="expression" dxfId="1" priority="10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2" priority="11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3" priority="1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J18">
    <cfRule type="cellIs" dxfId="1" priority="141" operator="equal">
      <formula>0</formula>
    </cfRule>
    <cfRule type="cellIs" dxfId="2" priority="142" operator="lessThan">
      <formula>G18</formula>
    </cfRule>
  </conditionalFormatting>
  <conditionalFormatting sqref="J19">
    <cfRule type="cellIs" dxfId="1" priority="146" operator="equal">
      <formula>0</formula>
    </cfRule>
    <cfRule type="cellIs" dxfId="2" priority="147" operator="lessThan">
      <formula>G19</formula>
    </cfRule>
  </conditionalFormatting>
  <conditionalFormatting sqref="J21">
    <cfRule type="cellIs" dxfId="1" priority="151" operator="equal">
      <formula>0</formula>
    </cfRule>
    <cfRule type="cellIs" dxfId="2" priority="152" operator="lessThan">
      <formula>G21</formula>
    </cfRule>
  </conditionalFormatting>
  <conditionalFormatting sqref="J24">
    <cfRule type="cellIs" dxfId="1" priority="156" operator="equal">
      <formula>0</formula>
    </cfRule>
    <cfRule type="cellIs" dxfId="2" priority="157" operator="lessThan">
      <formula>G24</formula>
    </cfRule>
  </conditionalFormatting>
  <conditionalFormatting sqref="J25">
    <cfRule type="cellIs" dxfId="1" priority="161" operator="equal">
      <formula>0</formula>
    </cfRule>
    <cfRule type="cellIs" dxfId="2" priority="162" operator="lessThan">
      <formula>G25</formula>
    </cfRule>
  </conditionalFormatting>
  <conditionalFormatting sqref="J26">
    <cfRule type="cellIs" dxfId="1" priority="166" operator="equal">
      <formula>0</formula>
    </cfRule>
    <cfRule type="cellIs" dxfId="2" priority="167" operator="lessThan">
      <formula>G26</formula>
    </cfRule>
  </conditionalFormatting>
  <conditionalFormatting sqref="J27">
    <cfRule type="cellIs" dxfId="1" priority="171" operator="equal">
      <formula>0</formula>
    </cfRule>
    <cfRule type="cellIs" dxfId="2" priority="172" operator="lessThan">
      <formula>G27</formula>
    </cfRule>
  </conditionalFormatting>
  <conditionalFormatting sqref="J30">
    <cfRule type="cellIs" dxfId="1" priority="176" operator="equal">
      <formula>0</formula>
    </cfRule>
    <cfRule type="cellIs" dxfId="2" priority="177" operator="lessThan">
      <formula>G30</formula>
    </cfRule>
  </conditionalFormatting>
  <conditionalFormatting sqref="J31">
    <cfRule type="cellIs" dxfId="1" priority="181" operator="equal">
      <formula>0</formula>
    </cfRule>
    <cfRule type="cellIs" dxfId="2" priority="182" operator="lessThan">
      <formula>G31</formula>
    </cfRule>
  </conditionalFormatting>
  <conditionalFormatting sqref="J33">
    <cfRule type="cellIs" dxfId="1" priority="186" operator="equal">
      <formula>0</formula>
    </cfRule>
    <cfRule type="cellIs" dxfId="2" priority="187" operator="lessThan">
      <formula>G33</formula>
    </cfRule>
  </conditionalFormatting>
  <conditionalFormatting sqref="J34">
    <cfRule type="cellIs" dxfId="1" priority="191" operator="equal">
      <formula>0</formula>
    </cfRule>
    <cfRule type="cellIs" dxfId="2" priority="192" operator="lessThan">
      <formula>G34</formula>
    </cfRule>
  </conditionalFormatting>
  <conditionalFormatting sqref="J35">
    <cfRule type="cellIs" dxfId="1" priority="196" operator="equal">
      <formula>0</formula>
    </cfRule>
    <cfRule type="cellIs" dxfId="2" priority="197" operator="lessThan">
      <formula>G35</formula>
    </cfRule>
  </conditionalFormatting>
  <conditionalFormatting sqref="J36">
    <cfRule type="cellIs" dxfId="1" priority="201" operator="equal">
      <formula>0</formula>
    </cfRule>
    <cfRule type="cellIs" dxfId="2" priority="202" operator="lessThan">
      <formula>G36</formula>
    </cfRule>
  </conditionalFormatting>
  <conditionalFormatting sqref="J38">
    <cfRule type="cellIs" dxfId="1" priority="206" operator="equal">
      <formula>0</formula>
    </cfRule>
    <cfRule type="cellIs" dxfId="2" priority="207" operator="lessThan">
      <formula>G38</formula>
    </cfRule>
  </conditionalFormatting>
  <conditionalFormatting sqref="J40">
    <cfRule type="cellIs" dxfId="1" priority="211" operator="equal">
      <formula>0</formula>
    </cfRule>
    <cfRule type="cellIs" dxfId="2" priority="212" operator="lessThan">
      <formula>G40</formula>
    </cfRule>
  </conditionalFormatting>
  <conditionalFormatting sqref="J41">
    <cfRule type="cellIs" dxfId="1" priority="216" operator="equal">
      <formula>0</formula>
    </cfRule>
    <cfRule type="cellIs" dxfId="2" priority="217" operator="lessThan">
      <formula>G41</formula>
    </cfRule>
  </conditionalFormatting>
  <conditionalFormatting sqref="K18">
    <cfRule type="cellIs" dxfId="1" priority="143" operator="greaterThan">
      <formula>J18</formula>
    </cfRule>
  </conditionalFormatting>
  <conditionalFormatting sqref="K19">
    <cfRule type="cellIs" dxfId="1" priority="148" operator="greaterThan">
      <formula>J19</formula>
    </cfRule>
  </conditionalFormatting>
  <conditionalFormatting sqref="K21">
    <cfRule type="cellIs" dxfId="1" priority="153" operator="greaterThan">
      <formula>J21</formula>
    </cfRule>
  </conditionalFormatting>
  <conditionalFormatting sqref="K24">
    <cfRule type="cellIs" dxfId="1" priority="158" operator="greaterThan">
      <formula>J24</formula>
    </cfRule>
  </conditionalFormatting>
  <conditionalFormatting sqref="K25">
    <cfRule type="cellIs" dxfId="1" priority="163" operator="greaterThan">
      <formula>J25</formula>
    </cfRule>
  </conditionalFormatting>
  <conditionalFormatting sqref="K26">
    <cfRule type="cellIs" dxfId="1" priority="168" operator="greaterThan">
      <formula>J26</formula>
    </cfRule>
  </conditionalFormatting>
  <conditionalFormatting sqref="K27">
    <cfRule type="cellIs" dxfId="1" priority="173" operator="greaterThan">
      <formula>J27</formula>
    </cfRule>
  </conditionalFormatting>
  <conditionalFormatting sqref="K30">
    <cfRule type="cellIs" dxfId="1" priority="178" operator="greaterThan">
      <formula>J30</formula>
    </cfRule>
  </conditionalFormatting>
  <conditionalFormatting sqref="K31">
    <cfRule type="cellIs" dxfId="1" priority="183" operator="greaterThan">
      <formula>J31</formula>
    </cfRule>
  </conditionalFormatting>
  <conditionalFormatting sqref="K33">
    <cfRule type="cellIs" dxfId="1" priority="188" operator="greaterThan">
      <formula>J33</formula>
    </cfRule>
  </conditionalFormatting>
  <conditionalFormatting sqref="K34">
    <cfRule type="cellIs" dxfId="1" priority="193" operator="greaterThan">
      <formula>J34</formula>
    </cfRule>
  </conditionalFormatting>
  <conditionalFormatting sqref="K35">
    <cfRule type="cellIs" dxfId="1" priority="198" operator="greaterThan">
      <formula>J35</formula>
    </cfRule>
  </conditionalFormatting>
  <conditionalFormatting sqref="K36">
    <cfRule type="cellIs" dxfId="1" priority="203" operator="greaterThan">
      <formula>J36</formula>
    </cfRule>
  </conditionalFormatting>
  <conditionalFormatting sqref="K38">
    <cfRule type="cellIs" dxfId="1" priority="208" operator="greaterThan">
      <formula>J38</formula>
    </cfRule>
  </conditionalFormatting>
  <conditionalFormatting sqref="K40">
    <cfRule type="cellIs" dxfId="1" priority="213" operator="greaterThan">
      <formula>J40</formula>
    </cfRule>
  </conditionalFormatting>
  <conditionalFormatting sqref="K41">
    <cfRule type="cellIs" dxfId="1" priority="218" operator="greaterThan">
      <formula>J41</formula>
    </cfRule>
  </conditionalFormatting>
  <conditionalFormatting sqref="L18">
    <cfRule type="cellIs" dxfId="4" priority="145" operator="lessThanOrEqual">
      <formula>H18</formula>
    </cfRule>
  </conditionalFormatting>
  <conditionalFormatting sqref="L19">
    <cfRule type="cellIs" dxfId="4" priority="150" operator="lessThanOrEqual">
      <formula>H19</formula>
    </cfRule>
  </conditionalFormatting>
  <conditionalFormatting sqref="L21">
    <cfRule type="cellIs" dxfId="4" priority="155" operator="lessThanOrEqual">
      <formula>H21</formula>
    </cfRule>
  </conditionalFormatting>
  <conditionalFormatting sqref="L24">
    <cfRule type="cellIs" dxfId="4" priority="160" operator="lessThanOrEqual">
      <formula>H24</formula>
    </cfRule>
  </conditionalFormatting>
  <conditionalFormatting sqref="L25">
    <cfRule type="cellIs" dxfId="4" priority="165" operator="lessThanOrEqual">
      <formula>H25</formula>
    </cfRule>
  </conditionalFormatting>
  <conditionalFormatting sqref="L26">
    <cfRule type="cellIs" dxfId="4" priority="170" operator="lessThanOrEqual">
      <formula>H26</formula>
    </cfRule>
  </conditionalFormatting>
  <conditionalFormatting sqref="L27">
    <cfRule type="cellIs" dxfId="4" priority="175" operator="lessThanOrEqual">
      <formula>H27</formula>
    </cfRule>
  </conditionalFormatting>
  <conditionalFormatting sqref="L30">
    <cfRule type="cellIs" dxfId="4" priority="180" operator="lessThanOrEqual">
      <formula>H30</formula>
    </cfRule>
  </conditionalFormatting>
  <conditionalFormatting sqref="L31">
    <cfRule type="cellIs" dxfId="4" priority="185" operator="lessThanOrEqual">
      <formula>H31</formula>
    </cfRule>
  </conditionalFormatting>
  <conditionalFormatting sqref="L33">
    <cfRule type="cellIs" dxfId="4" priority="190" operator="lessThanOrEqual">
      <formula>H33</formula>
    </cfRule>
  </conditionalFormatting>
  <conditionalFormatting sqref="L34">
    <cfRule type="cellIs" dxfId="4" priority="195" operator="lessThanOrEqual">
      <formula>H34</formula>
    </cfRule>
  </conditionalFormatting>
  <conditionalFormatting sqref="L35">
    <cfRule type="cellIs" dxfId="4" priority="200" operator="lessThanOrEqual">
      <formula>H35</formula>
    </cfRule>
  </conditionalFormatting>
  <conditionalFormatting sqref="L36">
    <cfRule type="cellIs" dxfId="4" priority="205" operator="lessThanOrEqual">
      <formula>H36</formula>
    </cfRule>
  </conditionalFormatting>
  <conditionalFormatting sqref="L38">
    <cfRule type="cellIs" dxfId="4" priority="210" operator="lessThanOrEqual">
      <formula>H38</formula>
    </cfRule>
  </conditionalFormatting>
  <conditionalFormatting sqref="L40">
    <cfRule type="cellIs" dxfId="4" priority="215" operator="lessThanOrEqual">
      <formula>H40</formula>
    </cfRule>
  </conditionalFormatting>
  <conditionalFormatting sqref="L41">
    <cfRule type="cellIs" dxfId="4" priority="220" operator="lessThanOrEqual">
      <formula>H41</formula>
    </cfRule>
  </conditionalFormatting>
  <conditionalFormatting sqref="M18">
    <cfRule type="cellIs" dxfId="4" priority="144" operator="lessThanOrEqual">
      <formula>I18</formula>
    </cfRule>
  </conditionalFormatting>
  <conditionalFormatting sqref="M19">
    <cfRule type="cellIs" dxfId="4" priority="149" operator="lessThanOrEqual">
      <formula>I19</formula>
    </cfRule>
  </conditionalFormatting>
  <conditionalFormatting sqref="M21">
    <cfRule type="cellIs" dxfId="4" priority="154" operator="lessThanOrEqual">
      <formula>I21</formula>
    </cfRule>
  </conditionalFormatting>
  <conditionalFormatting sqref="M24">
    <cfRule type="cellIs" dxfId="4" priority="159" operator="lessThanOrEqual">
      <formula>I24</formula>
    </cfRule>
  </conditionalFormatting>
  <conditionalFormatting sqref="M25">
    <cfRule type="cellIs" dxfId="4" priority="164" operator="lessThanOrEqual">
      <formula>I25</formula>
    </cfRule>
  </conditionalFormatting>
  <conditionalFormatting sqref="M26">
    <cfRule type="cellIs" dxfId="4" priority="169" operator="lessThanOrEqual">
      <formula>I26</formula>
    </cfRule>
  </conditionalFormatting>
  <conditionalFormatting sqref="M27">
    <cfRule type="cellIs" dxfId="4" priority="174" operator="lessThanOrEqual">
      <formula>I27</formula>
    </cfRule>
  </conditionalFormatting>
  <conditionalFormatting sqref="M30">
    <cfRule type="cellIs" dxfId="4" priority="179" operator="lessThanOrEqual">
      <formula>I30</formula>
    </cfRule>
  </conditionalFormatting>
  <conditionalFormatting sqref="M31">
    <cfRule type="cellIs" dxfId="4" priority="184" operator="lessThanOrEqual">
      <formula>I31</formula>
    </cfRule>
  </conditionalFormatting>
  <conditionalFormatting sqref="M33">
    <cfRule type="cellIs" dxfId="4" priority="189" operator="lessThanOrEqual">
      <formula>I33</formula>
    </cfRule>
  </conditionalFormatting>
  <conditionalFormatting sqref="M34">
    <cfRule type="cellIs" dxfId="4" priority="194" operator="lessThanOrEqual">
      <formula>I34</formula>
    </cfRule>
  </conditionalFormatting>
  <conditionalFormatting sqref="M35">
    <cfRule type="cellIs" dxfId="4" priority="199" operator="lessThanOrEqual">
      <formula>I35</formula>
    </cfRule>
  </conditionalFormatting>
  <conditionalFormatting sqref="M36">
    <cfRule type="cellIs" dxfId="4" priority="204" operator="lessThanOrEqual">
      <formula>I36</formula>
    </cfRule>
  </conditionalFormatting>
  <conditionalFormatting sqref="M38">
    <cfRule type="cellIs" dxfId="4" priority="209" operator="lessThanOrEqual">
      <formula>I38</formula>
    </cfRule>
  </conditionalFormatting>
  <conditionalFormatting sqref="M40">
    <cfRule type="cellIs" dxfId="4" priority="214" operator="lessThanOrEqual">
      <formula>I40</formula>
    </cfRule>
  </conditionalFormatting>
  <conditionalFormatting sqref="M41">
    <cfRule type="cellIs" dxfId="4" priority="219" operator="lessThanOrEqual">
      <formula>I41</formula>
    </cfRule>
  </conditionalFormatting>
  <conditionalFormatting sqref="O19">
    <cfRule type="cellIs" dxfId="1" priority="221" operator="equal">
      <formula>0</formula>
    </cfRule>
    <cfRule type="cellIs" dxfId="2" priority="222" operator="lessThan">
      <formula>G19</formula>
    </cfRule>
  </conditionalFormatting>
  <conditionalFormatting sqref="O24">
    <cfRule type="cellIs" dxfId="1" priority="226" operator="equal">
      <formula>0</formula>
    </cfRule>
    <cfRule type="cellIs" dxfId="2" priority="227" operator="lessThan">
      <formula>G24</formula>
    </cfRule>
  </conditionalFormatting>
  <conditionalFormatting sqref="O25">
    <cfRule type="cellIs" dxfId="1" priority="231" operator="equal">
      <formula>0</formula>
    </cfRule>
    <cfRule type="cellIs" dxfId="2" priority="232" operator="lessThan">
      <formula>G25</formula>
    </cfRule>
  </conditionalFormatting>
  <conditionalFormatting sqref="O26">
    <cfRule type="cellIs" dxfId="1" priority="236" operator="equal">
      <formula>0</formula>
    </cfRule>
    <cfRule type="cellIs" dxfId="2" priority="237" operator="lessThan">
      <formula>G26</formula>
    </cfRule>
  </conditionalFormatting>
  <conditionalFormatting sqref="O33">
    <cfRule type="cellIs" dxfId="1" priority="241" operator="equal">
      <formula>0</formula>
    </cfRule>
    <cfRule type="cellIs" dxfId="2" priority="242" operator="lessThan">
      <formula>G33</formula>
    </cfRule>
  </conditionalFormatting>
  <conditionalFormatting sqref="O36">
    <cfRule type="cellIs" dxfId="1" priority="246" operator="equal">
      <formula>0</formula>
    </cfRule>
    <cfRule type="cellIs" dxfId="2" priority="247" operator="lessThan">
      <formula>G36</formula>
    </cfRule>
  </conditionalFormatting>
  <conditionalFormatting sqref="O41">
    <cfRule type="cellIs" dxfId="1" priority="251" operator="equal">
      <formula>0</formula>
    </cfRule>
    <cfRule type="cellIs" dxfId="2" priority="252" operator="lessThan">
      <formula>G41</formula>
    </cfRule>
  </conditionalFormatting>
  <conditionalFormatting sqref="P19">
    <cfRule type="cellIs" dxfId="1" priority="223" operator="greaterThan">
      <formula>O19</formula>
    </cfRule>
  </conditionalFormatting>
  <conditionalFormatting sqref="P24">
    <cfRule type="cellIs" dxfId="1" priority="228" operator="greaterThan">
      <formula>O24</formula>
    </cfRule>
  </conditionalFormatting>
  <conditionalFormatting sqref="P25">
    <cfRule type="cellIs" dxfId="1" priority="233" operator="greaterThan">
      <formula>O25</formula>
    </cfRule>
  </conditionalFormatting>
  <conditionalFormatting sqref="P26">
    <cfRule type="cellIs" dxfId="1" priority="238" operator="greaterThan">
      <formula>O26</formula>
    </cfRule>
  </conditionalFormatting>
  <conditionalFormatting sqref="P33">
    <cfRule type="cellIs" dxfId="1" priority="243" operator="greaterThan">
      <formula>O33</formula>
    </cfRule>
  </conditionalFormatting>
  <conditionalFormatting sqref="P36">
    <cfRule type="cellIs" dxfId="1" priority="248" operator="greaterThan">
      <formula>O36</formula>
    </cfRule>
  </conditionalFormatting>
  <conditionalFormatting sqref="P41">
    <cfRule type="cellIs" dxfId="1" priority="253" operator="greaterThan">
      <formula>O41</formula>
    </cfRule>
  </conditionalFormatting>
  <conditionalFormatting sqref="Q19">
    <cfRule type="cellIs" dxfId="4" priority="225" operator="lessThanOrEqual">
      <formula>H19</formula>
    </cfRule>
  </conditionalFormatting>
  <conditionalFormatting sqref="Q24">
    <cfRule type="cellIs" dxfId="4" priority="230" operator="lessThanOrEqual">
      <formula>H24</formula>
    </cfRule>
  </conditionalFormatting>
  <conditionalFormatting sqref="Q25">
    <cfRule type="cellIs" dxfId="4" priority="235" operator="lessThanOrEqual">
      <formula>H25</formula>
    </cfRule>
  </conditionalFormatting>
  <conditionalFormatting sqref="Q26">
    <cfRule type="cellIs" dxfId="4" priority="240" operator="lessThanOrEqual">
      <formula>H26</formula>
    </cfRule>
  </conditionalFormatting>
  <conditionalFormatting sqref="Q33">
    <cfRule type="cellIs" dxfId="4" priority="245" operator="lessThanOrEqual">
      <formula>H33</formula>
    </cfRule>
  </conditionalFormatting>
  <conditionalFormatting sqref="Q36">
    <cfRule type="cellIs" dxfId="4" priority="250" operator="lessThanOrEqual">
      <formula>H36</formula>
    </cfRule>
  </conditionalFormatting>
  <conditionalFormatting sqref="Q41">
    <cfRule type="cellIs" dxfId="4" priority="255" operator="lessThanOrEqual">
      <formula>H41</formula>
    </cfRule>
  </conditionalFormatting>
  <conditionalFormatting sqref="R19">
    <cfRule type="cellIs" dxfId="4" priority="224" operator="lessThanOrEqual">
      <formula>I19</formula>
    </cfRule>
  </conditionalFormatting>
  <conditionalFormatting sqref="R24">
    <cfRule type="cellIs" dxfId="4" priority="229" operator="lessThanOrEqual">
      <formula>I24</formula>
    </cfRule>
  </conditionalFormatting>
  <conditionalFormatting sqref="R25">
    <cfRule type="cellIs" dxfId="4" priority="234" operator="lessThanOrEqual">
      <formula>I25</formula>
    </cfRule>
  </conditionalFormatting>
  <conditionalFormatting sqref="R26">
    <cfRule type="cellIs" dxfId="4" priority="239" operator="lessThanOrEqual">
      <formula>I26</formula>
    </cfRule>
  </conditionalFormatting>
  <conditionalFormatting sqref="R33">
    <cfRule type="cellIs" dxfId="4" priority="244" operator="lessThanOrEqual">
      <formula>I33</formula>
    </cfRule>
  </conditionalFormatting>
  <conditionalFormatting sqref="R36">
    <cfRule type="cellIs" dxfId="4" priority="249" operator="lessThanOrEqual">
      <formula>I36</formula>
    </cfRule>
  </conditionalFormatting>
  <conditionalFormatting sqref="R41">
    <cfRule type="cellIs" dxfId="4" priority="254" operator="lessThanOrEqual">
      <formula>I41</formula>
    </cfRule>
  </conditionalFormatting>
  <conditionalFormatting sqref="T24">
    <cfRule type="cellIs" dxfId="1" priority="256" operator="equal">
      <formula>0</formula>
    </cfRule>
    <cfRule type="cellIs" dxfId="2" priority="257" operator="lessThan">
      <formula>G24</formula>
    </cfRule>
  </conditionalFormatting>
  <conditionalFormatting sqref="U24">
    <cfRule type="cellIs" dxfId="1" priority="258" operator="greaterThan">
      <formula>T24</formula>
    </cfRule>
  </conditionalFormatting>
  <conditionalFormatting sqref="V24">
    <cfRule type="cellIs" dxfId="4" priority="260" operator="lessThanOrEqual">
      <formula>H24</formula>
    </cfRule>
  </conditionalFormatting>
  <conditionalFormatting sqref="W24">
    <cfRule type="cellIs" dxfId="4" priority="259" operator="lessThanOrEqual">
      <formula>I24</formula>
    </cfRule>
  </conditionalFormatting>
  <conditionalFormatting sqref="Y17">
    <cfRule type="cellIs" dxfId="1" priority="261" operator="equal">
      <formula>0</formula>
    </cfRule>
    <cfRule type="cellIs" dxfId="2" priority="262" operator="lessThan">
      <formula>G17</formula>
    </cfRule>
  </conditionalFormatting>
  <conditionalFormatting sqref="Y19">
    <cfRule type="cellIs" dxfId="1" priority="266" operator="equal">
      <formula>0</formula>
    </cfRule>
    <cfRule type="cellIs" dxfId="2" priority="267" operator="lessThan">
      <formula>G19</formula>
    </cfRule>
  </conditionalFormatting>
  <conditionalFormatting sqref="Y24">
    <cfRule type="cellIs" dxfId="1" priority="271" operator="equal">
      <formula>0</formula>
    </cfRule>
    <cfRule type="cellIs" dxfId="2" priority="272" operator="lessThan">
      <formula>G24</formula>
    </cfRule>
  </conditionalFormatting>
  <conditionalFormatting sqref="Y25">
    <cfRule type="cellIs" dxfId="1" priority="276" operator="equal">
      <formula>0</formula>
    </cfRule>
    <cfRule type="cellIs" dxfId="2" priority="277" operator="lessThan">
      <formula>G25</formula>
    </cfRule>
  </conditionalFormatting>
  <conditionalFormatting sqref="Y26">
    <cfRule type="cellIs" dxfId="1" priority="281" operator="equal">
      <formula>0</formula>
    </cfRule>
    <cfRule type="cellIs" dxfId="2" priority="282" operator="lessThan">
      <formula>G26</formula>
    </cfRule>
  </conditionalFormatting>
  <conditionalFormatting sqref="Y34">
    <cfRule type="cellIs" dxfId="1" priority="286" operator="equal">
      <formula>0</formula>
    </cfRule>
    <cfRule type="cellIs" dxfId="2" priority="287" operator="lessThan">
      <formula>G34</formula>
    </cfRule>
  </conditionalFormatting>
  <conditionalFormatting sqref="Y36">
    <cfRule type="cellIs" dxfId="1" priority="291" operator="equal">
      <formula>0</formula>
    </cfRule>
    <cfRule type="cellIs" dxfId="2" priority="292" operator="lessThan">
      <formula>G36</formula>
    </cfRule>
  </conditionalFormatting>
  <conditionalFormatting sqref="Y41">
    <cfRule type="cellIs" dxfId="1" priority="296" operator="equal">
      <formula>0</formula>
    </cfRule>
    <cfRule type="cellIs" dxfId="2" priority="297" operator="lessThan">
      <formula>G41</formula>
    </cfRule>
  </conditionalFormatting>
  <conditionalFormatting sqref="Z17">
    <cfRule type="cellIs" dxfId="1" priority="263" operator="greaterThan">
      <formula>Y17</formula>
    </cfRule>
  </conditionalFormatting>
  <conditionalFormatting sqref="Z19">
    <cfRule type="cellIs" dxfId="1" priority="268" operator="greaterThan">
      <formula>Y19</formula>
    </cfRule>
  </conditionalFormatting>
  <conditionalFormatting sqref="Z24">
    <cfRule type="cellIs" dxfId="1" priority="273" operator="greaterThan">
      <formula>Y24</formula>
    </cfRule>
  </conditionalFormatting>
  <conditionalFormatting sqref="Z25">
    <cfRule type="cellIs" dxfId="1" priority="278" operator="greaterThan">
      <formula>Y25</formula>
    </cfRule>
  </conditionalFormatting>
  <conditionalFormatting sqref="Z26">
    <cfRule type="cellIs" dxfId="1" priority="283" operator="greaterThan">
      <formula>Y26</formula>
    </cfRule>
  </conditionalFormatting>
  <conditionalFormatting sqref="Z34">
    <cfRule type="cellIs" dxfId="1" priority="288" operator="greaterThan">
      <formula>Y34</formula>
    </cfRule>
  </conditionalFormatting>
  <conditionalFormatting sqref="Z36">
    <cfRule type="cellIs" dxfId="1" priority="293" operator="greaterThan">
      <formula>Y36</formula>
    </cfRule>
  </conditionalFormatting>
  <conditionalFormatting sqref="Z41">
    <cfRule type="cellIs" dxfId="1" priority="298" operator="greaterThan">
      <formula>Y41</formula>
    </cfRule>
  </conditionalFormatting>
  <hyperlinks>
    <hyperlink ref="S17" r:id="rId1"/>
    <hyperlink ref="AC17" r:id="rId2"/>
    <hyperlink ref="AM17" r:id="rId3" location=""/>
    <hyperlink ref="N18" r:id="rId4"/>
    <hyperlink ref="AH18" r:id="rId5"/>
    <hyperlink ref="N19" r:id="rId6"/>
    <hyperlink ref="S19" r:id="rId7"/>
    <hyperlink ref="AC19" r:id="rId8"/>
    <hyperlink ref="AH19" r:id="rId9"/>
    <hyperlink ref="AM19" r:id="rId10"/>
    <hyperlink ref="N21" r:id="rId11"/>
    <hyperlink ref="AH21" r:id="rId12"/>
    <hyperlink ref="N24" r:id="rId13"/>
    <hyperlink ref="S24" r:id="rId14"/>
    <hyperlink ref="X24" r:id="rId15"/>
    <hyperlink ref="AC24" r:id="rId16"/>
    <hyperlink ref="AH24" r:id="rId17"/>
    <hyperlink ref="N25" r:id="rId18"/>
    <hyperlink ref="S25" r:id="rId19"/>
    <hyperlink ref="AC25" r:id="rId20"/>
    <hyperlink ref="AH25" r:id="rId21"/>
    <hyperlink ref="AM25" r:id="rId22"/>
    <hyperlink ref="N26" r:id="rId23"/>
    <hyperlink ref="S26" r:id="rId24"/>
    <hyperlink ref="AC26" r:id="rId25"/>
    <hyperlink ref="AM26" r:id="rId26" location=""/>
    <hyperlink ref="N27" r:id="rId27"/>
    <hyperlink ref="AM27" r:id="rId28" location=""/>
    <hyperlink ref="N30" r:id="rId29"/>
    <hyperlink ref="AH30" r:id="rId30"/>
    <hyperlink ref="AM30" r:id="rId31" location=""/>
    <hyperlink ref="N31" r:id="rId32"/>
    <hyperlink ref="AH31" r:id="rId33"/>
    <hyperlink ref="N33" r:id="rId34"/>
    <hyperlink ref="S33" r:id="rId35"/>
    <hyperlink ref="AC33" r:id="rId36"/>
    <hyperlink ref="AH33" r:id="rId37"/>
    <hyperlink ref="N34" r:id="rId38"/>
    <hyperlink ref="AC34" r:id="rId39"/>
    <hyperlink ref="AH34" r:id="rId40"/>
    <hyperlink ref="AM34" r:id="rId41"/>
    <hyperlink ref="F35" r:id="rId42"/>
    <hyperlink ref="N35" r:id="rId43"/>
    <hyperlink ref="AH35" r:id="rId44"/>
    <hyperlink ref="AM35" r:id="rId45"/>
    <hyperlink ref="N36" r:id="rId46"/>
    <hyperlink ref="S36" r:id="rId47"/>
    <hyperlink ref="AC36" r:id="rId48"/>
    <hyperlink ref="AH36" r:id="rId49"/>
    <hyperlink ref="AM36" r:id="rId50"/>
    <hyperlink ref="AM37" r:id="rId51"/>
    <hyperlink ref="N38" r:id="rId52"/>
    <hyperlink ref="AH38" r:id="rId53"/>
    <hyperlink ref="AM38" r:id="rId54"/>
    <hyperlink ref="AC39" r:id="rId55"/>
    <hyperlink ref="N40" r:id="rId56"/>
    <hyperlink ref="AH40" r:id="rId57"/>
    <hyperlink ref="N41" r:id="rId58"/>
    <hyperlink ref="S41" r:id="rId59"/>
    <hyperlink ref="AC41" r:id="rId60"/>
    <hyperlink ref="AH41" r:id="rId61"/>
  </hyperlinks>
  <pageMargins left="0.7" right="0.7" top="0.75" bottom="0.75" header="0.3" footer="0.3"/>
  <legacyDrawing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ThermocoupleLogger. 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2018-07-04T22:36:03Z</dcterms:created>
  <dcterms:modified xsi:type="dcterms:W3CDTF">2018-07-04T22:36:03Z</dcterms:modified>
</cp:coreProperties>
</file>