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645" activeTab="5"/>
  </bookViews>
  <sheets>
    <sheet name="Formulas" sheetId="19" r:id="rId1"/>
    <sheet name="Logical Operators" sheetId="22" r:id="rId2"/>
    <sheet name="Advanced Logical Operators " sheetId="29" r:id="rId3"/>
    <sheet name="Database Functions" sheetId="36" r:id="rId4"/>
    <sheet name="Stats Functions" sheetId="10" r:id="rId5"/>
    <sheet name="Formula Formatting" sheetId="41" r:id="rId6"/>
  </sheets>
  <definedNames>
    <definedName name="_xlnm._FilterDatabase" localSheetId="3" hidden="1">'Database Functions'!$B$4:$G$34</definedName>
  </definedNames>
  <calcPr calcId="144525"/>
</workbook>
</file>

<file path=xl/sharedStrings.xml><?xml version="1.0" encoding="utf-8"?>
<sst xmlns="http://schemas.openxmlformats.org/spreadsheetml/2006/main" count="418" uniqueCount="107">
  <si>
    <t>Date</t>
  </si>
  <si>
    <t>Phone Calls</t>
  </si>
  <si>
    <t>Leads</t>
  </si>
  <si>
    <t>Sales</t>
  </si>
  <si>
    <t>Leads per Call</t>
  </si>
  <si>
    <t>Sales per Call</t>
  </si>
  <si>
    <t>Student</t>
  </si>
  <si>
    <t>Gender</t>
  </si>
  <si>
    <t>Score</t>
  </si>
  <si>
    <t>Pass/Fail</t>
  </si>
  <si>
    <t>Letter</t>
  </si>
  <si>
    <t>Outlier</t>
  </si>
  <si>
    <t>Award</t>
  </si>
  <si>
    <t>Jill</t>
  </si>
  <si>
    <t>F</t>
  </si>
  <si>
    <t>Tom</t>
  </si>
  <si>
    <t>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</si>
  <si>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</si>
  <si>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</si>
  <si>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</si>
  <si>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</si>
  <si>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</si>
  <si>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</si>
  <si>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</si>
  <si>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</si>
  <si>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</si>
  <si>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</si>
  <si>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</si>
  <si>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</si>
  <si>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</si>
  <si>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Employee</t>
  </si>
  <si>
    <t>Office</t>
  </si>
  <si>
    <t>Department</t>
  </si>
  <si>
    <t>2015 Sales</t>
  </si>
  <si>
    <t>2016 Sales</t>
  </si>
  <si>
    <t>Kathy</t>
  </si>
  <si>
    <t>BOS</t>
  </si>
  <si>
    <t>Electronics</t>
  </si>
  <si>
    <t>Max 2016 Sales in NYC office:</t>
  </si>
  <si>
    <t>John</t>
  </si>
  <si>
    <t>Mindy</t>
  </si>
  <si>
    <t>Apparel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</si>
  <si>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</si>
  <si>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</si>
  <si>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</si>
  <si>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</si>
  <si>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</si>
  <si>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</si>
  <si>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</si>
  <si>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</si>
  <si>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</si>
  <si>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</si>
  <si>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</si>
  <si>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</si>
  <si>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</si>
  <si>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</si>
  <si>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</si>
  <si>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</si>
  <si>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Pear Company - Q1 Expenses</t>
  </si>
  <si>
    <t>Division</t>
  </si>
  <si>
    <t>Category</t>
  </si>
  <si>
    <t>January</t>
  </si>
  <si>
    <t>February</t>
  </si>
  <si>
    <t>March</t>
  </si>
  <si>
    <t>Total Expenses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</si>
  <si>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</si>
  <si>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</si>
  <si>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</si>
  <si>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</si>
  <si>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</si>
  <si>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</si>
  <si>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</si>
  <si>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</si>
  <si>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</si>
  <si>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</si>
  <si>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Total Expense</t>
  </si>
  <si>
    <t>Consultants</t>
  </si>
  <si>
    <t>Rent</t>
  </si>
  <si>
    <t>Miscellaneous</t>
  </si>
  <si>
    <t>Advertising</t>
  </si>
  <si>
    <t>Clerical Support</t>
  </si>
  <si>
    <t>North</t>
  </si>
  <si>
    <t>AVG. Expense</t>
  </si>
  <si>
    <t>South</t>
  </si>
  <si>
    <t>Salaries</t>
  </si>
  <si>
    <t>West</t>
  </si>
  <si>
    <t>Product Category</t>
  </si>
  <si>
    <t>Product ID</t>
  </si>
  <si>
    <t>Store Location</t>
  </si>
  <si>
    <t>Revenue</t>
  </si>
  <si>
    <t>Apparel &amp; Accessories</t>
  </si>
  <si>
    <t>Boston</t>
  </si>
  <si>
    <t>Product Category:</t>
  </si>
  <si>
    <t>Food &amp; Beverage</t>
  </si>
  <si>
    <t>Consumer Electronics</t>
  </si>
  <si>
    <t>Health &amp; Beauty</t>
  </si>
  <si>
    <t>Total Sales</t>
  </si>
  <si>
    <t>Chicago</t>
  </si>
  <si>
    <t>Total Revenue</t>
  </si>
  <si>
    <t>Number of Product IDs</t>
  </si>
  <si>
    <t>New York</t>
  </si>
  <si>
    <t>Revenue Change</t>
  </si>
  <si>
    <t>Cost</t>
  </si>
  <si>
    <t>Profit</t>
  </si>
  <si>
    <t>Top Product Category</t>
  </si>
  <si>
    <t>Profit Margin</t>
  </si>
  <si>
    <t>Kids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</si>
</sst>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"/>
    <numFmt numFmtId="179" formatCode="0.0%"/>
    <numFmt numFmtId="180" formatCode="&quot;$&quot;#,##0.00"/>
  </numFmts>
  <fonts count="34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8"/>
      <color theme="0"/>
      <name val="Calibri Light"/>
      <charset val="134"/>
      <scheme val="major"/>
    </font>
    <font>
      <b/>
      <sz val="12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0"/>
      <color indexed="8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/>
    <xf numFmtId="0" fontId="9" fillId="10" borderId="6" applyNumberFormat="0" applyAlignment="0" applyProtection="0"/>
    <xf numFmtId="0" fontId="10" fillId="11" borderId="7" applyNumberFormat="0" applyAlignment="0" applyProtection="0"/>
    <xf numFmtId="0" fontId="22" fillId="14" borderId="6" applyNumberFormat="0" applyAlignment="0" applyProtection="0">
      <alignment vertical="center"/>
    </xf>
    <xf numFmtId="0" fontId="23" fillId="15" borderId="12" applyNumberFormat="0" applyAlignment="0" applyProtection="0"/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/>
    <xf numFmtId="0" fontId="0" fillId="8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/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/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/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0" fillId="7" borderId="0" applyNumberFormat="0" applyBorder="0" applyAlignment="0" applyProtection="0"/>
    <xf numFmtId="0" fontId="30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29" fillId="21" borderId="0" applyNumberFormat="0" applyBorder="0" applyAlignment="0" applyProtection="0"/>
    <xf numFmtId="0" fontId="29" fillId="31" borderId="0" applyNumberFormat="0" applyBorder="0" applyAlignment="0" applyProtection="0"/>
    <xf numFmtId="44" fontId="32" fillId="0" borderId="0" applyFont="0" applyFill="0" applyBorder="0" applyAlignment="0" applyProtection="0"/>
    <xf numFmtId="0" fontId="32" fillId="0" borderId="0"/>
    <xf numFmtId="0" fontId="33" fillId="0" borderId="0"/>
  </cellStyleXfs>
  <cellXfs count="52">
    <xf numFmtId="0" fontId="0" fillId="0" borderId="0" xfId="0"/>
    <xf numFmtId="178" fontId="0" fillId="0" borderId="0" xfId="0" applyNumberFormat="1"/>
    <xf numFmtId="0" fontId="0" fillId="0" borderId="0" xfId="0" applyAlignment="1">
      <alignment horizontal="center"/>
    </xf>
    <xf numFmtId="179" fontId="0" fillId="0" borderId="0" xfId="0" applyNumberFormat="1"/>
    <xf numFmtId="0" fontId="1" fillId="2" borderId="0" xfId="0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5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3" applyNumberFormat="1" applyFont="1" applyFill="1" applyBorder="1" applyAlignment="1">
      <alignment horizontal="center"/>
    </xf>
    <xf numFmtId="179" fontId="0" fillId="0" borderId="0" xfId="3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0" fontId="0" fillId="0" borderId="0" xfId="0" applyFill="1" applyBorder="1"/>
    <xf numFmtId="178" fontId="3" fillId="4" borderId="1" xfId="0" applyNumberFormat="1" applyFont="1" applyFill="1" applyBorder="1" applyAlignment="1">
      <alignment horizontal="center"/>
    </xf>
    <xf numFmtId="0" fontId="4" fillId="0" borderId="0" xfId="52" applyFont="1"/>
    <xf numFmtId="0" fontId="4" fillId="0" borderId="0" xfId="52" applyFont="1" applyAlignment="1">
      <alignment horizontal="right"/>
    </xf>
    <xf numFmtId="0" fontId="5" fillId="5" borderId="2" xfId="10" applyFont="1" applyFill="1" applyBorder="1" applyAlignment="1">
      <alignment horizontal="center" vertical="center"/>
    </xf>
    <xf numFmtId="0" fontId="5" fillId="5" borderId="3" xfId="10" applyFont="1" applyFill="1" applyBorder="1" applyAlignment="1">
      <alignment horizontal="center" vertical="center"/>
    </xf>
    <xf numFmtId="0" fontId="5" fillId="5" borderId="4" xfId="10" applyFont="1" applyFill="1" applyBorder="1" applyAlignment="1">
      <alignment horizontal="center" vertical="center"/>
    </xf>
    <xf numFmtId="41" fontId="6" fillId="6" borderId="5" xfId="35" applyNumberFormat="1" applyFont="1" applyBorder="1" applyAlignment="1">
      <alignment horizontal="center"/>
    </xf>
    <xf numFmtId="0" fontId="6" fillId="6" borderId="5" xfId="35" applyFont="1" applyBorder="1" applyAlignment="1">
      <alignment horizontal="center"/>
    </xf>
    <xf numFmtId="0" fontId="7" fillId="0" borderId="0" xfId="52" applyFont="1" applyAlignment="1">
      <alignment horizontal="right"/>
    </xf>
    <xf numFmtId="44" fontId="0" fillId="7" borderId="5" xfId="46" applyNumberFormat="1" applyBorder="1" applyAlignment="1">
      <alignment horizontal="left"/>
    </xf>
    <xf numFmtId="43" fontId="0" fillId="7" borderId="5" xfId="46" applyNumberFormat="1" applyBorder="1" applyAlignment="1">
      <alignment horizontal="left"/>
    </xf>
    <xf numFmtId="44" fontId="0" fillId="0" borderId="5" xfId="51" applyFont="1" applyFill="1" applyBorder="1" applyAlignment="1"/>
    <xf numFmtId="44" fontId="0" fillId="8" borderId="5" xfId="30" applyNumberFormat="1" applyBorder="1" applyAlignment="1"/>
    <xf numFmtId="0" fontId="7" fillId="0" borderId="0" xfId="52" applyFont="1" applyAlignment="1">
      <alignment horizontal="center"/>
    </xf>
    <xf numFmtId="44" fontId="7" fillId="0" borderId="0" xfId="51" applyFont="1" applyBorder="1" applyAlignment="1">
      <alignment horizontal="center"/>
    </xf>
    <xf numFmtId="41" fontId="8" fillId="9" borderId="5" xfId="25" applyNumberFormat="1" applyFont="1" applyBorder="1" applyAlignment="1">
      <alignment horizontal="center"/>
    </xf>
    <xf numFmtId="0" fontId="9" fillId="10" borderId="6" xfId="16" applyAlignment="1">
      <alignment horizontal="center"/>
    </xf>
    <xf numFmtId="44" fontId="10" fillId="11" borderId="7" xfId="17" applyNumberFormat="1" applyAlignment="1">
      <alignment horizontal="center"/>
    </xf>
    <xf numFmtId="180" fontId="10" fillId="11" borderId="7" xfId="17" applyNumberFormat="1" applyAlignment="1">
      <alignment horizontal="center"/>
    </xf>
    <xf numFmtId="0" fontId="3" fillId="2" borderId="0" xfId="0" applyFont="1" applyFill="1" applyAlignment="1">
      <alignment horizontal="center"/>
    </xf>
    <xf numFmtId="178" fontId="2" fillId="12" borderId="0" xfId="0" applyNumberFormat="1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11" fillId="0" borderId="0" xfId="0" applyFont="1"/>
    <xf numFmtId="0" fontId="0" fillId="0" borderId="0" xfId="0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0" fontId="0" fillId="0" borderId="0" xfId="3" applyNumberFormat="1" applyFont="1" applyAlignment="1">
      <alignment horizontal="center"/>
    </xf>
    <xf numFmtId="10" fontId="3" fillId="2" borderId="0" xfId="3" applyNumberFormat="1" applyFont="1" applyFill="1" applyBorder="1" applyAlignment="1">
      <alignment horizontal="center"/>
    </xf>
    <xf numFmtId="10" fontId="0" fillId="4" borderId="0" xfId="3" applyNumberFormat="1" applyFont="1" applyFill="1" applyAlignment="1">
      <alignment horizontal="center"/>
    </xf>
    <xf numFmtId="58" fontId="0" fillId="0" borderId="0" xfId="0" applyNumberFormat="1"/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60% - Accent1 2" xfId="49"/>
    <cellStyle name="60% - Accent4 2" xfId="50"/>
    <cellStyle name="Currency 2" xfId="51"/>
    <cellStyle name="Normal 2" xfId="52"/>
    <cellStyle name="Normal_Sheet1_1" xfId="53"/>
  </cellStyles>
  <dxfs count="2">
    <dxf>
      <font>
        <b val="1"/>
        <i val="0"/>
        <color rgb="FFC00000"/>
      </font>
    </dxf>
    <dxf>
      <fill>
        <patternFill patternType="solid">
          <bgColor theme="7" tint="0.799981688894314"/>
        </patternFill>
      </fill>
    </dxf>
  </dxfs>
  <tableStyles count="0" defaultTableStyle="TableStyleMedium2" defaultPivotStyle="PivotStyleLight16"/>
  <colors>
    <mruColors>
      <color rgb="0099FFCC"/>
      <color rgb="00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>
      <xdr:nvSpPr>
        <xdr:cNvPr id="2" name="Rectangle 1"/>
        <xdr:cNvSpPr/>
      </xdr:nvSpPr>
      <xdr:spPr>
        <a:xfrm>
          <a:off x="7061200" y="641350"/>
          <a:ext cx="4400550" cy="12877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  <a:endParaRPr lang="en-US" sz="1100" b="1" u="sng">
            <a:solidFill>
              <a:sysClr val="windowText" lastClr="000000"/>
            </a:solidFill>
          </a:endParaRP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  <a:endParaRPr lang="en-US" sz="14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>
      <xdr:nvSpPr>
        <xdr:cNvPr id="2" name="Rectangle 1"/>
        <xdr:cNvSpPr/>
      </xdr:nvSpPr>
      <xdr:spPr>
        <a:xfrm>
          <a:off x="7454900" y="160020"/>
          <a:ext cx="4156710" cy="37452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  <a:endParaRPr lang="en-US" sz="1100" b="1" u="sng">
            <a:solidFill>
              <a:sysClr val="windowText" lastClr="000000"/>
            </a:solidFill>
          </a:endParaRP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1033780</xdr:colOff>
      <xdr:row>9</xdr:row>
      <xdr:rowOff>68581</xdr:rowOff>
    </xdr:from>
    <xdr:to>
      <xdr:col>14</xdr:col>
      <xdr:colOff>547370</xdr:colOff>
      <xdr:row>20</xdr:row>
      <xdr:rowOff>99060</xdr:rowOff>
    </xdr:to>
    <xdr:sp>
      <xdr:nvSpPr>
        <xdr:cNvPr id="2" name="Rectangle 1"/>
        <xdr:cNvSpPr/>
      </xdr:nvSpPr>
      <xdr:spPr>
        <a:xfrm>
          <a:off x="4767580" y="1725930"/>
          <a:ext cx="8727440" cy="20561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  <a:endParaRPr lang="en-US" sz="1100" b="1" u="sng">
            <a:solidFill>
              <a:sysClr val="windowText" lastClr="000000"/>
            </a:solidFill>
          </a:endParaRP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Calculate the maximum 2016 Sales (column E) in the New York office.</a:t>
          </a:r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Calculate the maximum 2016 Sales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only.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Return the total number of rows where 2016 Sales are greater than 2015 Sales.</a:t>
          </a:r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Calculate the SUM of 2015 and 2016 sales for the Boston office.</a:t>
          </a:r>
          <a:endParaRPr lang="en-US" sz="1100" b="0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>
      <xdr:nvSpPr>
        <xdr:cNvPr id="2" name="Text 1"/>
        <xdr:cNvSpPr txBox="1">
          <a:spLocks noChangeArrowheads="1"/>
        </xdr:cNvSpPr>
      </xdr:nvSpPr>
      <xdr:spPr>
        <a:xfrm>
          <a:off x="6518910" y="810260"/>
          <a:ext cx="1864995" cy="35496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Look up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Expenses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>
      <xdr:nvSpPr>
        <xdr:cNvPr id="3" name="Text 1"/>
        <xdr:cNvSpPr txBox="1">
          <a:spLocks noChangeArrowheads="1"/>
        </xdr:cNvSpPr>
      </xdr:nvSpPr>
      <xdr:spPr>
        <a:xfrm>
          <a:off x="6518910" y="1868805"/>
          <a:ext cx="1864995" cy="36131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Look up 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TOTAL Expenses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>
      <xdr:nvSpPr>
        <xdr:cNvPr id="4" name="Text 1"/>
        <xdr:cNvSpPr txBox="1">
          <a:spLocks noChangeArrowheads="1"/>
        </xdr:cNvSpPr>
      </xdr:nvSpPr>
      <xdr:spPr>
        <a:xfrm>
          <a:off x="6540500" y="2973705"/>
          <a:ext cx="1864360" cy="3530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Look up 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Expenses</a:t>
          </a:r>
          <a:endParaRPr lang="en-US" sz="1000" b="1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>
      <xdr:nvSpPr>
        <xdr:cNvPr id="2" name="Rectangle 1"/>
        <xdr:cNvSpPr/>
      </xdr:nvSpPr>
      <xdr:spPr>
        <a:xfrm>
          <a:off x="7299325" y="2149475"/>
          <a:ext cx="6174105" cy="1444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  <a:endParaRPr lang="en-US" sz="1100" b="1" u="sng">
            <a:solidFill>
              <a:sysClr val="windowText" lastClr="000000"/>
            </a:solidFill>
          </a:endParaRP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>
      <xdr:nvSpPr>
        <xdr:cNvPr id="2" name="Rectangle 1"/>
        <xdr:cNvSpPr/>
      </xdr:nvSpPr>
      <xdr:spPr>
        <a:xfrm>
          <a:off x="8702040" y="254635"/>
          <a:ext cx="5640705" cy="3474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  <a:endParaRPr lang="en-US" sz="1100" b="1" u="sng">
            <a:solidFill>
              <a:sysClr val="windowText" lastClr="000000"/>
            </a:solidFill>
          </a:endParaRP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  <a:endParaRPr lang="en-US" sz="1100" b="0" i="1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499984740745262"/>
  </sheetPr>
  <dimension ref="A1:F28"/>
  <sheetViews>
    <sheetView zoomScale="65" zoomScaleNormal="65" workbookViewId="0">
      <selection activeCell="H31" sqref="H31"/>
    </sheetView>
  </sheetViews>
  <sheetFormatPr defaultColWidth="9" defaultRowHeight="14.5" outlineLevelCol="5"/>
  <cols>
    <col min="1" max="1" width="11.6363636363636" customWidth="1"/>
    <col min="2" max="2" width="15.3636363636364" style="2" customWidth="1"/>
    <col min="3" max="4" width="8.90909090909091" style="2"/>
    <col min="5" max="6" width="16" style="48" customWidth="1"/>
  </cols>
  <sheetData>
    <row r="1" spans="1:6">
      <c r="A1" s="45" t="s">
        <v>0</v>
      </c>
      <c r="B1" s="45" t="s">
        <v>1</v>
      </c>
      <c r="C1" s="45" t="s">
        <v>2</v>
      </c>
      <c r="D1" s="45" t="s">
        <v>3</v>
      </c>
      <c r="E1" s="49" t="s">
        <v>4</v>
      </c>
      <c r="F1" s="49" t="s">
        <v>5</v>
      </c>
    </row>
    <row r="2" spans="1:6">
      <c r="A2" s="7">
        <v>42370</v>
      </c>
      <c r="B2" s="2">
        <v>146</v>
      </c>
      <c r="C2" s="2">
        <v>77</v>
      </c>
      <c r="D2" s="2">
        <v>18</v>
      </c>
      <c r="E2" s="50">
        <f>C2/$B2</f>
        <v>0.527397260273973</v>
      </c>
      <c r="F2" s="50">
        <f>D2/$B2</f>
        <v>0.123287671232877</v>
      </c>
    </row>
    <row r="3" spans="1:6">
      <c r="A3" s="7">
        <v>42370</v>
      </c>
      <c r="B3" s="2">
        <v>169</v>
      </c>
      <c r="C3" s="2">
        <v>72</v>
      </c>
      <c r="D3" s="2">
        <v>15</v>
      </c>
      <c r="E3" s="50">
        <f t="shared" ref="E3:E10" si="0">C3/$B3</f>
        <v>0.42603550295858</v>
      </c>
      <c r="F3" s="50">
        <f t="shared" ref="F3:F10" si="1">D3/$B3</f>
        <v>0.0887573964497041</v>
      </c>
    </row>
    <row r="4" spans="1:6">
      <c r="A4" s="7">
        <v>42370</v>
      </c>
      <c r="B4" s="2">
        <v>199</v>
      </c>
      <c r="C4" s="2">
        <v>71</v>
      </c>
      <c r="D4" s="2">
        <v>19</v>
      </c>
      <c r="E4" s="50">
        <f t="shared" si="0"/>
        <v>0.35678391959799</v>
      </c>
      <c r="F4" s="50">
        <f t="shared" si="1"/>
        <v>0.0954773869346734</v>
      </c>
    </row>
    <row r="5" spans="1:6">
      <c r="A5" s="7">
        <v>42371</v>
      </c>
      <c r="B5" s="2">
        <v>281</v>
      </c>
      <c r="C5" s="2">
        <v>66</v>
      </c>
      <c r="D5" s="2">
        <v>10</v>
      </c>
      <c r="E5" s="50">
        <f t="shared" si="0"/>
        <v>0.234875444839858</v>
      </c>
      <c r="F5" s="50">
        <f t="shared" si="1"/>
        <v>0.0355871886120996</v>
      </c>
    </row>
    <row r="6" spans="1:6">
      <c r="A6" s="7">
        <v>42371</v>
      </c>
      <c r="B6" s="2">
        <v>266</v>
      </c>
      <c r="C6" s="2">
        <v>53</v>
      </c>
      <c r="D6" s="2">
        <v>19</v>
      </c>
      <c r="E6" s="50">
        <f t="shared" si="0"/>
        <v>0.199248120300752</v>
      </c>
      <c r="F6" s="50">
        <f t="shared" si="1"/>
        <v>0.0714285714285714</v>
      </c>
    </row>
    <row r="7" spans="1:6">
      <c r="A7" s="7">
        <v>42371</v>
      </c>
      <c r="B7" s="2">
        <v>277</v>
      </c>
      <c r="C7" s="2">
        <v>84</v>
      </c>
      <c r="D7" s="2">
        <v>15</v>
      </c>
      <c r="E7" s="50">
        <f t="shared" si="0"/>
        <v>0.303249097472924</v>
      </c>
      <c r="F7" s="50">
        <f t="shared" si="1"/>
        <v>0.0541516245487365</v>
      </c>
    </row>
    <row r="8" spans="1:6">
      <c r="A8" s="7">
        <v>42372</v>
      </c>
      <c r="B8" s="2">
        <v>145</v>
      </c>
      <c r="C8" s="2">
        <v>73</v>
      </c>
      <c r="D8" s="2">
        <v>15</v>
      </c>
      <c r="E8" s="50">
        <f t="shared" si="0"/>
        <v>0.503448275862069</v>
      </c>
      <c r="F8" s="50">
        <f t="shared" si="1"/>
        <v>0.103448275862069</v>
      </c>
    </row>
    <row r="9" spans="1:6">
      <c r="A9" s="7">
        <v>42372</v>
      </c>
      <c r="B9" s="2">
        <v>227</v>
      </c>
      <c r="C9" s="2">
        <v>69</v>
      </c>
      <c r="D9" s="2">
        <v>12</v>
      </c>
      <c r="E9" s="50">
        <f t="shared" si="0"/>
        <v>0.303964757709251</v>
      </c>
      <c r="F9" s="50">
        <f t="shared" si="1"/>
        <v>0.052863436123348</v>
      </c>
    </row>
    <row r="10" spans="1:6">
      <c r="A10" s="7">
        <v>42372</v>
      </c>
      <c r="B10" s="2">
        <v>180</v>
      </c>
      <c r="C10" s="2">
        <v>79</v>
      </c>
      <c r="D10" s="2">
        <v>16</v>
      </c>
      <c r="E10" s="50">
        <f t="shared" si="0"/>
        <v>0.438888888888889</v>
      </c>
      <c r="F10" s="50">
        <f t="shared" si="1"/>
        <v>0.0888888888888889</v>
      </c>
    </row>
    <row r="11" spans="1:6">
      <c r="A11" s="7">
        <v>42373</v>
      </c>
      <c r="B11" s="2">
        <v>0</v>
      </c>
      <c r="C11" s="2">
        <v>0</v>
      </c>
      <c r="D11" s="2">
        <v>0</v>
      </c>
      <c r="E11" s="50" t="str">
        <f>IFERROR(C11/$B11,"-")</f>
        <v>-</v>
      </c>
      <c r="F11" s="50" t="str">
        <f>IFERROR(D11/$B11,"-")</f>
        <v>-</v>
      </c>
    </row>
    <row r="12" spans="1:6">
      <c r="A12" s="7">
        <v>42374</v>
      </c>
      <c r="B12" s="2">
        <v>242</v>
      </c>
      <c r="C12" s="2">
        <v>75</v>
      </c>
      <c r="D12" s="2">
        <v>10</v>
      </c>
      <c r="E12" s="50">
        <f t="shared" ref="E12:E26" si="2">IFERROR(C12/$B12,"-")</f>
        <v>0.309917355371901</v>
      </c>
      <c r="F12" s="50">
        <f t="shared" ref="F12:F26" si="3">IFERROR(D12/$B12,"-")</f>
        <v>0.0413223140495868</v>
      </c>
    </row>
    <row r="13" spans="1:6">
      <c r="A13" s="7">
        <v>42374</v>
      </c>
      <c r="B13" s="2">
        <v>215</v>
      </c>
      <c r="C13" s="2">
        <v>75</v>
      </c>
      <c r="D13" s="2">
        <v>16</v>
      </c>
      <c r="E13" s="50">
        <f t="shared" si="2"/>
        <v>0.348837209302326</v>
      </c>
      <c r="F13" s="50">
        <f t="shared" si="3"/>
        <v>0.0744186046511628</v>
      </c>
    </row>
    <row r="14" spans="1:6">
      <c r="A14" s="7">
        <v>42374</v>
      </c>
      <c r="B14" s="2">
        <v>244</v>
      </c>
      <c r="C14" s="2">
        <v>82</v>
      </c>
      <c r="D14" s="2">
        <v>16</v>
      </c>
      <c r="E14" s="50">
        <f t="shared" si="2"/>
        <v>0.336065573770492</v>
      </c>
      <c r="F14" s="50">
        <f t="shared" si="3"/>
        <v>0.0655737704918033</v>
      </c>
    </row>
    <row r="15" spans="1:6">
      <c r="A15" s="7">
        <v>42374</v>
      </c>
      <c r="B15" s="2">
        <v>179</v>
      </c>
      <c r="C15" s="2">
        <v>71</v>
      </c>
      <c r="D15" s="2">
        <v>13</v>
      </c>
      <c r="E15" s="50">
        <f t="shared" si="2"/>
        <v>0.396648044692737</v>
      </c>
      <c r="F15" s="50">
        <f t="shared" si="3"/>
        <v>0.0726256983240224</v>
      </c>
    </row>
    <row r="16" spans="1:6">
      <c r="A16" s="7">
        <v>42374</v>
      </c>
      <c r="B16" s="2">
        <v>276</v>
      </c>
      <c r="C16" s="2">
        <v>72</v>
      </c>
      <c r="D16" s="2">
        <v>14</v>
      </c>
      <c r="E16" s="50">
        <f t="shared" si="2"/>
        <v>0.260869565217391</v>
      </c>
      <c r="F16" s="50">
        <f t="shared" si="3"/>
        <v>0.0507246376811594</v>
      </c>
    </row>
    <row r="17" spans="1:6">
      <c r="A17" s="7">
        <v>42375</v>
      </c>
      <c r="B17" s="2">
        <v>127</v>
      </c>
      <c r="C17" s="2">
        <v>78</v>
      </c>
      <c r="D17" s="2">
        <v>20</v>
      </c>
      <c r="E17" s="50">
        <f t="shared" si="2"/>
        <v>0.614173228346457</v>
      </c>
      <c r="F17" s="50">
        <f t="shared" si="3"/>
        <v>0.15748031496063</v>
      </c>
    </row>
    <row r="18" spans="1:6">
      <c r="A18" s="7">
        <v>42375</v>
      </c>
      <c r="B18" s="2">
        <v>283</v>
      </c>
      <c r="C18" s="2">
        <v>78</v>
      </c>
      <c r="D18" s="2">
        <v>18</v>
      </c>
      <c r="E18" s="50">
        <f t="shared" si="2"/>
        <v>0.275618374558304</v>
      </c>
      <c r="F18" s="50">
        <f t="shared" si="3"/>
        <v>0.0636042402826855</v>
      </c>
    </row>
    <row r="19" spans="1:6">
      <c r="A19" s="7">
        <v>42375</v>
      </c>
      <c r="B19" s="2">
        <v>126</v>
      </c>
      <c r="C19" s="2">
        <v>76</v>
      </c>
      <c r="D19" s="2">
        <v>20</v>
      </c>
      <c r="E19" s="50">
        <f t="shared" si="2"/>
        <v>0.603174603174603</v>
      </c>
      <c r="F19" s="50">
        <f t="shared" si="3"/>
        <v>0.158730158730159</v>
      </c>
    </row>
    <row r="20" spans="1:6">
      <c r="A20" s="7">
        <v>42376</v>
      </c>
      <c r="B20" s="2">
        <v>262</v>
      </c>
      <c r="C20" s="2">
        <v>81</v>
      </c>
      <c r="D20" s="2">
        <v>19</v>
      </c>
      <c r="E20" s="50">
        <f t="shared" si="2"/>
        <v>0.309160305343511</v>
      </c>
      <c r="F20" s="50">
        <f t="shared" si="3"/>
        <v>0.0725190839694656</v>
      </c>
    </row>
    <row r="21" spans="1:6">
      <c r="A21" s="7">
        <v>42376</v>
      </c>
      <c r="B21" s="2">
        <v>287</v>
      </c>
      <c r="C21" s="2">
        <v>81</v>
      </c>
      <c r="D21" s="2">
        <v>14</v>
      </c>
      <c r="E21" s="50">
        <f t="shared" si="2"/>
        <v>0.282229965156794</v>
      </c>
      <c r="F21" s="50">
        <f t="shared" si="3"/>
        <v>0.0487804878048781</v>
      </c>
    </row>
    <row r="22" spans="1:6">
      <c r="A22" s="7">
        <v>42376</v>
      </c>
      <c r="B22" s="2">
        <v>269</v>
      </c>
      <c r="C22" s="2">
        <v>82</v>
      </c>
      <c r="D22" s="2">
        <v>14</v>
      </c>
      <c r="E22" s="50">
        <f t="shared" si="2"/>
        <v>0.304832713754647</v>
      </c>
      <c r="F22" s="50">
        <f t="shared" si="3"/>
        <v>0.0520446096654275</v>
      </c>
    </row>
    <row r="23" spans="1:6">
      <c r="A23" s="7">
        <v>42377</v>
      </c>
      <c r="B23" s="2">
        <v>272</v>
      </c>
      <c r="C23" s="2">
        <v>54</v>
      </c>
      <c r="D23" s="2">
        <v>10</v>
      </c>
      <c r="E23" s="50">
        <f t="shared" si="2"/>
        <v>0.198529411764706</v>
      </c>
      <c r="F23" s="50">
        <f t="shared" si="3"/>
        <v>0.0367647058823529</v>
      </c>
    </row>
    <row r="24" spans="1:6">
      <c r="A24" s="7">
        <v>42377</v>
      </c>
      <c r="B24" s="2">
        <v>204</v>
      </c>
      <c r="C24" s="2">
        <v>69</v>
      </c>
      <c r="D24" s="2">
        <v>11</v>
      </c>
      <c r="E24" s="50">
        <f t="shared" si="2"/>
        <v>0.338235294117647</v>
      </c>
      <c r="F24" s="50">
        <f t="shared" si="3"/>
        <v>0.053921568627451</v>
      </c>
    </row>
    <row r="25" spans="1:6">
      <c r="A25" s="7">
        <v>42377</v>
      </c>
      <c r="B25" s="2">
        <v>150</v>
      </c>
      <c r="C25" s="2">
        <v>72</v>
      </c>
      <c r="D25" s="2">
        <v>20</v>
      </c>
      <c r="E25" s="50">
        <f t="shared" si="2"/>
        <v>0.48</v>
      </c>
      <c r="F25" s="50">
        <f t="shared" si="3"/>
        <v>0.133333333333333</v>
      </c>
    </row>
    <row r="26" spans="1:6">
      <c r="A26" s="7">
        <v>42377</v>
      </c>
      <c r="B26" s="2">
        <v>261</v>
      </c>
      <c r="C26" s="2">
        <v>90</v>
      </c>
      <c r="D26" s="2">
        <v>19</v>
      </c>
      <c r="E26" s="50">
        <f t="shared" si="2"/>
        <v>0.344827586206897</v>
      </c>
      <c r="F26" s="50">
        <f t="shared" si="3"/>
        <v>0.0727969348659004</v>
      </c>
    </row>
    <row r="27" spans="1:1">
      <c r="A27" s="51"/>
    </row>
    <row r="28" spans="1:1">
      <c r="A28" s="51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399975585192419"/>
  </sheetPr>
  <dimension ref="A1:G16"/>
  <sheetViews>
    <sheetView workbookViewId="0">
      <selection activeCell="F4" sqref="F4"/>
    </sheetView>
  </sheetViews>
  <sheetFormatPr defaultColWidth="9" defaultRowHeight="14.5" outlineLevelCol="6"/>
  <cols>
    <col min="1" max="2" width="14.9090909090909" style="44" customWidth="1"/>
    <col min="3" max="3" width="13.1818181818182" style="44" customWidth="1"/>
    <col min="4" max="4" width="14" style="44" customWidth="1"/>
    <col min="5" max="5" width="12" style="44" customWidth="1"/>
    <col min="6" max="6" width="14.1818181818182" style="44" customWidth="1"/>
    <col min="7" max="7" width="16.4545454545455" style="44" customWidth="1"/>
  </cols>
  <sheetData>
    <row r="1" spans="1:7">
      <c r="A1" s="45" t="s">
        <v>6</v>
      </c>
      <c r="B1" s="45" t="s">
        <v>7</v>
      </c>
      <c r="C1" s="45" t="s">
        <v>8</v>
      </c>
      <c r="D1" s="45" t="s">
        <v>9</v>
      </c>
      <c r="E1" s="45" t="s">
        <v>10</v>
      </c>
      <c r="F1" s="45" t="s">
        <v>11</v>
      </c>
      <c r="G1" s="45" t="s">
        <v>12</v>
      </c>
    </row>
    <row r="2" spans="1:7">
      <c r="A2" s="44" t="s">
        <v>13</v>
      </c>
      <c r="B2" s="44" t="s">
        <v>14</v>
      </c>
      <c r="C2" s="44">
        <v>90</v>
      </c>
      <c r="D2" s="46" t="str">
        <f>IF($C2&gt;60,"Pass","Fail")</f>
        <v>Pass</v>
      </c>
      <c r="E2" s="46" t="str">
        <f>IF(C2&gt;=90,"A",IF(AND(C2&gt;=80,C2&lt;90),"B",IF(AND(C2&gt;=70,C2&lt;80),"C",IF(AND(C2&gt;=60,C2&lt;70),"D","F"))))</f>
        <v>A</v>
      </c>
      <c r="F2" s="46" t="str">
        <f>IF(OR(C2&lt;60,C2&gt;90),"OUTLIER","AVG")</f>
        <v>AVG</v>
      </c>
      <c r="G2" s="46" t="str">
        <f>IF(AND(B2="M",C2&gt;95),"Male Achiever",IF(AND(B2="F",C2&gt;95),"Female Achiever","None"))</f>
        <v>None</v>
      </c>
    </row>
    <row r="3" spans="1:7">
      <c r="A3" s="44" t="s">
        <v>15</v>
      </c>
      <c r="B3" s="44" t="s">
        <v>16</v>
      </c>
      <c r="C3" s="44">
        <v>80</v>
      </c>
      <c r="D3" s="46" t="str">
        <f t="shared" ref="D3:D16" si="0">IF($C3&gt;60,"Pass","Fail")</f>
        <v>Pass</v>
      </c>
      <c r="E3" s="46" t="str">
        <f t="shared" ref="E3:E16" si="1">IF(C3&gt;=90,"A",IF(AND(C3&gt;=80,C3&lt;90),"B",IF(AND(C3&gt;=70,C3&lt;80),"C",IF(AND(C3&gt;=60,C3&lt;70),"D","F"))))</f>
        <v>B</v>
      </c>
      <c r="F3" s="46" t="str">
        <f t="shared" ref="F3:F16" si="2">IF(OR(C3&lt;60,C3&gt;90),"OUTLIER","AVG")</f>
        <v>AVG</v>
      </c>
      <c r="G3" s="46" t="str">
        <f t="shared" ref="G3:G16" si="3">IF(AND(B3="M",C3&gt;95),"Male Achiever",IF(AND(B3="F",C3&gt;95),"Female Achiever","None"))</f>
        <v>None</v>
      </c>
    </row>
    <row r="4" spans="1:7">
      <c r="A4" s="44" t="s">
        <v>17</v>
      </c>
      <c r="B4" s="44" t="s">
        <v>14</v>
      </c>
      <c r="C4" s="44">
        <v>96</v>
      </c>
      <c r="D4" s="46" t="str">
        <f t="shared" si="0"/>
        <v>Pass</v>
      </c>
      <c r="E4" s="46" t="str">
        <f t="shared" si="1"/>
        <v>A</v>
      </c>
      <c r="F4" s="46" t="str">
        <f t="shared" si="2"/>
        <v>OUTLIER</v>
      </c>
      <c r="G4" s="46" t="str">
        <f t="shared" si="3"/>
        <v>Female Achiever</v>
      </c>
    </row>
    <row r="5" spans="1:7">
      <c r="A5" s="44" t="s">
        <v>18</v>
      </c>
      <c r="B5" s="44" t="s">
        <v>16</v>
      </c>
      <c r="C5" s="44">
        <v>72</v>
      </c>
      <c r="D5" s="46" t="str">
        <f t="shared" si="0"/>
        <v>Pass</v>
      </c>
      <c r="E5" s="46" t="str">
        <f t="shared" si="1"/>
        <v>C</v>
      </c>
      <c r="F5" s="46" t="str">
        <f t="shared" si="2"/>
        <v>AVG</v>
      </c>
      <c r="G5" s="46" t="str">
        <f t="shared" si="3"/>
        <v>None</v>
      </c>
    </row>
    <row r="6" spans="1:7">
      <c r="A6" s="47" t="s">
        <v>19</v>
      </c>
      <c r="B6" s="44" t="s">
        <v>16</v>
      </c>
      <c r="C6" s="44">
        <v>69</v>
      </c>
      <c r="D6" s="46" t="str">
        <f t="shared" si="0"/>
        <v>Pass</v>
      </c>
      <c r="E6" s="46" t="str">
        <f t="shared" si="1"/>
        <v>D</v>
      </c>
      <c r="F6" s="46" t="str">
        <f t="shared" si="2"/>
        <v>AVG</v>
      </c>
      <c r="G6" s="46" t="str">
        <f t="shared" si="3"/>
        <v>None</v>
      </c>
    </row>
    <row r="7" spans="1:7">
      <c r="A7" s="47" t="s">
        <v>20</v>
      </c>
      <c r="B7" s="44" t="s">
        <v>14</v>
      </c>
      <c r="C7" s="44">
        <v>52</v>
      </c>
      <c r="D7" s="46" t="str">
        <f t="shared" si="0"/>
        <v>Fail</v>
      </c>
      <c r="E7" s="46" t="str">
        <f t="shared" si="1"/>
        <v>F</v>
      </c>
      <c r="F7" s="46" t="str">
        <f t="shared" si="2"/>
        <v>OUTLIER</v>
      </c>
      <c r="G7" s="46" t="str">
        <f t="shared" si="3"/>
        <v>None</v>
      </c>
    </row>
    <row r="8" spans="1:7">
      <c r="A8" s="47" t="s">
        <v>21</v>
      </c>
      <c r="B8" s="44" t="s">
        <v>16</v>
      </c>
      <c r="C8" s="44">
        <v>99</v>
      </c>
      <c r="D8" s="46" t="str">
        <f t="shared" si="0"/>
        <v>Pass</v>
      </c>
      <c r="E8" s="46" t="str">
        <f t="shared" si="1"/>
        <v>A</v>
      </c>
      <c r="F8" s="46" t="str">
        <f t="shared" si="2"/>
        <v>OUTLIER</v>
      </c>
      <c r="G8" s="46" t="str">
        <f t="shared" si="3"/>
        <v>Male Achiever</v>
      </c>
    </row>
    <row r="9" spans="1:7">
      <c r="A9" s="47" t="s">
        <v>22</v>
      </c>
      <c r="B9" s="44" t="s">
        <v>14</v>
      </c>
      <c r="C9" s="44">
        <v>82</v>
      </c>
      <c r="D9" s="46" t="str">
        <f t="shared" si="0"/>
        <v>Pass</v>
      </c>
      <c r="E9" s="46" t="str">
        <f t="shared" si="1"/>
        <v>B</v>
      </c>
      <c r="F9" s="46" t="str">
        <f t="shared" si="2"/>
        <v>AVG</v>
      </c>
      <c r="G9" s="46" t="str">
        <f t="shared" si="3"/>
        <v>None</v>
      </c>
    </row>
    <row r="10" spans="1:7">
      <c r="A10" s="47" t="s">
        <v>23</v>
      </c>
      <c r="B10" s="44" t="s">
        <v>14</v>
      </c>
      <c r="C10" s="44">
        <v>67</v>
      </c>
      <c r="D10" s="46" t="str">
        <f t="shared" si="0"/>
        <v>Pass</v>
      </c>
      <c r="E10" s="46" t="str">
        <f t="shared" si="1"/>
        <v>D</v>
      </c>
      <c r="F10" s="46" t="str">
        <f t="shared" si="2"/>
        <v>AVG</v>
      </c>
      <c r="G10" s="46" t="str">
        <f t="shared" si="3"/>
        <v>None</v>
      </c>
    </row>
    <row r="11" spans="1:7">
      <c r="A11" s="47" t="s">
        <v>24</v>
      </c>
      <c r="B11" s="44" t="s">
        <v>16</v>
      </c>
      <c r="C11" s="44">
        <v>90</v>
      </c>
      <c r="D11" s="46" t="str">
        <f t="shared" si="0"/>
        <v>Pass</v>
      </c>
      <c r="E11" s="46" t="str">
        <f t="shared" si="1"/>
        <v>A</v>
      </c>
      <c r="F11" s="46" t="str">
        <f t="shared" si="2"/>
        <v>AVG</v>
      </c>
      <c r="G11" s="46" t="str">
        <f t="shared" si="3"/>
        <v>None</v>
      </c>
    </row>
    <row r="12" spans="1:7">
      <c r="A12" s="47" t="s">
        <v>25</v>
      </c>
      <c r="B12" s="44" t="s">
        <v>16</v>
      </c>
      <c r="C12" s="44">
        <v>83</v>
      </c>
      <c r="D12" s="46" t="str">
        <f t="shared" si="0"/>
        <v>Pass</v>
      </c>
      <c r="E12" s="46" t="str">
        <f t="shared" si="1"/>
        <v>B</v>
      </c>
      <c r="F12" s="46" t="str">
        <f t="shared" si="2"/>
        <v>AVG</v>
      </c>
      <c r="G12" s="46" t="str">
        <f t="shared" si="3"/>
        <v>None</v>
      </c>
    </row>
    <row r="13" spans="1:7">
      <c r="A13" s="47" t="s">
        <v>26</v>
      </c>
      <c r="B13" s="44" t="s">
        <v>14</v>
      </c>
      <c r="C13" s="44">
        <v>89</v>
      </c>
      <c r="D13" s="46" t="str">
        <f t="shared" si="0"/>
        <v>Pass</v>
      </c>
      <c r="E13" s="46" t="str">
        <f t="shared" si="1"/>
        <v>B</v>
      </c>
      <c r="F13" s="46" t="str">
        <f t="shared" si="2"/>
        <v>AVG</v>
      </c>
      <c r="G13" s="46" t="str">
        <f t="shared" si="3"/>
        <v>None</v>
      </c>
    </row>
    <row r="14" spans="1:7">
      <c r="A14" s="47" t="s">
        <v>27</v>
      </c>
      <c r="B14" s="44" t="s">
        <v>14</v>
      </c>
      <c r="C14" s="44">
        <v>60</v>
      </c>
      <c r="D14" s="46" t="str">
        <f t="shared" si="0"/>
        <v>Fail</v>
      </c>
      <c r="E14" s="46" t="str">
        <f t="shared" si="1"/>
        <v>D</v>
      </c>
      <c r="F14" s="46" t="str">
        <f t="shared" si="2"/>
        <v>AVG</v>
      </c>
      <c r="G14" s="46" t="str">
        <f t="shared" si="3"/>
        <v>None</v>
      </c>
    </row>
    <row r="15" spans="1:7">
      <c r="A15" s="47" t="s">
        <v>28</v>
      </c>
      <c r="B15" s="44" t="s">
        <v>14</v>
      </c>
      <c r="C15" s="44">
        <v>63</v>
      </c>
      <c r="D15" s="46" t="str">
        <f t="shared" si="0"/>
        <v>Pass</v>
      </c>
      <c r="E15" s="46" t="str">
        <f t="shared" si="1"/>
        <v>D</v>
      </c>
      <c r="F15" s="46" t="str">
        <f t="shared" si="2"/>
        <v>AVG</v>
      </c>
      <c r="G15" s="46" t="str">
        <f t="shared" si="3"/>
        <v>None</v>
      </c>
    </row>
    <row r="16" spans="1:7">
      <c r="A16" s="47" t="s">
        <v>29</v>
      </c>
      <c r="B16" s="44" t="s">
        <v>16</v>
      </c>
      <c r="C16" s="44">
        <v>59</v>
      </c>
      <c r="D16" s="46" t="str">
        <f t="shared" si="0"/>
        <v>Fail</v>
      </c>
      <c r="E16" s="46" t="str">
        <f t="shared" si="1"/>
        <v>F</v>
      </c>
      <c r="F16" s="46" t="str">
        <f t="shared" si="2"/>
        <v>OUTLIER</v>
      </c>
      <c r="G16" s="46" t="str">
        <f t="shared" si="3"/>
        <v>None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399975585192419"/>
  </sheetPr>
  <dimension ref="A1:J16"/>
  <sheetViews>
    <sheetView topLeftCell="B1" workbookViewId="0">
      <selection activeCell="B2" sqref="B2:B5"/>
    </sheetView>
  </sheetViews>
  <sheetFormatPr defaultColWidth="9" defaultRowHeight="14.5"/>
  <cols>
    <col min="1" max="1" width="15.5454545454545" style="2" customWidth="1"/>
    <col min="2" max="2" width="11.9090909090909" style="2" customWidth="1"/>
    <col min="3" max="3" width="13.5454545454545" style="2" customWidth="1"/>
    <col min="4" max="4" width="12.4545454545455" style="2" customWidth="1"/>
    <col min="5" max="5" width="15.3636363636364" style="2" customWidth="1"/>
    <col min="7" max="7" width="39.4545454545455" customWidth="1"/>
    <col min="8" max="8" width="14.0909090909091" customWidth="1"/>
  </cols>
  <sheetData>
    <row r="1" spans="1:5">
      <c r="A1" s="40" t="s">
        <v>30</v>
      </c>
      <c r="B1" s="40" t="s">
        <v>31</v>
      </c>
      <c r="C1" s="40" t="s">
        <v>32</v>
      </c>
      <c r="D1" s="40" t="s">
        <v>33</v>
      </c>
      <c r="E1" s="40" t="s">
        <v>34</v>
      </c>
    </row>
    <row r="2" spans="1:8">
      <c r="A2" s="2" t="s">
        <v>35</v>
      </c>
      <c r="B2" s="2" t="s">
        <v>36</v>
      </c>
      <c r="C2" s="2" t="s">
        <v>37</v>
      </c>
      <c r="D2" s="8">
        <v>18270</v>
      </c>
      <c r="E2" s="8">
        <v>22873</v>
      </c>
      <c r="G2" s="12" t="s">
        <v>38</v>
      </c>
      <c r="H2" s="41">
        <f t="array" ref="H2">MAX(IF($B$2:$B$16=$B6,$E$2:$E$16))</f>
        <v>25897</v>
      </c>
    </row>
    <row r="3" spans="1:5">
      <c r="A3" s="2" t="s">
        <v>39</v>
      </c>
      <c r="B3" s="2" t="s">
        <v>36</v>
      </c>
      <c r="C3" s="2" t="s">
        <v>37</v>
      </c>
      <c r="D3" s="8">
        <v>20510</v>
      </c>
      <c r="E3" s="8">
        <v>21279</v>
      </c>
    </row>
    <row r="4" spans="1:8">
      <c r="A4" s="2" t="s">
        <v>40</v>
      </c>
      <c r="B4" s="2" t="s">
        <v>36</v>
      </c>
      <c r="C4" s="2" t="s">
        <v>41</v>
      </c>
      <c r="D4" s="8">
        <v>15972</v>
      </c>
      <c r="E4" s="8">
        <v>13096</v>
      </c>
      <c r="G4" s="12" t="s">
        <v>42</v>
      </c>
      <c r="H4" s="41">
        <f t="array" ref="H4">MAX(IF(($B$2:$B$16=$B6)*($C$2:$C$16=$C6),$E$2:$E$15))</f>
        <v>15414</v>
      </c>
    </row>
    <row r="5" spans="1:5">
      <c r="A5" s="2" t="s">
        <v>43</v>
      </c>
      <c r="B5" s="2" t="s">
        <v>36</v>
      </c>
      <c r="C5" s="2" t="s">
        <v>41</v>
      </c>
      <c r="D5" s="8">
        <v>17347</v>
      </c>
      <c r="E5" s="8">
        <v>10990</v>
      </c>
    </row>
    <row r="6" spans="1:9">
      <c r="A6" s="2" t="s">
        <v>44</v>
      </c>
      <c r="B6" s="2" t="s">
        <v>45</v>
      </c>
      <c r="C6" s="2" t="s">
        <v>37</v>
      </c>
      <c r="D6" s="8">
        <v>19635</v>
      </c>
      <c r="E6" s="8">
        <v>10283</v>
      </c>
      <c r="G6" s="12" t="s">
        <v>46</v>
      </c>
      <c r="H6" s="42">
        <f t="array" ref="H6">SUM(IF($E$2:$E$16&gt;$D$2:$D$16,1,0))</f>
        <v>9</v>
      </c>
      <c r="I6" s="16"/>
    </row>
    <row r="7" spans="1:10">
      <c r="A7" s="2" t="s">
        <v>15</v>
      </c>
      <c r="B7" s="2" t="s">
        <v>45</v>
      </c>
      <c r="C7" s="2" t="s">
        <v>37</v>
      </c>
      <c r="D7" s="8">
        <v>13190</v>
      </c>
      <c r="E7" s="8">
        <v>15332</v>
      </c>
      <c r="J7" s="43"/>
    </row>
    <row r="8" spans="1:8">
      <c r="A8" s="2" t="s">
        <v>47</v>
      </c>
      <c r="B8" s="2" t="s">
        <v>45</v>
      </c>
      <c r="C8" s="2" t="s">
        <v>37</v>
      </c>
      <c r="D8" s="8">
        <v>17585</v>
      </c>
      <c r="E8" s="8">
        <v>15414</v>
      </c>
      <c r="G8" s="12" t="s">
        <v>48</v>
      </c>
      <c r="H8" s="41">
        <f t="array" ref="H8">SUM(IF($B$2:$B$16=$B2,$D$2:$D$16))+SUM(IF($B$2:$B$16=$B2,$E$2:$E$16))</f>
        <v>140337</v>
      </c>
    </row>
    <row r="9" spans="1:5">
      <c r="A9" s="2" t="s">
        <v>49</v>
      </c>
      <c r="B9" s="2" t="s">
        <v>45</v>
      </c>
      <c r="C9" s="2" t="s">
        <v>41</v>
      </c>
      <c r="D9" s="8">
        <v>19588</v>
      </c>
      <c r="E9" s="8">
        <v>21973</v>
      </c>
    </row>
    <row r="10" spans="1:5">
      <c r="A10" s="2" t="s">
        <v>50</v>
      </c>
      <c r="B10" s="2" t="s">
        <v>45</v>
      </c>
      <c r="C10" s="2" t="s">
        <v>41</v>
      </c>
      <c r="D10" s="8">
        <v>15769</v>
      </c>
      <c r="E10" s="8">
        <v>18721</v>
      </c>
    </row>
    <row r="11" spans="1:5">
      <c r="A11" s="2" t="s">
        <v>51</v>
      </c>
      <c r="B11" s="2" t="s">
        <v>45</v>
      </c>
      <c r="C11" s="2" t="s">
        <v>41</v>
      </c>
      <c r="D11" s="8">
        <v>25347</v>
      </c>
      <c r="E11" s="8">
        <v>25897</v>
      </c>
    </row>
    <row r="12" spans="1:5">
      <c r="A12" s="2" t="s">
        <v>52</v>
      </c>
      <c r="B12" s="2" t="s">
        <v>53</v>
      </c>
      <c r="C12" s="2" t="s">
        <v>37</v>
      </c>
      <c r="D12" s="8">
        <v>29120</v>
      </c>
      <c r="E12" s="8">
        <v>21824</v>
      </c>
    </row>
    <row r="13" spans="1:5">
      <c r="A13" s="2" t="s">
        <v>54</v>
      </c>
      <c r="B13" s="2" t="s">
        <v>53</v>
      </c>
      <c r="C13" s="2" t="s">
        <v>37</v>
      </c>
      <c r="D13" s="8">
        <v>19325</v>
      </c>
      <c r="E13" s="8">
        <v>26697</v>
      </c>
    </row>
    <row r="14" spans="1:5">
      <c r="A14" s="2" t="s">
        <v>55</v>
      </c>
      <c r="B14" s="2" t="s">
        <v>53</v>
      </c>
      <c r="C14" s="2" t="s">
        <v>37</v>
      </c>
      <c r="D14" s="8">
        <v>23810</v>
      </c>
      <c r="E14" s="8">
        <v>28543</v>
      </c>
    </row>
    <row r="15" spans="1:5">
      <c r="A15" s="2" t="s">
        <v>56</v>
      </c>
      <c r="B15" s="2" t="s">
        <v>53</v>
      </c>
      <c r="C15" s="2" t="s">
        <v>41</v>
      </c>
      <c r="D15" s="8">
        <v>26508</v>
      </c>
      <c r="E15" s="8">
        <v>28682</v>
      </c>
    </row>
    <row r="16" spans="1:5">
      <c r="A16" s="2" t="s">
        <v>57</v>
      </c>
      <c r="B16" s="2" t="s">
        <v>53</v>
      </c>
      <c r="C16" s="2" t="s">
        <v>41</v>
      </c>
      <c r="D16" s="8">
        <v>17872</v>
      </c>
      <c r="E16" s="8">
        <v>17631</v>
      </c>
    </row>
  </sheetData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L62"/>
  <sheetViews>
    <sheetView workbookViewId="0">
      <selection activeCell="J8" sqref="J8"/>
    </sheetView>
  </sheetViews>
  <sheetFormatPr defaultColWidth="9.18181818181818" defaultRowHeight="14.5"/>
  <cols>
    <col min="1" max="1" width="1.18181818181818" style="22" customWidth="1"/>
    <col min="2" max="2" width="9.45454545454546" style="22" customWidth="1"/>
    <col min="3" max="3" width="18.7272727272727" style="23" customWidth="1"/>
    <col min="4" max="4" width="14.4545454545455" style="23" customWidth="1"/>
    <col min="5" max="6" width="14.4545454545455" style="22" customWidth="1"/>
    <col min="7" max="7" width="16.1818181818182" style="22" customWidth="1"/>
    <col min="8" max="8" width="3.45454545454545" style="22" customWidth="1"/>
    <col min="9" max="9" width="13.5454545454545" style="22" customWidth="1"/>
    <col min="10" max="10" width="15.7272727272727" style="22" customWidth="1"/>
    <col min="11" max="11" width="15.2727272727273" style="22" customWidth="1"/>
    <col min="12" max="12" width="14.4545454545455" style="22" customWidth="1"/>
    <col min="13" max="16384" width="9.18181818181818" style="22"/>
  </cols>
  <sheetData>
    <row r="1" ht="15.25"/>
    <row r="2" ht="24.25" spans="2:7">
      <c r="B2" s="24" t="s">
        <v>58</v>
      </c>
      <c r="C2" s="25"/>
      <c r="D2" s="25"/>
      <c r="E2" s="25"/>
      <c r="F2" s="25"/>
      <c r="G2" s="26"/>
    </row>
    <row r="4" ht="15.5" spans="2:7">
      <c r="B4" s="27" t="s">
        <v>59</v>
      </c>
      <c r="C4" s="27" t="s">
        <v>60</v>
      </c>
      <c r="D4" s="27" t="s">
        <v>61</v>
      </c>
      <c r="E4" s="27" t="s">
        <v>62</v>
      </c>
      <c r="F4" s="27" t="s">
        <v>63</v>
      </c>
      <c r="G4" s="28" t="s">
        <v>64</v>
      </c>
    </row>
    <row r="5" spans="1:7">
      <c r="A5" s="29"/>
      <c r="B5" s="30" t="s">
        <v>65</v>
      </c>
      <c r="C5" s="31" t="s">
        <v>66</v>
      </c>
      <c r="D5" s="32">
        <v>800</v>
      </c>
      <c r="E5" s="32">
        <v>650</v>
      </c>
      <c r="F5" s="32">
        <v>700</v>
      </c>
      <c r="G5" s="33">
        <f t="shared" ref="G5:G36" si="0">SUM(D5:F5)</f>
        <v>2150</v>
      </c>
    </row>
    <row r="6" ht="13.5" customHeight="1" spans="1:12">
      <c r="A6" s="29"/>
      <c r="B6" s="30" t="s">
        <v>65</v>
      </c>
      <c r="C6" s="31" t="s">
        <v>67</v>
      </c>
      <c r="D6" s="32">
        <v>900</v>
      </c>
      <c r="E6" s="32">
        <v>850</v>
      </c>
      <c r="F6" s="32">
        <v>850</v>
      </c>
      <c r="G6" s="33">
        <f t="shared" si="0"/>
        <v>2600</v>
      </c>
      <c r="J6" s="34"/>
      <c r="K6" s="34"/>
      <c r="L6" s="35"/>
    </row>
    <row r="7" ht="13.5" customHeight="1" spans="1:12">
      <c r="A7" s="29"/>
      <c r="B7" s="30" t="s">
        <v>65</v>
      </c>
      <c r="C7" s="31" t="s">
        <v>68</v>
      </c>
      <c r="D7" s="32">
        <v>4850</v>
      </c>
      <c r="E7" s="32">
        <v>3200</v>
      </c>
      <c r="F7" s="32">
        <v>1155</v>
      </c>
      <c r="G7" s="33">
        <f t="shared" si="0"/>
        <v>9205</v>
      </c>
      <c r="I7" s="36" t="s">
        <v>59</v>
      </c>
      <c r="J7" s="36" t="s">
        <v>60</v>
      </c>
      <c r="K7" s="36" t="s">
        <v>64</v>
      </c>
      <c r="L7" s="35"/>
    </row>
    <row r="8" ht="13.5" customHeight="1" spans="1:12">
      <c r="A8" s="29"/>
      <c r="B8" s="30" t="s">
        <v>65</v>
      </c>
      <c r="C8" s="31" t="s">
        <v>69</v>
      </c>
      <c r="D8" s="32">
        <v>1250</v>
      </c>
      <c r="E8" s="32">
        <v>1250</v>
      </c>
      <c r="F8" s="32">
        <v>1250</v>
      </c>
      <c r="G8" s="33">
        <f t="shared" si="0"/>
        <v>3750</v>
      </c>
      <c r="I8" s="37" t="s">
        <v>65</v>
      </c>
      <c r="J8" s="37" t="s">
        <v>70</v>
      </c>
      <c r="K8" s="38">
        <f>SUMIFS($G$4:$G$62,$B$4:$B$62,$I$8,$C$4:$C$62,$J$8)</f>
        <v>5875</v>
      </c>
      <c r="L8" s="35"/>
    </row>
    <row r="9" ht="13.5" customHeight="1" spans="1:12">
      <c r="A9" s="29"/>
      <c r="B9" s="30" t="s">
        <v>65</v>
      </c>
      <c r="C9" s="31" t="s">
        <v>70</v>
      </c>
      <c r="D9" s="32">
        <v>2025</v>
      </c>
      <c r="E9" s="32">
        <v>2200</v>
      </c>
      <c r="F9" s="32">
        <v>1650</v>
      </c>
      <c r="G9" s="33">
        <f t="shared" si="0"/>
        <v>5875</v>
      </c>
      <c r="L9" s="35"/>
    </row>
    <row r="10" ht="13.5" customHeight="1" spans="1:7">
      <c r="A10" s="29"/>
      <c r="B10" s="30" t="s">
        <v>65</v>
      </c>
      <c r="C10" s="31" t="s">
        <v>71</v>
      </c>
      <c r="D10" s="32">
        <v>1350</v>
      </c>
      <c r="E10" s="32">
        <v>1500</v>
      </c>
      <c r="F10" s="32">
        <v>1700</v>
      </c>
      <c r="G10" s="33">
        <f t="shared" si="0"/>
        <v>4550</v>
      </c>
    </row>
    <row r="11" spans="1:7">
      <c r="A11" s="29"/>
      <c r="B11" s="30" t="s">
        <v>65</v>
      </c>
      <c r="C11" s="31" t="s">
        <v>72</v>
      </c>
      <c r="D11" s="32">
        <v>3300</v>
      </c>
      <c r="E11" s="32">
        <v>3500</v>
      </c>
      <c r="F11" s="32">
        <v>3700</v>
      </c>
      <c r="G11" s="33">
        <f t="shared" si="0"/>
        <v>10500</v>
      </c>
    </row>
    <row r="12" spans="1:7">
      <c r="A12" s="29"/>
      <c r="B12" s="30" t="s">
        <v>65</v>
      </c>
      <c r="C12" s="31" t="s">
        <v>73</v>
      </c>
      <c r="D12" s="32">
        <v>3825</v>
      </c>
      <c r="E12" s="32">
        <v>3725</v>
      </c>
      <c r="F12" s="32">
        <v>3750</v>
      </c>
      <c r="G12" s="33">
        <f t="shared" si="0"/>
        <v>11300</v>
      </c>
    </row>
    <row r="13" ht="15.5" spans="1:10">
      <c r="A13" s="29"/>
      <c r="B13" s="30" t="s">
        <v>65</v>
      </c>
      <c r="C13" s="31" t="s">
        <v>74</v>
      </c>
      <c r="D13" s="32">
        <v>8900</v>
      </c>
      <c r="E13" s="32">
        <v>10315</v>
      </c>
      <c r="F13" s="32">
        <v>5250</v>
      </c>
      <c r="G13" s="33">
        <f t="shared" si="0"/>
        <v>24465</v>
      </c>
      <c r="I13" s="36" t="s">
        <v>60</v>
      </c>
      <c r="J13" s="36" t="s">
        <v>75</v>
      </c>
    </row>
    <row r="14" spans="1:10">
      <c r="A14" s="29"/>
      <c r="B14" s="30" t="s">
        <v>65</v>
      </c>
      <c r="C14" s="31" t="s">
        <v>76</v>
      </c>
      <c r="D14" s="32">
        <v>6250</v>
      </c>
      <c r="E14" s="32">
        <v>6000</v>
      </c>
      <c r="F14" s="32">
        <v>6500</v>
      </c>
      <c r="G14" s="33">
        <f t="shared" si="0"/>
        <v>18750</v>
      </c>
      <c r="I14" s="37" t="s">
        <v>70</v>
      </c>
      <c r="J14" s="39">
        <f>SUMIF($C$4:$C$62,$I$14,$G$4:$G$62)</f>
        <v>17215</v>
      </c>
    </row>
    <row r="15" spans="1:7">
      <c r="A15" s="29"/>
      <c r="B15" s="30" t="s">
        <v>65</v>
      </c>
      <c r="C15" s="31" t="s">
        <v>77</v>
      </c>
      <c r="D15" s="32">
        <v>8000</v>
      </c>
      <c r="E15" s="32">
        <v>8000</v>
      </c>
      <c r="F15" s="32">
        <v>8000</v>
      </c>
      <c r="G15" s="33">
        <f t="shared" si="0"/>
        <v>24000</v>
      </c>
    </row>
    <row r="16" spans="1:7">
      <c r="A16" s="29"/>
      <c r="B16" s="30" t="s">
        <v>65</v>
      </c>
      <c r="C16" s="31" t="s">
        <v>78</v>
      </c>
      <c r="D16" s="32">
        <v>11500</v>
      </c>
      <c r="E16" s="32">
        <v>12500</v>
      </c>
      <c r="F16" s="32">
        <v>12500</v>
      </c>
      <c r="G16" s="33">
        <f t="shared" si="0"/>
        <v>36500</v>
      </c>
    </row>
    <row r="17" spans="1:7">
      <c r="A17" s="29"/>
      <c r="B17" s="30" t="s">
        <v>65</v>
      </c>
      <c r="C17" s="31" t="s">
        <v>79</v>
      </c>
      <c r="D17" s="32">
        <v>12250</v>
      </c>
      <c r="E17" s="32">
        <v>12250</v>
      </c>
      <c r="F17" s="32">
        <v>12750</v>
      </c>
      <c r="G17" s="33">
        <f t="shared" si="0"/>
        <v>37250</v>
      </c>
    </row>
    <row r="18" spans="1:7">
      <c r="A18" s="29"/>
      <c r="B18" s="30" t="s">
        <v>65</v>
      </c>
      <c r="C18" s="31" t="s">
        <v>80</v>
      </c>
      <c r="D18" s="32">
        <v>25000</v>
      </c>
      <c r="E18" s="32">
        <v>24000</v>
      </c>
      <c r="F18" s="32">
        <v>26390</v>
      </c>
      <c r="G18" s="33">
        <f t="shared" si="0"/>
        <v>75390</v>
      </c>
    </row>
    <row r="19" ht="15.5" spans="1:10">
      <c r="A19" s="29"/>
      <c r="B19" s="31" t="s">
        <v>81</v>
      </c>
      <c r="C19" s="31" t="s">
        <v>66</v>
      </c>
      <c r="D19" s="32">
        <v>800</v>
      </c>
      <c r="E19" s="32">
        <v>950</v>
      </c>
      <c r="F19" s="32">
        <v>750</v>
      </c>
      <c r="G19" s="33">
        <f t="shared" si="0"/>
        <v>2500</v>
      </c>
      <c r="I19" s="36" t="s">
        <v>60</v>
      </c>
      <c r="J19" s="36" t="s">
        <v>82</v>
      </c>
    </row>
    <row r="20" spans="2:10">
      <c r="B20" s="31" t="s">
        <v>81</v>
      </c>
      <c r="C20" s="31" t="s">
        <v>69</v>
      </c>
      <c r="D20" s="32">
        <v>850</v>
      </c>
      <c r="E20" s="32">
        <v>750</v>
      </c>
      <c r="F20" s="32">
        <v>800</v>
      </c>
      <c r="G20" s="33">
        <f t="shared" si="0"/>
        <v>2400</v>
      </c>
      <c r="I20" s="37" t="s">
        <v>77</v>
      </c>
      <c r="J20" s="39">
        <f>AVERAGEIF($C$4:$C$62,$I$20,$G$4:$G$62)</f>
        <v>17790</v>
      </c>
    </row>
    <row r="21" spans="2:7">
      <c r="B21" s="31" t="s">
        <v>81</v>
      </c>
      <c r="C21" s="31" t="s">
        <v>71</v>
      </c>
      <c r="D21" s="32">
        <v>940</v>
      </c>
      <c r="E21" s="32">
        <v>950</v>
      </c>
      <c r="F21" s="32">
        <v>820</v>
      </c>
      <c r="G21" s="33">
        <f t="shared" si="0"/>
        <v>2710</v>
      </c>
    </row>
    <row r="22" spans="2:7">
      <c r="B22" s="31" t="s">
        <v>81</v>
      </c>
      <c r="C22" s="31" t="s">
        <v>67</v>
      </c>
      <c r="D22" s="32">
        <v>980</v>
      </c>
      <c r="E22" s="32">
        <v>850</v>
      </c>
      <c r="F22" s="32">
        <v>950</v>
      </c>
      <c r="G22" s="33">
        <f t="shared" si="0"/>
        <v>2780</v>
      </c>
    </row>
    <row r="23" spans="2:7">
      <c r="B23" s="31" t="s">
        <v>81</v>
      </c>
      <c r="C23" s="31" t="s">
        <v>74</v>
      </c>
      <c r="D23" s="32">
        <v>1250</v>
      </c>
      <c r="E23" s="32">
        <v>1250</v>
      </c>
      <c r="F23" s="32">
        <v>1250</v>
      </c>
      <c r="G23" s="33">
        <f t="shared" si="0"/>
        <v>3750</v>
      </c>
    </row>
    <row r="24" spans="2:7">
      <c r="B24" s="31" t="s">
        <v>81</v>
      </c>
      <c r="C24" s="31" t="s">
        <v>70</v>
      </c>
      <c r="D24" s="32">
        <v>1150</v>
      </c>
      <c r="E24" s="32">
        <v>1255</v>
      </c>
      <c r="F24" s="32">
        <v>1400</v>
      </c>
      <c r="G24" s="33">
        <f t="shared" si="0"/>
        <v>3805</v>
      </c>
    </row>
    <row r="25" spans="2:7">
      <c r="B25" s="31" t="s">
        <v>81</v>
      </c>
      <c r="C25" s="31" t="s">
        <v>72</v>
      </c>
      <c r="D25" s="32">
        <v>2410</v>
      </c>
      <c r="E25" s="32">
        <v>1850</v>
      </c>
      <c r="F25" s="32">
        <v>2390</v>
      </c>
      <c r="G25" s="33">
        <f t="shared" si="0"/>
        <v>6650</v>
      </c>
    </row>
    <row r="26" spans="2:7">
      <c r="B26" s="31" t="s">
        <v>81</v>
      </c>
      <c r="C26" s="31" t="s">
        <v>73</v>
      </c>
      <c r="D26" s="32">
        <v>3200</v>
      </c>
      <c r="E26" s="32">
        <v>3760</v>
      </c>
      <c r="F26" s="32">
        <v>3750</v>
      </c>
      <c r="G26" s="33">
        <f t="shared" si="0"/>
        <v>10710</v>
      </c>
    </row>
    <row r="27" spans="2:7">
      <c r="B27" s="31" t="s">
        <v>81</v>
      </c>
      <c r="C27" s="31" t="s">
        <v>68</v>
      </c>
      <c r="D27" s="32">
        <v>5000</v>
      </c>
      <c r="E27" s="32">
        <v>4800</v>
      </c>
      <c r="F27" s="32">
        <v>4500</v>
      </c>
      <c r="G27" s="33">
        <f t="shared" si="0"/>
        <v>14300</v>
      </c>
    </row>
    <row r="28" spans="2:7">
      <c r="B28" s="31" t="s">
        <v>81</v>
      </c>
      <c r="C28" s="31" t="s">
        <v>76</v>
      </c>
      <c r="D28" s="32">
        <v>5250</v>
      </c>
      <c r="E28" s="32">
        <v>8990</v>
      </c>
      <c r="F28" s="32">
        <v>5515</v>
      </c>
      <c r="G28" s="33">
        <f t="shared" si="0"/>
        <v>19755</v>
      </c>
    </row>
    <row r="29" spans="2:7">
      <c r="B29" s="31" t="s">
        <v>81</v>
      </c>
      <c r="C29" s="31" t="s">
        <v>77</v>
      </c>
      <c r="D29" s="32">
        <v>6020</v>
      </c>
      <c r="E29" s="32">
        <v>6020</v>
      </c>
      <c r="F29" s="32">
        <v>6020</v>
      </c>
      <c r="G29" s="33">
        <f t="shared" si="0"/>
        <v>18060</v>
      </c>
    </row>
    <row r="30" spans="2:7">
      <c r="B30" s="31" t="s">
        <v>81</v>
      </c>
      <c r="C30" s="31" t="s">
        <v>78</v>
      </c>
      <c r="D30" s="32">
        <v>12940</v>
      </c>
      <c r="E30" s="32">
        <v>11300</v>
      </c>
      <c r="F30" s="32">
        <v>11500</v>
      </c>
      <c r="G30" s="33">
        <f t="shared" si="0"/>
        <v>35740</v>
      </c>
    </row>
    <row r="31" spans="2:7">
      <c r="B31" s="31" t="s">
        <v>81</v>
      </c>
      <c r="C31" s="31" t="s">
        <v>79</v>
      </c>
      <c r="D31" s="32">
        <v>14250</v>
      </c>
      <c r="E31" s="32">
        <v>15250</v>
      </c>
      <c r="F31" s="32">
        <v>12050</v>
      </c>
      <c r="G31" s="33">
        <f t="shared" si="0"/>
        <v>41550</v>
      </c>
    </row>
    <row r="32" spans="2:7">
      <c r="B32" s="31" t="s">
        <v>81</v>
      </c>
      <c r="C32" s="31" t="s">
        <v>80</v>
      </c>
      <c r="D32" s="32">
        <v>25700</v>
      </c>
      <c r="E32" s="32">
        <v>24200</v>
      </c>
      <c r="F32" s="32">
        <v>26930</v>
      </c>
      <c r="G32" s="33">
        <f t="shared" si="0"/>
        <v>76830</v>
      </c>
    </row>
    <row r="33" spans="2:7">
      <c r="B33" s="31" t="s">
        <v>83</v>
      </c>
      <c r="C33" s="31" t="s">
        <v>69</v>
      </c>
      <c r="D33" s="32">
        <v>2140</v>
      </c>
      <c r="E33" s="32">
        <v>2310</v>
      </c>
      <c r="F33" s="32">
        <v>2000</v>
      </c>
      <c r="G33" s="33">
        <f t="shared" si="0"/>
        <v>6450</v>
      </c>
    </row>
    <row r="34" spans="2:7">
      <c r="B34" s="31" t="s">
        <v>83</v>
      </c>
      <c r="C34" s="31" t="s">
        <v>66</v>
      </c>
      <c r="D34" s="32">
        <v>730</v>
      </c>
      <c r="E34" s="32">
        <v>525</v>
      </c>
      <c r="F34" s="32">
        <v>430</v>
      </c>
      <c r="G34" s="33">
        <f t="shared" si="0"/>
        <v>1685</v>
      </c>
    </row>
    <row r="35" spans="2:7">
      <c r="B35" s="31" t="s">
        <v>83</v>
      </c>
      <c r="C35" s="31" t="s">
        <v>67</v>
      </c>
      <c r="D35" s="32">
        <v>700</v>
      </c>
      <c r="E35" s="32">
        <v>750</v>
      </c>
      <c r="F35" s="32">
        <v>750</v>
      </c>
      <c r="G35" s="33">
        <f t="shared" si="0"/>
        <v>2200</v>
      </c>
    </row>
    <row r="36" spans="2:7">
      <c r="B36" s="31" t="s">
        <v>83</v>
      </c>
      <c r="C36" s="31" t="s">
        <v>71</v>
      </c>
      <c r="D36" s="32">
        <v>2000</v>
      </c>
      <c r="E36" s="32">
        <v>950</v>
      </c>
      <c r="F36" s="32">
        <v>800</v>
      </c>
      <c r="G36" s="33">
        <f t="shared" si="0"/>
        <v>3750</v>
      </c>
    </row>
    <row r="37" spans="2:7">
      <c r="B37" s="31" t="s">
        <v>83</v>
      </c>
      <c r="C37" s="31" t="s">
        <v>72</v>
      </c>
      <c r="D37" s="32">
        <v>745</v>
      </c>
      <c r="E37" s="32">
        <v>780</v>
      </c>
      <c r="F37" s="32">
        <v>900</v>
      </c>
      <c r="G37" s="33">
        <f t="shared" ref="G37:G68" si="1">SUM(D37:F37)</f>
        <v>2425</v>
      </c>
    </row>
    <row r="38" spans="2:7">
      <c r="B38" s="31" t="s">
        <v>83</v>
      </c>
      <c r="C38" s="31" t="s">
        <v>70</v>
      </c>
      <c r="D38" s="32">
        <v>1150</v>
      </c>
      <c r="E38" s="32">
        <v>1200</v>
      </c>
      <c r="F38" s="32">
        <v>1400</v>
      </c>
      <c r="G38" s="33">
        <f t="shared" si="1"/>
        <v>3750</v>
      </c>
    </row>
    <row r="39" spans="2:7">
      <c r="B39" s="31" t="s">
        <v>83</v>
      </c>
      <c r="C39" s="31" t="s">
        <v>68</v>
      </c>
      <c r="D39" s="32">
        <v>2780</v>
      </c>
      <c r="E39" s="32">
        <v>3590</v>
      </c>
      <c r="F39" s="32">
        <v>2300</v>
      </c>
      <c r="G39" s="33">
        <f t="shared" si="1"/>
        <v>8670</v>
      </c>
    </row>
    <row r="40" spans="2:7">
      <c r="B40" s="31" t="s">
        <v>83</v>
      </c>
      <c r="C40" s="31" t="s">
        <v>74</v>
      </c>
      <c r="D40" s="32">
        <v>3490</v>
      </c>
      <c r="E40" s="32">
        <v>32840</v>
      </c>
      <c r="F40" s="32">
        <v>3070</v>
      </c>
      <c r="G40" s="33">
        <f t="shared" si="1"/>
        <v>39400</v>
      </c>
    </row>
    <row r="41" spans="2:7">
      <c r="B41" s="31" t="s">
        <v>83</v>
      </c>
      <c r="C41" s="31" t="s">
        <v>77</v>
      </c>
      <c r="D41" s="32">
        <v>4700</v>
      </c>
      <c r="E41" s="32">
        <v>4700</v>
      </c>
      <c r="F41" s="32">
        <v>4700</v>
      </c>
      <c r="G41" s="33">
        <f t="shared" si="1"/>
        <v>14100</v>
      </c>
    </row>
    <row r="42" spans="2:7">
      <c r="B42" s="31" t="s">
        <v>83</v>
      </c>
      <c r="C42" s="31" t="s">
        <v>76</v>
      </c>
      <c r="D42" s="32">
        <v>5250</v>
      </c>
      <c r="E42" s="32">
        <v>5000</v>
      </c>
      <c r="F42" s="32">
        <v>5500</v>
      </c>
      <c r="G42" s="33">
        <f t="shared" si="1"/>
        <v>15750</v>
      </c>
    </row>
    <row r="43" spans="2:7">
      <c r="B43" s="31" t="s">
        <v>83</v>
      </c>
      <c r="C43" s="31" t="s">
        <v>73</v>
      </c>
      <c r="D43" s="32">
        <v>6980</v>
      </c>
      <c r="E43" s="32">
        <v>6310</v>
      </c>
      <c r="F43" s="32">
        <v>6375</v>
      </c>
      <c r="G43" s="33">
        <f t="shared" si="1"/>
        <v>19665</v>
      </c>
    </row>
    <row r="44" spans="2:7">
      <c r="B44" s="31" t="s">
        <v>83</v>
      </c>
      <c r="C44" s="31" t="s">
        <v>79</v>
      </c>
      <c r="D44" s="32">
        <v>11250</v>
      </c>
      <c r="E44" s="32">
        <v>11250</v>
      </c>
      <c r="F44" s="32">
        <v>11750</v>
      </c>
      <c r="G44" s="33">
        <f t="shared" si="1"/>
        <v>34250</v>
      </c>
    </row>
    <row r="45" spans="2:7">
      <c r="B45" s="31" t="s">
        <v>83</v>
      </c>
      <c r="C45" s="31" t="s">
        <v>78</v>
      </c>
      <c r="D45" s="32">
        <v>24500</v>
      </c>
      <c r="E45" s="32">
        <v>23500</v>
      </c>
      <c r="F45" s="32">
        <v>24500</v>
      </c>
      <c r="G45" s="33">
        <f t="shared" si="1"/>
        <v>72500</v>
      </c>
    </row>
    <row r="46" spans="2:7">
      <c r="B46" s="31" t="s">
        <v>83</v>
      </c>
      <c r="C46" s="31" t="s">
        <v>84</v>
      </c>
      <c r="D46" s="32">
        <v>56900</v>
      </c>
      <c r="E46" s="32">
        <v>62800</v>
      </c>
      <c r="F46" s="32">
        <v>60870</v>
      </c>
      <c r="G46" s="33">
        <f t="shared" si="1"/>
        <v>180570</v>
      </c>
    </row>
    <row r="47" spans="2:7">
      <c r="B47" s="31" t="s">
        <v>83</v>
      </c>
      <c r="C47" s="31" t="s">
        <v>80</v>
      </c>
      <c r="D47" s="32">
        <v>24290</v>
      </c>
      <c r="E47" s="32">
        <v>24050</v>
      </c>
      <c r="F47" s="32">
        <v>26600</v>
      </c>
      <c r="G47" s="33">
        <f t="shared" si="1"/>
        <v>74940</v>
      </c>
    </row>
    <row r="48" spans="2:7">
      <c r="B48" s="31" t="s">
        <v>85</v>
      </c>
      <c r="C48" s="31" t="s">
        <v>69</v>
      </c>
      <c r="D48" s="32">
        <v>775</v>
      </c>
      <c r="E48" s="32">
        <v>750</v>
      </c>
      <c r="F48" s="32">
        <v>700</v>
      </c>
      <c r="G48" s="33">
        <f t="shared" si="1"/>
        <v>2225</v>
      </c>
    </row>
    <row r="49" spans="2:7">
      <c r="B49" s="31" t="s">
        <v>85</v>
      </c>
      <c r="C49" s="31" t="s">
        <v>67</v>
      </c>
      <c r="D49" s="32">
        <v>700</v>
      </c>
      <c r="E49" s="32">
        <v>750</v>
      </c>
      <c r="F49" s="32">
        <v>750</v>
      </c>
      <c r="G49" s="33">
        <f t="shared" si="1"/>
        <v>2200</v>
      </c>
    </row>
    <row r="50" spans="2:7">
      <c r="B50" s="31" t="s">
        <v>85</v>
      </c>
      <c r="C50" s="31" t="s">
        <v>66</v>
      </c>
      <c r="D50" s="32">
        <v>300</v>
      </c>
      <c r="E50" s="32">
        <v>100</v>
      </c>
      <c r="F50" s="32">
        <v>150</v>
      </c>
      <c r="G50" s="33">
        <f t="shared" si="1"/>
        <v>550</v>
      </c>
    </row>
    <row r="51" spans="2:7">
      <c r="B51" s="31" t="s">
        <v>85</v>
      </c>
      <c r="C51" s="31" t="s">
        <v>72</v>
      </c>
      <c r="D51" s="32">
        <v>2000</v>
      </c>
      <c r="E51" s="32">
        <v>1800</v>
      </c>
      <c r="F51" s="32">
        <v>1900</v>
      </c>
      <c r="G51" s="33">
        <f t="shared" si="1"/>
        <v>5700</v>
      </c>
    </row>
    <row r="52" spans="2:7">
      <c r="B52" s="31" t="s">
        <v>85</v>
      </c>
      <c r="C52" s="31" t="s">
        <v>71</v>
      </c>
      <c r="D52" s="32">
        <v>2000</v>
      </c>
      <c r="E52" s="32">
        <v>950</v>
      </c>
      <c r="F52" s="32">
        <v>800</v>
      </c>
      <c r="G52" s="33">
        <f t="shared" si="1"/>
        <v>3750</v>
      </c>
    </row>
    <row r="53" spans="2:7">
      <c r="B53" s="31" t="s">
        <v>85</v>
      </c>
      <c r="C53" s="31" t="s">
        <v>74</v>
      </c>
      <c r="D53" s="32">
        <v>1250</v>
      </c>
      <c r="E53" s="32">
        <v>1250</v>
      </c>
      <c r="F53" s="32">
        <v>1250</v>
      </c>
      <c r="G53" s="33">
        <f t="shared" si="1"/>
        <v>3750</v>
      </c>
    </row>
    <row r="54" spans="2:7">
      <c r="B54" s="31" t="s">
        <v>85</v>
      </c>
      <c r="C54" s="31" t="s">
        <v>70</v>
      </c>
      <c r="D54" s="32">
        <v>1150</v>
      </c>
      <c r="E54" s="32">
        <v>1200</v>
      </c>
      <c r="F54" s="32">
        <v>1435</v>
      </c>
      <c r="G54" s="33">
        <f t="shared" si="1"/>
        <v>3785</v>
      </c>
    </row>
    <row r="55" spans="2:7">
      <c r="B55" s="31" t="s">
        <v>85</v>
      </c>
      <c r="C55" s="31" t="s">
        <v>73</v>
      </c>
      <c r="D55" s="32">
        <v>3800</v>
      </c>
      <c r="E55" s="32">
        <v>3700</v>
      </c>
      <c r="F55" s="32">
        <v>3750</v>
      </c>
      <c r="G55" s="33">
        <f t="shared" si="1"/>
        <v>11250</v>
      </c>
    </row>
    <row r="56" spans="2:7">
      <c r="B56" s="31" t="s">
        <v>85</v>
      </c>
      <c r="C56" s="31" t="s">
        <v>68</v>
      </c>
      <c r="D56" s="32">
        <v>5000</v>
      </c>
      <c r="E56" s="32">
        <v>4800</v>
      </c>
      <c r="F56" s="32">
        <v>4545</v>
      </c>
      <c r="G56" s="33">
        <f t="shared" si="1"/>
        <v>14345</v>
      </c>
    </row>
    <row r="57" spans="2:7">
      <c r="B57" s="31" t="s">
        <v>85</v>
      </c>
      <c r="C57" s="31" t="s">
        <v>77</v>
      </c>
      <c r="D57" s="32">
        <v>5000</v>
      </c>
      <c r="E57" s="32">
        <v>5000</v>
      </c>
      <c r="F57" s="32">
        <v>5000</v>
      </c>
      <c r="G57" s="33">
        <f t="shared" si="1"/>
        <v>15000</v>
      </c>
    </row>
    <row r="58" spans="2:7">
      <c r="B58" s="31" t="s">
        <v>85</v>
      </c>
      <c r="C58" s="31" t="s">
        <v>76</v>
      </c>
      <c r="D58" s="32">
        <v>5250</v>
      </c>
      <c r="E58" s="32">
        <v>5335</v>
      </c>
      <c r="F58" s="32">
        <v>5500</v>
      </c>
      <c r="G58" s="33">
        <f t="shared" si="1"/>
        <v>16085</v>
      </c>
    </row>
    <row r="59" spans="2:7">
      <c r="B59" s="31" t="s">
        <v>85</v>
      </c>
      <c r="C59" s="31" t="s">
        <v>79</v>
      </c>
      <c r="D59" s="32">
        <v>10250</v>
      </c>
      <c r="E59" s="32">
        <v>10250</v>
      </c>
      <c r="F59" s="32">
        <v>10750</v>
      </c>
      <c r="G59" s="33">
        <f t="shared" si="1"/>
        <v>31250</v>
      </c>
    </row>
    <row r="60" spans="2:7">
      <c r="B60" s="31" t="s">
        <v>85</v>
      </c>
      <c r="C60" s="31" t="s">
        <v>78</v>
      </c>
      <c r="D60" s="32">
        <v>14500</v>
      </c>
      <c r="E60" s="32">
        <v>13500</v>
      </c>
      <c r="F60" s="32">
        <v>15500</v>
      </c>
      <c r="G60" s="33">
        <f t="shared" si="1"/>
        <v>43500</v>
      </c>
    </row>
    <row r="61" spans="2:7">
      <c r="B61" s="31" t="s">
        <v>85</v>
      </c>
      <c r="C61" s="31" t="s">
        <v>84</v>
      </c>
      <c r="D61" s="32">
        <v>72000</v>
      </c>
      <c r="E61" s="32">
        <v>70000</v>
      </c>
      <c r="F61" s="32">
        <v>70000</v>
      </c>
      <c r="G61" s="33">
        <f t="shared" si="1"/>
        <v>212000</v>
      </c>
    </row>
    <row r="62" spans="2:7">
      <c r="B62" s="31" t="s">
        <v>85</v>
      </c>
      <c r="C62" s="31" t="s">
        <v>80</v>
      </c>
      <c r="D62" s="32">
        <v>25000</v>
      </c>
      <c r="E62" s="32">
        <v>24000</v>
      </c>
      <c r="F62" s="32">
        <v>26000</v>
      </c>
      <c r="G62" s="33">
        <f t="shared" si="1"/>
        <v>75000</v>
      </c>
    </row>
  </sheetData>
  <mergeCells count="1">
    <mergeCell ref="B2:G2"/>
  </mergeCells>
  <printOptions gridLines="1"/>
  <pageMargins left="0.75" right="0.75" top="1" bottom="1" header="0.5" footer="0.5"/>
  <pageSetup paperSize="1" orientation="portrait" horizontalDpi="300" verticalDpi="300"/>
  <headerFooter alignWithMargins="0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M70"/>
  <sheetViews>
    <sheetView topLeftCell="D1" workbookViewId="0">
      <selection activeCell="H4" sqref="H4"/>
    </sheetView>
  </sheetViews>
  <sheetFormatPr defaultColWidth="8.81818181818182" defaultRowHeight="14.5"/>
  <cols>
    <col min="1" max="1" width="23.0909090909091" style="2" customWidth="1"/>
    <col min="2" max="2" width="18.6363636363636" style="2" customWidth="1"/>
    <col min="3" max="3" width="18.3636363636364" style="2" customWidth="1"/>
    <col min="4" max="4" width="13.4545454545455" style="2" customWidth="1"/>
    <col min="5" max="5" width="12.4545454545455" style="8" customWidth="1"/>
    <col min="6" max="6" width="17.2727272727273" customWidth="1"/>
    <col min="7" max="7" width="11" customWidth="1"/>
    <col min="8" max="8" width="23.4545454545455" customWidth="1"/>
    <col min="9" max="9" width="20.4545454545455" customWidth="1"/>
    <col min="10" max="10" width="24.8181818181818" customWidth="1"/>
    <col min="11" max="11" width="9.45454545454546" customWidth="1"/>
    <col min="13" max="13" width="9.09090909090909" hidden="1" customWidth="1"/>
  </cols>
  <sheetData>
    <row r="1" ht="15.25" spans="1:13">
      <c r="A1" s="4" t="s">
        <v>86</v>
      </c>
      <c r="B1" s="4" t="s">
        <v>87</v>
      </c>
      <c r="C1" s="4" t="s">
        <v>88</v>
      </c>
      <c r="D1" s="11" t="s">
        <v>3</v>
      </c>
      <c r="E1" s="5" t="s">
        <v>89</v>
      </c>
      <c r="M1" s="2" t="s">
        <v>90</v>
      </c>
    </row>
    <row r="2" ht="15.25" spans="1:13">
      <c r="A2" s="2" t="s">
        <v>90</v>
      </c>
      <c r="B2" s="2">
        <v>402850</v>
      </c>
      <c r="C2" s="2" t="s">
        <v>91</v>
      </c>
      <c r="D2" s="2">
        <v>17</v>
      </c>
      <c r="E2" s="8">
        <v>2499</v>
      </c>
      <c r="G2" s="12" t="s">
        <v>92</v>
      </c>
      <c r="H2" s="13" t="s">
        <v>93</v>
      </c>
      <c r="I2" s="20"/>
      <c r="M2" s="2" t="s">
        <v>94</v>
      </c>
    </row>
    <row r="3" spans="1:13">
      <c r="A3" s="2" t="s">
        <v>90</v>
      </c>
      <c r="B3" s="2">
        <v>436987</v>
      </c>
      <c r="C3" s="2" t="s">
        <v>91</v>
      </c>
      <c r="D3" s="2">
        <v>98</v>
      </c>
      <c r="E3" s="8">
        <v>784</v>
      </c>
      <c r="G3" s="14"/>
      <c r="H3" s="15"/>
      <c r="M3" s="2" t="s">
        <v>95</v>
      </c>
    </row>
    <row r="4" ht="15.25" spans="1:13">
      <c r="A4" s="2" t="s">
        <v>90</v>
      </c>
      <c r="B4" s="2">
        <v>764613</v>
      </c>
      <c r="C4" s="2" t="s">
        <v>91</v>
      </c>
      <c r="D4" s="2">
        <v>51</v>
      </c>
      <c r="E4" s="8">
        <v>6732</v>
      </c>
      <c r="H4" s="16" t="s">
        <v>96</v>
      </c>
      <c r="M4" s="2" t="s">
        <v>93</v>
      </c>
    </row>
    <row r="5" ht="15.25" spans="1:8">
      <c r="A5" s="2" t="s">
        <v>90</v>
      </c>
      <c r="B5" s="2">
        <v>243484</v>
      </c>
      <c r="C5" s="2" t="s">
        <v>97</v>
      </c>
      <c r="D5" s="2">
        <v>32</v>
      </c>
      <c r="E5" s="8">
        <v>3072</v>
      </c>
      <c r="H5" s="17">
        <f>SUMIF($A:$A,$H$2,$D:$D)</f>
        <v>3325</v>
      </c>
    </row>
    <row r="6" spans="1:5">
      <c r="A6" s="2" t="s">
        <v>90</v>
      </c>
      <c r="B6" s="2">
        <v>522010</v>
      </c>
      <c r="C6" s="2" t="s">
        <v>97</v>
      </c>
      <c r="D6" s="2">
        <v>171</v>
      </c>
      <c r="E6" s="8">
        <v>25650</v>
      </c>
    </row>
    <row r="7" ht="15.25" spans="1:10">
      <c r="A7" s="2" t="s">
        <v>90</v>
      </c>
      <c r="B7" s="2">
        <v>346155</v>
      </c>
      <c r="C7" s="2" t="s">
        <v>97</v>
      </c>
      <c r="D7" s="2">
        <v>51</v>
      </c>
      <c r="E7" s="8">
        <v>3876</v>
      </c>
      <c r="H7" s="16" t="s">
        <v>96</v>
      </c>
      <c r="I7" s="16" t="s">
        <v>98</v>
      </c>
      <c r="J7" s="16" t="s">
        <v>99</v>
      </c>
    </row>
    <row r="8" ht="15.25" spans="1:10">
      <c r="A8" s="2" t="s">
        <v>90</v>
      </c>
      <c r="B8" s="2">
        <v>181763</v>
      </c>
      <c r="C8" s="2" t="s">
        <v>97</v>
      </c>
      <c r="D8" s="2">
        <v>118</v>
      </c>
      <c r="E8" s="8">
        <v>10030</v>
      </c>
      <c r="G8" s="18" t="s">
        <v>91</v>
      </c>
      <c r="H8" s="19">
        <f>SUMIFS($D:$D,$C:$C,$G8,$A:$A,$H$2)</f>
        <v>1080</v>
      </c>
      <c r="I8" s="21">
        <f>SUMIFS($E:$E,$C:$C,$G8,$A:$A,$H$2)</f>
        <v>96137</v>
      </c>
      <c r="J8" s="19">
        <f>COUNTIFS($A:$A,$H$2,$C:$C,$G8)</f>
        <v>9</v>
      </c>
    </row>
    <row r="9" ht="15.25" spans="1:10">
      <c r="A9" s="2" t="s">
        <v>90</v>
      </c>
      <c r="B9" s="2">
        <v>410456</v>
      </c>
      <c r="C9" s="2" t="s">
        <v>100</v>
      </c>
      <c r="D9" s="2">
        <v>52</v>
      </c>
      <c r="E9" s="8">
        <v>2340</v>
      </c>
      <c r="G9" s="18" t="s">
        <v>97</v>
      </c>
      <c r="H9" s="19">
        <f t="shared" ref="H9:H10" si="0">SUMIFS($D:$D,$C:$C,$G9,$A:$A,$H$2)</f>
        <v>1568</v>
      </c>
      <c r="I9" s="21">
        <f t="shared" ref="I9:I10" si="1">SUMIFS($E:$E,$C:$C,$G9,$A:$A,$H$2)</f>
        <v>97796</v>
      </c>
      <c r="J9" s="19">
        <f t="shared" ref="J9:J10" si="2">COUNTIFS($A:$A,$H$2,$C:$C,$G9)</f>
        <v>17</v>
      </c>
    </row>
    <row r="10" ht="15.25" spans="1:10">
      <c r="A10" s="2" t="s">
        <v>90</v>
      </c>
      <c r="B10" s="2">
        <v>454175</v>
      </c>
      <c r="C10" s="2" t="s">
        <v>100</v>
      </c>
      <c r="D10" s="2">
        <v>30</v>
      </c>
      <c r="E10" s="8">
        <v>3960</v>
      </c>
      <c r="G10" s="18" t="s">
        <v>100</v>
      </c>
      <c r="H10" s="19">
        <f t="shared" si="0"/>
        <v>677</v>
      </c>
      <c r="I10" s="21">
        <f t="shared" si="1"/>
        <v>41514</v>
      </c>
      <c r="J10" s="19">
        <f t="shared" si="2"/>
        <v>6</v>
      </c>
    </row>
    <row r="11" spans="1:5">
      <c r="A11" s="2" t="s">
        <v>94</v>
      </c>
      <c r="B11" s="2">
        <v>426853</v>
      </c>
      <c r="C11" s="2" t="s">
        <v>91</v>
      </c>
      <c r="D11" s="2">
        <v>114</v>
      </c>
      <c r="E11" s="8">
        <v>4446</v>
      </c>
    </row>
    <row r="12" spans="1:5">
      <c r="A12" s="2" t="s">
        <v>94</v>
      </c>
      <c r="B12" s="2">
        <v>815098</v>
      </c>
      <c r="C12" s="2" t="s">
        <v>91</v>
      </c>
      <c r="D12" s="2">
        <v>49</v>
      </c>
      <c r="E12" s="8">
        <v>5537</v>
      </c>
    </row>
    <row r="13" spans="1:5">
      <c r="A13" s="2" t="s">
        <v>94</v>
      </c>
      <c r="B13" s="2">
        <v>209537</v>
      </c>
      <c r="C13" s="2" t="s">
        <v>91</v>
      </c>
      <c r="D13" s="2">
        <v>155</v>
      </c>
      <c r="E13" s="8">
        <v>21390</v>
      </c>
    </row>
    <row r="14" spans="1:5">
      <c r="A14" s="2" t="s">
        <v>94</v>
      </c>
      <c r="B14" s="2">
        <v>765870</v>
      </c>
      <c r="C14" s="2" t="s">
        <v>91</v>
      </c>
      <c r="D14" s="2">
        <v>101</v>
      </c>
      <c r="E14" s="8">
        <v>3535</v>
      </c>
    </row>
    <row r="15" spans="1:5">
      <c r="A15" s="2" t="s">
        <v>94</v>
      </c>
      <c r="B15" s="2">
        <v>747542</v>
      </c>
      <c r="C15" s="2" t="s">
        <v>97</v>
      </c>
      <c r="D15" s="2">
        <v>149</v>
      </c>
      <c r="E15" s="8">
        <v>11324</v>
      </c>
    </row>
    <row r="16" spans="1:5">
      <c r="A16" s="2" t="s">
        <v>94</v>
      </c>
      <c r="B16" s="2">
        <v>177975</v>
      </c>
      <c r="C16" s="2" t="s">
        <v>97</v>
      </c>
      <c r="D16" s="2">
        <v>119</v>
      </c>
      <c r="E16" s="8">
        <v>17850</v>
      </c>
    </row>
    <row r="17" spans="1:5">
      <c r="A17" s="2" t="s">
        <v>94</v>
      </c>
      <c r="B17" s="2">
        <v>840614</v>
      </c>
      <c r="C17" s="2" t="s">
        <v>100</v>
      </c>
      <c r="D17" s="2">
        <v>97</v>
      </c>
      <c r="E17" s="8">
        <v>3298</v>
      </c>
    </row>
    <row r="18" spans="1:5">
      <c r="A18" s="2" t="s">
        <v>94</v>
      </c>
      <c r="B18" s="2">
        <v>271572</v>
      </c>
      <c r="C18" s="2" t="s">
        <v>100</v>
      </c>
      <c r="D18" s="2">
        <v>127</v>
      </c>
      <c r="E18" s="8">
        <v>17907</v>
      </c>
    </row>
    <row r="19" spans="1:5">
      <c r="A19" s="2" t="s">
        <v>94</v>
      </c>
      <c r="B19" s="2">
        <v>367240</v>
      </c>
      <c r="C19" s="2" t="s">
        <v>100</v>
      </c>
      <c r="D19" s="2">
        <v>104</v>
      </c>
      <c r="E19" s="8">
        <v>12584</v>
      </c>
    </row>
    <row r="20" spans="1:5">
      <c r="A20" s="2" t="s">
        <v>94</v>
      </c>
      <c r="B20" s="2">
        <v>791819</v>
      </c>
      <c r="C20" s="2" t="s">
        <v>100</v>
      </c>
      <c r="D20" s="2">
        <v>91</v>
      </c>
      <c r="E20" s="8">
        <v>9282</v>
      </c>
    </row>
    <row r="21" spans="1:5">
      <c r="A21" s="2" t="s">
        <v>95</v>
      </c>
      <c r="B21" s="2">
        <v>185858</v>
      </c>
      <c r="C21" s="2" t="s">
        <v>91</v>
      </c>
      <c r="D21" s="2">
        <v>51</v>
      </c>
      <c r="E21" s="8">
        <v>765</v>
      </c>
    </row>
    <row r="22" spans="1:5">
      <c r="A22" s="2" t="s">
        <v>95</v>
      </c>
      <c r="B22" s="2">
        <v>501837</v>
      </c>
      <c r="C22" s="2" t="s">
        <v>91</v>
      </c>
      <c r="D22" s="2">
        <v>142</v>
      </c>
      <c r="E22" s="8">
        <v>14484</v>
      </c>
    </row>
    <row r="23" spans="1:5">
      <c r="A23" s="2" t="s">
        <v>95</v>
      </c>
      <c r="B23" s="2">
        <v>486900</v>
      </c>
      <c r="C23" s="2" t="s">
        <v>91</v>
      </c>
      <c r="D23" s="2">
        <v>161</v>
      </c>
      <c r="E23" s="8">
        <v>11592</v>
      </c>
    </row>
    <row r="24" spans="1:5">
      <c r="A24" s="2" t="s">
        <v>95</v>
      </c>
      <c r="B24" s="2">
        <v>207266</v>
      </c>
      <c r="C24" s="2" t="s">
        <v>91</v>
      </c>
      <c r="D24" s="2">
        <v>100</v>
      </c>
      <c r="E24" s="8">
        <v>1100</v>
      </c>
    </row>
    <row r="25" spans="1:5">
      <c r="A25" s="2" t="s">
        <v>95</v>
      </c>
      <c r="B25" s="2">
        <v>328524</v>
      </c>
      <c r="C25" s="2" t="s">
        <v>91</v>
      </c>
      <c r="D25" s="2">
        <v>187</v>
      </c>
      <c r="E25" s="8">
        <v>16269</v>
      </c>
    </row>
    <row r="26" spans="1:5">
      <c r="A26" s="2" t="s">
        <v>95</v>
      </c>
      <c r="B26" s="2">
        <v>430342</v>
      </c>
      <c r="C26" s="2" t="s">
        <v>97</v>
      </c>
      <c r="D26" s="2">
        <v>147</v>
      </c>
      <c r="E26" s="8">
        <v>13524</v>
      </c>
    </row>
    <row r="27" spans="1:5">
      <c r="A27" s="2" t="s">
        <v>95</v>
      </c>
      <c r="B27" s="2">
        <v>602517</v>
      </c>
      <c r="C27" s="2" t="s">
        <v>97</v>
      </c>
      <c r="D27" s="2">
        <v>107</v>
      </c>
      <c r="E27" s="8">
        <v>3317</v>
      </c>
    </row>
    <row r="28" spans="1:5">
      <c r="A28" s="2" t="s">
        <v>95</v>
      </c>
      <c r="B28" s="2">
        <v>183106</v>
      </c>
      <c r="C28" s="2" t="s">
        <v>97</v>
      </c>
      <c r="D28" s="2">
        <v>170</v>
      </c>
      <c r="E28" s="8">
        <v>22780</v>
      </c>
    </row>
    <row r="29" spans="1:5">
      <c r="A29" s="2" t="s">
        <v>95</v>
      </c>
      <c r="B29" s="2">
        <v>843050</v>
      </c>
      <c r="C29" s="2" t="s">
        <v>97</v>
      </c>
      <c r="D29" s="2">
        <v>192</v>
      </c>
      <c r="E29" s="8">
        <v>20160</v>
      </c>
    </row>
    <row r="30" spans="1:5">
      <c r="A30" s="2" t="s">
        <v>95</v>
      </c>
      <c r="B30" s="2">
        <v>129851</v>
      </c>
      <c r="C30" s="2" t="s">
        <v>97</v>
      </c>
      <c r="D30" s="2">
        <v>134</v>
      </c>
      <c r="E30" s="8">
        <v>14070</v>
      </c>
    </row>
    <row r="31" spans="1:5">
      <c r="A31" s="2" t="s">
        <v>95</v>
      </c>
      <c r="B31" s="2">
        <v>829456</v>
      </c>
      <c r="C31" s="2" t="s">
        <v>97</v>
      </c>
      <c r="D31" s="2">
        <v>98</v>
      </c>
      <c r="E31" s="8">
        <v>490</v>
      </c>
    </row>
    <row r="32" spans="1:5">
      <c r="A32" s="2" t="s">
        <v>95</v>
      </c>
      <c r="B32" s="2">
        <v>832520</v>
      </c>
      <c r="C32" s="2" t="s">
        <v>97</v>
      </c>
      <c r="D32" s="2">
        <v>138</v>
      </c>
      <c r="E32" s="8">
        <v>14076</v>
      </c>
    </row>
    <row r="33" spans="1:5">
      <c r="A33" s="2" t="s">
        <v>95</v>
      </c>
      <c r="B33" s="2">
        <v>142498</v>
      </c>
      <c r="C33" s="2" t="s">
        <v>100</v>
      </c>
      <c r="D33" s="2">
        <v>111</v>
      </c>
      <c r="E33" s="8">
        <v>7548</v>
      </c>
    </row>
    <row r="34" spans="1:5">
      <c r="A34" s="2" t="s">
        <v>95</v>
      </c>
      <c r="B34" s="2">
        <v>690368</v>
      </c>
      <c r="C34" s="2" t="s">
        <v>100</v>
      </c>
      <c r="D34" s="2">
        <v>118</v>
      </c>
      <c r="E34" s="8">
        <v>590</v>
      </c>
    </row>
    <row r="35" spans="1:5">
      <c r="A35" s="2" t="s">
        <v>95</v>
      </c>
      <c r="B35" s="2">
        <v>267419</v>
      </c>
      <c r="C35" s="2" t="s">
        <v>100</v>
      </c>
      <c r="D35" s="2">
        <v>127</v>
      </c>
      <c r="E35" s="8">
        <v>5969</v>
      </c>
    </row>
    <row r="36" spans="1:5">
      <c r="A36" s="2" t="s">
        <v>95</v>
      </c>
      <c r="B36" s="2">
        <v>140721</v>
      </c>
      <c r="C36" s="2" t="s">
        <v>100</v>
      </c>
      <c r="D36" s="2">
        <v>69</v>
      </c>
      <c r="E36" s="8">
        <v>9384</v>
      </c>
    </row>
    <row r="37" spans="1:5">
      <c r="A37" s="2" t="s">
        <v>95</v>
      </c>
      <c r="B37" s="2">
        <v>454504</v>
      </c>
      <c r="C37" s="2" t="s">
        <v>100</v>
      </c>
      <c r="D37" s="2">
        <v>44</v>
      </c>
      <c r="E37" s="8">
        <v>2464</v>
      </c>
    </row>
    <row r="38" spans="1:5">
      <c r="A38" s="2" t="s">
        <v>95</v>
      </c>
      <c r="B38" s="2">
        <v>343862</v>
      </c>
      <c r="C38" s="2" t="s">
        <v>100</v>
      </c>
      <c r="D38" s="2">
        <v>38</v>
      </c>
      <c r="E38" s="8">
        <v>190</v>
      </c>
    </row>
    <row r="39" spans="1:5">
      <c r="A39" s="2" t="s">
        <v>93</v>
      </c>
      <c r="B39" s="2">
        <v>491299</v>
      </c>
      <c r="C39" s="2" t="s">
        <v>91</v>
      </c>
      <c r="D39" s="2">
        <v>35</v>
      </c>
      <c r="E39" s="8">
        <v>4865</v>
      </c>
    </row>
    <row r="40" spans="1:5">
      <c r="A40" s="2" t="s">
        <v>93</v>
      </c>
      <c r="B40" s="2">
        <v>547421</v>
      </c>
      <c r="C40" s="2" t="s">
        <v>91</v>
      </c>
      <c r="D40" s="2">
        <v>71</v>
      </c>
      <c r="E40" s="8">
        <v>3266</v>
      </c>
    </row>
    <row r="41" spans="1:5">
      <c r="A41" s="2" t="s">
        <v>93</v>
      </c>
      <c r="B41" s="2">
        <v>594052</v>
      </c>
      <c r="C41" s="2" t="s">
        <v>91</v>
      </c>
      <c r="D41" s="2">
        <v>180</v>
      </c>
      <c r="E41" s="8">
        <v>22860</v>
      </c>
    </row>
    <row r="42" spans="1:5">
      <c r="A42" s="2" t="s">
        <v>93</v>
      </c>
      <c r="B42" s="2">
        <v>720964</v>
      </c>
      <c r="C42" s="2" t="s">
        <v>91</v>
      </c>
      <c r="D42" s="2">
        <v>189</v>
      </c>
      <c r="E42" s="8">
        <v>25137</v>
      </c>
    </row>
    <row r="43" spans="1:5">
      <c r="A43" s="2" t="s">
        <v>93</v>
      </c>
      <c r="B43" s="2">
        <v>104556</v>
      </c>
      <c r="C43" s="2" t="s">
        <v>91</v>
      </c>
      <c r="D43" s="2">
        <v>92</v>
      </c>
      <c r="E43" s="8">
        <v>9752</v>
      </c>
    </row>
    <row r="44" spans="1:5">
      <c r="A44" s="2" t="s">
        <v>93</v>
      </c>
      <c r="B44" s="2">
        <v>202419</v>
      </c>
      <c r="C44" s="2" t="s">
        <v>91</v>
      </c>
      <c r="D44" s="2">
        <v>152</v>
      </c>
      <c r="E44" s="8">
        <v>14136</v>
      </c>
    </row>
    <row r="45" spans="1:5">
      <c r="A45" s="2" t="s">
        <v>93</v>
      </c>
      <c r="B45" s="2">
        <v>281646</v>
      </c>
      <c r="C45" s="2" t="s">
        <v>91</v>
      </c>
      <c r="D45" s="2">
        <v>102</v>
      </c>
      <c r="E45" s="8">
        <v>10098</v>
      </c>
    </row>
    <row r="46" spans="1:5">
      <c r="A46" s="2" t="s">
        <v>93</v>
      </c>
      <c r="B46" s="2">
        <v>153152</v>
      </c>
      <c r="C46" s="2" t="s">
        <v>91</v>
      </c>
      <c r="D46" s="2">
        <v>199</v>
      </c>
      <c r="E46" s="8">
        <v>3383</v>
      </c>
    </row>
    <row r="47" spans="1:5">
      <c r="A47" s="2" t="s">
        <v>93</v>
      </c>
      <c r="B47" s="2">
        <v>273563</v>
      </c>
      <c r="C47" s="2" t="s">
        <v>91</v>
      </c>
      <c r="D47" s="2">
        <v>60</v>
      </c>
      <c r="E47" s="8">
        <v>2640</v>
      </c>
    </row>
    <row r="48" spans="1:5">
      <c r="A48" s="2" t="s">
        <v>93</v>
      </c>
      <c r="B48" s="2">
        <v>679548</v>
      </c>
      <c r="C48" s="2" t="s">
        <v>97</v>
      </c>
      <c r="D48" s="2">
        <v>72</v>
      </c>
      <c r="E48" s="8">
        <v>10152</v>
      </c>
    </row>
    <row r="49" spans="1:5">
      <c r="A49" s="2" t="s">
        <v>93</v>
      </c>
      <c r="B49" s="2">
        <v>509361</v>
      </c>
      <c r="C49" s="2" t="s">
        <v>97</v>
      </c>
      <c r="D49" s="2">
        <v>136</v>
      </c>
      <c r="E49" s="8">
        <v>3264</v>
      </c>
    </row>
    <row r="50" spans="1:5">
      <c r="A50" s="2" t="s">
        <v>93</v>
      </c>
      <c r="B50" s="2">
        <v>431791</v>
      </c>
      <c r="C50" s="2" t="s">
        <v>97</v>
      </c>
      <c r="D50" s="2">
        <v>114</v>
      </c>
      <c r="E50" s="8">
        <v>16302</v>
      </c>
    </row>
    <row r="51" spans="1:5">
      <c r="A51" s="2" t="s">
        <v>93</v>
      </c>
      <c r="B51" s="2">
        <v>776118</v>
      </c>
      <c r="C51" s="2" t="s">
        <v>97</v>
      </c>
      <c r="D51" s="2">
        <v>66</v>
      </c>
      <c r="E51" s="8">
        <v>3300</v>
      </c>
    </row>
    <row r="52" spans="1:5">
      <c r="A52" s="2" t="s">
        <v>93</v>
      </c>
      <c r="B52" s="2">
        <v>401681</v>
      </c>
      <c r="C52" s="2" t="s">
        <v>97</v>
      </c>
      <c r="D52" s="2">
        <v>102</v>
      </c>
      <c r="E52" s="8">
        <v>7548</v>
      </c>
    </row>
    <row r="53" spans="1:5">
      <c r="A53" s="2" t="s">
        <v>93</v>
      </c>
      <c r="B53" s="2">
        <v>821745</v>
      </c>
      <c r="C53" s="2" t="s">
        <v>97</v>
      </c>
      <c r="D53" s="2">
        <v>79</v>
      </c>
      <c r="E53" s="8">
        <v>1580</v>
      </c>
    </row>
    <row r="54" spans="1:5">
      <c r="A54" s="2" t="s">
        <v>93</v>
      </c>
      <c r="B54" s="2">
        <v>202386</v>
      </c>
      <c r="C54" s="2" t="s">
        <v>97</v>
      </c>
      <c r="D54" s="2">
        <v>132</v>
      </c>
      <c r="E54" s="8">
        <v>12276</v>
      </c>
    </row>
    <row r="55" spans="1:5">
      <c r="A55" s="2" t="s">
        <v>93</v>
      </c>
      <c r="B55" s="2">
        <v>104375</v>
      </c>
      <c r="C55" s="2" t="s">
        <v>97</v>
      </c>
      <c r="D55" s="2">
        <v>39</v>
      </c>
      <c r="E55" s="8">
        <v>312</v>
      </c>
    </row>
    <row r="56" spans="1:5">
      <c r="A56" s="2" t="s">
        <v>93</v>
      </c>
      <c r="B56" s="2">
        <v>235860</v>
      </c>
      <c r="C56" s="2" t="s">
        <v>97</v>
      </c>
      <c r="D56" s="2">
        <v>145</v>
      </c>
      <c r="E56" s="8">
        <v>1160</v>
      </c>
    </row>
    <row r="57" spans="1:5">
      <c r="A57" s="2" t="s">
        <v>93</v>
      </c>
      <c r="B57" s="2">
        <v>477156</v>
      </c>
      <c r="C57" s="2" t="s">
        <v>97</v>
      </c>
      <c r="D57" s="2">
        <v>48</v>
      </c>
      <c r="E57" s="8">
        <v>1680</v>
      </c>
    </row>
    <row r="58" spans="1:5">
      <c r="A58" s="2" t="s">
        <v>93</v>
      </c>
      <c r="B58" s="2">
        <v>320691</v>
      </c>
      <c r="C58" s="2" t="s">
        <v>97</v>
      </c>
      <c r="D58" s="2">
        <v>11</v>
      </c>
      <c r="E58" s="8">
        <v>209</v>
      </c>
    </row>
    <row r="59" spans="1:5">
      <c r="A59" s="2" t="s">
        <v>93</v>
      </c>
      <c r="B59" s="2">
        <v>558332</v>
      </c>
      <c r="C59" s="2" t="s">
        <v>97</v>
      </c>
      <c r="D59" s="2">
        <v>115</v>
      </c>
      <c r="E59" s="8">
        <v>1955</v>
      </c>
    </row>
    <row r="60" spans="1:5">
      <c r="A60" s="2" t="s">
        <v>93</v>
      </c>
      <c r="B60" s="2">
        <v>156812</v>
      </c>
      <c r="C60" s="2" t="s">
        <v>97</v>
      </c>
      <c r="D60" s="2">
        <v>152</v>
      </c>
      <c r="E60" s="8">
        <v>8968</v>
      </c>
    </row>
    <row r="61" spans="1:5">
      <c r="A61" s="2" t="s">
        <v>93</v>
      </c>
      <c r="B61" s="2">
        <v>824637</v>
      </c>
      <c r="C61" s="2" t="s">
        <v>97</v>
      </c>
      <c r="D61" s="2">
        <v>86</v>
      </c>
      <c r="E61" s="8">
        <v>5418</v>
      </c>
    </row>
    <row r="62" spans="1:5">
      <c r="A62" s="2" t="s">
        <v>93</v>
      </c>
      <c r="B62" s="2">
        <v>167040</v>
      </c>
      <c r="C62" s="2" t="s">
        <v>97</v>
      </c>
      <c r="D62" s="2">
        <v>66</v>
      </c>
      <c r="E62" s="8">
        <v>7194</v>
      </c>
    </row>
    <row r="63" spans="1:5">
      <c r="A63" s="2" t="s">
        <v>93</v>
      </c>
      <c r="B63" s="2">
        <v>803330</v>
      </c>
      <c r="C63" s="2" t="s">
        <v>97</v>
      </c>
      <c r="D63" s="2">
        <v>116</v>
      </c>
      <c r="E63" s="8">
        <v>8468</v>
      </c>
    </row>
    <row r="64" spans="1:5">
      <c r="A64" s="2" t="s">
        <v>93</v>
      </c>
      <c r="B64" s="2">
        <v>250827</v>
      </c>
      <c r="C64" s="2" t="s">
        <v>97</v>
      </c>
      <c r="D64" s="2">
        <v>89</v>
      </c>
      <c r="E64" s="8">
        <v>8010</v>
      </c>
    </row>
    <row r="65" spans="1:5">
      <c r="A65" s="2" t="s">
        <v>93</v>
      </c>
      <c r="B65" s="2">
        <v>605290</v>
      </c>
      <c r="C65" s="2" t="s">
        <v>100</v>
      </c>
      <c r="D65" s="2">
        <v>119</v>
      </c>
      <c r="E65" s="8">
        <v>2142</v>
      </c>
    </row>
    <row r="66" spans="1:5">
      <c r="A66" s="2" t="s">
        <v>93</v>
      </c>
      <c r="B66" s="2">
        <v>312187</v>
      </c>
      <c r="C66" s="2" t="s">
        <v>100</v>
      </c>
      <c r="D66" s="2">
        <v>28</v>
      </c>
      <c r="E66" s="8">
        <v>4116</v>
      </c>
    </row>
    <row r="67" spans="1:5">
      <c r="A67" s="2" t="s">
        <v>93</v>
      </c>
      <c r="B67" s="2">
        <v>303581</v>
      </c>
      <c r="C67" s="2" t="s">
        <v>100</v>
      </c>
      <c r="D67" s="2">
        <v>93</v>
      </c>
      <c r="E67" s="8">
        <v>1860</v>
      </c>
    </row>
    <row r="68" spans="1:5">
      <c r="A68" s="2" t="s">
        <v>93</v>
      </c>
      <c r="B68" s="2">
        <v>735076</v>
      </c>
      <c r="C68" s="2" t="s">
        <v>100</v>
      </c>
      <c r="D68" s="2">
        <v>114</v>
      </c>
      <c r="E68" s="8">
        <v>6270</v>
      </c>
    </row>
    <row r="69" spans="1:5">
      <c r="A69" s="2" t="s">
        <v>93</v>
      </c>
      <c r="B69" s="2">
        <v>467396</v>
      </c>
      <c r="C69" s="2" t="s">
        <v>100</v>
      </c>
      <c r="D69" s="2">
        <v>127</v>
      </c>
      <c r="E69" s="8">
        <v>6350</v>
      </c>
    </row>
    <row r="70" spans="1:5">
      <c r="A70" s="2" t="s">
        <v>93</v>
      </c>
      <c r="B70" s="2">
        <v>465336</v>
      </c>
      <c r="C70" s="2" t="s">
        <v>100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>
      <formula1>$M$1:$M$4</formula1>
    </dataValidation>
  </dataValidations>
  <pageMargins left="0.7" right="0.7" top="0.75" bottom="0.75" header="0.3" footer="0.3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499984740745262"/>
  </sheetPr>
  <dimension ref="A1:G25"/>
  <sheetViews>
    <sheetView tabSelected="1" zoomScale="79" zoomScaleNormal="79" workbookViewId="0">
      <selection activeCell="G16" sqref="G16"/>
    </sheetView>
  </sheetViews>
  <sheetFormatPr defaultColWidth="9" defaultRowHeight="14.5" outlineLevelCol="6"/>
  <cols>
    <col min="1" max="1" width="15.5454545454545" customWidth="1"/>
    <col min="2" max="2" width="18.4545454545455" style="1" customWidth="1"/>
    <col min="3" max="3" width="17.4545454545455" style="1" customWidth="1"/>
    <col min="4" max="5" width="14.9090909090909" style="1" customWidth="1"/>
    <col min="6" max="6" width="24" style="2" customWidth="1"/>
    <col min="7" max="7" width="16.4545454545455" style="3" customWidth="1"/>
  </cols>
  <sheetData>
    <row r="1" spans="1:7">
      <c r="A1" s="4" t="s">
        <v>0</v>
      </c>
      <c r="B1" s="5" t="s">
        <v>89</v>
      </c>
      <c r="C1" s="5" t="s">
        <v>101</v>
      </c>
      <c r="D1" s="5" t="s">
        <v>102</v>
      </c>
      <c r="E1" s="5" t="s">
        <v>103</v>
      </c>
      <c r="F1" s="4" t="s">
        <v>104</v>
      </c>
      <c r="G1" s="6" t="s">
        <v>105</v>
      </c>
    </row>
    <row r="2" spans="1:7">
      <c r="A2" s="7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41</v>
      </c>
      <c r="G2" s="9">
        <f t="shared" ref="G2:G25" si="0">E2/B2</f>
        <v>0.414922656960874</v>
      </c>
    </row>
    <row r="3" spans="1:7">
      <c r="A3" s="7">
        <v>41671</v>
      </c>
      <c r="B3" s="8">
        <v>1204</v>
      </c>
      <c r="C3" s="8">
        <f t="shared" ref="C3:C25" si="1">B3-B2</f>
        <v>105</v>
      </c>
      <c r="D3" s="8">
        <v>720</v>
      </c>
      <c r="E3" s="8">
        <v>211</v>
      </c>
      <c r="F3" s="2" t="s">
        <v>37</v>
      </c>
      <c r="G3" s="10">
        <f t="shared" si="0"/>
        <v>0.175249169435216</v>
      </c>
    </row>
    <row r="4" spans="1:7">
      <c r="A4" s="7">
        <v>41699</v>
      </c>
      <c r="B4" s="8">
        <v>1944</v>
      </c>
      <c r="C4" s="8">
        <f t="shared" si="1"/>
        <v>740</v>
      </c>
      <c r="D4" s="8">
        <v>964</v>
      </c>
      <c r="E4" s="8">
        <f t="shared" ref="E4:E19" si="2">B4-D4</f>
        <v>980</v>
      </c>
      <c r="F4" s="2" t="s">
        <v>106</v>
      </c>
      <c r="G4" s="10">
        <f t="shared" si="0"/>
        <v>0.504115226337449</v>
      </c>
    </row>
    <row r="5" spans="1:7">
      <c r="A5" s="7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41</v>
      </c>
      <c r="G5" s="10">
        <f t="shared" si="0"/>
        <v>0.523809523809524</v>
      </c>
    </row>
    <row r="6" spans="1:7">
      <c r="A6" s="7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37</v>
      </c>
      <c r="G6" s="10">
        <f t="shared" si="0"/>
        <v>0.434431323803605</v>
      </c>
    </row>
    <row r="7" spans="1:7">
      <c r="A7" s="7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41</v>
      </c>
      <c r="G7" s="10">
        <f t="shared" si="0"/>
        <v>0.391566265060241</v>
      </c>
    </row>
    <row r="8" spans="1:7">
      <c r="A8" s="7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37</v>
      </c>
      <c r="G8" s="10">
        <f t="shared" si="0"/>
        <v>0.576314446145993</v>
      </c>
    </row>
    <row r="9" spans="1:7">
      <c r="A9" s="7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41</v>
      </c>
      <c r="G9" s="10">
        <f t="shared" si="0"/>
        <v>0.514989293361884</v>
      </c>
    </row>
    <row r="10" spans="1:7">
      <c r="A10" s="7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106</v>
      </c>
      <c r="G10" s="10">
        <f t="shared" si="0"/>
        <v>0.478485370051635</v>
      </c>
    </row>
    <row r="11" spans="1:7">
      <c r="A11" s="7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106</v>
      </c>
      <c r="G11" s="10">
        <f t="shared" si="0"/>
        <v>0.337780898876405</v>
      </c>
    </row>
    <row r="12" spans="1:7">
      <c r="A12" s="7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37</v>
      </c>
      <c r="G12" s="10">
        <f t="shared" si="0"/>
        <v>0.349837662337662</v>
      </c>
    </row>
    <row r="13" spans="1:7">
      <c r="A13" s="7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41</v>
      </c>
      <c r="G13" s="10">
        <f t="shared" si="0"/>
        <v>0.547756041426927</v>
      </c>
    </row>
    <row r="14" spans="1:7">
      <c r="A14" s="7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37</v>
      </c>
      <c r="G14" s="10">
        <f t="shared" si="0"/>
        <v>0.599303135888502</v>
      </c>
    </row>
    <row r="15" spans="1:7">
      <c r="A15" s="7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37</v>
      </c>
      <c r="G15" s="10">
        <f t="shared" si="0"/>
        <v>0.595710455764075</v>
      </c>
    </row>
    <row r="16" spans="1:7">
      <c r="A16" s="7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41</v>
      </c>
      <c r="G16" s="10">
        <f t="shared" si="0"/>
        <v>0.514586709886548</v>
      </c>
    </row>
    <row r="17" spans="1:7">
      <c r="A17" s="7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37</v>
      </c>
      <c r="G17" s="10">
        <f t="shared" si="0"/>
        <v>0.403931515535828</v>
      </c>
    </row>
    <row r="18" spans="1:7">
      <c r="A18" s="7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41</v>
      </c>
      <c r="G18" s="10">
        <f t="shared" si="0"/>
        <v>0.518910741301059</v>
      </c>
    </row>
    <row r="19" spans="1:7">
      <c r="A19" s="7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106</v>
      </c>
      <c r="G19" s="10">
        <f t="shared" si="0"/>
        <v>0.574483775811209</v>
      </c>
    </row>
    <row r="20" spans="1:7">
      <c r="A20" s="7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37</v>
      </c>
      <c r="G20" s="10">
        <f t="shared" si="0"/>
        <v>0.471184631803629</v>
      </c>
    </row>
    <row r="21" spans="1:7">
      <c r="A21" s="7">
        <v>42217</v>
      </c>
      <c r="B21" s="8">
        <v>1479</v>
      </c>
      <c r="C21" s="8">
        <f t="shared" si="1"/>
        <v>-395</v>
      </c>
      <c r="D21" s="8">
        <v>588</v>
      </c>
      <c r="E21" s="8">
        <f>B21-D21</f>
        <v>891</v>
      </c>
      <c r="F21" s="2" t="s">
        <v>41</v>
      </c>
      <c r="G21" s="10">
        <f t="shared" si="0"/>
        <v>0.602434077079107</v>
      </c>
    </row>
    <row r="22" spans="1:7">
      <c r="A22" s="7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37</v>
      </c>
      <c r="G22" s="10">
        <f t="shared" si="0"/>
        <v>0.366443643849717</v>
      </c>
    </row>
    <row r="23" spans="1:7">
      <c r="A23" s="7">
        <v>42278</v>
      </c>
      <c r="B23" s="8">
        <v>1444</v>
      </c>
      <c r="C23" s="8">
        <f t="shared" si="1"/>
        <v>-499</v>
      </c>
      <c r="D23" s="8">
        <v>657</v>
      </c>
      <c r="E23" s="8">
        <f>B23-D23</f>
        <v>787</v>
      </c>
      <c r="F23" s="2" t="s">
        <v>41</v>
      </c>
      <c r="G23" s="10">
        <f t="shared" si="0"/>
        <v>0.545013850415512</v>
      </c>
    </row>
    <row r="24" spans="1:7">
      <c r="A24" s="7">
        <v>42309</v>
      </c>
      <c r="B24" s="8">
        <v>1493</v>
      </c>
      <c r="C24" s="8">
        <f t="shared" si="1"/>
        <v>49</v>
      </c>
      <c r="D24" s="8">
        <v>880</v>
      </c>
      <c r="E24" s="8">
        <f>B24-D24</f>
        <v>613</v>
      </c>
      <c r="F24" s="2" t="s">
        <v>106</v>
      </c>
      <c r="G24" s="10">
        <f t="shared" si="0"/>
        <v>0.410582719356999</v>
      </c>
    </row>
    <row r="25" spans="1:7">
      <c r="A25" s="7">
        <v>42339</v>
      </c>
      <c r="B25" s="8">
        <v>1738</v>
      </c>
      <c r="C25" s="8">
        <f t="shared" si="1"/>
        <v>245</v>
      </c>
      <c r="D25" s="8">
        <v>580</v>
      </c>
      <c r="E25" s="8">
        <f>B25-D25</f>
        <v>1158</v>
      </c>
      <c r="F25" s="2" t="s">
        <v>37</v>
      </c>
      <c r="G25" s="10">
        <f t="shared" si="0"/>
        <v>0.666283084004603</v>
      </c>
    </row>
  </sheetData>
  <conditionalFormatting sqref="A2:A25">
    <cfRule type="expression" dxfId="0" priority="2">
      <formula>$G2&lt;0.4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F25">
    <cfRule type="expression" dxfId="1" priority="1">
      <formula>$F2="Kids"</formula>
    </cfRule>
  </conditionalFormatting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Formulas</vt:lpstr>
      <vt:lpstr>Logical Operators</vt:lpstr>
      <vt:lpstr>Advanced Logical Operators </vt:lpstr>
      <vt:lpstr>Database Functions</vt:lpstr>
      <vt:lpstr>Stats Functions</vt:lpstr>
      <vt:lpstr>Formula Formatting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Gaston</cp:lastModifiedBy>
  <dcterms:created xsi:type="dcterms:W3CDTF">2015-08-01T18:39:00Z</dcterms:created>
  <dcterms:modified xsi:type="dcterms:W3CDTF">2023-11-29T20:23:44Z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C039D4BE91EE4362B98F1C800077454E_12</vt:lpwstr>
  </property>
  <property fmtid="{D5CDD505-2E9C-101B-9397-08002B2CF9AE}" pid="3" name="KSOProductBuildVer">
    <vt:lpwstr>1033-12.2.0.13306</vt:lpwstr>
  </property>
</Properties>
</file>