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C\Custom analytics\"/>
    </mc:Choice>
  </mc:AlternateContent>
  <bookViews>
    <workbookView xWindow="0" yWindow="0" windowWidth="24000" windowHeight="9735" activeTab="1"/>
  </bookViews>
  <sheets>
    <sheet name="Arbitrage Plan" sheetId="1" r:id="rId1"/>
    <sheet name="ROI predi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G9" i="1"/>
  <c r="A3" i="2"/>
  <c r="G17" i="1"/>
  <c r="H15" i="1"/>
  <c r="G15" i="1"/>
  <c r="G16" i="1" s="1"/>
  <c r="H8" i="1"/>
  <c r="G8" i="1"/>
  <c r="G14" i="1"/>
  <c r="G7" i="1"/>
  <c r="H5" i="1"/>
  <c r="G5" i="1"/>
  <c r="C4" i="2" l="1"/>
  <c r="D4" i="2" s="1"/>
  <c r="C5" i="2" s="1"/>
  <c r="E3" i="2"/>
  <c r="H3" i="2" s="1"/>
  <c r="G10" i="1"/>
  <c r="G11" i="1" s="1"/>
  <c r="I3" i="2" l="1"/>
  <c r="E4" i="2"/>
  <c r="D5" i="2"/>
  <c r="E5" i="2" l="1"/>
  <c r="C6" i="2"/>
  <c r="D6" i="2" s="1"/>
  <c r="C7" i="2" s="1"/>
  <c r="D7" i="2" l="1"/>
  <c r="C8" i="2" s="1"/>
  <c r="E6" i="2"/>
  <c r="E7" i="2" l="1"/>
  <c r="H4" i="2" s="1"/>
  <c r="I4" i="2" s="1"/>
  <c r="D8" i="2"/>
  <c r="C9" i="2" s="1"/>
  <c r="D9" i="2" l="1"/>
  <c r="C10" i="2" s="1"/>
  <c r="E8" i="2"/>
  <c r="D10" i="2" l="1"/>
  <c r="C11" i="2" s="1"/>
  <c r="E9" i="2"/>
  <c r="E10" i="2" l="1"/>
  <c r="D11" i="2"/>
  <c r="C12" i="2" s="1"/>
  <c r="D12" i="2" l="1"/>
  <c r="C13" i="2" s="1"/>
  <c r="E11" i="2"/>
  <c r="H5" i="2" s="1"/>
  <c r="I5" i="2" s="1"/>
  <c r="E12" i="2" l="1"/>
  <c r="D13" i="2"/>
  <c r="C14" i="2" s="1"/>
  <c r="D14" i="2" l="1"/>
  <c r="C15" i="2" s="1"/>
  <c r="E13" i="2"/>
  <c r="E14" i="2" l="1"/>
  <c r="D15" i="2"/>
  <c r="C16" i="2" s="1"/>
  <c r="E15" i="2" l="1"/>
  <c r="H6" i="2" s="1"/>
  <c r="I6" i="2" s="1"/>
  <c r="D16" i="2"/>
  <c r="C17" i="2" s="1"/>
  <c r="E16" i="2"/>
  <c r="D17" i="2" l="1"/>
  <c r="C18" i="2" s="1"/>
  <c r="D18" i="2" l="1"/>
  <c r="C19" i="2" s="1"/>
  <c r="E17" i="2"/>
  <c r="E18" i="2"/>
  <c r="D19" i="2"/>
  <c r="C20" i="2" s="1"/>
  <c r="E19" i="2" l="1"/>
  <c r="H7" i="2" s="1"/>
  <c r="I7" i="2" s="1"/>
  <c r="D20" i="2"/>
  <c r="C21" i="2" s="1"/>
  <c r="E20" i="2" l="1"/>
  <c r="D21" i="2"/>
  <c r="C22" i="2" s="1"/>
  <c r="E21" i="2" l="1"/>
  <c r="D22" i="2"/>
  <c r="C23" i="2" s="1"/>
  <c r="E22" i="2" l="1"/>
  <c r="D23" i="2"/>
  <c r="C24" i="2" s="1"/>
  <c r="E23" i="2" l="1"/>
  <c r="H8" i="2" s="1"/>
  <c r="I8" i="2" s="1"/>
  <c r="D24" i="2"/>
  <c r="C25" i="2" s="1"/>
  <c r="E24" i="2" l="1"/>
  <c r="D25" i="2"/>
  <c r="C26" i="2" s="1"/>
  <c r="E25" i="2" l="1"/>
  <c r="D26" i="2"/>
  <c r="C27" i="2" s="1"/>
  <c r="E26" i="2" l="1"/>
  <c r="D27" i="2"/>
  <c r="C28" i="2" s="1"/>
  <c r="E27" i="2" l="1"/>
  <c r="H9" i="2" s="1"/>
  <c r="I9" i="2" s="1"/>
  <c r="D28" i="2"/>
  <c r="C29" i="2" s="1"/>
  <c r="E28" i="2" l="1"/>
  <c r="D29" i="2"/>
  <c r="C30" i="2" s="1"/>
  <c r="E29" i="2" l="1"/>
  <c r="D30" i="2"/>
  <c r="C31" i="2" s="1"/>
  <c r="E30" i="2" l="1"/>
  <c r="D31" i="2"/>
  <c r="C32" i="2" s="1"/>
  <c r="E31" i="2" l="1"/>
  <c r="H10" i="2" s="1"/>
  <c r="I10" i="2" s="1"/>
  <c r="D32" i="2"/>
  <c r="C33" i="2" s="1"/>
  <c r="E32" i="2" l="1"/>
  <c r="D33" i="2"/>
  <c r="C34" i="2" s="1"/>
  <c r="E33" i="2" l="1"/>
  <c r="D34" i="2"/>
  <c r="C35" i="2" s="1"/>
  <c r="E34" i="2" l="1"/>
  <c r="D35" i="2"/>
  <c r="C36" i="2" s="1"/>
  <c r="E35" i="2" l="1"/>
  <c r="H11" i="2" s="1"/>
  <c r="I11" i="2" s="1"/>
  <c r="D36" i="2"/>
  <c r="C37" i="2" s="1"/>
  <c r="E36" i="2" l="1"/>
  <c r="D37" i="2"/>
  <c r="C38" i="2" s="1"/>
  <c r="E37" i="2" l="1"/>
  <c r="D38" i="2"/>
  <c r="C39" i="2" s="1"/>
  <c r="E38" i="2" l="1"/>
  <c r="D39" i="2"/>
  <c r="C40" i="2" s="1"/>
  <c r="E39" i="2" l="1"/>
  <c r="H12" i="2" s="1"/>
  <c r="I12" i="2" s="1"/>
  <c r="D40" i="2"/>
  <c r="C41" i="2" s="1"/>
  <c r="E40" i="2" l="1"/>
  <c r="D41" i="2"/>
  <c r="C42" i="2" s="1"/>
  <c r="E41" i="2" l="1"/>
  <c r="D42" i="2"/>
  <c r="C43" i="2" s="1"/>
  <c r="E42" i="2" l="1"/>
  <c r="D43" i="2"/>
  <c r="C44" i="2" s="1"/>
  <c r="E43" i="2" l="1"/>
  <c r="H13" i="2" s="1"/>
  <c r="I13" i="2" s="1"/>
  <c r="D44" i="2"/>
  <c r="C45" i="2" s="1"/>
  <c r="E44" i="2" l="1"/>
  <c r="D45" i="2"/>
  <c r="C46" i="2" s="1"/>
  <c r="E45" i="2" l="1"/>
  <c r="D46" i="2"/>
  <c r="C47" i="2" s="1"/>
  <c r="E46" i="2" l="1"/>
  <c r="D47" i="2"/>
  <c r="C48" i="2" s="1"/>
  <c r="E47" i="2" l="1"/>
  <c r="H14" i="2" s="1"/>
  <c r="I14" i="2" s="1"/>
  <c r="D48" i="2"/>
  <c r="C49" i="2" s="1"/>
  <c r="E48" i="2" l="1"/>
  <c r="D49" i="2"/>
  <c r="C50" i="2" s="1"/>
  <c r="E49" i="2" l="1"/>
  <c r="D50" i="2"/>
  <c r="C51" i="2" s="1"/>
  <c r="E50" i="2" l="1"/>
  <c r="D51" i="2"/>
  <c r="C52" i="2" s="1"/>
  <c r="E51" i="2" l="1"/>
  <c r="H15" i="2" s="1"/>
  <c r="I15" i="2" s="1"/>
  <c r="D52" i="2"/>
  <c r="C53" i="2" s="1"/>
  <c r="E52" i="2" l="1"/>
  <c r="D53" i="2"/>
  <c r="C54" i="2" s="1"/>
  <c r="E53" i="2" l="1"/>
  <c r="D54" i="2"/>
  <c r="C55" i="2" s="1"/>
  <c r="E54" i="2" l="1"/>
  <c r="D55" i="2"/>
  <c r="C56" i="2" s="1"/>
  <c r="E55" i="2" l="1"/>
  <c r="H16" i="2" s="1"/>
  <c r="I16" i="2" s="1"/>
  <c r="D56" i="2"/>
  <c r="C57" i="2" s="1"/>
  <c r="E56" i="2" l="1"/>
  <c r="D57" i="2"/>
  <c r="C58" i="2" s="1"/>
  <c r="E57" i="2" l="1"/>
  <c r="D58" i="2"/>
  <c r="C59" i="2" s="1"/>
  <c r="E58" i="2" l="1"/>
  <c r="D59" i="2"/>
  <c r="C60" i="2" s="1"/>
  <c r="E59" i="2" l="1"/>
  <c r="H17" i="2" s="1"/>
  <c r="I17" i="2" s="1"/>
  <c r="D60" i="2"/>
  <c r="C61" i="2" s="1"/>
  <c r="E60" i="2" l="1"/>
  <c r="D61" i="2"/>
  <c r="C62" i="2" s="1"/>
  <c r="E61" i="2" l="1"/>
  <c r="D62" i="2"/>
  <c r="C63" i="2" s="1"/>
  <c r="E62" i="2" l="1"/>
  <c r="D63" i="2"/>
  <c r="C64" i="2" s="1"/>
  <c r="E63" i="2" l="1"/>
  <c r="H18" i="2" s="1"/>
  <c r="I18" i="2" s="1"/>
  <c r="D64" i="2"/>
  <c r="C65" i="2" s="1"/>
  <c r="E64" i="2" l="1"/>
  <c r="D65" i="2"/>
  <c r="C66" i="2" s="1"/>
  <c r="E65" i="2" l="1"/>
  <c r="D66" i="2"/>
  <c r="C67" i="2" s="1"/>
  <c r="E66" i="2" l="1"/>
  <c r="D67" i="2"/>
  <c r="C68" i="2" s="1"/>
  <c r="E67" i="2" l="1"/>
  <c r="H19" i="2" s="1"/>
  <c r="I19" i="2" s="1"/>
  <c r="D68" i="2"/>
  <c r="C69" i="2" s="1"/>
  <c r="E68" i="2" l="1"/>
  <c r="D69" i="2"/>
  <c r="C70" i="2" s="1"/>
  <c r="E69" i="2" l="1"/>
  <c r="D70" i="2"/>
  <c r="C71" i="2" s="1"/>
  <c r="E70" i="2" l="1"/>
  <c r="D71" i="2"/>
  <c r="C72" i="2" s="1"/>
  <c r="E71" i="2" l="1"/>
  <c r="H20" i="2" s="1"/>
  <c r="I20" i="2" s="1"/>
  <c r="D72" i="2"/>
  <c r="C73" i="2" s="1"/>
  <c r="E72" i="2" l="1"/>
  <c r="D73" i="2"/>
  <c r="C74" i="2" s="1"/>
  <c r="E73" i="2" l="1"/>
  <c r="D74" i="2"/>
  <c r="C75" i="2" s="1"/>
  <c r="E74" i="2" l="1"/>
  <c r="D75" i="2"/>
  <c r="C76" i="2" s="1"/>
  <c r="E75" i="2" l="1"/>
  <c r="H21" i="2" s="1"/>
  <c r="I21" i="2" s="1"/>
  <c r="D76" i="2"/>
  <c r="C77" i="2" s="1"/>
  <c r="E76" i="2" l="1"/>
  <c r="D77" i="2"/>
  <c r="C78" i="2" s="1"/>
  <c r="E77" i="2" l="1"/>
  <c r="D78" i="2"/>
  <c r="C79" i="2" s="1"/>
  <c r="E78" i="2" l="1"/>
  <c r="D79" i="2"/>
  <c r="C80" i="2" s="1"/>
  <c r="E79" i="2" l="1"/>
  <c r="H22" i="2" s="1"/>
  <c r="I22" i="2" s="1"/>
  <c r="D80" i="2"/>
  <c r="C81" i="2" s="1"/>
  <c r="E80" i="2" l="1"/>
  <c r="D81" i="2"/>
  <c r="C82" i="2" s="1"/>
  <c r="E81" i="2" l="1"/>
  <c r="D82" i="2"/>
  <c r="C83" i="2" s="1"/>
  <c r="E82" i="2" l="1"/>
  <c r="D83" i="2"/>
  <c r="C84" i="2" s="1"/>
  <c r="E83" i="2" l="1"/>
  <c r="H23" i="2" s="1"/>
  <c r="I23" i="2" s="1"/>
  <c r="D84" i="2"/>
  <c r="C85" i="2" s="1"/>
  <c r="E84" i="2" l="1"/>
  <c r="D85" i="2"/>
  <c r="C86" i="2" s="1"/>
  <c r="E85" i="2" l="1"/>
  <c r="D86" i="2"/>
  <c r="C87" i="2" s="1"/>
  <c r="E86" i="2" l="1"/>
  <c r="D87" i="2"/>
  <c r="C88" i="2" s="1"/>
  <c r="E87" i="2" l="1"/>
  <c r="H24" i="2" s="1"/>
  <c r="I24" i="2" s="1"/>
  <c r="D88" i="2"/>
  <c r="C89" i="2" s="1"/>
  <c r="E88" i="2" l="1"/>
  <c r="D89" i="2"/>
  <c r="C90" i="2" s="1"/>
  <c r="E89" i="2" l="1"/>
  <c r="D90" i="2"/>
  <c r="C91" i="2" s="1"/>
  <c r="E90" i="2" l="1"/>
  <c r="D91" i="2"/>
  <c r="C92" i="2" s="1"/>
  <c r="E91" i="2" l="1"/>
  <c r="H25" i="2" s="1"/>
  <c r="I25" i="2" s="1"/>
  <c r="D92" i="2"/>
  <c r="C93" i="2" s="1"/>
  <c r="E92" i="2" l="1"/>
  <c r="D93" i="2"/>
  <c r="C94" i="2" s="1"/>
  <c r="E93" i="2" l="1"/>
  <c r="D94" i="2"/>
  <c r="C95" i="2" s="1"/>
  <c r="E94" i="2" l="1"/>
  <c r="D95" i="2"/>
  <c r="C96" i="2" s="1"/>
  <c r="E95" i="2" l="1"/>
  <c r="H26" i="2" s="1"/>
  <c r="I26" i="2" s="1"/>
  <c r="D96" i="2"/>
  <c r="C97" i="2" s="1"/>
  <c r="E96" i="2" l="1"/>
  <c r="D97" i="2"/>
  <c r="C98" i="2" s="1"/>
  <c r="E97" i="2" l="1"/>
  <c r="D98" i="2"/>
  <c r="C99" i="2" s="1"/>
  <c r="E98" i="2" l="1"/>
  <c r="D99" i="2"/>
  <c r="C100" i="2" s="1"/>
  <c r="E99" i="2" l="1"/>
  <c r="H27" i="2" s="1"/>
  <c r="I27" i="2" s="1"/>
  <c r="D100" i="2"/>
  <c r="C101" i="2" s="1"/>
  <c r="E100" i="2" l="1"/>
  <c r="D101" i="2"/>
  <c r="C102" i="2" s="1"/>
  <c r="E101" i="2" l="1"/>
  <c r="D102" i="2"/>
  <c r="C103" i="2" s="1"/>
  <c r="E102" i="2" l="1"/>
  <c r="D103" i="2"/>
  <c r="E103" i="2" s="1"/>
</calcChain>
</file>

<file path=xl/sharedStrings.xml><?xml version="1.0" encoding="utf-8"?>
<sst xmlns="http://schemas.openxmlformats.org/spreadsheetml/2006/main" count="50" uniqueCount="43">
  <si>
    <t>Name:</t>
  </si>
  <si>
    <t>Taker fee:</t>
  </si>
  <si>
    <t>Currency 1:</t>
  </si>
  <si>
    <t>Currency 2:</t>
  </si>
  <si>
    <t>ETH</t>
  </si>
  <si>
    <t>EUR</t>
  </si>
  <si>
    <t>Deposit fee 1:</t>
  </si>
  <si>
    <t>Withdrawal fee 1:</t>
  </si>
  <si>
    <t>Deposit fee 2:</t>
  </si>
  <si>
    <t>Withdrawal fee 2:</t>
  </si>
  <si>
    <t>Coinbase Gdax</t>
  </si>
  <si>
    <t>Location:</t>
  </si>
  <si>
    <t>Quoine (Liquid)</t>
  </si>
  <si>
    <t>Japan</t>
  </si>
  <si>
    <t>USA</t>
  </si>
  <si>
    <t>-UAB Misterango (EUR - for deposits within SEPA): Processing fee of 0.99 EUR is applied by UAB Mistertango. Note that if your account is also held at UAB Mistertango, zero fees is charged.</t>
  </si>
  <si>
    <t>Arbitrage</t>
  </si>
  <si>
    <t>Stock Name:</t>
  </si>
  <si>
    <t>Fiat Currency:</t>
  </si>
  <si>
    <t>Crypto operational amount:</t>
  </si>
  <si>
    <t>Total initial investment:</t>
  </si>
  <si>
    <t>Crypto total initial investment:</t>
  </si>
  <si>
    <t>Loss on investment:</t>
  </si>
  <si>
    <t>Crypto currency:</t>
  </si>
  <si>
    <t>Total charge:</t>
  </si>
  <si>
    <t>Operational amount:</t>
  </si>
  <si>
    <t>Investment Volume 1:</t>
  </si>
  <si>
    <t>Investment Volume 2:</t>
  </si>
  <si>
    <t>*</t>
  </si>
  <si>
    <t>Assumptions:</t>
  </si>
  <si>
    <t>Profit per signal:</t>
  </si>
  <si>
    <t>iteration:</t>
  </si>
  <si>
    <t>investment cost:</t>
  </si>
  <si>
    <t>iterations per month:</t>
  </si>
  <si>
    <t>profit per iteration, EUR:</t>
  </si>
  <si>
    <t>operational amount, EUR:</t>
  </si>
  <si>
    <t>profit since investment, EUR:</t>
  </si>
  <si>
    <t>month</t>
  </si>
  <si>
    <t>profit, EUR</t>
  </si>
  <si>
    <t>profit, %</t>
  </si>
  <si>
    <t>*profit is calculated per operational amount total</t>
  </si>
  <si>
    <t>Total Operational amount:</t>
  </si>
  <si>
    <t>Profit per iteration: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</si>
</sst>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B6B6B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NumberFormat="1"/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0" xfId="0" applyFill="1"/>
    <xf numFmtId="10" fontId="0" fillId="3" borderId="0" xfId="0" applyNumberFormat="1" applyFill="1" applyAlignment="1">
      <alignment horizontal="center"/>
    </xf>
    <xf numFmtId="10" fontId="0" fillId="3" borderId="0" xfId="0" applyNumberFormat="1" applyFill="1" applyAlignment="1"/>
    <xf numFmtId="2" fontId="0" fillId="0" borderId="0" xfId="0" applyNumberFormat="1" applyAlignment="1">
      <alignment horizontal="center"/>
    </xf>
    <xf numFmtId="0" fontId="3" fillId="0" borderId="0" xfId="0" applyNumberFormat="1" applyFont="1" applyFill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'ROI prediction'!$H$2</c:f>
              <c:strCache>
                <c:ptCount val="1"/>
                <c:pt idx="0">
                  <c:v>profit, EUR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'ROI prediction'!$H$4:$H$28</c:f>
              <c:numCache>
                <c:formatCode>0.00</c:formatCode>
                <c:ptCount val="25"/>
                <c:pt idx="0">
                  <c:v>-4.5339899937499695</c:v>
                </c:pt>
                <c:pt idx="1">
                  <c:v>-2.9118595616238565</c:v>
                </c:pt>
                <c:pt idx="2">
                  <c:v>-1.2734468938387806</c:v>
                </c:pt>
                <c:pt idx="3">
                  <c:v>0.38141144356399082</c:v>
                </c:pt>
                <c:pt idx="4">
                  <c:v>2.0528805250217488</c:v>
                </c:pt>
                <c:pt idx="5">
                  <c:v>3.7411270819167157</c:v>
                </c:pt>
                <c:pt idx="6">
                  <c:v>5.4463195192078899</c:v>
                </c:pt>
                <c:pt idx="7">
                  <c:v>7.1686279322294979</c:v>
                </c:pt>
                <c:pt idx="8">
                  <c:v>8.9082241236583286</c:v>
                </c:pt>
                <c:pt idx="9">
                  <c:v>10.665281620651371</c:v>
                </c:pt>
                <c:pt idx="10">
                  <c:v>12.439975692155201</c:v>
                </c:pt>
                <c:pt idx="11">
                  <c:v>14.232483366389459</c:v>
                </c:pt>
                <c:pt idx="12">
                  <c:v>16.042983448505623</c:v>
                </c:pt>
                <c:pt idx="13">
                  <c:v>17.871656538422997</c:v>
                </c:pt>
                <c:pt idx="14">
                  <c:v>19.718685048843923</c:v>
                </c:pt>
                <c:pt idx="15">
                  <c:v>21.584253223449622</c:v>
                </c:pt>
                <c:pt idx="16">
                  <c:v>23.468547155278799</c:v>
                </c:pt>
                <c:pt idx="17">
                  <c:v>25.371754805290692</c:v>
                </c:pt>
                <c:pt idx="18">
                  <c:v>27.294066021114389</c:v>
                </c:pt>
                <c:pt idx="19">
                  <c:v>29.23567255598644</c:v>
                </c:pt>
                <c:pt idx="20">
                  <c:v>31.196768087878553</c:v>
                </c:pt>
                <c:pt idx="21">
                  <c:v>33.17754823881711</c:v>
                </c:pt>
                <c:pt idx="22">
                  <c:v>35.17821059439683</c:v>
                </c:pt>
                <c:pt idx="23">
                  <c:v>37.198954723490232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98936"/>
        <c:axId val="363398544"/>
      </c:scatterChart>
      <c:valAx>
        <c:axId val="3633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98544"/>
        <c:crosses val="autoZero"/>
        <c:crossBetween val="midCat"/>
      </c:valAx>
      <c:valAx>
        <c:axId val="3633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98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'ROI prediction'!$I$2</c:f>
              <c:strCache>
                <c:ptCount val="1"/>
                <c:pt idx="0">
                  <c:v>profit,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'ROI prediction'!$I$4:$I$27</c:f>
              <c:numCache>
                <c:formatCode>0.00%</c:formatCode>
                <c:ptCount val="24"/>
                <c:pt idx="0">
                  <c:v>-2.7290176921571988E-2</c:v>
                </c:pt>
                <c:pt idx="1">
                  <c:v>-1.7526541240061734E-2</c:v>
                </c:pt>
                <c:pt idx="2">
                  <c:v>-7.6649024547898199E-3</c:v>
                </c:pt>
                <c:pt idx="3">
                  <c:v>2.2957231465269702E-3</c:v>
                </c:pt>
                <c:pt idx="4">
                  <c:v>1.2356329150245269E-2</c:v>
                </c:pt>
                <c:pt idx="5">
                  <c:v>2.2517919115906559E-2</c:v>
                </c:pt>
                <c:pt idx="6">
                  <c:v>3.2781506676344593E-2</c:v>
                </c:pt>
                <c:pt idx="7">
                  <c:v>4.3148115638795587E-2</c:v>
                </c:pt>
                <c:pt idx="8">
                  <c:v>5.3618780087024975E-2</c:v>
                </c:pt>
                <c:pt idx="9">
                  <c:v>6.4194544484479185E-2</c:v>
                </c:pt>
                <c:pt idx="10">
                  <c:v>7.4876463778471181E-2</c:v>
                </c:pt>
                <c:pt idx="11">
                  <c:v>8.566560350541387E-2</c:v>
                </c:pt>
                <c:pt idx="12">
                  <c:v>9.6563039897108613E-2</c:v>
                </c:pt>
                <c:pt idx="13">
                  <c:v>0.10756985998810038</c:v>
                </c:pt>
                <c:pt idx="14">
                  <c:v>0.11868716172411174</c:v>
                </c:pt>
                <c:pt idx="15">
                  <c:v>0.1299160540715639</c:v>
                </c:pt>
                <c:pt idx="16">
                  <c:v>0.14125765712819791</c:v>
                </c:pt>
                <c:pt idx="17">
                  <c:v>0.15271310223480616</c:v>
                </c:pt>
                <c:pt idx="18">
                  <c:v>0.16428353208808469</c:v>
                </c:pt>
                <c:pt idx="19">
                  <c:v>0.17597010085461925</c:v>
                </c:pt>
                <c:pt idx="20">
                  <c:v>0.18777397428601514</c:v>
                </c:pt>
                <c:pt idx="21">
                  <c:v>0.19969632983518185</c:v>
                </c:pt>
                <c:pt idx="22">
                  <c:v>0.21173835677378616</c:v>
                </c:pt>
                <c:pt idx="23">
                  <c:v>0.22390125631088381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75256"/>
        <c:axId val="363398152"/>
      </c:scatterChart>
      <c:valAx>
        <c:axId val="37547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98152"/>
        <c:crosses val="autoZero"/>
        <c:crossBetween val="midCat"/>
      </c:valAx>
      <c:valAx>
        <c:axId val="36339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7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1</xdr:row>
      <xdr:rowOff>14287</xdr:rowOff>
    </xdr:from>
    <xdr:to>
      <xdr:col>17</xdr:col>
      <xdr:colOff>309562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15</xdr:row>
      <xdr:rowOff>185737</xdr:rowOff>
    </xdr:from>
    <xdr:to>
      <xdr:col>17</xdr:col>
      <xdr:colOff>309562</xdr:colOff>
      <xdr:row>30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workbookViewId="0">
      <selection activeCell="F21" sqref="F21"/>
    </sheetView>
  </sheetViews>
  <sheetFormatPr defaultRowHeight="15" x14ac:dyDescent="0.25"/>
  <cols>
    <col min="1" max="1" width="12.7109375" customWidth="1"/>
    <col min="2" max="2" width="20.28515625" customWidth="1"/>
    <col min="3" max="3" width="13.85546875" customWidth="1"/>
    <col min="4" max="4" width="31.140625" customWidth="1"/>
    <col min="5" max="5" width="57" customWidth="1"/>
    <col min="6" max="6" width="28.42578125" customWidth="1"/>
    <col min="7" max="7" width="17.85546875" style="1" customWidth="1"/>
    <col min="8" max="8" width="18" style="1" customWidth="1"/>
    <col min="9" max="9" width="20.5703125" customWidth="1"/>
  </cols>
  <sheetData>
    <row r="4" spans="2:8" x14ac:dyDescent="0.25">
      <c r="B4" s="3"/>
      <c r="G4" s="2" t="s">
        <v>16</v>
      </c>
      <c r="H4" s="2"/>
    </row>
    <row r="5" spans="2:8" x14ac:dyDescent="0.25">
      <c r="B5" s="3" t="s">
        <v>0</v>
      </c>
      <c r="C5" s="3" t="s">
        <v>10</v>
      </c>
      <c r="D5" s="3" t="s">
        <v>12</v>
      </c>
      <c r="F5" t="s">
        <v>17</v>
      </c>
      <c r="G5" s="11" t="str">
        <f>C5</f>
        <v>Coinbase Gdax</v>
      </c>
      <c r="H5" s="11" t="str">
        <f>D5</f>
        <v>Quoine (Liquid)</v>
      </c>
    </row>
    <row r="6" spans="2:8" x14ac:dyDescent="0.25">
      <c r="B6" s="3" t="s">
        <v>11</v>
      </c>
      <c r="C6" s="3" t="s">
        <v>14</v>
      </c>
      <c r="D6" s="3" t="s">
        <v>13</v>
      </c>
      <c r="F6" t="s">
        <v>18</v>
      </c>
      <c r="G6" s="10" t="s">
        <v>5</v>
      </c>
      <c r="H6" s="10"/>
    </row>
    <row r="7" spans="2:8" x14ac:dyDescent="0.25">
      <c r="B7" s="3" t="s">
        <v>1</v>
      </c>
      <c r="C7" s="4">
        <v>3.0000000000000001E-3</v>
      </c>
      <c r="D7" s="3"/>
      <c r="F7" t="s">
        <v>24</v>
      </c>
      <c r="G7" s="2">
        <f>C14+D14+C15+D15</f>
        <v>6.14</v>
      </c>
      <c r="H7" s="2"/>
    </row>
    <row r="8" spans="2:8" x14ac:dyDescent="0.25">
      <c r="B8" s="3" t="s">
        <v>2</v>
      </c>
      <c r="C8" s="3" t="s">
        <v>4</v>
      </c>
      <c r="D8" s="3" t="s">
        <v>4</v>
      </c>
      <c r="F8" t="s">
        <v>25</v>
      </c>
      <c r="G8" s="1">
        <f>C13</f>
        <v>80</v>
      </c>
      <c r="H8" s="1">
        <f>D13</f>
        <v>80</v>
      </c>
    </row>
    <row r="9" spans="2:8" x14ac:dyDescent="0.25">
      <c r="B9" s="3" t="s">
        <v>26</v>
      </c>
      <c r="C9" s="3">
        <v>1</v>
      </c>
      <c r="D9" s="3">
        <v>1</v>
      </c>
      <c r="F9" t="s">
        <v>41</v>
      </c>
      <c r="G9" s="2">
        <f>G8+H8</f>
        <v>160</v>
      </c>
      <c r="H9" s="2"/>
    </row>
    <row r="10" spans="2:8" x14ac:dyDescent="0.25">
      <c r="B10" s="3" t="s">
        <v>6</v>
      </c>
      <c r="C10" s="3">
        <v>0</v>
      </c>
      <c r="D10" s="3">
        <v>0</v>
      </c>
      <c r="F10" t="s">
        <v>20</v>
      </c>
      <c r="G10" s="2">
        <f>G8+H8+G7</f>
        <v>166.14</v>
      </c>
      <c r="H10" s="2"/>
    </row>
    <row r="11" spans="2:8" x14ac:dyDescent="0.25">
      <c r="B11" s="3" t="s">
        <v>7</v>
      </c>
      <c r="C11" s="3">
        <v>0</v>
      </c>
      <c r="D11" s="3">
        <v>0</v>
      </c>
      <c r="F11" t="s">
        <v>22</v>
      </c>
      <c r="G11" s="6">
        <f>G7/G10</f>
        <v>3.6956783435656677E-2</v>
      </c>
      <c r="H11" s="6"/>
    </row>
    <row r="12" spans="2:8" x14ac:dyDescent="0.25">
      <c r="B12" s="3" t="s">
        <v>3</v>
      </c>
      <c r="C12" s="3" t="s">
        <v>5</v>
      </c>
      <c r="D12" s="3" t="s">
        <v>5</v>
      </c>
      <c r="G12" s="7"/>
      <c r="H12" s="7"/>
    </row>
    <row r="13" spans="2:8" x14ac:dyDescent="0.25">
      <c r="B13" s="3" t="s">
        <v>27</v>
      </c>
      <c r="C13" s="3">
        <v>80</v>
      </c>
      <c r="D13" s="3">
        <v>80</v>
      </c>
      <c r="F13" t="s">
        <v>23</v>
      </c>
      <c r="G13" s="2" t="s">
        <v>4</v>
      </c>
      <c r="H13" s="2"/>
    </row>
    <row r="14" spans="2:8" x14ac:dyDescent="0.25">
      <c r="B14" s="3" t="s">
        <v>8</v>
      </c>
      <c r="C14" s="5">
        <v>0</v>
      </c>
      <c r="D14">
        <v>0.99</v>
      </c>
      <c r="E14" t="s">
        <v>28</v>
      </c>
      <c r="F14" t="s">
        <v>24</v>
      </c>
      <c r="G14" s="2">
        <f>C10+D10+C11+D11</f>
        <v>0</v>
      </c>
      <c r="H14" s="2"/>
    </row>
    <row r="15" spans="2:8" x14ac:dyDescent="0.25">
      <c r="B15" s="3" t="s">
        <v>9</v>
      </c>
      <c r="C15" s="3">
        <v>0.15</v>
      </c>
      <c r="D15" s="3">
        <v>5</v>
      </c>
      <c r="F15" t="s">
        <v>19</v>
      </c>
      <c r="G15" s="1">
        <f>C9</f>
        <v>1</v>
      </c>
      <c r="H15" s="1">
        <f>D9</f>
        <v>1</v>
      </c>
    </row>
    <row r="16" spans="2:8" x14ac:dyDescent="0.25">
      <c r="F16" t="s">
        <v>21</v>
      </c>
      <c r="G16" s="2">
        <f>G15+H15</f>
        <v>2</v>
      </c>
      <c r="H16" s="2"/>
    </row>
    <row r="17" spans="1:8" x14ac:dyDescent="0.25">
      <c r="F17" t="s">
        <v>22</v>
      </c>
      <c r="G17" s="6">
        <f>G14</f>
        <v>0</v>
      </c>
      <c r="H17" s="6"/>
    </row>
    <row r="19" spans="1:8" x14ac:dyDescent="0.25">
      <c r="F19" s="2" t="s">
        <v>29</v>
      </c>
      <c r="G19" s="2"/>
      <c r="H19" s="2"/>
    </row>
    <row r="20" spans="1:8" x14ac:dyDescent="0.25">
      <c r="F20" t="s">
        <v>30</v>
      </c>
      <c r="G20" s="14">
        <v>2.5000000000000001E-3</v>
      </c>
      <c r="H20" s="14"/>
    </row>
    <row r="21" spans="1:8" x14ac:dyDescent="0.25">
      <c r="F21" t="s">
        <v>40</v>
      </c>
      <c r="G21" s="7"/>
      <c r="H21" s="7"/>
    </row>
    <row r="22" spans="1:8" x14ac:dyDescent="0.25">
      <c r="G22" s="7"/>
      <c r="H22" s="7"/>
    </row>
    <row r="23" spans="1:8" ht="156.75" x14ac:dyDescent="0.25">
      <c r="A23" s="8" t="s">
        <v>28</v>
      </c>
      <c r="B23" s="9" t="s">
        <v>15</v>
      </c>
    </row>
  </sheetData>
  <mergeCells count="12">
    <mergeCell ref="G16:H16"/>
    <mergeCell ref="G11:H11"/>
    <mergeCell ref="G20:H20"/>
    <mergeCell ref="G13:H13"/>
    <mergeCell ref="G14:H14"/>
    <mergeCell ref="G17:H17"/>
    <mergeCell ref="F19:H19"/>
    <mergeCell ref="G4:H4"/>
    <mergeCell ref="G6:H6"/>
    <mergeCell ref="G7:H7"/>
    <mergeCell ref="G10:H10"/>
    <mergeCell ref="G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3"/>
  <sheetViews>
    <sheetView tabSelected="1" workbookViewId="0">
      <selection activeCell="J7" sqref="J7"/>
    </sheetView>
  </sheetViews>
  <sheetFormatPr defaultRowHeight="15" x14ac:dyDescent="0.25"/>
  <cols>
    <col min="1" max="1" width="21" customWidth="1"/>
    <col min="2" max="2" width="9.5703125" style="1" customWidth="1"/>
    <col min="3" max="3" width="23.42578125" style="16" customWidth="1"/>
    <col min="4" max="4" width="23.5703125" style="16" customWidth="1"/>
    <col min="5" max="5" width="26.85546875" style="1" customWidth="1"/>
    <col min="6" max="6" width="44.7109375" customWidth="1"/>
    <col min="7" max="7" width="9.140625" style="1"/>
    <col min="8" max="8" width="13.42578125" style="1" customWidth="1"/>
    <col min="9" max="9" width="10.7109375" style="1" customWidth="1"/>
  </cols>
  <sheetData>
    <row r="2" spans="1:9" x14ac:dyDescent="0.25">
      <c r="A2" t="s">
        <v>32</v>
      </c>
      <c r="B2" s="1" t="s">
        <v>31</v>
      </c>
      <c r="C2" s="16" t="s">
        <v>34</v>
      </c>
      <c r="D2" s="16" t="s">
        <v>35</v>
      </c>
      <c r="E2" s="1" t="s">
        <v>36</v>
      </c>
      <c r="G2" s="1" t="s">
        <v>37</v>
      </c>
      <c r="H2" s="1" t="s">
        <v>38</v>
      </c>
      <c r="I2" s="1" t="s">
        <v>39</v>
      </c>
    </row>
    <row r="3" spans="1:9" x14ac:dyDescent="0.25">
      <c r="A3" s="12">
        <f>'Arbitrage Plan'!G7</f>
        <v>6.14</v>
      </c>
      <c r="B3" s="1">
        <v>0</v>
      </c>
      <c r="C3" s="16">
        <v>0</v>
      </c>
      <c r="D3" s="16">
        <f>'Arbitrage Plan'!G9</f>
        <v>160</v>
      </c>
      <c r="E3" s="16">
        <f>D3-$A$3 -$D$3</f>
        <v>-6.1399999999999864</v>
      </c>
      <c r="G3" s="1">
        <v>0</v>
      </c>
      <c r="H3" s="16">
        <f>VLOOKUP(G3*$A$5,B2:E102,4,FALSE)</f>
        <v>-6.1399999999999864</v>
      </c>
      <c r="I3" s="18">
        <f>H3/'Arbitrage Plan'!$G$10</f>
        <v>-3.6956783435656594E-2</v>
      </c>
    </row>
    <row r="4" spans="1:9" x14ac:dyDescent="0.25">
      <c r="A4" t="s">
        <v>33</v>
      </c>
      <c r="B4" s="1">
        <v>1</v>
      </c>
      <c r="C4" s="16">
        <f>D3*A$7</f>
        <v>0.4</v>
      </c>
      <c r="D4" s="16">
        <f>D3+C4</f>
        <v>160.4</v>
      </c>
      <c r="E4" s="16">
        <f t="shared" ref="E4:E67" si="0">D4-$A$3 -$D$3</f>
        <v>-5.7399999999999807</v>
      </c>
      <c r="G4" s="1">
        <v>1</v>
      </c>
      <c r="H4" s="16">
        <f>VLOOKUP(G4*$A$5,B3:E103,4,FALSE)</f>
        <v>-4.5339899937499695</v>
      </c>
      <c r="I4" s="18">
        <f>H4/'Arbitrage Plan'!$G$10</f>
        <v>-2.7290176921571988E-2</v>
      </c>
    </row>
    <row r="5" spans="1:9" x14ac:dyDescent="0.25">
      <c r="A5" s="13">
        <v>4</v>
      </c>
      <c r="B5" s="1">
        <v>2</v>
      </c>
      <c r="C5" s="16">
        <f t="shared" ref="C5:C68" si="1">D4*A$7</f>
        <v>0.40100000000000002</v>
      </c>
      <c r="D5" s="16">
        <f t="shared" ref="D5:D68" si="2">D4+C5</f>
        <v>160.80100000000002</v>
      </c>
      <c r="E5" s="16">
        <f t="shared" si="0"/>
        <v>-5.3389999999999702</v>
      </c>
      <c r="G5" s="1">
        <v>2</v>
      </c>
      <c r="H5" s="16">
        <f>VLOOKUP(G5*$A$5,B4:E104,4,FALSE)</f>
        <v>-2.9118595616238565</v>
      </c>
      <c r="I5" s="18">
        <f>H5/'Arbitrage Plan'!$G$10</f>
        <v>-1.7526541240061734E-2</v>
      </c>
    </row>
    <row r="6" spans="1:9" x14ac:dyDescent="0.25">
      <c r="A6" t="s">
        <v>42</v>
      </c>
      <c r="B6" s="1">
        <v>3</v>
      </c>
      <c r="C6" s="16">
        <f t="shared" si="1"/>
        <v>0.40200250000000004</v>
      </c>
      <c r="D6" s="16">
        <f t="shared" si="2"/>
        <v>161.20300250000003</v>
      </c>
      <c r="E6" s="16">
        <f t="shared" si="0"/>
        <v>-4.9369974999999613</v>
      </c>
      <c r="G6" s="1">
        <v>3</v>
      </c>
      <c r="H6" s="16">
        <f>VLOOKUP(G6*$A$5,B5:E105,4,FALSE)</f>
        <v>-1.2734468938387806</v>
      </c>
      <c r="I6" s="18">
        <f>H6/'Arbitrage Plan'!$G$10</f>
        <v>-7.6649024547898199E-3</v>
      </c>
    </row>
    <row r="7" spans="1:9" x14ac:dyDescent="0.25">
      <c r="A7" s="15">
        <v>2.5000000000000001E-3</v>
      </c>
      <c r="B7" s="17">
        <v>4</v>
      </c>
      <c r="C7" s="16">
        <f t="shared" si="1"/>
        <v>0.40300750625000009</v>
      </c>
      <c r="D7" s="16">
        <f t="shared" si="2"/>
        <v>161.60601000625002</v>
      </c>
      <c r="E7" s="16">
        <f t="shared" si="0"/>
        <v>-4.5339899937499695</v>
      </c>
      <c r="G7" s="1">
        <v>4</v>
      </c>
      <c r="H7" s="16">
        <f>VLOOKUP(G7*$A$5,B6:E106,4,FALSE)</f>
        <v>0.38141144356399082</v>
      </c>
      <c r="I7" s="18">
        <f>H7/'Arbitrage Plan'!$G$10</f>
        <v>2.2957231465269702E-3</v>
      </c>
    </row>
    <row r="8" spans="1:9" x14ac:dyDescent="0.25">
      <c r="B8" s="1">
        <v>5</v>
      </c>
      <c r="C8" s="16">
        <f t="shared" si="1"/>
        <v>0.40401502501562503</v>
      </c>
      <c r="D8" s="16">
        <f t="shared" si="2"/>
        <v>162.01002503126566</v>
      </c>
      <c r="E8" s="16">
        <f t="shared" si="0"/>
        <v>-4.1299749687343308</v>
      </c>
      <c r="G8" s="1">
        <v>5</v>
      </c>
      <c r="H8" s="16">
        <f>VLOOKUP(G8*$A$5,B7:E107,4,FALSE)</f>
        <v>2.0528805250217488</v>
      </c>
      <c r="I8" s="18">
        <f>H8/'Arbitrage Plan'!$G$10</f>
        <v>1.2356329150245269E-2</v>
      </c>
    </row>
    <row r="9" spans="1:9" x14ac:dyDescent="0.25">
      <c r="B9" s="1">
        <v>6</v>
      </c>
      <c r="C9" s="16">
        <f t="shared" si="1"/>
        <v>0.40502506257816417</v>
      </c>
      <c r="D9" s="16">
        <f t="shared" si="2"/>
        <v>162.41505009384383</v>
      </c>
      <c r="E9" s="16">
        <f t="shared" si="0"/>
        <v>-3.7249499061561551</v>
      </c>
      <c r="G9" s="1">
        <v>6</v>
      </c>
      <c r="H9" s="16">
        <f>VLOOKUP(G9*$A$5,B8:E108,4,FALSE)</f>
        <v>3.7411270819167157</v>
      </c>
      <c r="I9" s="18">
        <f>H9/'Arbitrage Plan'!$G$10</f>
        <v>2.2517919115906559E-2</v>
      </c>
    </row>
    <row r="10" spans="1:9" x14ac:dyDescent="0.25">
      <c r="B10" s="1">
        <v>7</v>
      </c>
      <c r="C10" s="16">
        <f t="shared" si="1"/>
        <v>0.40603762523460957</v>
      </c>
      <c r="D10" s="16">
        <f t="shared" si="2"/>
        <v>162.82108771907843</v>
      </c>
      <c r="E10" s="16">
        <f t="shared" si="0"/>
        <v>-3.3189122809215519</v>
      </c>
      <c r="G10" s="1">
        <v>7</v>
      </c>
      <c r="H10" s="16">
        <f>VLOOKUP(G10*$A$5,B9:E109,4,FALSE)</f>
        <v>5.4463195192078899</v>
      </c>
      <c r="I10" s="18">
        <f>H10/'Arbitrage Plan'!$G$10</f>
        <v>3.2781506676344593E-2</v>
      </c>
    </row>
    <row r="11" spans="1:9" x14ac:dyDescent="0.25">
      <c r="B11" s="1">
        <v>8</v>
      </c>
      <c r="C11" s="16">
        <f t="shared" si="1"/>
        <v>0.4070527192976961</v>
      </c>
      <c r="D11" s="16">
        <f t="shared" si="2"/>
        <v>163.22814043837613</v>
      </c>
      <c r="E11" s="16">
        <f t="shared" si="0"/>
        <v>-2.9118595616238565</v>
      </c>
      <c r="G11" s="1">
        <v>8</v>
      </c>
      <c r="H11" s="16">
        <f>VLOOKUP(G11*$A$5,B10:E110,4,FALSE)</f>
        <v>7.1686279322294979</v>
      </c>
      <c r="I11" s="18">
        <f>H11/'Arbitrage Plan'!$G$10</f>
        <v>4.3148115638795587E-2</v>
      </c>
    </row>
    <row r="12" spans="1:9" x14ac:dyDescent="0.25">
      <c r="B12" s="1">
        <v>9</v>
      </c>
      <c r="C12" s="16">
        <f t="shared" si="1"/>
        <v>0.40807035109594031</v>
      </c>
      <c r="D12" s="16">
        <f t="shared" si="2"/>
        <v>163.63621078947207</v>
      </c>
      <c r="E12" s="16">
        <f t="shared" si="0"/>
        <v>-2.5037892105279127</v>
      </c>
      <c r="G12" s="1">
        <v>9</v>
      </c>
      <c r="H12" s="16">
        <f>VLOOKUP(G12*$A$5,B11:E111,4,FALSE)</f>
        <v>8.9082241236583286</v>
      </c>
      <c r="I12" s="18">
        <f>H12/'Arbitrage Plan'!$G$10</f>
        <v>5.3618780087024975E-2</v>
      </c>
    </row>
    <row r="13" spans="1:9" x14ac:dyDescent="0.25">
      <c r="B13" s="1">
        <v>10</v>
      </c>
      <c r="C13" s="16">
        <f t="shared" si="1"/>
        <v>0.4090905269736802</v>
      </c>
      <c r="D13" s="16">
        <f t="shared" si="2"/>
        <v>164.04530131644574</v>
      </c>
      <c r="E13" s="16">
        <f t="shared" si="0"/>
        <v>-2.0946986835542418</v>
      </c>
      <c r="G13" s="1">
        <v>10</v>
      </c>
      <c r="H13" s="16">
        <f>VLOOKUP(G13*$A$5,B12:E112,4,FALSE)</f>
        <v>10.665281620651371</v>
      </c>
      <c r="I13" s="18">
        <f>H13/'Arbitrage Plan'!$G$10</f>
        <v>6.4194544484479185E-2</v>
      </c>
    </row>
    <row r="14" spans="1:9" x14ac:dyDescent="0.25">
      <c r="B14" s="1">
        <v>11</v>
      </c>
      <c r="C14" s="16">
        <f t="shared" si="1"/>
        <v>0.41011325329111437</v>
      </c>
      <c r="D14" s="16">
        <f t="shared" si="2"/>
        <v>164.45541456973686</v>
      </c>
      <c r="E14" s="16">
        <f t="shared" si="0"/>
        <v>-1.6845854302631267</v>
      </c>
      <c r="G14" s="1">
        <v>11</v>
      </c>
      <c r="H14" s="16">
        <f>VLOOKUP(G14*$A$5,B13:E113,4,FALSE)</f>
        <v>12.439975692155201</v>
      </c>
      <c r="I14" s="18">
        <f>H14/'Arbitrage Plan'!$G$10</f>
        <v>7.4876463778471181E-2</v>
      </c>
    </row>
    <row r="15" spans="1:9" x14ac:dyDescent="0.25">
      <c r="B15" s="1">
        <v>12</v>
      </c>
      <c r="C15" s="16">
        <f t="shared" si="1"/>
        <v>0.41113853642434217</v>
      </c>
      <c r="D15" s="16">
        <f t="shared" si="2"/>
        <v>164.86655310616121</v>
      </c>
      <c r="E15" s="16">
        <f t="shared" si="0"/>
        <v>-1.2734468938387806</v>
      </c>
      <c r="G15" s="1">
        <v>12</v>
      </c>
      <c r="H15" s="16">
        <f>VLOOKUP(G15*$A$5,B14:E114,4,FALSE)</f>
        <v>14.232483366389459</v>
      </c>
      <c r="I15" s="18">
        <f>H15/'Arbitrage Plan'!$G$10</f>
        <v>8.566560350541387E-2</v>
      </c>
    </row>
    <row r="16" spans="1:9" x14ac:dyDescent="0.25">
      <c r="B16" s="1">
        <v>13</v>
      </c>
      <c r="C16" s="16">
        <f t="shared" si="1"/>
        <v>0.41216638276540302</v>
      </c>
      <c r="D16" s="16">
        <f t="shared" si="2"/>
        <v>165.27871948892661</v>
      </c>
      <c r="E16" s="16">
        <f t="shared" si="0"/>
        <v>-0.86128051107337456</v>
      </c>
      <c r="G16" s="1">
        <v>13</v>
      </c>
      <c r="H16" s="16">
        <f>VLOOKUP(G16*$A$5,B15:E115,4,FALSE)</f>
        <v>16.042983448505623</v>
      </c>
      <c r="I16" s="18">
        <f>H16/'Arbitrage Plan'!$G$10</f>
        <v>9.6563039897108613E-2</v>
      </c>
    </row>
    <row r="17" spans="2:9" x14ac:dyDescent="0.25">
      <c r="B17" s="1">
        <v>14</v>
      </c>
      <c r="C17" s="16">
        <f t="shared" si="1"/>
        <v>0.41319679872231652</v>
      </c>
      <c r="D17" s="16">
        <f t="shared" si="2"/>
        <v>165.69191628764892</v>
      </c>
      <c r="E17" s="16">
        <f t="shared" si="0"/>
        <v>-0.44808371235106392</v>
      </c>
      <c r="G17" s="1">
        <v>14</v>
      </c>
      <c r="H17" s="16">
        <f>VLOOKUP(G17*$A$5,B16:E116,4,FALSE)</f>
        <v>17.871656538422997</v>
      </c>
      <c r="I17" s="18">
        <f>H17/'Arbitrage Plan'!$G$10</f>
        <v>0.10756985998810038</v>
      </c>
    </row>
    <row r="18" spans="2:9" x14ac:dyDescent="0.25">
      <c r="B18" s="1">
        <v>15</v>
      </c>
      <c r="C18" s="16">
        <f t="shared" si="1"/>
        <v>0.4142297907191223</v>
      </c>
      <c r="D18" s="16">
        <f t="shared" si="2"/>
        <v>166.10614607836806</v>
      </c>
      <c r="E18" s="16">
        <f t="shared" si="0"/>
        <v>-3.3853921631930461E-2</v>
      </c>
      <c r="G18" s="1">
        <v>15</v>
      </c>
      <c r="H18" s="16">
        <f>VLOOKUP(G18*$A$5,B17:E117,4,FALSE)</f>
        <v>19.718685048843923</v>
      </c>
      <c r="I18" s="18">
        <f>H18/'Arbitrage Plan'!$G$10</f>
        <v>0.11868716172411174</v>
      </c>
    </row>
    <row r="19" spans="2:9" x14ac:dyDescent="0.25">
      <c r="B19" s="1">
        <v>16</v>
      </c>
      <c r="C19" s="16">
        <f t="shared" si="1"/>
        <v>0.41526536519592017</v>
      </c>
      <c r="D19" s="16">
        <f t="shared" si="2"/>
        <v>166.52141144356398</v>
      </c>
      <c r="E19" s="16">
        <f t="shared" si="0"/>
        <v>0.38141144356399082</v>
      </c>
      <c r="G19" s="1">
        <v>16</v>
      </c>
      <c r="H19" s="16">
        <f>VLOOKUP(G19*$A$5,B18:E118,4,FALSE)</f>
        <v>21.584253223449622</v>
      </c>
      <c r="I19" s="18">
        <f>H19/'Arbitrage Plan'!$G$10</f>
        <v>0.1299160540715639</v>
      </c>
    </row>
    <row r="20" spans="2:9" x14ac:dyDescent="0.25">
      <c r="B20" s="1">
        <v>17</v>
      </c>
      <c r="C20" s="16">
        <f t="shared" si="1"/>
        <v>0.41630352860890996</v>
      </c>
      <c r="D20" s="16">
        <f t="shared" si="2"/>
        <v>166.9377149721729</v>
      </c>
      <c r="E20" s="16">
        <f t="shared" si="0"/>
        <v>0.79771497217291198</v>
      </c>
      <c r="G20" s="1">
        <v>17</v>
      </c>
      <c r="H20" s="16">
        <f>VLOOKUP(G20*$A$5,B19:E119,4,FALSE)</f>
        <v>23.468547155278799</v>
      </c>
      <c r="I20" s="18">
        <f>H20/'Arbitrage Plan'!$G$10</f>
        <v>0.14125765712819791</v>
      </c>
    </row>
    <row r="21" spans="2:9" x14ac:dyDescent="0.25">
      <c r="B21" s="1">
        <v>18</v>
      </c>
      <c r="C21" s="16">
        <f t="shared" si="1"/>
        <v>0.41734428743043228</v>
      </c>
      <c r="D21" s="16">
        <f t="shared" si="2"/>
        <v>167.35505925960334</v>
      </c>
      <c r="E21" s="16">
        <f t="shared" si="0"/>
        <v>1.2150592596033505</v>
      </c>
      <c r="G21" s="1">
        <v>18</v>
      </c>
      <c r="H21" s="16">
        <f>VLOOKUP(G21*$A$5,B20:E120,4,FALSE)</f>
        <v>25.371754805290692</v>
      </c>
      <c r="I21" s="18">
        <f>H21/'Arbitrage Plan'!$G$10</f>
        <v>0.15271310223480616</v>
      </c>
    </row>
    <row r="22" spans="2:9" x14ac:dyDescent="0.25">
      <c r="B22" s="1">
        <v>19</v>
      </c>
      <c r="C22" s="16">
        <f t="shared" si="1"/>
        <v>0.41838764814900836</v>
      </c>
      <c r="D22" s="16">
        <f t="shared" si="2"/>
        <v>167.77344690775234</v>
      </c>
      <c r="E22" s="16">
        <f t="shared" si="0"/>
        <v>1.6334469077523579</v>
      </c>
      <c r="G22" s="1">
        <v>19</v>
      </c>
      <c r="H22" s="16">
        <f>VLOOKUP(G22*$A$5,B21:E121,4,FALSE)</f>
        <v>27.294066021114389</v>
      </c>
      <c r="I22" s="18">
        <f>H22/'Arbitrage Plan'!$G$10</f>
        <v>0.16428353208808469</v>
      </c>
    </row>
    <row r="23" spans="2:9" x14ac:dyDescent="0.25">
      <c r="B23" s="1">
        <v>20</v>
      </c>
      <c r="C23" s="16">
        <f t="shared" si="1"/>
        <v>0.41943361726938089</v>
      </c>
      <c r="D23" s="16">
        <f t="shared" si="2"/>
        <v>168.19288052502174</v>
      </c>
      <c r="E23" s="16">
        <f t="shared" si="0"/>
        <v>2.0528805250217488</v>
      </c>
      <c r="G23" s="1">
        <v>20</v>
      </c>
      <c r="H23" s="16">
        <f>VLOOKUP(G23*$A$5,B22:E122,4,FALSE)</f>
        <v>29.23567255598644</v>
      </c>
      <c r="I23" s="18">
        <f>H23/'Arbitrage Plan'!$G$10</f>
        <v>0.17597010085461925</v>
      </c>
    </row>
    <row r="24" spans="2:9" x14ac:dyDescent="0.25">
      <c r="B24" s="1">
        <v>21</v>
      </c>
      <c r="C24" s="16">
        <f t="shared" si="1"/>
        <v>0.42048220131255437</v>
      </c>
      <c r="D24" s="16">
        <f t="shared" si="2"/>
        <v>168.61336272633429</v>
      </c>
      <c r="E24" s="16">
        <f t="shared" si="0"/>
        <v>2.473362726334301</v>
      </c>
      <c r="G24" s="1">
        <v>21</v>
      </c>
      <c r="H24" s="16">
        <f>VLOOKUP(G24*$A$5,B23:E123,4,FALSE)</f>
        <v>31.196768087878553</v>
      </c>
      <c r="I24" s="18">
        <f>H24/'Arbitrage Plan'!$G$10</f>
        <v>0.18777397428601514</v>
      </c>
    </row>
    <row r="25" spans="2:9" x14ac:dyDescent="0.25">
      <c r="B25" s="1">
        <v>22</v>
      </c>
      <c r="C25" s="16">
        <f t="shared" si="1"/>
        <v>0.42153340681583573</v>
      </c>
      <c r="D25" s="16">
        <f t="shared" si="2"/>
        <v>169.03489613315011</v>
      </c>
      <c r="E25" s="16">
        <f t="shared" si="0"/>
        <v>2.8948961331501266</v>
      </c>
      <c r="G25" s="1">
        <v>22</v>
      </c>
      <c r="H25" s="16">
        <f>VLOOKUP(G25*$A$5,B24:E124,4,FALSE)</f>
        <v>33.17754823881711</v>
      </c>
      <c r="I25" s="18">
        <f>H25/'Arbitrage Plan'!$G$10</f>
        <v>0.19969632983518185</v>
      </c>
    </row>
    <row r="26" spans="2:9" x14ac:dyDescent="0.25">
      <c r="B26" s="1">
        <v>23</v>
      </c>
      <c r="C26" s="16">
        <f t="shared" si="1"/>
        <v>0.42258724033287531</v>
      </c>
      <c r="D26" s="16">
        <f t="shared" si="2"/>
        <v>169.457483373483</v>
      </c>
      <c r="E26" s="16">
        <f t="shared" si="0"/>
        <v>3.3174833734830145</v>
      </c>
      <c r="G26" s="1">
        <v>23</v>
      </c>
      <c r="H26" s="16">
        <f>VLOOKUP(G26*$A$5,B25:E125,4,FALSE)</f>
        <v>35.17821059439683</v>
      </c>
      <c r="I26" s="18">
        <f>H26/'Arbitrage Plan'!$G$10</f>
        <v>0.21173835677378616</v>
      </c>
    </row>
    <row r="27" spans="2:9" x14ac:dyDescent="0.25">
      <c r="B27" s="1">
        <v>24</v>
      </c>
      <c r="C27" s="16">
        <f t="shared" si="1"/>
        <v>0.42364370843370752</v>
      </c>
      <c r="D27" s="16">
        <f t="shared" si="2"/>
        <v>169.8811270819167</v>
      </c>
      <c r="E27" s="16">
        <f t="shared" si="0"/>
        <v>3.7411270819167157</v>
      </c>
      <c r="G27" s="1">
        <v>24</v>
      </c>
      <c r="H27" s="16">
        <f>VLOOKUP(G27*$A$5,B26:E126,4,FALSE)</f>
        <v>37.198954723490232</v>
      </c>
      <c r="I27" s="18">
        <f>H27/'Arbitrage Plan'!$G$10</f>
        <v>0.22390125631088381</v>
      </c>
    </row>
    <row r="28" spans="2:9" x14ac:dyDescent="0.25">
      <c r="B28" s="1">
        <v>25</v>
      </c>
      <c r="C28" s="16">
        <f t="shared" si="1"/>
        <v>0.42470281770479179</v>
      </c>
      <c r="D28" s="16">
        <f t="shared" si="2"/>
        <v>170.3058298996215</v>
      </c>
      <c r="E28" s="16">
        <f t="shared" si="0"/>
        <v>4.1658298996215137</v>
      </c>
    </row>
    <row r="29" spans="2:9" x14ac:dyDescent="0.25">
      <c r="B29" s="1">
        <v>26</v>
      </c>
      <c r="C29" s="16">
        <f t="shared" si="1"/>
        <v>0.42576457474905377</v>
      </c>
      <c r="D29" s="16">
        <f t="shared" si="2"/>
        <v>170.73159447437055</v>
      </c>
      <c r="E29" s="16">
        <f t="shared" si="0"/>
        <v>4.5915944743705666</v>
      </c>
    </row>
    <row r="30" spans="2:9" x14ac:dyDescent="0.25">
      <c r="B30" s="1">
        <v>27</v>
      </c>
      <c r="C30" s="16">
        <f t="shared" si="1"/>
        <v>0.42682898618592641</v>
      </c>
      <c r="D30" s="16">
        <f t="shared" si="2"/>
        <v>171.15842346055649</v>
      </c>
      <c r="E30" s="16">
        <f t="shared" si="0"/>
        <v>5.0184234605565052</v>
      </c>
    </row>
    <row r="31" spans="2:9" x14ac:dyDescent="0.25">
      <c r="B31" s="1">
        <v>28</v>
      </c>
      <c r="C31" s="16">
        <f t="shared" si="1"/>
        <v>0.42789605865139124</v>
      </c>
      <c r="D31" s="16">
        <f t="shared" si="2"/>
        <v>171.58631951920788</v>
      </c>
      <c r="E31" s="16">
        <f t="shared" si="0"/>
        <v>5.4463195192078899</v>
      </c>
    </row>
    <row r="32" spans="2:9" x14ac:dyDescent="0.25">
      <c r="B32" s="1">
        <v>29</v>
      </c>
      <c r="C32" s="16">
        <f t="shared" si="1"/>
        <v>0.42896579879801972</v>
      </c>
      <c r="D32" s="16">
        <f t="shared" si="2"/>
        <v>172.01528531800591</v>
      </c>
      <c r="E32" s="16">
        <f t="shared" si="0"/>
        <v>5.8752853180059219</v>
      </c>
    </row>
    <row r="33" spans="2:5" x14ac:dyDescent="0.25">
      <c r="B33" s="1">
        <v>30</v>
      </c>
      <c r="C33" s="16">
        <f t="shared" si="1"/>
        <v>0.43003821329501479</v>
      </c>
      <c r="D33" s="16">
        <f t="shared" si="2"/>
        <v>172.44532353130091</v>
      </c>
      <c r="E33" s="16">
        <f t="shared" si="0"/>
        <v>6.3053235313009282</v>
      </c>
    </row>
    <row r="34" spans="2:5" x14ac:dyDescent="0.25">
      <c r="B34" s="1">
        <v>31</v>
      </c>
      <c r="C34" s="16">
        <f t="shared" si="1"/>
        <v>0.43111330882825227</v>
      </c>
      <c r="D34" s="16">
        <f t="shared" si="2"/>
        <v>172.87643684012917</v>
      </c>
      <c r="E34" s="16">
        <f t="shared" si="0"/>
        <v>6.736436840129187</v>
      </c>
    </row>
    <row r="35" spans="2:5" x14ac:dyDescent="0.25">
      <c r="B35" s="1">
        <v>32</v>
      </c>
      <c r="C35" s="16">
        <f t="shared" si="1"/>
        <v>0.43219109210032292</v>
      </c>
      <c r="D35" s="16">
        <f t="shared" si="2"/>
        <v>173.30862793222948</v>
      </c>
      <c r="E35" s="16">
        <f t="shared" si="0"/>
        <v>7.1686279322294979</v>
      </c>
    </row>
    <row r="36" spans="2:5" x14ac:dyDescent="0.25">
      <c r="B36" s="1">
        <v>33</v>
      </c>
      <c r="C36" s="16">
        <f t="shared" si="1"/>
        <v>0.43327156983057374</v>
      </c>
      <c r="D36" s="16">
        <f t="shared" si="2"/>
        <v>173.74189950206005</v>
      </c>
      <c r="E36" s="16">
        <f t="shared" si="0"/>
        <v>7.6018995020600642</v>
      </c>
    </row>
    <row r="37" spans="2:5" x14ac:dyDescent="0.25">
      <c r="B37" s="1">
        <v>34</v>
      </c>
      <c r="C37" s="16">
        <f t="shared" si="1"/>
        <v>0.43435474875515012</v>
      </c>
      <c r="D37" s="16">
        <f t="shared" si="2"/>
        <v>174.17625425081519</v>
      </c>
      <c r="E37" s="16">
        <f t="shared" si="0"/>
        <v>8.0362542508152046</v>
      </c>
    </row>
    <row r="38" spans="2:5" x14ac:dyDescent="0.25">
      <c r="B38" s="1">
        <v>35</v>
      </c>
      <c r="C38" s="16">
        <f t="shared" si="1"/>
        <v>0.435440635627038</v>
      </c>
      <c r="D38" s="16">
        <f t="shared" si="2"/>
        <v>174.61169488644222</v>
      </c>
      <c r="E38" s="16">
        <f t="shared" si="0"/>
        <v>8.4716948864422363</v>
      </c>
    </row>
    <row r="39" spans="2:5" x14ac:dyDescent="0.25">
      <c r="B39" s="1">
        <v>36</v>
      </c>
      <c r="C39" s="16">
        <f t="shared" si="1"/>
        <v>0.43652923721610559</v>
      </c>
      <c r="D39" s="16">
        <f t="shared" si="2"/>
        <v>175.04822412365831</v>
      </c>
      <c r="E39" s="16">
        <f t="shared" si="0"/>
        <v>8.9082241236583286</v>
      </c>
    </row>
    <row r="40" spans="2:5" x14ac:dyDescent="0.25">
      <c r="B40" s="1">
        <v>37</v>
      </c>
      <c r="C40" s="16">
        <f t="shared" si="1"/>
        <v>0.43762056030914581</v>
      </c>
      <c r="D40" s="16">
        <f t="shared" si="2"/>
        <v>175.48584468396746</v>
      </c>
      <c r="E40" s="16">
        <f t="shared" si="0"/>
        <v>9.3458446839674707</v>
      </c>
    </row>
    <row r="41" spans="2:5" x14ac:dyDescent="0.25">
      <c r="B41" s="1">
        <v>38</v>
      </c>
      <c r="C41" s="16">
        <f t="shared" si="1"/>
        <v>0.43871461170991866</v>
      </c>
      <c r="D41" s="16">
        <f t="shared" si="2"/>
        <v>175.92455929567737</v>
      </c>
      <c r="E41" s="16">
        <f t="shared" si="0"/>
        <v>9.7845592956773828</v>
      </c>
    </row>
    <row r="42" spans="2:5" x14ac:dyDescent="0.25">
      <c r="B42" s="1">
        <v>39</v>
      </c>
      <c r="C42" s="16">
        <f t="shared" si="1"/>
        <v>0.43981139823919341</v>
      </c>
      <c r="D42" s="16">
        <f t="shared" si="2"/>
        <v>176.36437069391656</v>
      </c>
      <c r="E42" s="16">
        <f t="shared" si="0"/>
        <v>10.224370693916569</v>
      </c>
    </row>
    <row r="43" spans="2:5" x14ac:dyDescent="0.25">
      <c r="B43" s="1">
        <v>40</v>
      </c>
      <c r="C43" s="16">
        <f t="shared" si="1"/>
        <v>0.44091092673479138</v>
      </c>
      <c r="D43" s="16">
        <f t="shared" si="2"/>
        <v>176.80528162065136</v>
      </c>
      <c r="E43" s="16">
        <f t="shared" si="0"/>
        <v>10.665281620651371</v>
      </c>
    </row>
    <row r="44" spans="2:5" x14ac:dyDescent="0.25">
      <c r="B44" s="1">
        <v>41</v>
      </c>
      <c r="C44" s="16">
        <f t="shared" si="1"/>
        <v>0.44201320405162842</v>
      </c>
      <c r="D44" s="16">
        <f t="shared" si="2"/>
        <v>177.24729482470298</v>
      </c>
      <c r="E44" s="16">
        <f t="shared" si="0"/>
        <v>11.10729482470299</v>
      </c>
    </row>
    <row r="45" spans="2:5" x14ac:dyDescent="0.25">
      <c r="B45" s="1">
        <v>42</v>
      </c>
      <c r="C45" s="16">
        <f t="shared" si="1"/>
        <v>0.44311823706175746</v>
      </c>
      <c r="D45" s="16">
        <f t="shared" si="2"/>
        <v>177.69041306176473</v>
      </c>
      <c r="E45" s="16">
        <f t="shared" si="0"/>
        <v>11.550413061764743</v>
      </c>
    </row>
    <row r="46" spans="2:5" x14ac:dyDescent="0.25">
      <c r="B46" s="1">
        <v>43</v>
      </c>
      <c r="C46" s="16">
        <f t="shared" si="1"/>
        <v>0.44422603265441185</v>
      </c>
      <c r="D46" s="16">
        <f t="shared" si="2"/>
        <v>178.13463909441913</v>
      </c>
      <c r="E46" s="16">
        <f t="shared" si="0"/>
        <v>11.994639094419142</v>
      </c>
    </row>
    <row r="47" spans="2:5" x14ac:dyDescent="0.25">
      <c r="B47" s="1">
        <v>44</v>
      </c>
      <c r="C47" s="16">
        <f t="shared" si="1"/>
        <v>0.44533659773604783</v>
      </c>
      <c r="D47" s="16">
        <f t="shared" si="2"/>
        <v>178.57997569215519</v>
      </c>
      <c r="E47" s="16">
        <f t="shared" si="0"/>
        <v>12.439975692155201</v>
      </c>
    </row>
    <row r="48" spans="2:5" x14ac:dyDescent="0.25">
      <c r="B48" s="1">
        <v>45</v>
      </c>
      <c r="C48" s="16">
        <f t="shared" si="1"/>
        <v>0.446449939230388</v>
      </c>
      <c r="D48" s="16">
        <f t="shared" si="2"/>
        <v>179.02642563138556</v>
      </c>
      <c r="E48" s="16">
        <f t="shared" si="0"/>
        <v>12.886425631385578</v>
      </c>
    </row>
    <row r="49" spans="2:5" x14ac:dyDescent="0.25">
      <c r="B49" s="1">
        <v>46</v>
      </c>
      <c r="C49" s="16">
        <f t="shared" si="1"/>
        <v>0.44756606407846394</v>
      </c>
      <c r="D49" s="16">
        <f t="shared" si="2"/>
        <v>179.47399169546404</v>
      </c>
      <c r="E49" s="16">
        <f t="shared" si="0"/>
        <v>13.33399169546405</v>
      </c>
    </row>
    <row r="50" spans="2:5" x14ac:dyDescent="0.25">
      <c r="B50" s="1">
        <v>47</v>
      </c>
      <c r="C50" s="16">
        <f t="shared" si="1"/>
        <v>0.44868497923866008</v>
      </c>
      <c r="D50" s="16">
        <f t="shared" si="2"/>
        <v>179.9226766747027</v>
      </c>
      <c r="E50" s="16">
        <f t="shared" si="0"/>
        <v>13.782676674702714</v>
      </c>
    </row>
    <row r="51" spans="2:5" x14ac:dyDescent="0.25">
      <c r="B51" s="1">
        <v>48</v>
      </c>
      <c r="C51" s="16">
        <f t="shared" si="1"/>
        <v>0.44980669168675674</v>
      </c>
      <c r="D51" s="16">
        <f t="shared" si="2"/>
        <v>180.37248336638945</v>
      </c>
      <c r="E51" s="16">
        <f t="shared" si="0"/>
        <v>14.232483366389459</v>
      </c>
    </row>
    <row r="52" spans="2:5" x14ac:dyDescent="0.25">
      <c r="B52" s="1">
        <v>49</v>
      </c>
      <c r="C52" s="16">
        <f t="shared" si="1"/>
        <v>0.45093120841597362</v>
      </c>
      <c r="D52" s="16">
        <f t="shared" si="2"/>
        <v>180.82341457480541</v>
      </c>
      <c r="E52" s="16">
        <f t="shared" si="0"/>
        <v>14.683414574805425</v>
      </c>
    </row>
    <row r="53" spans="2:5" x14ac:dyDescent="0.25">
      <c r="B53" s="1">
        <v>50</v>
      </c>
      <c r="C53" s="16">
        <f t="shared" si="1"/>
        <v>0.45205853643701355</v>
      </c>
      <c r="D53" s="16">
        <f t="shared" si="2"/>
        <v>181.27547311124243</v>
      </c>
      <c r="E53" s="16">
        <f t="shared" si="0"/>
        <v>15.135473111242447</v>
      </c>
    </row>
    <row r="54" spans="2:5" x14ac:dyDescent="0.25">
      <c r="B54" s="1">
        <v>51</v>
      </c>
      <c r="C54" s="16">
        <f t="shared" si="1"/>
        <v>0.45318868277810609</v>
      </c>
      <c r="D54" s="16">
        <f t="shared" si="2"/>
        <v>181.72866179402055</v>
      </c>
      <c r="E54" s="16">
        <f t="shared" si="0"/>
        <v>15.588661794020567</v>
      </c>
    </row>
    <row r="55" spans="2:5" x14ac:dyDescent="0.25">
      <c r="B55" s="1">
        <v>52</v>
      </c>
      <c r="C55" s="16">
        <f t="shared" si="1"/>
        <v>0.45432165448505141</v>
      </c>
      <c r="D55" s="16">
        <f t="shared" si="2"/>
        <v>182.18298344850561</v>
      </c>
      <c r="E55" s="16">
        <f t="shared" si="0"/>
        <v>16.042983448505623</v>
      </c>
    </row>
    <row r="56" spans="2:5" x14ac:dyDescent="0.25">
      <c r="B56" s="1">
        <v>53</v>
      </c>
      <c r="C56" s="16">
        <f t="shared" si="1"/>
        <v>0.45545745862126402</v>
      </c>
      <c r="D56" s="16">
        <f t="shared" si="2"/>
        <v>182.63844090712686</v>
      </c>
      <c r="E56" s="16">
        <f t="shared" si="0"/>
        <v>16.498440907126877</v>
      </c>
    </row>
    <row r="57" spans="2:5" x14ac:dyDescent="0.25">
      <c r="B57" s="1">
        <v>54</v>
      </c>
      <c r="C57" s="16">
        <f t="shared" si="1"/>
        <v>0.45659610226781716</v>
      </c>
      <c r="D57" s="16">
        <f t="shared" si="2"/>
        <v>183.09503700939467</v>
      </c>
      <c r="E57" s="16">
        <f t="shared" si="0"/>
        <v>16.955037009394687</v>
      </c>
    </row>
    <row r="58" spans="2:5" x14ac:dyDescent="0.25">
      <c r="B58" s="1">
        <v>55</v>
      </c>
      <c r="C58" s="16">
        <f t="shared" si="1"/>
        <v>0.45773759252348667</v>
      </c>
      <c r="D58" s="16">
        <f t="shared" si="2"/>
        <v>183.55277460191817</v>
      </c>
      <c r="E58" s="16">
        <f t="shared" si="0"/>
        <v>17.412774601918187</v>
      </c>
    </row>
    <row r="59" spans="2:5" x14ac:dyDescent="0.25">
      <c r="B59" s="1">
        <v>56</v>
      </c>
      <c r="C59" s="16">
        <f t="shared" si="1"/>
        <v>0.45888193650479542</v>
      </c>
      <c r="D59" s="16">
        <f t="shared" si="2"/>
        <v>184.01165653842298</v>
      </c>
      <c r="E59" s="16">
        <f t="shared" si="0"/>
        <v>17.871656538422997</v>
      </c>
    </row>
    <row r="60" spans="2:5" x14ac:dyDescent="0.25">
      <c r="B60" s="1">
        <v>57</v>
      </c>
      <c r="C60" s="16">
        <f t="shared" si="1"/>
        <v>0.46002914134605749</v>
      </c>
      <c r="D60" s="16">
        <f t="shared" si="2"/>
        <v>184.47168567976905</v>
      </c>
      <c r="E60" s="16">
        <f t="shared" si="0"/>
        <v>18.331685679769066</v>
      </c>
    </row>
    <row r="61" spans="2:5" x14ac:dyDescent="0.25">
      <c r="B61" s="1">
        <v>58</v>
      </c>
      <c r="C61" s="16">
        <f t="shared" si="1"/>
        <v>0.46117921419942265</v>
      </c>
      <c r="D61" s="16">
        <f t="shared" si="2"/>
        <v>184.93286489396849</v>
      </c>
      <c r="E61" s="16">
        <f t="shared" si="0"/>
        <v>18.792864893968499</v>
      </c>
    </row>
    <row r="62" spans="2:5" x14ac:dyDescent="0.25">
      <c r="B62" s="1">
        <v>59</v>
      </c>
      <c r="C62" s="16">
        <f t="shared" si="1"/>
        <v>0.46233216223492124</v>
      </c>
      <c r="D62" s="16">
        <f t="shared" si="2"/>
        <v>185.39519705620341</v>
      </c>
      <c r="E62" s="16">
        <f t="shared" si="0"/>
        <v>19.255197056203428</v>
      </c>
    </row>
    <row r="63" spans="2:5" x14ac:dyDescent="0.25">
      <c r="B63" s="1">
        <v>60</v>
      </c>
      <c r="C63" s="16">
        <f t="shared" si="1"/>
        <v>0.46348799264050855</v>
      </c>
      <c r="D63" s="16">
        <f t="shared" si="2"/>
        <v>185.85868504884391</v>
      </c>
      <c r="E63" s="16">
        <f t="shared" si="0"/>
        <v>19.718685048843923</v>
      </c>
    </row>
    <row r="64" spans="2:5" x14ac:dyDescent="0.25">
      <c r="B64" s="1">
        <v>61</v>
      </c>
      <c r="C64" s="16">
        <f t="shared" si="1"/>
        <v>0.46464671262210977</v>
      </c>
      <c r="D64" s="16">
        <f t="shared" si="2"/>
        <v>186.32333176146602</v>
      </c>
      <c r="E64" s="16">
        <f t="shared" si="0"/>
        <v>20.183331761466036</v>
      </c>
    </row>
    <row r="65" spans="2:5" x14ac:dyDescent="0.25">
      <c r="B65" s="1">
        <v>62</v>
      </c>
      <c r="C65" s="16">
        <f t="shared" si="1"/>
        <v>0.46580832940366507</v>
      </c>
      <c r="D65" s="16">
        <f t="shared" si="2"/>
        <v>186.78914009086969</v>
      </c>
      <c r="E65" s="16">
        <f t="shared" si="0"/>
        <v>20.649140090869707</v>
      </c>
    </row>
    <row r="66" spans="2:5" x14ac:dyDescent="0.25">
      <c r="B66" s="1">
        <v>63</v>
      </c>
      <c r="C66" s="16">
        <f t="shared" si="1"/>
        <v>0.46697285022717422</v>
      </c>
      <c r="D66" s="16">
        <f t="shared" si="2"/>
        <v>187.25611294109686</v>
      </c>
      <c r="E66" s="16">
        <f t="shared" si="0"/>
        <v>21.116112941096873</v>
      </c>
    </row>
    <row r="67" spans="2:5" x14ac:dyDescent="0.25">
      <c r="B67" s="1">
        <v>64</v>
      </c>
      <c r="C67" s="16">
        <f t="shared" si="1"/>
        <v>0.46814028235274213</v>
      </c>
      <c r="D67" s="16">
        <f t="shared" si="2"/>
        <v>187.72425322344961</v>
      </c>
      <c r="E67" s="16">
        <f t="shared" si="0"/>
        <v>21.584253223449622</v>
      </c>
    </row>
    <row r="68" spans="2:5" x14ac:dyDescent="0.25">
      <c r="B68" s="1">
        <v>65</v>
      </c>
      <c r="C68" s="16">
        <f t="shared" si="1"/>
        <v>0.46931063305862403</v>
      </c>
      <c r="D68" s="16">
        <f t="shared" si="2"/>
        <v>188.19356385650823</v>
      </c>
      <c r="E68" s="16">
        <f t="shared" ref="E68:E103" si="3">D68-$A$3 -$D$3</f>
        <v>22.053563856508248</v>
      </c>
    </row>
    <row r="69" spans="2:5" x14ac:dyDescent="0.25">
      <c r="B69" s="1">
        <v>66</v>
      </c>
      <c r="C69" s="16">
        <f t="shared" ref="C69:C103" si="4">D68*A$7</f>
        <v>0.47048390964127057</v>
      </c>
      <c r="D69" s="16">
        <f t="shared" ref="D69:D103" si="5">D68+C69</f>
        <v>188.66404776614951</v>
      </c>
      <c r="E69" s="16">
        <f t="shared" si="3"/>
        <v>22.524047766149522</v>
      </c>
    </row>
    <row r="70" spans="2:5" x14ac:dyDescent="0.25">
      <c r="B70" s="1">
        <v>67</v>
      </c>
      <c r="C70" s="16">
        <f t="shared" si="4"/>
        <v>0.47166011941537378</v>
      </c>
      <c r="D70" s="16">
        <f t="shared" si="5"/>
        <v>189.13570788556487</v>
      </c>
      <c r="E70" s="16">
        <f t="shared" si="3"/>
        <v>22.995707885564883</v>
      </c>
    </row>
    <row r="71" spans="2:5" x14ac:dyDescent="0.25">
      <c r="B71" s="1">
        <v>68</v>
      </c>
      <c r="C71" s="16">
        <f t="shared" si="4"/>
        <v>0.47283926971391216</v>
      </c>
      <c r="D71" s="16">
        <f t="shared" si="5"/>
        <v>189.60854715527879</v>
      </c>
      <c r="E71" s="16">
        <f t="shared" si="3"/>
        <v>23.468547155278799</v>
      </c>
    </row>
    <row r="72" spans="2:5" x14ac:dyDescent="0.25">
      <c r="B72" s="1">
        <v>69</v>
      </c>
      <c r="C72" s="16">
        <f t="shared" si="4"/>
        <v>0.47402136788819699</v>
      </c>
      <c r="D72" s="16">
        <f t="shared" si="5"/>
        <v>190.08256852316697</v>
      </c>
      <c r="E72" s="16">
        <f t="shared" si="3"/>
        <v>23.942568523166983</v>
      </c>
    </row>
    <row r="73" spans="2:5" x14ac:dyDescent="0.25">
      <c r="B73" s="1">
        <v>70</v>
      </c>
      <c r="C73" s="16">
        <f t="shared" si="4"/>
        <v>0.47520642130791746</v>
      </c>
      <c r="D73" s="16">
        <f t="shared" si="5"/>
        <v>190.55777494447489</v>
      </c>
      <c r="E73" s="16">
        <f t="shared" si="3"/>
        <v>24.4177749444749</v>
      </c>
    </row>
    <row r="74" spans="2:5" x14ac:dyDescent="0.25">
      <c r="B74" s="1">
        <v>71</v>
      </c>
      <c r="C74" s="16">
        <f t="shared" si="4"/>
        <v>0.47639443736118725</v>
      </c>
      <c r="D74" s="16">
        <f t="shared" si="5"/>
        <v>191.03416938183608</v>
      </c>
      <c r="E74" s="16">
        <f t="shared" si="3"/>
        <v>24.894169381836093</v>
      </c>
    </row>
    <row r="75" spans="2:5" x14ac:dyDescent="0.25">
      <c r="B75" s="1">
        <v>72</v>
      </c>
      <c r="C75" s="16">
        <f t="shared" si="4"/>
        <v>0.47758542345459021</v>
      </c>
      <c r="D75" s="16">
        <f t="shared" si="5"/>
        <v>191.51175480529068</v>
      </c>
      <c r="E75" s="16">
        <f t="shared" si="3"/>
        <v>25.371754805290692</v>
      </c>
    </row>
    <row r="76" spans="2:5" x14ac:dyDescent="0.25">
      <c r="B76" s="1">
        <v>73</v>
      </c>
      <c r="C76" s="16">
        <f t="shared" si="4"/>
        <v>0.4787793870132267</v>
      </c>
      <c r="D76" s="16">
        <f t="shared" si="5"/>
        <v>191.9905341923039</v>
      </c>
      <c r="E76" s="16">
        <f t="shared" si="3"/>
        <v>25.850534192303911</v>
      </c>
    </row>
    <row r="77" spans="2:5" x14ac:dyDescent="0.25">
      <c r="B77" s="1">
        <v>74</v>
      </c>
      <c r="C77" s="16">
        <f t="shared" si="4"/>
        <v>0.47997633548075974</v>
      </c>
      <c r="D77" s="16">
        <f t="shared" si="5"/>
        <v>192.47051052778465</v>
      </c>
      <c r="E77" s="16">
        <f t="shared" si="3"/>
        <v>26.330510527784668</v>
      </c>
    </row>
    <row r="78" spans="2:5" x14ac:dyDescent="0.25">
      <c r="B78" s="1">
        <v>75</v>
      </c>
      <c r="C78" s="16">
        <f t="shared" si="4"/>
        <v>0.48117627631946164</v>
      </c>
      <c r="D78" s="16">
        <f t="shared" si="5"/>
        <v>192.95168680410413</v>
      </c>
      <c r="E78" s="16">
        <f t="shared" si="3"/>
        <v>26.811686804104141</v>
      </c>
    </row>
    <row r="79" spans="2:5" x14ac:dyDescent="0.25">
      <c r="B79" s="1">
        <v>76</v>
      </c>
      <c r="C79" s="16">
        <f t="shared" si="4"/>
        <v>0.48237921701026032</v>
      </c>
      <c r="D79" s="16">
        <f t="shared" si="5"/>
        <v>193.43406602111438</v>
      </c>
      <c r="E79" s="16">
        <f t="shared" si="3"/>
        <v>27.294066021114389</v>
      </c>
    </row>
    <row r="80" spans="2:5" x14ac:dyDescent="0.25">
      <c r="B80" s="1">
        <v>77</v>
      </c>
      <c r="C80" s="16">
        <f t="shared" si="4"/>
        <v>0.48358516505278593</v>
      </c>
      <c r="D80" s="16">
        <f t="shared" si="5"/>
        <v>193.91765118616715</v>
      </c>
      <c r="E80" s="16">
        <f t="shared" si="3"/>
        <v>27.777651186167162</v>
      </c>
    </row>
    <row r="81" spans="2:5" x14ac:dyDescent="0.25">
      <c r="B81" s="1">
        <v>78</v>
      </c>
      <c r="C81" s="16">
        <f t="shared" si="4"/>
        <v>0.48479412796541788</v>
      </c>
      <c r="D81" s="16">
        <f t="shared" si="5"/>
        <v>194.40244531413256</v>
      </c>
      <c r="E81" s="16">
        <f t="shared" si="3"/>
        <v>28.262445314132577</v>
      </c>
    </row>
    <row r="82" spans="2:5" x14ac:dyDescent="0.25">
      <c r="B82" s="1">
        <v>79</v>
      </c>
      <c r="C82" s="16">
        <f t="shared" si="4"/>
        <v>0.48600611328533144</v>
      </c>
      <c r="D82" s="16">
        <f t="shared" si="5"/>
        <v>194.88845142741789</v>
      </c>
      <c r="E82" s="16">
        <f t="shared" si="3"/>
        <v>28.748451427417905</v>
      </c>
    </row>
    <row r="83" spans="2:5" x14ac:dyDescent="0.25">
      <c r="B83" s="1">
        <v>80</v>
      </c>
      <c r="C83" s="16">
        <f t="shared" si="4"/>
        <v>0.48722112856854471</v>
      </c>
      <c r="D83" s="16">
        <f t="shared" si="5"/>
        <v>195.37567255598643</v>
      </c>
      <c r="E83" s="16">
        <f t="shared" si="3"/>
        <v>29.23567255598644</v>
      </c>
    </row>
    <row r="84" spans="2:5" x14ac:dyDescent="0.25">
      <c r="B84" s="1">
        <v>81</v>
      </c>
      <c r="C84" s="16">
        <f t="shared" si="4"/>
        <v>0.48843918138996606</v>
      </c>
      <c r="D84" s="16">
        <f t="shared" si="5"/>
        <v>195.86411173737639</v>
      </c>
      <c r="E84" s="16">
        <f t="shared" si="3"/>
        <v>29.724111737376404</v>
      </c>
    </row>
    <row r="85" spans="2:5" x14ac:dyDescent="0.25">
      <c r="B85" s="1">
        <v>82</v>
      </c>
      <c r="C85" s="16">
        <f t="shared" si="4"/>
        <v>0.48966027934344097</v>
      </c>
      <c r="D85" s="16">
        <f t="shared" si="5"/>
        <v>196.35377201671983</v>
      </c>
      <c r="E85" s="16">
        <f t="shared" si="3"/>
        <v>30.213772016719844</v>
      </c>
    </row>
    <row r="86" spans="2:5" x14ac:dyDescent="0.25">
      <c r="B86" s="1">
        <v>83</v>
      </c>
      <c r="C86" s="16">
        <f t="shared" si="4"/>
        <v>0.4908844300417996</v>
      </c>
      <c r="D86" s="16">
        <f t="shared" si="5"/>
        <v>196.84465644676163</v>
      </c>
      <c r="E86" s="16">
        <f t="shared" si="3"/>
        <v>30.704656446761646</v>
      </c>
    </row>
    <row r="87" spans="2:5" x14ac:dyDescent="0.25">
      <c r="B87" s="1">
        <v>84</v>
      </c>
      <c r="C87" s="16">
        <f t="shared" si="4"/>
        <v>0.49211164111690409</v>
      </c>
      <c r="D87" s="16">
        <f t="shared" si="5"/>
        <v>197.33676808787854</v>
      </c>
      <c r="E87" s="16">
        <f t="shared" si="3"/>
        <v>31.196768087878553</v>
      </c>
    </row>
    <row r="88" spans="2:5" x14ac:dyDescent="0.25">
      <c r="B88" s="1">
        <v>85</v>
      </c>
      <c r="C88" s="16">
        <f t="shared" si="4"/>
        <v>0.49334192021969636</v>
      </c>
      <c r="D88" s="16">
        <f t="shared" si="5"/>
        <v>197.83011000809825</v>
      </c>
      <c r="E88" s="16">
        <f t="shared" si="3"/>
        <v>31.690110008098259</v>
      </c>
    </row>
    <row r="89" spans="2:5" x14ac:dyDescent="0.25">
      <c r="B89" s="1">
        <v>86</v>
      </c>
      <c r="C89" s="16">
        <f t="shared" si="4"/>
        <v>0.49457527502024562</v>
      </c>
      <c r="D89" s="16">
        <f t="shared" si="5"/>
        <v>198.3246852831185</v>
      </c>
      <c r="E89" s="16">
        <f t="shared" si="3"/>
        <v>32.184685283118512</v>
      </c>
    </row>
    <row r="90" spans="2:5" x14ac:dyDescent="0.25">
      <c r="B90" s="1">
        <v>87</v>
      </c>
      <c r="C90" s="16">
        <f t="shared" si="4"/>
        <v>0.49581171320779627</v>
      </c>
      <c r="D90" s="16">
        <f t="shared" si="5"/>
        <v>198.82049699632628</v>
      </c>
      <c r="E90" s="16">
        <f t="shared" si="3"/>
        <v>32.680496996326298</v>
      </c>
    </row>
    <row r="91" spans="2:5" x14ac:dyDescent="0.25">
      <c r="B91" s="1">
        <v>88</v>
      </c>
      <c r="C91" s="16">
        <f t="shared" si="4"/>
        <v>0.49705124249081573</v>
      </c>
      <c r="D91" s="16">
        <f t="shared" si="5"/>
        <v>199.3175482388171</v>
      </c>
      <c r="E91" s="16">
        <f t="shared" si="3"/>
        <v>33.17754823881711</v>
      </c>
    </row>
    <row r="92" spans="2:5" x14ac:dyDescent="0.25">
      <c r="B92" s="1">
        <v>89</v>
      </c>
      <c r="C92" s="16">
        <f t="shared" si="4"/>
        <v>0.49829387059704278</v>
      </c>
      <c r="D92" s="16">
        <f t="shared" si="5"/>
        <v>199.81584210941415</v>
      </c>
      <c r="E92" s="16">
        <f t="shared" si="3"/>
        <v>33.675842109414162</v>
      </c>
    </row>
    <row r="93" spans="2:5" x14ac:dyDescent="0.25">
      <c r="B93" s="1">
        <v>90</v>
      </c>
      <c r="C93" s="16">
        <f t="shared" si="4"/>
        <v>0.49953960527353536</v>
      </c>
      <c r="D93" s="16">
        <f t="shared" si="5"/>
        <v>200.31538171468767</v>
      </c>
      <c r="E93" s="16">
        <f t="shared" si="3"/>
        <v>34.175381714687688</v>
      </c>
    </row>
    <row r="94" spans="2:5" x14ac:dyDescent="0.25">
      <c r="B94" s="1">
        <v>91</v>
      </c>
      <c r="C94" s="16">
        <f t="shared" si="4"/>
        <v>0.50078845428671914</v>
      </c>
      <c r="D94" s="16">
        <f t="shared" si="5"/>
        <v>200.81617016897439</v>
      </c>
      <c r="E94" s="16">
        <f t="shared" si="3"/>
        <v>34.676170168974409</v>
      </c>
    </row>
    <row r="95" spans="2:5" x14ac:dyDescent="0.25">
      <c r="B95" s="1">
        <v>92</v>
      </c>
      <c r="C95" s="16">
        <f t="shared" si="4"/>
        <v>0.50204042542243599</v>
      </c>
      <c r="D95" s="16">
        <f t="shared" si="5"/>
        <v>201.31821059439682</v>
      </c>
      <c r="E95" s="16">
        <f t="shared" si="3"/>
        <v>35.17821059439683</v>
      </c>
    </row>
    <row r="96" spans="2:5" x14ac:dyDescent="0.25">
      <c r="B96" s="1">
        <v>93</v>
      </c>
      <c r="C96" s="16">
        <f t="shared" si="4"/>
        <v>0.50329552648599207</v>
      </c>
      <c r="D96" s="16">
        <f t="shared" si="5"/>
        <v>201.82150612088282</v>
      </c>
      <c r="E96" s="16">
        <f t="shared" si="3"/>
        <v>35.68150612088283</v>
      </c>
    </row>
    <row r="97" spans="2:5" x14ac:dyDescent="0.25">
      <c r="B97" s="1">
        <v>94</v>
      </c>
      <c r="C97" s="16">
        <f t="shared" si="4"/>
        <v>0.50455376530220708</v>
      </c>
      <c r="D97" s="16">
        <f t="shared" si="5"/>
        <v>202.32605988618502</v>
      </c>
      <c r="E97" s="16">
        <f t="shared" si="3"/>
        <v>36.186059886185035</v>
      </c>
    </row>
    <row r="98" spans="2:5" x14ac:dyDescent="0.25">
      <c r="B98" s="1">
        <v>95</v>
      </c>
      <c r="C98" s="16">
        <f t="shared" si="4"/>
        <v>0.5058151497154626</v>
      </c>
      <c r="D98" s="16">
        <f t="shared" si="5"/>
        <v>202.83187503590048</v>
      </c>
      <c r="E98" s="16">
        <f t="shared" si="3"/>
        <v>36.691875035900495</v>
      </c>
    </row>
    <row r="99" spans="2:5" x14ac:dyDescent="0.25">
      <c r="B99" s="1">
        <v>96</v>
      </c>
      <c r="C99" s="16">
        <f t="shared" si="4"/>
        <v>0.50707968758975119</v>
      </c>
      <c r="D99" s="16">
        <f t="shared" si="5"/>
        <v>203.33895472349022</v>
      </c>
      <c r="E99" s="16">
        <f t="shared" si="3"/>
        <v>37.198954723490232</v>
      </c>
    </row>
    <row r="100" spans="2:5" x14ac:dyDescent="0.25">
      <c r="B100" s="1">
        <v>97</v>
      </c>
      <c r="C100" s="16">
        <f t="shared" si="4"/>
        <v>0.5083473868087256</v>
      </c>
      <c r="D100" s="16">
        <f t="shared" si="5"/>
        <v>203.84730211029895</v>
      </c>
      <c r="E100" s="16">
        <f t="shared" si="3"/>
        <v>37.707302110298969</v>
      </c>
    </row>
    <row r="101" spans="2:5" x14ac:dyDescent="0.25">
      <c r="B101" s="1">
        <v>98</v>
      </c>
      <c r="C101" s="16">
        <f t="shared" si="4"/>
        <v>0.50961825527574744</v>
      </c>
      <c r="D101" s="16">
        <f t="shared" si="5"/>
        <v>204.35692036557469</v>
      </c>
      <c r="E101" s="16">
        <f t="shared" si="3"/>
        <v>38.216920365574708</v>
      </c>
    </row>
    <row r="102" spans="2:5" x14ac:dyDescent="0.25">
      <c r="B102" s="1">
        <v>99</v>
      </c>
      <c r="C102" s="16">
        <f t="shared" si="4"/>
        <v>0.51089230091393678</v>
      </c>
      <c r="D102" s="16">
        <f t="shared" si="5"/>
        <v>204.86781266648862</v>
      </c>
      <c r="E102" s="16">
        <f t="shared" si="3"/>
        <v>38.727812666488632</v>
      </c>
    </row>
    <row r="103" spans="2:5" x14ac:dyDescent="0.25">
      <c r="B103" s="1">
        <v>100</v>
      </c>
      <c r="C103" s="16">
        <f t="shared" si="4"/>
        <v>0.51216953166622159</v>
      </c>
      <c r="D103" s="16">
        <f t="shared" si="5"/>
        <v>205.37998219815483</v>
      </c>
      <c r="E103" s="16">
        <f t="shared" si="3"/>
        <v>39.239982198154848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Arbitrage Plan</vt:lpstr>
      <vt:lpstr>ROI prediction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Ivanchenko, M. (Maksym)</dc:creator>
  <cp:lastModifiedBy>Ivanchenko, M. (Maksym)</cp:lastModifiedBy>
  <dcterms:created xsi:type="dcterms:W3CDTF">2018-12-18T12:52:42Z</dcterms:created>
  <dcterms:modified xsi:type="dcterms:W3CDTF">2018-12-18T14:45:14Z</dcterms:modified>
</cp:coreProperties>
</file>