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730"/>
  <workbookPr codeName="ThisWorkbook"/>
  <mc:AlternateContent xmlns:mc="http://schemas.openxmlformats.org/markup-compatibility/2006">
    <mc:Choice Requires="x15">
      <x15ac:absPath xmlns:x15ac="http://schemas.microsoft.com/office/spreadsheetml/2010/11/ac" url="https://mafiinvestments-my.sharepoint.com/personal/maximilian_fischer_darlinglace_com/Documents/Geteilte Dateien/02 Website und Design/05 Import Tables for Website/"/>
    </mc:Choice>
  </mc:AlternateContent>
  <xr:revisionPtr revIDLastSave="724" documentId="22B7E6F61BA3263BB96744A4093C8D37EA7C5619" xr6:coauthVersionLast="25" xr6:coauthVersionMax="25" xr10:uidLastSave="{837F9F6B-239C-40A3-9C17-7341C8436930}"/>
  <bookViews>
    <workbookView xWindow="22320" yWindow="465" windowWidth="14910" windowHeight="7350" xr2:uid="{00000000-000D-0000-FFFF-FFFF00000000}"/>
  </bookViews>
  <sheets>
    <sheet name="Stammdaten" sheetId="1" r:id="rId1"/>
    <sheet name="Typologie" sheetId="2" r:id="rId2"/>
  </sheets>
  <definedNames>
    <definedName name="_xlnm._FilterDatabase" localSheetId="0" hidden="1">Stammdaten!$A$1:$BC$76</definedName>
  </definedNames>
  <calcPr calcId="171027" calcOnSave="0"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Y3" i="1" l="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2" i="1"/>
  <c r="BH3" i="1"/>
  <c r="AX3" i="1"/>
  <c r="BH4" i="1"/>
  <c r="AX4" i="1"/>
  <c r="BH5" i="1"/>
  <c r="AX5" i="1"/>
  <c r="BH6" i="1"/>
  <c r="AX6" i="1"/>
  <c r="BH7" i="1"/>
  <c r="AX7" i="1"/>
  <c r="BH8" i="1"/>
  <c r="AX8" i="1"/>
  <c r="BH9" i="1"/>
  <c r="AX9" i="1"/>
  <c r="BH10" i="1"/>
  <c r="AX10" i="1"/>
  <c r="BH11" i="1"/>
  <c r="AX11" i="1"/>
  <c r="BH12" i="1"/>
  <c r="AX12" i="1"/>
  <c r="BH13" i="1"/>
  <c r="AX13" i="1"/>
  <c r="BH14" i="1"/>
  <c r="AX14" i="1"/>
  <c r="BH15" i="1"/>
  <c r="AX15" i="1"/>
  <c r="BH16" i="1"/>
  <c r="AX16" i="1"/>
  <c r="BH17" i="1"/>
  <c r="AX17" i="1"/>
  <c r="BH18" i="1"/>
  <c r="AX18" i="1"/>
  <c r="BH19" i="1"/>
  <c r="AX19" i="1"/>
  <c r="BH20" i="1"/>
  <c r="AX20" i="1"/>
  <c r="BH21" i="1"/>
  <c r="AX21" i="1"/>
  <c r="BH22" i="1"/>
  <c r="AX22" i="1"/>
  <c r="BH23" i="1"/>
  <c r="AX23" i="1"/>
  <c r="BH24" i="1"/>
  <c r="AX24" i="1"/>
  <c r="BH25" i="1"/>
  <c r="AX25" i="1"/>
  <c r="BH26" i="1"/>
  <c r="AX26" i="1"/>
  <c r="BH27" i="1"/>
  <c r="AX27" i="1"/>
  <c r="BH28" i="1"/>
  <c r="AX28" i="1"/>
  <c r="BH29" i="1"/>
  <c r="AX29" i="1"/>
  <c r="BH30" i="1"/>
  <c r="AX30" i="1"/>
  <c r="BH31" i="1"/>
  <c r="AX31" i="1"/>
  <c r="BH32" i="1"/>
  <c r="AX32" i="1"/>
  <c r="BH33" i="1"/>
  <c r="AX33" i="1"/>
  <c r="BH34" i="1"/>
  <c r="AX34" i="1"/>
  <c r="BH35" i="1"/>
  <c r="AX35" i="1"/>
  <c r="BH36" i="1"/>
  <c r="AX36" i="1"/>
  <c r="BH37" i="1"/>
  <c r="AX37" i="1"/>
  <c r="BH38" i="1"/>
  <c r="AX38" i="1"/>
  <c r="BH39" i="1"/>
  <c r="AX39" i="1"/>
  <c r="BH40" i="1"/>
  <c r="AX40" i="1"/>
  <c r="BH41" i="1"/>
  <c r="AX41" i="1"/>
  <c r="BH42" i="1"/>
  <c r="AX42" i="1"/>
  <c r="BH43" i="1"/>
  <c r="AX43" i="1"/>
  <c r="BH44" i="1"/>
  <c r="AX44" i="1"/>
  <c r="BH45" i="1"/>
  <c r="AX45" i="1"/>
  <c r="BH46" i="1"/>
  <c r="AX46" i="1"/>
  <c r="BH47" i="1"/>
  <c r="AX47" i="1"/>
  <c r="BH48" i="1"/>
  <c r="AX48" i="1"/>
  <c r="BH49" i="1"/>
  <c r="AX49" i="1"/>
  <c r="BH50" i="1"/>
  <c r="AX50" i="1"/>
  <c r="BH51" i="1"/>
  <c r="AX51" i="1"/>
  <c r="BH52" i="1"/>
  <c r="AX52" i="1"/>
  <c r="BH53" i="1"/>
  <c r="AX53" i="1"/>
  <c r="BH54" i="1"/>
  <c r="AX54" i="1"/>
  <c r="BH55" i="1"/>
  <c r="AX55" i="1"/>
  <c r="BH56" i="1"/>
  <c r="AX56" i="1"/>
  <c r="BH57" i="1"/>
  <c r="AX57" i="1"/>
  <c r="BH58" i="1"/>
  <c r="AX58" i="1"/>
  <c r="BH59" i="1"/>
  <c r="AX59" i="1"/>
  <c r="BH60" i="1"/>
  <c r="AX60" i="1"/>
  <c r="BH61" i="1"/>
  <c r="AX61" i="1"/>
  <c r="BH62" i="1"/>
  <c r="AX62" i="1"/>
  <c r="BH63" i="1"/>
  <c r="AX63" i="1"/>
  <c r="BH64" i="1"/>
  <c r="AX64" i="1"/>
  <c r="BH65" i="1"/>
  <c r="AX65" i="1"/>
  <c r="BH66" i="1"/>
  <c r="AX66" i="1"/>
  <c r="BH67" i="1"/>
  <c r="AX67" i="1"/>
  <c r="BH68" i="1"/>
  <c r="AX68" i="1"/>
  <c r="BH69" i="1"/>
  <c r="AX69" i="1"/>
  <c r="BH70" i="1"/>
  <c r="AX70" i="1"/>
  <c r="BH71" i="1"/>
  <c r="AX71" i="1"/>
  <c r="BH72" i="1"/>
  <c r="AX72" i="1"/>
  <c r="BH73" i="1"/>
  <c r="AX73" i="1"/>
  <c r="BH74" i="1"/>
  <c r="AX74" i="1"/>
  <c r="BH75" i="1"/>
  <c r="AX75" i="1"/>
  <c r="BH76" i="1"/>
  <c r="AX76" i="1"/>
  <c r="BH2" i="1"/>
  <c r="AX2" i="1"/>
  <c r="BE2" i="1"/>
  <c r="AS3" i="1"/>
  <c r="AT3" i="1"/>
  <c r="AU3" i="1"/>
  <c r="AV3" i="1"/>
  <c r="AS4" i="1"/>
  <c r="AT4" i="1"/>
  <c r="AU4" i="1"/>
  <c r="AV4" i="1"/>
  <c r="AS5" i="1"/>
  <c r="AT5" i="1"/>
  <c r="AU5" i="1"/>
  <c r="AV5" i="1"/>
  <c r="AS6" i="1"/>
  <c r="AT6" i="1"/>
  <c r="AU6" i="1"/>
  <c r="AV6" i="1"/>
  <c r="AS7" i="1"/>
  <c r="AT7" i="1"/>
  <c r="AU7" i="1"/>
  <c r="AV7" i="1"/>
  <c r="AS8" i="1"/>
  <c r="AT8" i="1"/>
  <c r="AU8" i="1"/>
  <c r="AV8" i="1"/>
  <c r="AS9" i="1"/>
  <c r="AT9" i="1"/>
  <c r="AU9" i="1"/>
  <c r="AV9" i="1"/>
  <c r="AS10" i="1"/>
  <c r="AT10" i="1"/>
  <c r="AU10" i="1"/>
  <c r="AV10" i="1"/>
  <c r="AS11" i="1"/>
  <c r="AT11" i="1"/>
  <c r="AU11" i="1"/>
  <c r="AV11" i="1"/>
  <c r="AS12" i="1"/>
  <c r="AT12" i="1"/>
  <c r="AU12" i="1"/>
  <c r="AV12" i="1"/>
  <c r="AS13" i="1"/>
  <c r="AT13" i="1"/>
  <c r="AU13" i="1"/>
  <c r="AV13" i="1"/>
  <c r="AS14" i="1"/>
  <c r="AT14" i="1"/>
  <c r="AU14" i="1"/>
  <c r="AV14" i="1"/>
  <c r="AS15" i="1"/>
  <c r="AT15" i="1"/>
  <c r="AU15" i="1"/>
  <c r="AV15" i="1"/>
  <c r="AS16" i="1"/>
  <c r="AT16" i="1"/>
  <c r="AU16" i="1"/>
  <c r="AV16" i="1"/>
  <c r="AS17" i="1"/>
  <c r="AT17" i="1"/>
  <c r="AU17" i="1"/>
  <c r="AV17" i="1"/>
  <c r="AS18" i="1"/>
  <c r="AT18" i="1"/>
  <c r="AU18" i="1"/>
  <c r="AV18" i="1"/>
  <c r="AS19" i="1"/>
  <c r="AT19" i="1"/>
  <c r="AU19" i="1"/>
  <c r="AV19" i="1"/>
  <c r="AS20" i="1"/>
  <c r="AT20" i="1"/>
  <c r="AU20" i="1"/>
  <c r="AV20" i="1"/>
  <c r="AS21" i="1"/>
  <c r="AT21" i="1"/>
  <c r="AU21" i="1"/>
  <c r="AV21" i="1"/>
  <c r="AS22" i="1"/>
  <c r="AT22" i="1"/>
  <c r="AU22" i="1"/>
  <c r="AV22" i="1"/>
  <c r="AS23" i="1"/>
  <c r="AT23" i="1"/>
  <c r="AU23" i="1"/>
  <c r="AV23" i="1"/>
  <c r="AS24" i="1"/>
  <c r="AT24" i="1"/>
  <c r="AU24" i="1"/>
  <c r="AV24" i="1"/>
  <c r="AS25" i="1"/>
  <c r="AT25" i="1"/>
  <c r="AU25" i="1"/>
  <c r="AV25" i="1"/>
  <c r="AS26" i="1"/>
  <c r="AT26" i="1"/>
  <c r="AU26" i="1"/>
  <c r="AV26" i="1"/>
  <c r="AS27" i="1"/>
  <c r="AT27" i="1"/>
  <c r="AU27" i="1"/>
  <c r="AV27" i="1"/>
  <c r="AS28" i="1"/>
  <c r="AT28" i="1"/>
  <c r="AU28" i="1"/>
  <c r="AV28" i="1"/>
  <c r="AS29" i="1"/>
  <c r="AT29" i="1"/>
  <c r="AU29" i="1"/>
  <c r="AV29" i="1"/>
  <c r="AS30" i="1"/>
  <c r="AT30" i="1"/>
  <c r="AU30" i="1"/>
  <c r="AV30" i="1"/>
  <c r="AS31" i="1"/>
  <c r="AT31" i="1"/>
  <c r="AU31" i="1"/>
  <c r="AV31" i="1"/>
  <c r="AS32" i="1"/>
  <c r="AT32" i="1"/>
  <c r="AU32" i="1"/>
  <c r="AV32" i="1"/>
  <c r="AS33" i="1"/>
  <c r="AT33" i="1"/>
  <c r="AU33" i="1"/>
  <c r="AV33" i="1"/>
  <c r="AS34" i="1"/>
  <c r="AT34" i="1"/>
  <c r="AU34" i="1"/>
  <c r="AV34" i="1"/>
  <c r="AS35" i="1"/>
  <c r="AT35" i="1"/>
  <c r="AU35" i="1"/>
  <c r="AV35" i="1"/>
  <c r="AS36" i="1"/>
  <c r="AT36" i="1"/>
  <c r="AU36" i="1"/>
  <c r="AV36" i="1"/>
  <c r="AS37" i="1"/>
  <c r="AT37" i="1"/>
  <c r="AU37" i="1"/>
  <c r="AV37" i="1"/>
  <c r="AS38" i="1"/>
  <c r="AT38" i="1"/>
  <c r="AU38" i="1"/>
  <c r="AV38" i="1"/>
  <c r="AS39" i="1"/>
  <c r="AT39" i="1"/>
  <c r="AU39" i="1"/>
  <c r="AV39" i="1"/>
  <c r="AS40" i="1"/>
  <c r="AT40" i="1"/>
  <c r="AU40" i="1"/>
  <c r="AV40" i="1"/>
  <c r="AS41" i="1"/>
  <c r="AT41" i="1"/>
  <c r="AU41" i="1"/>
  <c r="AV41" i="1"/>
  <c r="AS42" i="1"/>
  <c r="AT42" i="1"/>
  <c r="AU42" i="1"/>
  <c r="AV42" i="1"/>
  <c r="AS43" i="1"/>
  <c r="AT43" i="1"/>
  <c r="AU43" i="1"/>
  <c r="AV43" i="1"/>
  <c r="AS44" i="1"/>
  <c r="AT44" i="1"/>
  <c r="AU44" i="1"/>
  <c r="AV44" i="1"/>
  <c r="AS45" i="1"/>
  <c r="AT45" i="1"/>
  <c r="AU45" i="1"/>
  <c r="AV45" i="1"/>
  <c r="AS46" i="1"/>
  <c r="AT46" i="1"/>
  <c r="AU46" i="1"/>
  <c r="AV46" i="1"/>
  <c r="AS47" i="1"/>
  <c r="AT47" i="1"/>
  <c r="AU47" i="1"/>
  <c r="AV47" i="1"/>
  <c r="AS48" i="1"/>
  <c r="AT48" i="1"/>
  <c r="AU48" i="1"/>
  <c r="AV48" i="1"/>
  <c r="AS49" i="1"/>
  <c r="AT49" i="1"/>
  <c r="AU49" i="1"/>
  <c r="AV49" i="1"/>
  <c r="AS50" i="1"/>
  <c r="AT50" i="1"/>
  <c r="AU50" i="1"/>
  <c r="AV50" i="1"/>
  <c r="AS51" i="1"/>
  <c r="AT51" i="1"/>
  <c r="AU51" i="1"/>
  <c r="AV51" i="1"/>
  <c r="AS52" i="1"/>
  <c r="AT52" i="1"/>
  <c r="AU52" i="1"/>
  <c r="AV52" i="1"/>
  <c r="AS53" i="1"/>
  <c r="AT53" i="1"/>
  <c r="AU53" i="1"/>
  <c r="AV53" i="1"/>
  <c r="AS54" i="1"/>
  <c r="AT54" i="1"/>
  <c r="AU54" i="1"/>
  <c r="AV54" i="1"/>
  <c r="AS55" i="1"/>
  <c r="AT55" i="1"/>
  <c r="AU55" i="1"/>
  <c r="AV55" i="1"/>
  <c r="AS56" i="1"/>
  <c r="AT56" i="1"/>
  <c r="AU56" i="1"/>
  <c r="AV56" i="1"/>
  <c r="AS57" i="1"/>
  <c r="AT57" i="1"/>
  <c r="AU57" i="1"/>
  <c r="AV57" i="1"/>
  <c r="AS58" i="1"/>
  <c r="AT58" i="1"/>
  <c r="AU58" i="1"/>
  <c r="AV58" i="1"/>
  <c r="AS59" i="1"/>
  <c r="AT59" i="1"/>
  <c r="AU59" i="1"/>
  <c r="AV59" i="1"/>
  <c r="AS60" i="1"/>
  <c r="AT60" i="1"/>
  <c r="AU60" i="1"/>
  <c r="AV60" i="1"/>
  <c r="AS61" i="1"/>
  <c r="AT61" i="1"/>
  <c r="AU61" i="1"/>
  <c r="AV61" i="1"/>
  <c r="AS62" i="1"/>
  <c r="AT62" i="1"/>
  <c r="AU62" i="1"/>
  <c r="AV62" i="1"/>
  <c r="AS63" i="1"/>
  <c r="AT63" i="1"/>
  <c r="AU63" i="1"/>
  <c r="AV63" i="1"/>
  <c r="AS64" i="1"/>
  <c r="AT64" i="1"/>
  <c r="AU64" i="1"/>
  <c r="AV64" i="1"/>
  <c r="AS65" i="1"/>
  <c r="AT65" i="1"/>
  <c r="AU65" i="1"/>
  <c r="AV65" i="1"/>
  <c r="AS66" i="1"/>
  <c r="AT66" i="1"/>
  <c r="AU66" i="1"/>
  <c r="AV66" i="1"/>
  <c r="AS67" i="1"/>
  <c r="AT67" i="1"/>
  <c r="AU67" i="1"/>
  <c r="AV67" i="1"/>
  <c r="AS68" i="1"/>
  <c r="AT68" i="1"/>
  <c r="AU68" i="1"/>
  <c r="AV68" i="1"/>
  <c r="AS69" i="1"/>
  <c r="AT69" i="1"/>
  <c r="AU69" i="1"/>
  <c r="AV69" i="1"/>
  <c r="AS70" i="1"/>
  <c r="AT70" i="1"/>
  <c r="AU70" i="1"/>
  <c r="AV70" i="1"/>
  <c r="AS71" i="1"/>
  <c r="AT71" i="1"/>
  <c r="AU71" i="1"/>
  <c r="AV71" i="1"/>
  <c r="AS72" i="1"/>
  <c r="AT72" i="1"/>
  <c r="AU72" i="1"/>
  <c r="AV72" i="1"/>
  <c r="AS73" i="1"/>
  <c r="AT73" i="1"/>
  <c r="AU73" i="1"/>
  <c r="AV73" i="1"/>
  <c r="AS74" i="1"/>
  <c r="AT74" i="1"/>
  <c r="AU74" i="1"/>
  <c r="AV74" i="1"/>
  <c r="AS75" i="1"/>
  <c r="AT75" i="1"/>
  <c r="AU75" i="1"/>
  <c r="AV75" i="1"/>
  <c r="AS76" i="1"/>
  <c r="AT76" i="1"/>
  <c r="AU76" i="1"/>
  <c r="AV76" i="1"/>
  <c r="AV2" i="1"/>
  <c r="AS2" i="1"/>
  <c r="AT2" i="1"/>
  <c r="AU2" i="1"/>
  <c r="BE75" i="1"/>
  <c r="M75" i="1"/>
  <c r="BF75" i="1"/>
  <c r="N75" i="1"/>
  <c r="BE74" i="1"/>
  <c r="M74" i="1"/>
  <c r="BF74" i="1"/>
  <c r="BE73" i="1"/>
  <c r="M73" i="1"/>
  <c r="BF73" i="1"/>
  <c r="BE72" i="1"/>
  <c r="N72" i="1"/>
  <c r="BE71" i="1"/>
  <c r="N71" i="1"/>
  <c r="M71" i="1"/>
  <c r="BF71" i="1"/>
  <c r="BE70" i="1"/>
  <c r="BE69" i="1"/>
  <c r="M69" i="1"/>
  <c r="BF69" i="1"/>
  <c r="BE68" i="1"/>
  <c r="N68" i="1"/>
  <c r="BE67" i="1"/>
  <c r="M67" i="1"/>
  <c r="BF67" i="1"/>
  <c r="BE66" i="1"/>
  <c r="M66" i="1"/>
  <c r="BF66" i="1"/>
  <c r="BE65" i="1"/>
  <c r="BE64" i="1"/>
  <c r="BE63" i="1"/>
  <c r="BE62" i="1"/>
  <c r="M62" i="1"/>
  <c r="BF62" i="1"/>
  <c r="BE61" i="1"/>
  <c r="N61" i="1"/>
  <c r="BE60" i="1"/>
  <c r="M60" i="1"/>
  <c r="BF60" i="1"/>
  <c r="BE59" i="1"/>
  <c r="M59" i="1"/>
  <c r="BF59" i="1"/>
  <c r="N59" i="1"/>
  <c r="BE58" i="1"/>
  <c r="M58" i="1"/>
  <c r="BF58" i="1"/>
  <c r="BE57" i="1"/>
  <c r="M57" i="1"/>
  <c r="BF57" i="1"/>
  <c r="BE56" i="1"/>
  <c r="N56" i="1"/>
  <c r="BE55" i="1"/>
  <c r="N55" i="1"/>
  <c r="M55" i="1"/>
  <c r="BF55" i="1"/>
  <c r="BE54" i="1"/>
  <c r="BE53" i="1"/>
  <c r="M53" i="1"/>
  <c r="BF53" i="1"/>
  <c r="BE52" i="1"/>
  <c r="N52" i="1"/>
  <c r="BE51" i="1"/>
  <c r="M51" i="1"/>
  <c r="BF51" i="1"/>
  <c r="BE50" i="1"/>
  <c r="M50" i="1"/>
  <c r="BF50" i="1"/>
  <c r="BE49" i="1"/>
  <c r="BE48" i="1"/>
  <c r="N48" i="1"/>
  <c r="BE47" i="1"/>
  <c r="BE46" i="1"/>
  <c r="M46" i="1"/>
  <c r="BF46" i="1"/>
  <c r="N46" i="1"/>
  <c r="BE45" i="1"/>
  <c r="N45" i="1"/>
  <c r="BE44" i="1"/>
  <c r="M44" i="1"/>
  <c r="BF44" i="1"/>
  <c r="BE43" i="1"/>
  <c r="M43" i="1"/>
  <c r="BF43" i="1"/>
  <c r="N43" i="1"/>
  <c r="BE42" i="1"/>
  <c r="M42" i="1"/>
  <c r="BF42" i="1"/>
  <c r="BE41" i="1"/>
  <c r="M41" i="1"/>
  <c r="BF41" i="1"/>
  <c r="BE40" i="1"/>
  <c r="N40" i="1"/>
  <c r="BE39" i="1"/>
  <c r="N39" i="1"/>
  <c r="M39" i="1"/>
  <c r="BF39" i="1"/>
  <c r="BE38" i="1"/>
  <c r="BE37" i="1"/>
  <c r="M37" i="1"/>
  <c r="BF37" i="1"/>
  <c r="BE36" i="1"/>
  <c r="N36" i="1"/>
  <c r="BE35" i="1"/>
  <c r="M35" i="1"/>
  <c r="BF35" i="1"/>
  <c r="BE34" i="1"/>
  <c r="BE33" i="1"/>
  <c r="N33" i="1"/>
  <c r="BE32" i="1"/>
  <c r="N32" i="1"/>
  <c r="BE31" i="1"/>
  <c r="N31" i="1"/>
  <c r="BE30" i="1"/>
  <c r="M30" i="1"/>
  <c r="BF30" i="1"/>
  <c r="BE29" i="1"/>
  <c r="N29" i="1"/>
  <c r="BE28" i="1"/>
  <c r="M28" i="1"/>
  <c r="BF28" i="1"/>
  <c r="BE27" i="1"/>
  <c r="N27" i="1"/>
  <c r="BE26" i="1"/>
  <c r="N26" i="1"/>
  <c r="BE25" i="1"/>
  <c r="N25" i="1"/>
  <c r="BE24" i="1"/>
  <c r="M24" i="1"/>
  <c r="BF24" i="1"/>
  <c r="BE23" i="1"/>
  <c r="M23" i="1"/>
  <c r="BF23" i="1"/>
  <c r="N23" i="1"/>
  <c r="BE22" i="1"/>
  <c r="M22" i="1"/>
  <c r="BF22" i="1"/>
  <c r="BE21" i="1"/>
  <c r="BE20" i="1"/>
  <c r="M20" i="1"/>
  <c r="BF20" i="1"/>
  <c r="BE19" i="1"/>
  <c r="N19" i="1"/>
  <c r="BE18" i="1"/>
  <c r="N18" i="1"/>
  <c r="BE17" i="1"/>
  <c r="M17" i="1"/>
  <c r="BF17" i="1"/>
  <c r="BE16" i="1"/>
  <c r="M16" i="1"/>
  <c r="BF16" i="1"/>
  <c r="BE15" i="1"/>
  <c r="M15" i="1"/>
  <c r="BF15" i="1"/>
  <c r="BE14" i="1"/>
  <c r="BE13" i="1"/>
  <c r="N13" i="1"/>
  <c r="BE12" i="1"/>
  <c r="N12" i="1"/>
  <c r="M12" i="1"/>
  <c r="BF12" i="1"/>
  <c r="BE11" i="1"/>
  <c r="M11" i="1"/>
  <c r="BF11" i="1"/>
  <c r="BE10" i="1"/>
  <c r="BE9" i="1"/>
  <c r="N9" i="1"/>
  <c r="BE8" i="1"/>
  <c r="N8" i="1"/>
  <c r="M8" i="1"/>
  <c r="BF8" i="1"/>
  <c r="BE7" i="1"/>
  <c r="M7" i="1"/>
  <c r="BF7" i="1"/>
  <c r="N7" i="1"/>
  <c r="BE6" i="1"/>
  <c r="N6" i="1"/>
  <c r="BE5" i="1"/>
  <c r="BE4" i="1"/>
  <c r="N4" i="1"/>
  <c r="BE3" i="1"/>
  <c r="M3" i="1"/>
  <c r="BF3" i="1"/>
  <c r="BE76" i="1"/>
  <c r="N15" i="1"/>
  <c r="N20" i="1"/>
  <c r="N38" i="1"/>
  <c r="N49" i="1"/>
  <c r="N54" i="1"/>
  <c r="N65" i="1"/>
  <c r="N70" i="1"/>
  <c r="K76" i="1"/>
  <c r="K75" i="1"/>
  <c r="K74" i="1"/>
  <c r="K73" i="1"/>
  <c r="E76" i="1"/>
  <c r="D76" i="1"/>
  <c r="K68" i="1"/>
  <c r="K69" i="1"/>
  <c r="K70" i="1"/>
  <c r="K71" i="1"/>
  <c r="K72" i="1"/>
  <c r="K63" i="1"/>
  <c r="K64" i="1"/>
  <c r="K65" i="1"/>
  <c r="K66" i="1"/>
  <c r="K67" i="1"/>
  <c r="K59" i="1"/>
  <c r="K60" i="1"/>
  <c r="K61" i="1"/>
  <c r="K62" i="1"/>
  <c r="K35" i="1"/>
  <c r="K36" i="1"/>
  <c r="K37" i="1"/>
  <c r="K38" i="1"/>
  <c r="K39" i="1"/>
  <c r="K40" i="1"/>
  <c r="K41" i="1"/>
  <c r="K42" i="1"/>
  <c r="K43" i="1"/>
  <c r="K44" i="1"/>
  <c r="K45" i="1"/>
  <c r="K46" i="1"/>
  <c r="K47" i="1"/>
  <c r="K48" i="1"/>
  <c r="K49" i="1"/>
  <c r="K50" i="1"/>
  <c r="K51" i="1"/>
  <c r="K52" i="1"/>
  <c r="K53" i="1"/>
  <c r="K54" i="1"/>
  <c r="K55" i="1"/>
  <c r="K56" i="1"/>
  <c r="K57" i="1"/>
  <c r="K58" i="1"/>
  <c r="K30" i="1"/>
  <c r="K31" i="1"/>
  <c r="K32" i="1"/>
  <c r="K33" i="1"/>
  <c r="K34" i="1"/>
  <c r="K26" i="1"/>
  <c r="K27" i="1"/>
  <c r="K28" i="1"/>
  <c r="K29" i="1"/>
  <c r="AL96" i="1"/>
  <c r="AL95" i="1"/>
  <c r="AL94" i="1"/>
  <c r="AL93" i="1"/>
  <c r="AL92" i="1"/>
  <c r="AL91" i="1"/>
  <c r="AL90" i="1"/>
  <c r="AL89" i="1"/>
  <c r="AL88" i="1"/>
  <c r="AL87" i="1"/>
  <c r="AL86" i="1"/>
  <c r="AL85" i="1"/>
  <c r="AL84" i="1"/>
  <c r="AL83" i="1"/>
  <c r="AL82" i="1"/>
  <c r="AL81" i="1"/>
  <c r="AL80" i="1"/>
  <c r="AL79"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K23" i="1"/>
  <c r="K20" i="1"/>
  <c r="K25" i="1"/>
  <c r="K24" i="1"/>
  <c r="K22" i="1"/>
  <c r="K21" i="1"/>
  <c r="K19" i="1"/>
  <c r="K18" i="1"/>
  <c r="K17" i="1"/>
  <c r="K16" i="1"/>
  <c r="K15" i="1"/>
  <c r="K14" i="1"/>
  <c r="K13" i="1"/>
  <c r="K12" i="1"/>
  <c r="K9" i="1"/>
  <c r="K7" i="1"/>
  <c r="K6" i="1"/>
  <c r="K5" i="1"/>
  <c r="K11" i="1"/>
  <c r="K10" i="1"/>
  <c r="K8" i="1"/>
  <c r="K4" i="1"/>
  <c r="K3" i="1"/>
  <c r="K2" i="1"/>
  <c r="M76" i="1"/>
  <c r="BF76" i="1"/>
  <c r="N34" i="1"/>
  <c r="M38" i="1"/>
  <c r="BF38" i="1"/>
  <c r="M47" i="1"/>
  <c r="BF47" i="1"/>
  <c r="M49" i="1"/>
  <c r="BF49" i="1"/>
  <c r="M54" i="1"/>
  <c r="BF54" i="1"/>
  <c r="M63" i="1"/>
  <c r="BF63" i="1"/>
  <c r="M65" i="1"/>
  <c r="BF65" i="1"/>
  <c r="M70" i="1"/>
  <c r="BF70" i="1"/>
  <c r="N11" i="1"/>
  <c r="N66" i="1"/>
  <c r="N50" i="1"/>
  <c r="N24" i="1"/>
  <c r="N35" i="1"/>
  <c r="N51" i="1"/>
  <c r="N64" i="1"/>
  <c r="N67" i="1"/>
  <c r="N10" i="1"/>
  <c r="M5" i="1"/>
  <c r="BF5" i="1"/>
  <c r="M21" i="1"/>
  <c r="BF21" i="1"/>
  <c r="N76" i="1"/>
  <c r="M19" i="1"/>
  <c r="BF19" i="1"/>
  <c r="M34" i="1"/>
  <c r="BF34" i="1"/>
  <c r="M29" i="1"/>
  <c r="BF29" i="1"/>
  <c r="M33" i="1"/>
  <c r="BF33" i="1"/>
  <c r="N21" i="1"/>
  <c r="N16" i="1"/>
  <c r="N5" i="1"/>
  <c r="N14" i="1"/>
  <c r="N22" i="1"/>
  <c r="M25" i="1"/>
  <c r="BF25" i="1"/>
  <c r="M32" i="1"/>
  <c r="BF32" i="1"/>
  <c r="M40" i="1"/>
  <c r="BF40" i="1"/>
  <c r="M48" i="1"/>
  <c r="BF48" i="1"/>
  <c r="M56" i="1"/>
  <c r="BF56" i="1"/>
  <c r="M64" i="1"/>
  <c r="BF64" i="1"/>
  <c r="M72" i="1"/>
  <c r="BF72" i="1"/>
  <c r="N44" i="1"/>
  <c r="N47" i="1"/>
  <c r="N60" i="1"/>
  <c r="N63" i="1"/>
  <c r="M2" i="1"/>
  <c r="BF2" i="1"/>
  <c r="M10" i="1"/>
  <c r="BF10" i="1"/>
  <c r="M14" i="1"/>
  <c r="BF14" i="1"/>
  <c r="M18" i="1"/>
  <c r="BF18" i="1"/>
  <c r="M26" i="1"/>
  <c r="BF26" i="1"/>
  <c r="N2" i="1"/>
  <c r="N30" i="1"/>
  <c r="M9" i="1"/>
  <c r="BF9" i="1"/>
  <c r="M31" i="1"/>
  <c r="BF31" i="1"/>
  <c r="N3" i="1"/>
  <c r="N62" i="1"/>
  <c r="M68" i="1"/>
  <c r="BF68" i="1"/>
  <c r="M52" i="1"/>
  <c r="BF52" i="1"/>
  <c r="M36" i="1"/>
  <c r="BF36" i="1"/>
  <c r="N74" i="1"/>
  <c r="N58" i="1"/>
  <c r="N42" i="1"/>
  <c r="N28" i="1"/>
  <c r="M4" i="1"/>
  <c r="BF4" i="1"/>
  <c r="N17" i="1"/>
  <c r="N37" i="1"/>
  <c r="N53" i="1"/>
  <c r="N69" i="1"/>
  <c r="M6" i="1"/>
  <c r="BF6" i="1"/>
  <c r="M61" i="1"/>
  <c r="BF61" i="1"/>
  <c r="M45" i="1"/>
  <c r="BF45" i="1"/>
  <c r="M27" i="1"/>
  <c r="BF27" i="1"/>
  <c r="M13" i="1"/>
  <c r="BF13" i="1"/>
  <c r="N73" i="1"/>
  <c r="N57" i="1"/>
  <c r="N41" i="1"/>
</calcChain>
</file>

<file path=xl/sharedStrings.xml><?xml version="1.0" encoding="utf-8"?>
<sst xmlns="http://schemas.openxmlformats.org/spreadsheetml/2006/main" count="1179" uniqueCount="406">
  <si>
    <t>name</t>
  </si>
  <si>
    <t>sizerange</t>
  </si>
  <si>
    <t>pantytype</t>
  </si>
  <si>
    <t>priceregular</t>
  </si>
  <si>
    <t>pricesubscription</t>
  </si>
  <si>
    <t>description</t>
  </si>
  <si>
    <t>details</t>
  </si>
  <si>
    <t>active</t>
  </si>
  <si>
    <t>productgroup</t>
  </si>
  <si>
    <t>descriptionshort</t>
  </si>
  <si>
    <t>detaildatabase</t>
  </si>
  <si>
    <t>stylecode</t>
  </si>
  <si>
    <t>colorcode</t>
  </si>
  <si>
    <t>bargainpricereduction</t>
  </si>
  <si>
    <t>bargainpriceactive</t>
  </si>
  <si>
    <t>sexy</t>
  </si>
  <si>
    <t>hotromance</t>
  </si>
  <si>
    <t>classiccute</t>
  </si>
  <si>
    <t>playful</t>
  </si>
  <si>
    <t>dominantfactorstyle</t>
  </si>
  <si>
    <t>FeatureRacerback</t>
  </si>
  <si>
    <t>FeatureLongline</t>
  </si>
  <si>
    <t>FeatureWirefree</t>
  </si>
  <si>
    <t>FeatureTriangle</t>
  </si>
  <si>
    <t>PaddingUnlined</t>
  </si>
  <si>
    <t>PaddingLightlypadded</t>
  </si>
  <si>
    <t>PaddingPushup</t>
  </si>
  <si>
    <t>neutrals</t>
  </si>
  <si>
    <t>bright</t>
  </si>
  <si>
    <t>deep</t>
  </si>
  <si>
    <t>printedpattern</t>
  </si>
  <si>
    <t>dominantfactorcolors</t>
  </si>
  <si>
    <t>color</t>
  </si>
  <si>
    <t>position</t>
  </si>
  <si>
    <t>availabilitymonth</t>
  </si>
  <si>
    <t>availabilityyear</t>
  </si>
  <si>
    <t>yes</t>
  </si>
  <si>
    <t>lingerie</t>
  </si>
  <si>
    <t>x</t>
  </si>
  <si>
    <t>romantic</t>
  </si>
  <si>
    <t>Sina</t>
  </si>
  <si>
    <t>panties</t>
  </si>
  <si>
    <t>Geschenkkarte 50 EUR</t>
  </si>
  <si>
    <t>Example: 65A-85F</t>
  </si>
  <si>
    <t>Example: XS-L</t>
  </si>
  <si>
    <t>Lena</t>
  </si>
  <si>
    <t>Sophie</t>
  </si>
  <si>
    <t>Leonie</t>
  </si>
  <si>
    <t>Hannah</t>
  </si>
  <si>
    <t>Marie</t>
  </si>
  <si>
    <t>Hipster</t>
  </si>
  <si>
    <t>dunkel</t>
  </si>
  <si>
    <t>Emma</t>
  </si>
  <si>
    <t>Johanna</t>
  </si>
  <si>
    <t>Linda</t>
  </si>
  <si>
    <t>Finja</t>
  </si>
  <si>
    <t>Carolin</t>
  </si>
  <si>
    <t>Stefanie</t>
  </si>
  <si>
    <t>Nina</t>
  </si>
  <si>
    <t>Britta</t>
  </si>
  <si>
    <t>Amy</t>
  </si>
  <si>
    <t>Ivy</t>
  </si>
  <si>
    <t>Lotta</t>
  </si>
  <si>
    <t>Elisa</t>
  </si>
  <si>
    <t>Denise</t>
  </si>
  <si>
    <t>Kira</t>
  </si>
  <si>
    <t>Jana</t>
  </si>
  <si>
    <t>Philine</t>
  </si>
  <si>
    <t>Pauline</t>
  </si>
  <si>
    <t>Romy</t>
  </si>
  <si>
    <t>Pia</t>
  </si>
  <si>
    <t>Giulia</t>
  </si>
  <si>
    <t>Marlene</t>
  </si>
  <si>
    <t>Carina</t>
  </si>
  <si>
    <t>Maja</t>
  </si>
  <si>
    <t>Vera</t>
  </si>
  <si>
    <t>Violetta</t>
  </si>
  <si>
    <t>Alicia</t>
  </si>
  <si>
    <t>Viona</t>
  </si>
  <si>
    <t>Alena</t>
  </si>
  <si>
    <t>Jil</t>
  </si>
  <si>
    <t>Carlotta</t>
  </si>
  <si>
    <t>Natalie</t>
  </si>
  <si>
    <t>Thea</t>
  </si>
  <si>
    <t>Tessa</t>
  </si>
  <si>
    <t>Fee</t>
  </si>
  <si>
    <t>Carla</t>
  </si>
  <si>
    <t>Cara</t>
  </si>
  <si>
    <t>Felizia</t>
  </si>
  <si>
    <t>Liana</t>
  </si>
  <si>
    <t>Rose</t>
  </si>
  <si>
    <t>Emily</t>
  </si>
  <si>
    <t>Alisa</t>
  </si>
  <si>
    <t>Larissa</t>
  </si>
  <si>
    <t>Juna</t>
  </si>
  <si>
    <t>Selina</t>
  </si>
  <si>
    <t>Bikini</t>
  </si>
  <si>
    <t>Janet Bikini</t>
  </si>
  <si>
    <t>Klassisch</t>
  </si>
  <si>
    <t>Nude</t>
  </si>
  <si>
    <t>Laura Hipster</t>
  </si>
  <si>
    <t>Lea Hipster</t>
  </si>
  <si>
    <t>Julia Hipster</t>
  </si>
  <si>
    <t>color_name</t>
  </si>
  <si>
    <t>Mocha</t>
  </si>
  <si>
    <t>Farben</t>
  </si>
  <si>
    <t>Schwarz</t>
  </si>
  <si>
    <t>Weiß</t>
  </si>
  <si>
    <t>Code</t>
  </si>
  <si>
    <t>Style</t>
  </si>
  <si>
    <t>F_Aubrie</t>
  </si>
  <si>
    <t>F_Enchanted</t>
  </si>
  <si>
    <t>P_Gorgeous</t>
  </si>
  <si>
    <t>P_Amber</t>
  </si>
  <si>
    <t>hell</t>
  </si>
  <si>
    <t>Grau</t>
  </si>
  <si>
    <t>sporty</t>
  </si>
  <si>
    <t>StyleBralette</t>
  </si>
  <si>
    <t>StyleHipster</t>
  </si>
  <si>
    <t>StyleBikini</t>
  </si>
  <si>
    <t>StyleBoyshort</t>
  </si>
  <si>
    <t>StyleThong</t>
  </si>
  <si>
    <t>StyleTanga</t>
  </si>
  <si>
    <t>StylePlunge</t>
  </si>
  <si>
    <t>StyleBalconette</t>
  </si>
  <si>
    <t>StyleFullCoverage</t>
  </si>
  <si>
    <t>Sexy, viel Spitze und Tüll</t>
  </si>
  <si>
    <t>Push-Up BH, T-Shirt</t>
  </si>
  <si>
    <t>TLBC_Tonia</t>
  </si>
  <si>
    <t>Violet</t>
  </si>
  <si>
    <t>Blau</t>
  </si>
  <si>
    <t>Grün</t>
  </si>
  <si>
    <t>Saphir</t>
  </si>
  <si>
    <t>Rosa</t>
  </si>
  <si>
    <t>Geranie</t>
  </si>
  <si>
    <t>TLBC_Lucia</t>
  </si>
  <si>
    <t>TLBC_Sonia</t>
  </si>
  <si>
    <t>PaddingAddCup</t>
  </si>
  <si>
    <t>Anna Boyshort</t>
  </si>
  <si>
    <t>Luisa Boyshort</t>
  </si>
  <si>
    <t>Lara Boyshort</t>
  </si>
  <si>
    <t>Lara Thong</t>
  </si>
  <si>
    <t>Sarah Boyshort</t>
  </si>
  <si>
    <t>Sarah Thong</t>
  </si>
  <si>
    <t>Hell blau</t>
  </si>
  <si>
    <t>Elena Thong</t>
  </si>
  <si>
    <t>Elena Bikini</t>
  </si>
  <si>
    <t>Contour-BH in sportlichem Look</t>
  </si>
  <si>
    <t>Sportlicher Look</t>
  </si>
  <si>
    <t>Push-Up BH, kleine Größen</t>
  </si>
  <si>
    <t>Kleine Größen, größer Style</t>
  </si>
  <si>
    <t>Boyshort</t>
  </si>
  <si>
    <t>Thong</t>
  </si>
  <si>
    <t>A_Allison</t>
  </si>
  <si>
    <t>A_Claire</t>
  </si>
  <si>
    <t>A_Milly</t>
  </si>
  <si>
    <t>A_Pearl</t>
  </si>
  <si>
    <t>A_Molly</t>
  </si>
  <si>
    <t>A_Charlize</t>
  </si>
  <si>
    <t>A_Alexa</t>
  </si>
  <si>
    <t>A_Felicity</t>
  </si>
  <si>
    <t>A_Angel</t>
  </si>
  <si>
    <t>Geschenkkarten</t>
  </si>
  <si>
    <t>BH_Box</t>
  </si>
  <si>
    <t>FeatureTraegerlos</t>
  </si>
  <si>
    <t>FeaturePushUp</t>
  </si>
  <si>
    <t>Sophie Bikini</t>
  </si>
  <si>
    <t>Sophie Thong</t>
  </si>
  <si>
    <t>Mia Bikini</t>
  </si>
  <si>
    <t>Mia Thong</t>
  </si>
  <si>
    <t>Lisa Bikini</t>
  </si>
  <si>
    <t>Eva Bikini</t>
  </si>
  <si>
    <t>Eva Thong</t>
  </si>
  <si>
    <t>Aubergine</t>
  </si>
  <si>
    <t>Stella Bikini</t>
  </si>
  <si>
    <t>Stella Thong</t>
  </si>
  <si>
    <t>Diana Bikini</t>
  </si>
  <si>
    <t>Diana Thong</t>
  </si>
  <si>
    <t>Ivy Hipster</t>
  </si>
  <si>
    <t>Ivy Thong</t>
  </si>
  <si>
    <t>Ivy Bikini</t>
  </si>
  <si>
    <t>Pia Bralette</t>
  </si>
  <si>
    <t>Pia Contour</t>
  </si>
  <si>
    <t>Pia Thong</t>
  </si>
  <si>
    <t>Pia Hipster</t>
  </si>
  <si>
    <t>Pflaume</t>
  </si>
  <si>
    <t>Lisa Thong</t>
  </si>
  <si>
    <t>FeatureTraegervarianten</t>
  </si>
  <si>
    <t>Charly Bikini</t>
  </si>
  <si>
    <t>Alicia Push-Up</t>
  </si>
  <si>
    <t>Alicia Unlined</t>
  </si>
  <si>
    <t>Alicia Bikini</t>
  </si>
  <si>
    <t>Alicia Hipster</t>
  </si>
  <si>
    <t>Kira Thong</t>
  </si>
  <si>
    <t>Kira Hipster</t>
  </si>
  <si>
    <t>Kim Bikini</t>
  </si>
  <si>
    <t>Kim Thong</t>
  </si>
  <si>
    <t>Geschenkkarte 15 EUR</t>
  </si>
  <si>
    <t>Geschenkkarte 30 EUR</t>
  </si>
  <si>
    <t>Dein perfekter Fit</t>
  </si>
  <si>
    <t>Geschenkkarte</t>
  </si>
  <si>
    <t>na</t>
  </si>
  <si>
    <t>T-Shirt BH mit Contour-Polsterung</t>
  </si>
  <si>
    <t>Ungefüttert, transparente Spitze</t>
  </si>
  <si>
    <t>Elegant, etwas Spitze</t>
  </si>
  <si>
    <t>Wunderbar verspielt, einfach sexy</t>
  </si>
  <si>
    <t>Wunderbar verspielt, leicht gepolstert</t>
  </si>
  <si>
    <t>Verspielt und sexy, transparente Spitze</t>
  </si>
  <si>
    <t>FeatureTransparent</t>
  </si>
  <si>
    <t xml:space="preserve">Push-Up BH mit viel Spitze </t>
  </si>
  <si>
    <t>Push-Up BH, Option trägerlos</t>
  </si>
  <si>
    <t>Elegant schlicht</t>
  </si>
  <si>
    <t>Sexy schlicht</t>
  </si>
  <si>
    <t>Aufwändige Spitze</t>
  </si>
  <si>
    <t>Sexy Spitze</t>
  </si>
  <si>
    <t>Bralette, transparente Spitze</t>
  </si>
  <si>
    <t>Contour-BH, verspielte Spitze</t>
  </si>
  <si>
    <t>Ein Traum aus Spitze</t>
  </si>
  <si>
    <t>Ein Traum aus transparenter Spitze</t>
  </si>
  <si>
    <t>Push-Up mit viel schicker Spitze</t>
  </si>
  <si>
    <t>Ein sexy Traum aus transparenter Spitze</t>
  </si>
  <si>
    <t>Contour-BH in klassischem Design</t>
  </si>
  <si>
    <t>Mögliche weitere Namen</t>
  </si>
  <si>
    <t>Contour-BH für jeden Tag</t>
  </si>
  <si>
    <t>weight_gramm</t>
  </si>
  <si>
    <t>FeatureSexyBH</t>
  </si>
  <si>
    <t>FeatureT-Shirt</t>
  </si>
  <si>
    <t>Mia Push-Up</t>
  </si>
  <si>
    <t>Mia Unlined</t>
  </si>
  <si>
    <t>Charlotte</t>
  </si>
  <si>
    <t>Lisa Push-Up</t>
  </si>
  <si>
    <t>Lisa Unlined</t>
  </si>
  <si>
    <t>Eva Unlined</t>
  </si>
  <si>
    <t>Stella Push-Up</t>
  </si>
  <si>
    <t>Diana Push-Up</t>
  </si>
  <si>
    <t>Ivy Push-Up</t>
  </si>
  <si>
    <t>Julie</t>
  </si>
  <si>
    <t>Ivy Unlined</t>
  </si>
  <si>
    <t>Chiara</t>
  </si>
  <si>
    <t>Janet Unlined</t>
  </si>
  <si>
    <t>Laura Contour</t>
  </si>
  <si>
    <t>Lea Contour</t>
  </si>
  <si>
    <t>Julia Push-Up</t>
  </si>
  <si>
    <t>Emilia Contour</t>
  </si>
  <si>
    <t>Lina Contour</t>
  </si>
  <si>
    <t>Anna Push-Up</t>
  </si>
  <si>
    <t>Luisa Push-Up</t>
  </si>
  <si>
    <t>Lara Plunge</t>
  </si>
  <si>
    <t>Sarah Plunge</t>
  </si>
  <si>
    <t>Elena Push-Up</t>
  </si>
  <si>
    <t>Sophie Contour</t>
  </si>
  <si>
    <t>Kira Contour</t>
  </si>
  <si>
    <t>Kim Contour</t>
  </si>
  <si>
    <t>linkcolor</t>
  </si>
  <si>
    <t>Unlined</t>
  </si>
  <si>
    <t>Contour</t>
  </si>
  <si>
    <t>Push-Up</t>
  </si>
  <si>
    <t>Plunge</t>
  </si>
  <si>
    <t>Bralette</t>
  </si>
  <si>
    <t>Type</t>
  </si>
  <si>
    <t>50 EUR</t>
  </si>
  <si>
    <t>30 EUR</t>
  </si>
  <si>
    <t>15 EUR</t>
  </si>
  <si>
    <t>perfekter Fit</t>
  </si>
  <si>
    <t>style_group</t>
  </si>
  <si>
    <t>style_group_code</t>
  </si>
  <si>
    <t>nude</t>
  </si>
  <si>
    <t>Lina Bikini</t>
  </si>
  <si>
    <t>Emilia Bikini</t>
  </si>
  <si>
    <t>style_group_type_code</t>
  </si>
  <si>
    <t>/static/color_details/F_Amber_Mocha_35.jpg</t>
  </si>
  <si>
    <t>/static/color_details/F_Gorgeous_Nude_35.jpg</t>
  </si>
  <si>
    <t>/static/color_details/F_Gorgeous_Black_35.jpg</t>
  </si>
  <si>
    <t>/static/color_details/F_Enchanted_Black_35.jpg</t>
  </si>
  <si>
    <t>/static/color_details/F_Aubrie_Grey_35.jpg</t>
  </si>
  <si>
    <t>/static/color_details/F_Aubrie_Nude_35.jpg</t>
  </si>
  <si>
    <t>/static/color_details/TLBC_Tonia_Amethyst_35.jpg</t>
  </si>
  <si>
    <t>/static/color_details/TLBC_Tonia_Sapphire_35.jpg</t>
  </si>
  <si>
    <t>/static/color_details/TLBC_Lucia_Geranium_35.jpg</t>
  </si>
  <si>
    <t>/static/color_details/TLBC_Lucia_Hyazinth_35.jpg</t>
  </si>
  <si>
    <t>/static/color_details/TLBC_Sonia_Nude_35.jpg</t>
  </si>
  <si>
    <t>/static/color_details/A_Allison_Black_35.jpg</t>
  </si>
  <si>
    <t>/static/color_details/A_Claire_Aubergine_Push-Up_35.jpg</t>
  </si>
  <si>
    <t>/static/color_details/A_Claire_Aubergine_Unlined_35.jpg</t>
  </si>
  <si>
    <t>/static/color_details/A_Claire_Nude_Push-Up_35.jpg</t>
  </si>
  <si>
    <t>/static/color_details/A_Claire_Nude_Unlined_35.jpg</t>
  </si>
  <si>
    <t>/static/color_details/A_Milly_Black_Balconet_35.jpg</t>
  </si>
  <si>
    <t>/static/color_details/A_Milly_Black_Unlined_35.jpg</t>
  </si>
  <si>
    <t>/static/color_details/A_Pearl_Black_Strapless_35.jpg</t>
  </si>
  <si>
    <t>/static/color_details/A_Pearl_Nude_Strapless_35.jpg</t>
  </si>
  <si>
    <t>/static/color_details/A_Pearl_White_Unlined_35.jpg</t>
  </si>
  <si>
    <t>/static/color_details/A_Molly_Plum_Contour_35.jpg</t>
  </si>
  <si>
    <t>/static/color_details/A_Molly_Plum_Bralette_35.jpg</t>
  </si>
  <si>
    <t>/static/color_details/A_Charlize_Black_Balconet_35.jpg</t>
  </si>
  <si>
    <t>/static/color_details/A_Alexa_Black_Push-Up_35.jpg</t>
  </si>
  <si>
    <t>/static/color_details/A_Alexa_Black_Unlined_35.jpg</t>
  </si>
  <si>
    <t>/static/color_details/A_Felicity_Grey_Unlined_35.jpg</t>
  </si>
  <si>
    <t>/static/color_details/A_Angel_Black_Padded_35.jpg</t>
  </si>
  <si>
    <t>/static/color_details/A_Allison_Nude_35.jpg</t>
  </si>
  <si>
    <t>&lt;div style='line-height:20px'&gt;Dieser ungefütterte Bügel-BH schmeichelt mit viel transparenter Spitze und floralen Mustern. Der Tüllrand entlang der oberen Cup Ränder liegt flach an der Brust unter der Kleidung. Das Gewebe ist geschmeidig, aber bietet durch seine geringe Dehnbarkeit dennoch Halt auch für vollere Brüste. &lt;br&gt;&lt;br&gt;
Material BH: &lt;br&gt; Obere Schale: 100% Nylon &lt;br&gt; Spitze: 59% Nylon, 41% Polyester &lt;br&gt; Band hinten: 87% Nylon, 13% Elasthan &lt;br&gt; &lt;br&gt;
Material Slip: &lt;br&gt; 81% Nylon, 19% Elasthan &lt;br&gt;&lt;br&gt;
Hinweis: Unser Model trägt hautfarbene &lt;i&gt;nippler covers&lt;/i&gt; &amp;ndash; Du darsft gerne mehr zeigen, aber für unserer Website ist dieser BH sonst einfach zu sexy... &lt;br&gt;&lt;/div&gt;</t>
  </si>
  <si>
    <t>&lt;div style='line-height:20px'&gt;
- Set aus BH und Slip &lt;br&gt;
- Ungefüttert und erkennbar durchsichtig &lt;br&gt;
- Softe, transparente Cups aus filigraner Spitze und  Tüll &lt;br&gt;
- Abgewinkelte und vertikale Nahtführungen stützen und runden die Brust &lt;br&gt;
- Längenverstellbare Träger mit samtartigem Griff und dekorativer Naht mit Zierschlingen &lt;br&gt;
- Ziervolle doppelte Schleife am Mittelsteg &lt;br&gt;
- Verschluss hinten mit zwei Haken, 3-fach verstellbar für optimalen Halt &lt;br&gt; &lt;/div&gt;</t>
  </si>
  <si>
    <t>&lt;div style='line-height:20px'&gt;Leicht transparent mit viel Spitze und Tüll bietet dieser Bikini Slip genau die richtige Mischung aus verspielt-sexy und angenehm zu tragen. Dehnbares Material mit unscheinbaren Bändchen am Bund sowie am Bein sorgen für einen perfekten Sitz. Aufwendige Details mit Zierschlaufen und Schleifen runden Deinen Look ab. In diesem Slip machst Du immer eine gute Figur und siehst hinreißend aus. &lt;br&gt;&lt;br&gt;
Material: &lt;br&gt;
81% Nylon, 19% Elasthan &lt;br&gt; &lt;br&gt;&lt;/div&gt;</t>
  </si>
  <si>
    <t>&lt;div style='line-height:20px'&gt;
- Viel Spitze und transparenter Tüll vorne &lt;br&gt;
- Rückteil aus zartem, transparem Tüll &lt;br&gt;
- Im Schritt nicht durchsichtig &lt;br&gt;
- Dehnbares Material für angenehmes Tragen &lt;br&gt;
- Elegant mit Zierschlaufen rundherum &lt;br&gt;
- Ziervolle doppelte Schleife mittig am Bund &lt;br&gt;&lt;/div&gt;</t>
  </si>
  <si>
    <t>&lt;div style='line-height:20px'&gt;
- Set aus BH und Slip &lt;br&gt;
- Contour-Cups mit dünner Wattierung&lt;br&gt;
- Stützt und formt ohne Aufzutragen &lt;br&gt;
- Besonders weicher Stoff mit seidigem Griff &lt;br&gt;
- Nahtlos entlang des Bands &lt;br&gt;
- Längenverstellbare, abnehmbare Träger &lt;br&gt;
- Ziervolle Schleifen am Mittelsteg und am Übergang von Cup zu Träger&lt;br&gt;
- Verschluss hinten mit zwei Haken, 3-fach verstellbar für optimalen Halt &lt;br&gt; &lt;/div&gt;</t>
  </si>
  <si>
    <t>&lt;div style='line-height:20px'&gt;Ein seidig-weicher Stoff verlieht diesem Slip tragekomfort. Spitze am Bund rundet das Design ab. Dazu passt unser BH "Laura", zusammen ergeben diese beiden Basics das Rückgrat Deiner Wäsche-Garderobe. &lt;br&gt;&lt;br&gt;
Material: &lt;br&gt;
81% Nylon, 19% Elasthan &lt;br&gt; &lt;br&gt;&lt;/div&gt;</t>
  </si>
  <si>
    <t>&lt;div style='line-height:20px'&gt;
- Besonders weicher Stoff mit seidigem Griff &lt;br&gt;
- Kaum fühlbare Nähte, super softe Nähte &lt;br&gt;
- Dehnbares Material für angenehmes Tragen &lt;br&gt;
- Spitze am Bund &lt;br&gt;&lt;/div&gt;</t>
  </si>
  <si>
    <t>&lt;div style='line-height:20px'&gt;
- Set aus BH und Slip &lt;br&gt;
- Contour-Cups mit dünner Wattierung&lt;br&gt;
- Stützt und formt ohne Aufzutragen &lt;br&gt;
- Besonders weicher Stoff mit seidigem Griff &lt;br&gt;
- Nahtlos entlang des Bands &lt;br&gt;
- Längenverstellbare und abnehmbare Träger, die auch am Rücken über Kreuz getragen werden können &lt;br&gt;
- Ziervolle Schleifen am Mittelsteg und am Übergang von Cup zu Träger&lt;br&gt;
- Verschluss hinten mit zwei Haken, 3-fach verstellbar für optimalen Halt &lt;br&gt; &lt;/div&gt;</t>
  </si>
  <si>
    <t>&lt;div style='line-height:20px'&gt;
- Set aus BH und Slip &lt;br&gt;
- Push-Up BH, vergrößert optisch um eine Cup-Größe &lt;br&gt;
- Besonders anschmiegsamer und weicher Stoff mit seidigem Griff &lt;br&gt;
- Längenverstellbare und abnehmbare Träger, die auch am Rücken über Kreuz getragen werden können &lt;br&gt;
- Dezentes Spitzenelement am Mittelsteg&lt;br&gt;
- Verschluss hinten mit zwei Haken, 3-fach verstellbar für optimalen Halt &lt;br&gt; &lt;/div&gt;</t>
  </si>
  <si>
    <t>&lt;div style='line-height:20px'&gt;
- Dekorative Spitze &lt;br&gt;
- Besonders anschmiegsamer und weicher Stoff mit seidigem Griff &lt;br&gt;
- Kaum fühlbare Nähte, super softe Nähte &lt;br&gt;
- Elastisches Material an Bund und Bein sorgt für perfekten Sitz &lt;br&gt;
- Dehnbares Material für angenehmes Tragen &lt;br&gt;&lt;/div&gt;</t>
  </si>
  <si>
    <t>&lt;div style='line-height:20px'&gt;
- Set aus BH und Slip &lt;br&gt;
- Contour-Cups mit dünner Wattierung&lt;br&gt;
- Angenehm weicher Stoff mit diagonalen Streifen &lt;br&gt;
- Ziervolle Schleifen am Mittelsteg und am Übergang von Cup zu Träger&lt;br&gt;
- Längenverstellbare und abnehmbare Träger, die auch am Rücken über Kreuz getragen werden können &lt;br&gt;
- Verschluss hinten mit zwei Haken, 3-fach verstellbar für optimalen Halt &lt;br&gt; &lt;/div&gt;</t>
  </si>
  <si>
    <t>&lt;div style='line-height:20px'&gt;
- Dekorative Spitze am Bund &lt;br&gt;
- Besonders anschmiegsamer und weicher Stoff &lt;br&gt;
- Kaum fühlbare Nähte, super softe Nähte &lt;br&gt;
- Elastisches Material an Bund und Bein sorgt für perfekten Sitz &lt;br&gt;&lt;/div&gt;</t>
  </si>
  <si>
    <t>&lt;div style='line-height:20px'&gt;Mit unserem Push-Up BH &lt;i&gt;Anna&lt;/i&gt; kommen kleinere Cups ganz groß raus. In kleinen Größen ist die Auswahl schicker Styles oft gering &amp;ndash; aber nicht bei uns! Dieser Push-Up hat den tiefen Ausschnitt eines  Plunge-BHs kombiniert mit mittelstarker Polsterung, die ein traumhaftes Dekolleté formt und auch unter tiefen V-Ausschnitten unsichtbar bleibt. Optimal in Szene gesetzt wirst Du dazu von dezent unifarben gemustertem und leicht transparentem Mesh-Stoff. Mesh ist die neue Spitze &amp;ndash; toll anzusehen, feiner gemustert und klarer strukturiert als Spitze. Eine umwerfende Kombination, besonders mit der passenden Boyshort.
Material: &lt;br&gt;
88% Polyamid, 12% Elasthan
Futter der Cups innen aus 100% Baumwolle&lt;/div&gt;</t>
  </si>
  <si>
    <t>&lt;div style='line-height:20px'&gt;
- Set aus BH und Slip &lt;br&gt;
- Push-Up Cups mit mittlerer Wattierung &lt;br&gt;
- Plunge-BH mit tiefem Mittelsteg, ideal auch für tiefe V-Ausschnitte &lt;br&gt;
- Weicher Mesh-Stoff mit unifarbenem Muster, dezent transparent &lt;br&gt;
- Nude-Look durch hautfarbene Cups &lt;br&gt;
- Goldfarbene Schleife am Mittelsteg &lt;br&gt;
- Längenverstellbare Träger, die am Rücken auch über Kreuz getragen werden können &lt;br&gt;
- Verschluss hinten mit zwei Haken, 3-fach verstellbar für optimalen Halt &lt;br&gt; &lt;/div&gt;</t>
  </si>
  <si>
    <t>&lt;div style='line-height:20px'&gt;
- Weicher Mesh-Stoff mit unifarbenem Muster, dezent transparent &lt;br&gt;
- Unifarbene Schleife am Bund &lt;br&gt;
- Beinabschluss nahtlos eingewebt &lt;br&gt;&lt;br&gt;
Tipp: Der Mesh-Stoff ist etwas weniger elastisch als andere Stoffe &amp;ndash; wenn Du zwischen zwei Größen liegst, kaufe die Größere &lt;br&gt;&lt;/div&gt;</t>
  </si>
  <si>
    <t>&lt;div style='line-height:20px'&gt;
- Set aus BH und Slip &lt;br&gt;
- Push-Up Cups mit mittlerer Wattierung &lt;br&gt;
- Plunge-BH mit tiefem Mittelsteg, ideal auch für tiefe V-Ausschnitte &lt;br&gt;
- Weiche Spitze mit dezenter Transparenz &lt;br&gt;
- Nude-Look durch hautfarbene Cups &lt;br&gt;
- Goldfarbene Schleife am Mittelsteg &lt;br&gt;
- Längenverstellbare Träger, die am Rücken auch über Kreuz getragen werden können &lt;br&gt;
- Verschluss hinten mit zwei Haken, 3-fach verstellbar für optimalen Halt &lt;br&gt; &lt;/div&gt;</t>
  </si>
  <si>
    <t>&lt;div style='line-height:20px'&gt;
- Weiche Spitze &lt;br&gt;
- Dezent transparent &lt;br&gt;
- Beinabschluss nahtlos eingewebt &lt;br&gt;&lt;br&gt;&lt;/div&gt;</t>
  </si>
  <si>
    <t>&lt;div style='line-height:20px'&gt;
- Weiche Spitze &lt;br&gt;
- Dezent transparent &lt;br&gt;&lt;/div&gt;</t>
  </si>
  <si>
    <t>&lt;div style='line-height:20px'&gt;
- Set aus BH und Slip &lt;br&gt;
- Push-Up Cups mit mittlerer Wattierung &lt;br&gt;
- Plunge-BH mit tiefem Mittelsteg, ideal auch für tiefe V-Ausschnitte &lt;br&gt;
- Weicher Mesh-Stoff mit Punkten, dezent transparent &lt;br&gt;
- Hautfarbene Cups &lt;br&gt;
- Ziervolle Schleife am Mittelsteg &lt;br&gt;
- Längenverstellbare Träger, die am Rücken auch über Kreuz getragen werden können &lt;br&gt;
- Verschluss hinten mit zwei Haken, 3-fach verstellbar für optimalen Halt &lt;br&gt; &lt;/div&gt;</t>
  </si>
  <si>
    <t>&lt;div style='line-height:20px'&gt;
- Weicher Mesh-Stoff mit Punkten im oberen Bereich &lt;br&gt;
- Hautfarbener Stoff im unteren Bereich &lt;br&gt;
- Mesh-Stoff dezent transparent &lt;br&gt; &lt;br&gt;
Tipp: Der Mesh-Stoff ist etwas weniger elastisch als andere Stoffe &amp;ndash; wenn Du zwischen zwei Größen liegst, kaufe die Größere &lt;br&gt;&lt;/div&gt;</t>
  </si>
  <si>
    <t>&lt;div style='line-height:20px'&gt;Dieser T-Shirt BH ist Dein Begleiter für jeden Tag. Super softe und angenehme Materialien machen das Tragen zum Genuss und durch den glatten Stoff trägt der BH unter Kleidung nie auf. Die leichte Contour-Polsterung formt und stüzt ohne unnötiges Volumen hinzuzufügen. Absoluter Komfort, ohne auf Details wie abnehmbare Träger zu verzichten. Dazu passend die super komfortablen Slips mit einer kleinen dekorativen Schleife. &lt;br&gt;&lt;br&gt;
Material: &lt;br&gt;
84% Nylon, 16% Elasthan&lt;br&gt;&lt;/div&gt;</t>
  </si>
  <si>
    <t>&lt;div style='line-height:20px'&gt;
- Set aus BH und Slip &lt;br&gt;
- Contour BH mit leichter Polsterung &lt;br&gt;
- Super softe Stoffe rundherum &lt;br&gt;
- Längenverstellbare, abnehmbare Träger &lt;br&gt;
- Träger können klassisch oder überkreuz getragen werden &lt;br&gt; 
- Verschluss hinten mit zwei Haken (drei Haken ab D-Cup), 3-fach verstellbar für optimalen Halt &lt;br&gt; 
- Slip mit dekorativer Schleife &lt;br&gt;&lt;/div&gt;</t>
  </si>
  <si>
    <t>&lt;div style='line-height:20px'&gt;Dieser Slip ist Dein Begleiter für jeden Tag. Super softe und angenehme Materialien machen das Tragen zum Genuss. Die hochwertige Verarbeitung zeigt sich in weichen dehnbaren Bändchen an Bund und Beinausschnitt, die einen perfekte Passform sicherstellen. &lt;br&gt;&lt;br&gt;
Material: &lt;br&gt;
84% Nylon, 16% Elasthan&lt;br&gt;&lt;/div&gt;</t>
  </si>
  <si>
    <t>&lt;div style='line-height:20px'&gt;
- Super softe Stoffe &lt;br&gt;
- Weiche, dehnbare Bändchen an Bund und Bein &lt;br&gt;
- Dekorative Schleife am Bund &lt;br&gt;&lt;/div&gt;</t>
  </si>
  <si>
    <t>&lt;div style='line-height:20px'&gt;Ein Traum aus Spitze, verspielt und elegant &amp;ndash; Style, der seinesgleichen sucht! Dieser Push-Up BH formt einwundervolles Dekolleté und ist dennoch angenehm den ganzen Tag zu tragen. Die Cups sind üppig besetzt mit ziervoller Spitze und die kontrastfarbenen schwarzen Träger und Schleifen setzen zusammen mit schwarzen Zierschlaufen entlang der Nähte elegante Akzente, die auffallen. Dazu passend stehen diesem BH-Traum ein Bikini und Thong zur Seite. &lt;br&gt;&lt;br&gt;
Material: &lt;br&gt;
85% Nylon, 15% Elasthan&lt;br&gt;&lt;/div&gt;</t>
  </si>
  <si>
    <t>&lt;div style='line-height:20px'&gt;
- Set aus BH und Slip &lt;br&gt;
- Push-Up BH mit mittlerer Polsterung &lt;br&gt;
- Filigrane Spitze über den Cups und weiches Satin am Band &lt;br&gt;
- Ziervolle Kontraste durch schwarze Schleifen, Träger und Zierschlaufen&lt;br&gt;
- Längenverstellbare Träger &lt;br&gt;
- Verschluss hinten mit zwei Haken (drei Haken ab D-Cup), 3-fach verstellbar für optimalen Halt &lt;br&gt; 
- Slip mit dekorativer Spitze &lt;br&gt;&lt;/div&gt;</t>
  </si>
  <si>
    <t>&lt;div style='line-height:20px'&gt;Ein Traum aus Spitze, verspielt und sexy &amp;ndash; hier kommt bestimmt keine langeweile auf! Unser BH &lt;i&gt;Mia&lt;/i&gt; verwöhnt Dich mit ungefütterten Cups aus transparenter Spitze und einem Band aus weichem, leicht glänzenden Satin. Die kontrastfarbenen schwarzen Träger und Schleifen setzen zusammen mit schwarzen Zierschlaufen entlang der Nähte elegante Akzente, die auffallen. Der passende Bikini und Thong nehmen diesen Stil perfekt auf. &lt;br&gt;&lt;br&gt;
Material: &lt;br&gt;
85% Nylon, 15% Elasthan&lt;br&gt;&lt;/div&gt;</t>
  </si>
  <si>
    <t>&lt;div style='line-height:20px'&gt;
- Set aus BH und Slip &lt;br&gt;
- Ungepolsterter BH aus transparenter Spitze &lt;br&gt;
- Ziervolle Kontraste durch schwarze Schleifen, Träger und Zierschlaufen&lt;br&gt;
- Längenverstellbare Träger &lt;br&gt;
- Verschluss hinten mit zwei Haken (drei Haken ab D-Cup), 3-fach verstellbar für optimalen Halt &lt;br&gt; 
- Slip mit dekorativer Spitze &lt;br&gt;&lt;/div&gt;</t>
  </si>
  <si>
    <t>&lt;div style='line-height:20px'&gt;Unser Bikini-Slip &lt;i&gt;Mia&lt;/i&gt; ist ein Traum aus leichter, transparenter Spitze. Edel glänzendes Satin und schwarze Zierschlaufen an den Nähten runden das Design elegant ab. Besonders klasse siehst Du im passenden BH aus &amp;ndash; einfach unwiederstehlich! &lt;br&gt;&lt;br&gt;
Material: &lt;br&gt;
85% Nylon, 15% Elasthan&lt;br&gt;&lt;/div&gt;</t>
  </si>
  <si>
    <t>&lt;div style='line-height:20px'&gt;
- Transparente Spitze vorn und hinten &lt;br&gt; 
- Weiches, leicht glänzendes Satin vorne und im Schritt &lt;br&gt;
- Im Schritt nicht durchsichtig &lt;br&gt;
- Ziervolle Kontraste durch schwarze Zierschlaufen und eine kleine Schleife am Bund &lt;br&gt;
&lt;/div&gt;</t>
  </si>
  <si>
    <t>&lt;div style='line-height:20px'&gt;Unser Thong &lt;i&gt;Mia&lt;/i&gt; besticht mit leichter, transparenter Spitze vorn und weichem Satin am Bund seitlich und hinten &amp;ndash; aber davon nicht zu viel, denn als Thong stielt er nicht Deiner Haut die Show sondern lässt ihr jederzeit den Vortritt. Schwarze Zierschlaufen an den Nähten und eine kleine Schleife vorn runden das Design elegant ab. Besonders klasse siehst Du im passenden BH aus. Eine hinreißende Kombination! &lt;br&gt;&lt;br&gt;
Material: &lt;br&gt;
85% Nylon, 15% Elasthan&lt;br&gt;&lt;/div&gt;</t>
  </si>
  <si>
    <t>&lt;div style='line-height:20px'&gt;
- Transparente Spitze vorn &lt;br&gt; 
- Weiches, leicht glänzendes Satin seitlich und hinten &lt;br&gt;
- Im Schritt nicht durchsichtig &lt;br&gt;
- Ziervolle Kontraste durch schwarze Zierschlaufen und eine kleine Schleife am Bund &lt;br&gt;
&lt;/div&gt;</t>
  </si>
  <si>
    <t>&lt;div style='line-height:20px'&gt;Ein Traum aus Spitze, verspielt und elegant &amp;ndash; Style, der seinesgleichen sucht! Dieser Push-Up BH formt einwundervolles Dekolleté und ist dennoch angenehm den ganzen Tag zu tragen. Die Cups sind üppig voll von ziervoller Spitze und die kontrastfarbenen schwarzen Träger und Schleifen setzen zusammen mit schwarzen Zierschlaufen entlang der Nähte elegante Akzente, die auffallen. Dazu passend stehen diesem BH-Traum ein Bikini und Thong zur Seite. &lt;br&gt;&lt;br&gt;
Material: &lt;br&gt;
85% Nylon, 15% Elasthan&lt;br&gt;&lt;/div&gt;</t>
  </si>
  <si>
    <t>&lt;div style='line-height:20px'&gt;Ein Traum aus Spitze, verspielt und sexy &amp;ndash; hier kommt bestimmt keine langeweile auf! Unser BH &lt;i&gt;Lisa&lt;/i&gt; verwöhnt Dich mit ungefütterten Cups aus transparenter Spitze und einem Band aus weichem, leicht glänzenden Satin. Die kontrastfarbenen schwarzen Träger und Schleifen setzen zusammen mit schwarzen Zierschlaufen entlang der Nähte elegante Akzente, die auffallen. Der passende Bikini und Thong nehmen diesen Stil perfekt auf. &lt;br&gt;&lt;br&gt;
Material: &lt;br&gt;
85% Nylon, 15% Elasthan&lt;br&gt;&lt;/div&gt;</t>
  </si>
  <si>
    <t>&lt;div style='line-height:20px'&gt;Der ungefütterte BH &lt;i&gt;Eva&lt;/i&gt; spielt gekonnt mit Kontrasten zwischen Schwarz und hautfarbenen Tönen &amp;ndash; ganz sicher ein klasse Look, der auch Dir steht! Die Cups dieses BH bestehen aus schwarzer transparenter Spitze mit schickem floralen Muster und gestreiftem Mesh im oberen Teil. Perfekt aufgenommen wird dieser Look durch den passenden Bikini und Thong. Die kontrastfarbene Schleife an Mittelsteg des BH und am Slip rundet dieses Set mit einem markanten Detail ab. Einfach Spitze, so viel Spitze. &lt;br&gt;&lt;br&gt;
Material: &lt;br&gt;
85% Nylon, 15% Elasthan&lt;br&gt;&lt;br&gt;
Hinweis: Unser Model trägt hautfarbene &lt;i&gt;nippler covers&lt;/i&gt; &amp;ndash; Du darsft gerne mehr zeigen, aber für unserer Website ist dieser BH sonst einfach zu sexy... &lt;br&gt;&lt;/div&gt;</t>
  </si>
  <si>
    <t>&lt;div style='line-height:20px'&gt;
- Set aus BH und Slip &lt;br&gt;
- Ungefütterter BH aus transparenter Spitze &lt;br&gt;
- Längenverstellbare Träger &lt;br&gt;
- Kontrastfarbene Schleife am Mittelsteg &lt;br&gt;
- Verschluss hinten mit zwei Haken (drei Haken ab D-Cup), 3-fach verstellbar für optimalen Halt &lt;br&gt; 
- Slip im gleichen Design aus edler Spitze und schickem Mesh mit dekorativer Spitze &lt;br&gt;&lt;/div&gt;</t>
  </si>
  <si>
    <t>&lt;div style='line-height:20px'&gt;Die Serie &lt;i&gt;Eva&lt;/i&gt; spielt gekonnt mit Kontrasten zwischen Schwarz und hautfarbenen Tönen &amp;ndash; ein aufregender Look, der wirklich etwas besonderes ist! Schwarze Spitze mit schickem floralen Muster wird elegant kombiniert mit gestreiftem Mesh. Die kontrastfarbene Schleife an Mittelsteg und Slip setzt das i-Tüpfelchen auf diesen klasse Look. &lt;br&gt;&lt;br&gt;
Material: &lt;br&gt;
85% Nylon, 15% Elasthan&lt;br&gt;&lt;/div&gt;</t>
  </si>
  <si>
    <t>&lt;div style='line-height:20px'&gt;
- Filigrane Spitze und Mesh &lt;br&gt;
- Kontrastfarbene Schleife am Bund &lt;br&gt;
- Im Schritt nicht durchsichtig &lt;br&gt;
&lt;/div&gt;</t>
  </si>
  <si>
    <t>&lt;div style='line-height:20px'&gt;Einfach wunderschön ist unser Push-Up BH &lt;i&gt;Stella&lt;/i&gt;,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&amp;ndash; vom T-Shirt bis zum Abendkleid. &lt;br&gt;&lt;br&gt;
Material: &lt;br&gt;
84% Nylon, 16% Elasthan&lt;br&gt;&lt;/div&gt;</t>
  </si>
  <si>
    <t>&lt;div style='line-height:20px'&gt;
- Set aus BH und Slip &lt;br&gt;
- Push-Up BH mit leichter bis mittlerer Polsterung &lt;br&gt;
- Längenverstellbare, abnehmbare Träger &lt;br&gt;
- Träger können klassisch, überkreuz oder einseitig getragen werden &amp;ndash; oder ganz weggelassen werden &lt;br&gt; 
- Filigrane Spitze entlang des Bandes &lt;br&gt;
- Verschluss hinten mit zwei Haken (drei Haken ab D-Cup), 3-fach verstellbar für optimalen Halt &lt;br&gt; 
- Slip mit dekorativer Spitze &lt;br&gt;&lt;/div&gt;</t>
  </si>
  <si>
    <t>&lt;div style='line-height:20px'&gt;Ein Traum aus leichter, transparenter Spitze &amp;ndash; schöner kann verspielt-sexy und klassisch nicht kombiniert werden. In diesem Slip machst Du immer eine gute Figur und siehst hinreißend aus. &lt;br&gt;&lt;br&gt;
Material: &lt;br&gt;
84% Nylon, 16% Elasthan&lt;br&gt;&lt;/div&gt;</t>
  </si>
  <si>
    <t>&lt;div style='line-height:20px'&gt;
- Elegante, transparente Spitze &lt;br&gt;
- Im Schritt nicht durchsichtig &lt;br&gt;
- Große ziervolle Schleife mittig am Bund &lt;br&gt;&lt;/div&gt;</t>
  </si>
  <si>
    <t>&lt;div style='line-height:20px'&gt;Einfach wunderschön ist unser Push-Up BH &lt;i&gt;Diana&lt;/i&gt;,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&amp;ndash; vom T-Shirt bis zum Abendkleid. &lt;br&gt;&lt;br&gt;
Material: &lt;br&gt;
84% Nylon, 16% Elasthan&lt;br&gt;&lt;/div&gt;</t>
  </si>
  <si>
    <t>&lt;div style='line-height:20px'&gt;Einfach wunderschön ist unser Push-Up BH &lt;i&gt;Ivy&lt;/i&gt;, der auch trägerlos getragen werden kann. Entlang des Bands verläuft dekorative Spitze und die Träger sind vorne mit einer kleinen Spange aus Strass-Steinen edel verziert. Am Mittelsteg thront eine größe unifarbene Schleife. Die Cups sind im elegant-schlichten T-Shirt Stil ausgeführt, damit auch unter zartem Stoff keine Muster durchscheinen. Damit machst Du immer eine gute Figur und er passt unter jedes Outfit &amp;ndash; vom T-Shirt bis zum Abendkleid. &lt;br&gt;&lt;br&gt;
Material: &lt;br&gt;
84% Nylon, 16% Elasthan&lt;br&gt;&lt;/div&gt;</t>
  </si>
  <si>
    <t>&lt;div style='line-height:20px'&gt;Ein Traum aus weißer Spitze ist unser ungefütterter BH &lt;i&gt;Ivy&lt;/&gt;. Gekonnt kombiniert dieser BH aufregend transparente Spitze mit klassischer Eleganz. Die Träger sind vorne mit einer kleinen Spange aus Strass-Steinen edel verziert und am Mittelstag befindet sich eine dekorative Schleife. Obwohl ungefüttert, bietet dieser BH perfekten Halt und formt angenehm. Dazu passend bieten wir Dir Hipster, Bikini und Thong. Dieses Set sieht man nicht nur gern an &amp;ndash; es macht auch immer wieder Spaß zu tragen! &lt;br&gt;&lt;br&gt;
Material: &lt;br&gt;
84% Nylon, 16% Elasthan&lt;br&gt;&lt;br&gt;
Hinweis: Unser Model trägt hautfarbene &lt;i&gt;nippler covers&lt;/i&gt; &amp;ndash; Du darsft gerne mehr zeigen, aber für unserer Website ist dieser BH sonst einfach zu sexy... &lt;br&gt;&lt;/div&gt;</t>
  </si>
  <si>
    <t>&lt;div style='line-height:20px'&gt;
- Set aus BH und Slip &lt;br&gt;
- Ungefütterter BH aus transparenter Spitze &lt;br&gt;
- Längenverstellbare Träger &lt;br&gt;
- Filigrane Spitze entlang des Bandes &lt;br&gt;
- Verschluss hinten mit zwei Haken (drei Haken ab D-Cup), 3-fach verstellbar für optimalen Halt &lt;br&gt; 
- Slip mit dekorativer Spitze &lt;br&gt;&lt;/div&gt;</t>
  </si>
  <si>
    <t>&lt;div style='line-height:20px'&gt;Unser BH &lt;i&gt;Pia&lt;/i&gt; bringt schickes Design und perfekte Unterstützung gekonnt zusammen. Seine leicht gepolsterten Contour-Cups und formenden Bügel geben Dir ab Cup-Größe B genau die Unterstützung, die Du brauchst. "Pia" zaubert nicht nur ein wundervolles Dekolleté, sondern siet auch klasse aus. Viel Spitze schmiegt sich oberhalb der Cups an Deine Haut und elegantes Mesh-Gewebe ziert das Band. Dazu gibt es im Set den passenden Hipster oder Thong um Deinen Look abzurunden. &lt;br&gt;&lt;br&gt;
Material: &lt;br&gt;
100% Polyester &lt;br&gt;&lt;/div&gt;</t>
  </si>
  <si>
    <t>&lt;div style='line-height:20px'&gt;
- Set aus BH und Slip &lt;br&gt;
- Contour-BH mit leichter Polsterung &lt;br&gt;
- Filigrane Spitze mit floralen Mustern über den Cups und Mesh entlang des Bandes &lt;br&gt;
- Längenverstellbare Träger &lt;br&gt;
- Verschluss hinten mit zwei Haken, 3-fach verstellbar für optimalen Halt &lt;br&gt; 
- Slip mit dekorativer Spitze und Mesh &lt;br&gt;&lt;/div&gt;</t>
  </si>
  <si>
    <t>&lt;div style='line-height:20px'&gt;Du suchst etwas mehr Freiheit? Wenn Du keine Lust auf einen Bügel-BH hast, dass ist unser Bralette &lt;i&gt;Pia&lt;/i&gt; genau das richtige für Dich. Dieser Bralette sieht klasse aus und schmiegt sich mit transparenter Spitze an Deine Haut. Ein Bralette formt und stützt Deine Brüste naturgemäß nicht so, wie ein Bügel-BH, aber dennoch gibt das dehnbare Gewebe dieses Bralette Dir leichten und unbeschwerten Halt. Deinen Look rundest Du ab mit unserem passenden Hipster oder Thong. &lt;br&gt;&lt;br&gt;
Material: &lt;br&gt;
100% Polyester &lt;br&gt;&lt;br&gt;
Hinweis: Unser Model trägt hautfarbene &lt;i&gt;nippler covers&lt;/i&gt; &amp;ndash; Du darsft gerne mehr zeigen, aber für unserer Website ist dieser BH sonst einfach zu sexy... &lt;br&gt;&lt;/div&gt;</t>
  </si>
  <si>
    <t>&lt;div style='line-height:20px'&gt;
- Set aus BH und Slip &lt;br&gt;
- Bralette aus transparenter Spitze mit floralen Mustern &lt;br&gt;
- Geringer Support und keine Fütteurng &lt;br&gt;
- Verschluss hinten mit einem Haken und schmale Bändern für wenig Hautabdeckung &lt;br&gt; 
- Slip mit dekorativer Spitze und Mesh &lt;br&gt;&lt;/div&gt;</t>
  </si>
  <si>
    <t>&lt;div style='line-height:20px'&gt;
- Spitze mit floralen Mustern vorne, nicht transparent &lt;br&gt;
- Am Bund und hinten transparenter Mesh mit Punkten &lt;br&gt;
- Ziervolle Schleife am Bund vorn &lt;br&gt;&lt;/div&gt;</t>
  </si>
  <si>
    <t>&lt;div style='line-height:20px'&gt;Ein Traum aus leichter, transparenter Spitze &amp;ndash; schöner kann verspielt-sexy und klassisch nicht kombiniert werden. In diesem Slip machst Du immer eine gute Figur und siehst hinreißend aus. &lt;br&gt;&lt;br&gt;
Material: &lt;br&gt;
90% Nylon, 10% Elasthan &lt;br&gt;&lt;/div&gt;</t>
  </si>
  <si>
    <t>&lt;div style='line-height:20px'&gt;
- Spitze mit floralen Mustern vorne, nicht transparent &lt;br&gt;
- Am Bein und hinten transparenter Mesh mit Punkten, am Bein mit floralen Mustern &lt;br&gt;
- Ziervolle Schleife am Bund vorn &lt;br&gt;&lt;/div&gt;</t>
  </si>
  <si>
    <t>&lt;div style='line-height:20px'&gt;
- Set aus BH und Slip &lt;br&gt;
- Ungefüttert und sexy durchsichtig &lt;br&gt;
- Softe, transparente Cups aus filigraner Spitze mit floralen Mustern und Punkten &lt;br&gt;
- Längenverstellbare Träger mit gestuktem Zierband &lt;br&gt;
- Verschluss hinten mit zwei Haken, 3-fach verstellbar für optimalen Halt &lt;br&gt; 
- Zwei ziervolle große Schleifen am Bund des Slip &lt;br&gt;&lt;/div&gt;</t>
  </si>
  <si>
    <t>&lt;div style='line-height:20px'&gt;
- Elegante, transparente Spitze &lt;br&gt;
- Am Bund florale Muster, darunter schwarz gepunktet &lt;br&gt;
- Im Schritt nicht durchsichtig &lt;br&gt;
- Ziervolle Schleifen rechts und links am Bund &lt;br&gt;&lt;/div&gt;</t>
  </si>
  <si>
    <t>&lt;div style='line-height:20px'&gt;
- Set aus BH und Slip &lt;br&gt;
- Contour-BH mit leichter Polsterung &lt;br&gt;
- Filigrane Spitze mit floralen Mustern an den Cups, Mesh entlang des Bandes &lt;br&gt;
- Längenverstellbare Träger, vorn als ziervolle Doppelträger ausgeführt &lt;br&gt;
- Verschluss hinten mit zwei Haken, 3-fach verstellbar für optimalen Halt &lt;br&gt; 
- Kontrastfarbene kleine Schleifen oben an den Cups und am Mittelsteg &lt;br&gt;&lt;/div&gt;</t>
  </si>
  <si>
    <t>&lt;div style='line-height:20px'&gt;Der wunderschöne &lt;i&gt;Kim&lt;/i&gt; Contour Bra kombiniert seidig weiches schwarz mit aufgenähten Blumenornamenten aus Spitze am oberen Rand der Cups und am Slip. Das ultra feine Material ist super angenehm zu tragen und die Contour-Watierung bietet einen perfekten Sitz. &lt;br&gt;&lt;br&gt; 
Material: &lt;br&gt;
88% Nylon, 12% Elasthan &lt;br&gt;&lt;/div&gt;</t>
  </si>
  <si>
    <t>&lt;div style='line-height:20px'&gt;
- Set aus BH und Slip &lt;br&gt;
- Contour-BH mit leichter Polsterung &lt;br&gt;
- Filigrane Spitze mit floralen Mustern am oberen Rand der Cups, Mesh entlang des Bandes und der Cups&lt;br&gt;
- Längenverstellbare Träger, vorn ziervoll bestickt &lt;br&gt;
- Verschluss hinten mit zwei Haken, 3-fach verstellbar für optimalen Halt &lt;br&gt; 
- Ziervolle kleine Schleife am Mittelsteg &lt;br&gt;&lt;/div&gt;</t>
  </si>
  <si>
    <t>&lt;div style='line-height:20px'&gt;Hergestellt aus feinstem Mesh mit Blumenornamenten aus Spitze. Zierschlaufen an Bund und Bein runden den Look ab. Passt perfekt zu unserem Kim Contour Bra.  &lt;br&gt;&lt;br&gt; 
Material: &lt;br&gt;
88% Nylon, 12% Elasthan &lt;br&gt;&lt;/div&gt;</t>
  </si>
  <si>
    <t>&lt;div style='line-height:20px'&gt;
- Elegantes, transparentes Material aus Spitze und Mesh &lt;br&gt;
- Spitze mit floralen Mustern &lt;br&gt;
- Im Schritt nicht durchsichtig &lt;br&gt;
- Ziervolle kleine Schleife mittig am Bund &lt;br&gt;&lt;/div&gt;</t>
  </si>
  <si>
    <t>&lt;div style='line-height:20px'&gt;
- Set aus BH und Slip &lt;br&gt;
- Push-Up BH mit mittlerer Polsterung &lt;br&gt;
- Filigrane Spitze über den Cups und am Band &lt;br&gt;
- Ziervolle schwarze Schleifen und Zierschlaufen an den Trägern&lt;br&gt;
- Längenverstellbare Träger &lt;br&gt;
- Verschluss hinten mit zwei Haken (drei Haken ab D-Cup), 3-fach verstellbar für optimalen Halt &lt;br&gt; 
- Slip mit dekorativer Spitze &lt;br&gt;&lt;/div&gt;</t>
  </si>
  <si>
    <t>&lt;div style='line-height:20px'&gt;
- Set aus BH und Slip &lt;br&gt;
- Ungepolsterter BH aus Spitze &lt;br&gt;
- Ziervolle schwarze Schleifen und Zierschlaufen an den Trägern&lt;br&gt;
- Längenverstellbare Träger &lt;br&gt;
- Verschluss hinten mit zwei Haken (drei Haken ab D-Cup), 3-fach verstellbar für optimalen Halt &lt;br&gt; 
- Slip mit dekorativer Spitze &lt;br&gt;&lt;/div&gt;</t>
  </si>
  <si>
    <t>&lt;div style='line-height:20px'&gt;
- Transparente Spitze und Mesh vorn und hinten &lt;br&gt; 
- Im Schritt nicht durchsichtig &lt;br&gt;
- Dekorativer Beinabschluss und kleine Schleife am Bund &lt;br&gt;
&lt;/div&gt;</t>
  </si>
  <si>
    <t>&lt;div style='line-height:20px'&gt;Wer sagt, grau sei langweilig? Unser Contour-BH &lt;i&gt;Kira&lt;/i&gt; beweist das Gegenteil! Schicke Details geben diesem BH einen besonderen Look: Spitze an den Cups, Träger vorne als Doppelträger und drei schwarze Zierschleifen als auffälligen Kontrast für einen klassischen Stil mit leicht verspielten Akzenten. Der passende Thong und Hipster legen noch viele Details drauf. &lt;br&gt;&lt;br&gt;
Material: &lt;br&gt;
86% Nylon, 14% Elasthan&lt;br&gt;&lt;/div&gt;</t>
  </si>
  <si>
    <t>&lt;div style='line-height:20px'&gt;
- Transparente Spitze mittig vorn, Mesh an den Seiten und hinten &lt;br&gt; 
- Im Schritt nicht durchsichtig &lt;br&gt;
- Zwei kontrastfarbene schwarze Schleifen am Bund&lt;br&gt;
&lt;/div&gt;</t>
  </si>
  <si>
    <t>&lt;div style='line-height:20px'&gt;Dieser T-Shirt-BH ist die perfekte Ergänzung für Deine tägliche Wäsche-Garderobe. Seidig weiche Cups mit Memory-Effekt sorgen für eine perfekte Passform. Nahtlöse Bänder lassen Dich diesen BH kaum spüren. Durch abnehmbare Träger kannst Du diese auch überkreut anbringen. Die dünne Contour-Fütterung schmiegt sich an Deine Brust und gibt wunderschöne Kurven. Spitze am Band unten rundet das Design des BH ab, passend zum Slip. Dieser BH ist ein Traum insbesondere für vollere Brüste. &lt;br&gt;&lt;br&gt;
Material BH: &lt;br&gt;
78% Nylon, 22% Elasthan &lt;br&gt; 
Material Slip: &lt;br&gt; 81% Nylon, 19% Elasthan &lt;br&gt;&lt;br&gt;&lt;/div&gt;</t>
  </si>
  <si>
    <t>&lt;div style='line-height:20px'&gt;Dieser T-Shirt-BH ist die perfekte Ergänzung für Deine tägliche Wäsche-Garderobe. Seidig weiche Cups mit Memory-Effekt sorgen für eine perfekte Passform. Nahtlöse Bänder lassen Dich diesen BH kaum spüren. Durch abnehmbare Träger kannst Du diese auch überkreut anbringen. Die dünne Contour-Fütterung schmiegt sich an Deine Brust und gibt wunderschöne Kurven. Spitze am Band unten rundet das Design des BH ab, passend zum Slip. Dieser BH ist ein Traum insbesondere für vollere Brüste. &lt;br&gt;&lt;br&gt;
Material BH: &lt;br&gt;
78% Nylon, 22% Elasthan &lt;br&gt; 
Material Slip:&lt;br&gt; 81% Nylon, 19% Elasthan &lt;br&gt;&lt;br&gt;&lt;/div&gt;</t>
  </si>
  <si>
    <t>&lt;div style='line-height:20px'&gt;Mit diesem Push-Up erhältst Du eine volle Cup-Größe mehr Volumen. Weiche Schaumpolsterung verwandelt Deine Brust in Deine Traumgröße. Besonders anschmiegsames, weiches Material mit einem eleganten seidigen Glanz und dezenter Spitze am Mittelsteg runden den Look ab. Die flexiblen Träger können auch überkreuz getragen werden. &lt;br&gt;&lt;br&gt;
Material BH: &lt;br&gt; 78% Nylon 22% Elasthan &lt;br&gt;
Material Slip: &lt; br&gt; Spitze: 90% Nylon 10% Elasthan &lt;br&gt; Stoff: 78% Nylon 22% Elasthan &lt;br&gt;&lt;/div&gt;</t>
  </si>
  <si>
    <t>&lt;div style='line-height:20px'&gt;Ein sexy Hipster für jeden Tag. Mit rundherum viel Spitze und etwas weniger hohem Schnitt passt dieser Slip nicht nur zu unserem Push-UP "Julia", sondern macht auch alleine immer eine gute Figur.&lt;br&gt;&lt;br&gt;
Material: &lt;br&gt; 
Stoff: 78% Nylon 22% Elasthan &lt;br&gt;
Spitze: 90% Nylon 10% Elasthan &lt;br&gt;&lt;/div&gt;</t>
  </si>
  <si>
    <t>&lt;div style='line-height:20px'&gt;&lt;i&gt;Emilia&lt;/i&gt; ist die ideale Kombination aus sportlich und sexy. Mit seinem weichen Stoff und dezenten diagonalen Streifen setzt der BH Akzente. Spitze am Band und kleine Schleifen am Mittelsteg und am Übergang von Cup zu Band geben ihm das gewisse Extra. Ein wunderbarer BH zum verlieben für jeden Tag.  &lt;br&gt;&lt;br&gt;
Material: &lt;br&gt;
Stoff: 91% Modal 9% Elasthan &lt;br&gt;
Spize: 80% Nylon 20% Elasthan &lt;br&gt;&lt;/div&gt;</t>
  </si>
  <si>
    <t>&lt;div style='line-height:20px'&gt;Sportlich sexy wirkt diese Boyshort. Sie passt perfekt unter Deine Lieblingsjeans und schmeichelt Deiner Haut mit ihrem weichen Stoff. &lt;br&gt;&lt;br&gt;
Material: &lt;br&gt;
Stoff: 91% Modal 9% Elasthan &lt;br&gt;
Spize: 80% Nylon 20% Elasthan &lt;br&gt;&lt;/div&gt;</t>
  </si>
  <si>
    <t>&lt;div style='line-height:20px'&gt;&lt;i&gt;Lina&lt;/i&gt; ist die ideale kombination aus sportlich und sexy. Mit seinem weichen Stoff und dezenten diagonalen Streifen setzt der BH Akzente. Spitze am Band und kleine Schleifen am Mittelsteg und am Übergang von Cup zu Band geben ihm das gewisse Extra. Ein wunderbarer BH zum verlieben für jeden Tag.  &lt;br&gt;&lt;br&gt;
Material: &lt;br&gt;
Stoff: 91% Modal 9% Elasthan &lt;br&gt;
Spize: 80% Nylon 20% Elasthan &lt;br&gt;&lt;/div&gt;</t>
  </si>
  <si>
    <t>&lt;div style='line-height:20px'&gt;Mit unserem Push-Up BH Anna kommen kleinere Cups ganz groß raus. In kleinen Größen ist die Auswahl schicker Styles oft gering &amp;ndash; aber nicht bei uns! Dieser Push-Up hat den tiefen Ausschnitt eines  Plunge-BHs kombiniert mit mittelstarker Polsterung, die ein traumhaftes Dekolleté formt und auch unter tiefen V-Ausschnitten unsichtbar bleibt. Optimal in Szene gesetzt wirst Du dazu von dezent unifarben gemustertem und leicht transparentem Mesh-Stoff. Mesh ist die neue Spitze &amp;ndash; toll anzusehen, feiner gemustert und klarer strukturiert als Spitze. Eine umwerfende Kombination, besonders mit der passenden Boyshort. &lt;br&gt;&lt;br&gt;
Material: &lt;br&gt;
88% Polyamid, 12% Elasthan &lt;br&gt;&lt;/div&gt;</t>
  </si>
  <si>
    <t>&lt;div style='line-height:20px'&gt;Schlichte Eleganz war selten so schön. Diese Boyshort aus unifarben gemustertem und leicht transparentem Mesh Stoff lässt Dich mit kleinen Größen ganz groß herauskommen. Mesh ist die neue Spitze &amp;ndash; toll anzusehen, feiner gemustert und klarer strukturiert als Spitze. Der Beinabschluß ist nahtlos eingewebt und besonders angenehm zu tragen. Die unifarbe Schleife am Bund rundet diese schicke Design gekonnt ab. What a cutie! &lt;br&gt;&lt;br&gt;
Material: &lt;br&gt;
88% Polyamid, 12% Elasthan &lt;br&gt;&lt;/div&gt;</t>
  </si>
  <si>
    <t>&lt;div style='line-height:20px'&gt;&lt;i&gt;Lara&lt;/i&gt; ist Dein Begleiter für Tag und Nacht und für jedes Outfit. Dieser Plunge-BH mit tiefem Mittelstag passt hervorragend auch zu tief ausgeschnittenen Kleider und T-Shirts. Mit seinem dezenten push-up formt er ein wundervolless Dekolleté, das Du lieben wirst. Üppige Spitze liegt flach am Körper an und dehnt sich perfekt über Brust und Haut aus. Für Deinen Look kannst Du zwischen einer Boyshort und einem Thong wählen, die beide klasse aussehen und mit Ihrer vielen Spitze genau den Touch Weiblichkeit geben, den Du suchst. So machen kleine Größen richtig Spaß! &lt;br&gt;&lt;br&gt;
Material: &lt;br&gt;
88% Polyamid, 12% Elasthan &lt;br&gt;&lt;/div&gt;</t>
  </si>
  <si>
    <t>&lt;div style='line-height:20px'&gt;Unsere Lara Boyshort ist ein Traum aus Spitze, einfach zum verlieben. Zierlich, weiblick, umwerfend. Dazu passt unser Plunge-BH Lara, zusammen sehen beide noch besser aus als einzeln. &lt;br&gt;&lt;br&gt;
Material: &lt;br&gt;
88% Polyamid, 12% Elasthan &lt;br&gt;&lt;/div&gt;</t>
  </si>
  <si>
    <t>&lt;div style='line-height:20px'&gt;Der Lara Thong umschmeichelt Deine Hüfte mit viel Spitze, und zeigt im typischen Thong-Stil darunter viel Haut. Ein Traum aus Spitze und seeehr sexy. Dazu passt unser Plunge-BH Lara, zusammen sehen beide noch besser aus als eineln. &lt;br&gt;&lt;br&gt;
Material: &lt;br&gt;
88% Polyamid, 12% Elasthan &lt;br&gt;&lt;/div&gt;</t>
  </si>
  <si>
    <t>&lt;div style='line-height:20px'&gt;&lt;i&gt;Sarah&lt;/i&gt; ist Dein Begleiter für Tag und Nacht und für jedes Outfit. Dieser Plunge-BH mit tiefem Mittelstag passt hervorragend auch zu tief ausgeschnittenen Kleider und T-Shirts. Mit seinem dezenten push-up formt er ein wundervolless Dekolleté, das Du lieben wirst. Üppige Spitze liegt flach am Körper an und dehnt sich perfekt über Brust und Haut aus. Für Deinen Look kannst Du zwischen einer Boyshort und einem Thong wählen, die beide klasse aussehen und mit Ihrer vielen Spitze genau den Touch Weiblichkeit geben, den Du suchst. So machen kleine Größen richtig Spaß! &lt;br&gt;&lt;br&gt;
Material: &lt;br&gt;
88% Polyamid, 12% Elasthan &lt;br&gt;&lt;/div&gt;</t>
  </si>
  <si>
    <t>&lt;div style='line-height:20px'&gt;Unsere Sarah Boyshort ist ein Traum aus Spitze, einfach zum verlieben. Zierlich, weiblick, umwerfend. Dazu passt unser Plunge-BH Sarah, zusammen sehen beide noch besser aus als einzeln. &lt;br&gt;&lt;br&gt;
Material: &lt;br&gt;
88% Polyamid, 12% Elasthan &lt;br&gt;&lt;/div&gt;</t>
  </si>
  <si>
    <t>&lt;div style='line-height:20px'&gt;Der Sarah Thong umschmeichelt Deine Hüfte mit viel Spitze, und zeigt im typischen Thong-Stil darunter viel Haut. Ein Traum aus Spitze und seeehr sexy. Dazu passt unser Plunge-BH Lara, zusammen sehen beide noch besser aus als eineln. &lt;br&gt;&lt;br&gt;
Material: &lt;br&gt;
88% Polyamid, 12% Elasthan &lt;br&gt;&lt;/div&gt;</t>
  </si>
  <si>
    <t>&lt;div style='line-height:20px'&gt;Würde eine kleine Märchenfeen einen BHs tragen, dann wäre es dieser. Unser Push-Up &lt;i&gt;Elena&lt;/i&gt; hat den tiefen Ausschnitt eines  Plunge-BHs kombiniert mit mittelstarker Polsterung, die ein traumhaftes Dekolleté formt. Auch unter tiefen V-Ausschnitten fällt dieser BH nicht auf. Über die Cups spannt elegant ein leicht transparenter Mesh-Stoff mit jugendlichem Punktemuster. Mesh ist die neue Spitze &amp;ndash; toll anzusehen, feiner gemustert und klarer strukturiert als Spitze. Zusammen mit dem passenden Bikini-Panty oder Thong eine umwerfende Kombination. &lt;br&gt;&lt;br&gt;
Material: &lt;br&gt;
88% Polyamid, 12% Elasthan &lt;br&gt;&lt;/div&gt;</t>
  </si>
  <si>
    <t>&lt;div style='line-height:20px'&gt;Schlichte Eleganz war noch nie so verzaubernd. Dieser Bikini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&lt;br&gt;&lt;/div&gt;</t>
  </si>
  <si>
    <t>&lt;div style='line-height:20px'&gt;Schlichte Eleganz war noch nie so verzaubernd. Dieser Thong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&lt;br&gt;&lt;/div&gt;</t>
  </si>
  <si>
    <t>&lt;div style='line-height:20px'&gt;Du suchst etwas mehr Freiheit? Unser Thong &lt;i&gt;Pia&lt;/i&gt; kombiniert verspielt und sexy zu einem unwiederstehlichen Design mit üppiger Spitze vorne und wenig Stoff hinten, wo leicht transparenter Mesh das Design abrundet. Seriously sexy! &lt;br&gt;&lt;br&gt;
Material: &lt;br&gt;
100% Polyester &lt;br&gt;&lt;/div&gt;</t>
  </si>
  <si>
    <t>&lt;div style='line-height:20px'&gt;Ein Traum aus leichter, transparenter Spitze &amp;ndash; schöner kann verspielt-sexy und klassisch nicht kombiniert werden. In diesem Slip machst Du immer eine gute Figur und siehst hinreißend aus. &lt;br&gt;&lt;br&gt;
Material: &lt;br&gt;
100% Polyester &lt;br&gt;&lt;/div&gt;</t>
  </si>
  <si>
    <t>&lt;div style='line-height:20px'&gt;Umwerfend elegant. Unser Push-up BH &lt;i&gt;Alicia&lt;/i&gt; beeindruckt mit klassischem Design und wunderschöner Spitze &amp;ndash; Style, der seinesgleichen sucht! Cups und Band sind üppig besetzt mit ziervoller Spitze und besonders die Spitze unten am Band setzt elegant verspielte Akzente. Drei kleine Schleifen am Mittelstag und an den Trägern sowie Zierschleifen entlang der Träger runden das Design ab. Natürlich sieht dieser Push-Up BH nicht nur top aus, sondern formt auch ein klasse Dekolleté. Dazu passend stehen diesem BH-Traum ein Bikini und Hipster zur Seite. Beide sind echte Hingucker mit tollem Design und aufwändiger Spitze, die den BH fast noch in den Schatten stellt. &lt;br&gt;&lt;br&gt;
Material: &lt;br&gt;
88% Nylon, 12% Elasthan&lt;br&gt;&lt;/div&gt;</t>
  </si>
  <si>
    <t>&lt;div style='line-height:20px'&gt;Umwerfend schön. Der ungefütterte BH &lt;i&gt;Alicia&lt;/i&gt; beeindruckt mit klassichem Design und wunderschönen Details aus Spitze &amp;ndash; einfach umwerfend! Spitze unten am Band und drei kleine Schleifen an Mittelsteg und Trägern setzen elegante Akzente, die auffallen. Die ungefütterten Cups bestehen großteils aus nicht transparenter Spitze, so dass dieser BH fast aussieht wie ein Schalen-BH. Der passende Bikini und Hipster nehmen den elegantem Stil perfekt auf und legen noch viele Details drauf. Beide sind echte Hingucker mit hinreißendem Design und viel aufwändiger Spitze. &lt;br&gt;&lt;br&gt;
Material: &lt;br&gt;
88% Nylon, 12% Elasthan&lt;br&gt;&lt;/div&gt;</t>
  </si>
  <si>
    <t>&lt;div style='line-height:20px'&gt;Unser Bikini-Slip &lt;i&gt;Alicia&lt;/i&gt; ist ein Traum aus leichter, transparenter Spitze. Flächige Muster aus Spitze werden gekonnt kombiniert mit feinem Mesh. Ein Slip, der auffallen und gesehen werden möchte! Besonders klasse siehst Du im passenden BH aus &amp;ndash; einfach unwiederstehlich! &lt;br&gt;&lt;br&gt;
Material: &lt;br&gt;
88% Nylon, 12% Elasthan&lt;br&gt;&lt;/div&gt;</t>
  </si>
  <si>
    <t>&lt;div style='line-height:20px'&gt;Unser Hipster-Slip &lt;i&gt;Alicia&lt;/i&gt; ist ein Traum aus leichter, transparenter Spitze. Flächige Muster aus Spitze werden gekonnt kombiniert mit feinem Mesh. Ein Slip, der auffallen und gesehen werden möchte! Besonders klasse siehst Du im passenden BH aus &amp;ndash; einfach unwiederstehlich! &lt;br&gt;&lt;br&gt;
Material: &lt;br&gt;
88% Nylon, 12% Elasthan&lt;br&gt;&lt;/div&gt;</t>
  </si>
  <si>
    <t>&lt;div style='line-height:20px'&gt;Die Kombination aus transparenter Spitze und Mesh gibt unserem Thong &lt;i&gt;Kira&lt;/i&gt; das besondere Etwas. Zwei kontrastfarbene schwarze Schleifen nehmen das Design unseres passenden Contour-BH &lt;i&gt;Kira&lt;/i&gt; auf. Design zum verlieben! &lt;br&gt;&lt;br&gt;
Material: &lt;br&gt;
86% Nylon, 14% Elasthan&lt;br&gt;&lt;/div&gt;</t>
  </si>
  <si>
    <t>&lt;div style='line-height:20px'&gt;Die Kombination aus transparenter Spitze und Mesh gibt unserem Hipster &lt;i&gt;Kira&lt;/i&gt; das besondere Etwas. Zwei kontrastfarbene schwarze Schleifen nehmen das Design unseres passenden Contour-BH &lt;i&gt;Kira&lt;/i&gt; auf. Design zum verlieben! &lt;br&gt;&lt;br&gt;
Material: &lt;br&gt;
86% Nylon, 14% Elasthan&lt;br&gt;&lt;/div&gt;</t>
  </si>
  <si>
    <t>Charly Contour</t>
  </si>
  <si>
    <t>Charly Thong</t>
  </si>
  <si>
    <t>Eva Balconette</t>
  </si>
  <si>
    <t>&lt;div style='line-height:20px'&gt;
- Set aus BH und Slip &lt;br&gt;
- Balconette-BH mit mittlerer Polsterung, die etwas mehr Volumen verleiht &lt;br&gt;
- Filigrane Spitze mit floralen Mustern und Punkten, Schleife am Mittelsteg &lt;br&gt;
- Längenverstellbare Träger mit gestuktem Zierband &lt;br&gt;
- Verschluss hinten mit zwei Haken, 3-fach verstellbar für optimalen Halt &lt;br&gt; 
- Zwei ziervolle große Schleifen am Bund des Slip &lt;br&gt;&lt;/div&gt;</t>
  </si>
  <si>
    <t>&lt;div style='line-height:20px'&gt;Der Balconette BH &lt;i&gt;Eva&lt;/i&gt; spielt gekonnt mit Kontrasten zwischen Schwarz und hautfarbenen Tönen &amp;ndash; ein klasse Look, der bereits in Deinem Kleiderschrank auffällt! Mit diesem BH setzt Du Dich von der Menge langweilger BHs ganz sicher ab. Ein aufregender Nude-Look entsteht durch die hautfarbenen Cups, die von schwarze Spitze mit schickem floralen Muster elegant überspannt werden. Perfekt aufgenommen wird dieser Look durch den passenden Bikini und Thong aus der gleichen schwarzen Spitze und elegantem Mesh mit Streifen. Die kontrastfarbene Schleife an Mittelsteg und Slip setzt das i-Tüpfelchen auf diese Augenweide. In diesem Set sieht einfach jeder hinreißend aus! &lt;br&gt;&lt;br&gt;
Material: &lt;br&gt;
85% Nylon, 15% Elasthan&lt;br&gt;&lt;/div&gt;</t>
  </si>
  <si>
    <t>&lt;div style='line-height:20px'&gt;
- Set aus BH und Slip &lt;br&gt;
- Balconette BH mit leichter Contour-Fütterung &lt;br&gt;
- Längenverstellbare, abnehmbare Träger &lt;br&gt;
- Träger können klassisch, überkreuz oder einseitig getragen werden &amp;ndash; oder ganz weggelassen werden &lt;br&gt; 
- Filigrane Spitze und Mesh über hautfarbenen Cups &lt;br&gt;
- Kontrastfarbene Schleife am Mittelsteg &lt;br&gt;
- Verschluss hinten mit zwei Haken (drei Haken ab D-Cup), 3-fach verstellbar für optimalen Halt &lt;br&gt; 
- Slip im gleichen Design aus edler Spitze und schickem Mesh mit dekorativer Spitze &lt;br&gt;&lt;/div&gt;</t>
  </si>
  <si>
    <t>Balconette BH, leichte Contour-Polsterung</t>
  </si>
  <si>
    <t>Jil Balconette</t>
  </si>
  <si>
    <t>Jil Unlined</t>
  </si>
  <si>
    <t>Jil Bikini</t>
  </si>
  <si>
    <t>&lt;div style='line-height:20px'&gt;Schöner kann verspielt-sexy und klassisch nicht kombiniert werden. Unser Balconette BH &lt;i&gt;Jil&lt;/i&gt; sieht toll aus und formt wunderbar volle Brüste. Die Fülle an Details gibt ihm seinen besonderen Look: Spitze am oberen Teil der Cups, gepunktet am unteren Teil der Cups, und Träger mit gestuktem Zierband. Die Hose nimmt den Look des BH perfekt auf und ist ein absoluter Hingucker mit Schleifchen am Bund und viel transparenter Spitze. &lt;br&gt;&lt;br&gt;
Material: &lt;br&gt; 90% Nylon, 10% Elasthan &lt;br&gt;&lt;/div&gt;</t>
  </si>
  <si>
    <t>&lt;div style='line-height:20px'&gt;Ein Traum aus Spitze &amp;ndash; schöner kann verspielt-sexy und klassisch nicht kombiniert werden. Unser ungefütterte Bügel-BH &lt;i&gt;Jil&lt;/i&gt; umschmeichelt Deine Haut mit viel transparenter Spitze in aufwendigen Mustern, perfekt ergänzt um etwas weniger transparente Spitze mit schicken schwarzen Punkten am äußeren und unteren Teil der Cups. Die Hose nimmt den Look des BH perfekt auf und ist ein absoluter Hingucker mit Ihren Schleifchen am Bund und transparenter Spitze. &lt;br&gt;&lt;br&gt;
Material: &lt;br&gt; 90% Nylon, 10% Elasthan &lt;br&gt;&lt;br&gt;
Hinweis: Unser Model trägt hautfarbene &lt;i&gt;nippler covers&lt;/i&gt; &amp;ndash; Du darsft gerne mehr zeigen, aber für unserer Website ist dieser BH sonst einfach zu sexy... &lt;br&gt;&lt;/div&gt;</t>
  </si>
  <si>
    <t>Balconette</t>
  </si>
  <si>
    <t>Rot</t>
  </si>
  <si>
    <t>color_name_detail</t>
  </si>
  <si>
    <t>color_detail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</si>
</sst>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0" fillId="0" borderId="0" xfId="0" applyAlignment="1">
      <alignment wrapText="1"/>
    </xf>
    <xf numFmtId="0" fontId="1" fillId="0" borderId="0" xfId="0" applyFont="1"/>
    <xf numFmtId="9" fontId="0" fillId="4" borderId="0" xfId="1" applyFont="1" applyFill="1" applyAlignment="1">
      <alignment wrapText="1"/>
    </xf>
  </cellXfs>
  <cellStyles count="3">
    <cellStyle name="Normal" xfId="0" builtinId="0"/>
    <cellStyle name="Normal 2" xfId="2" xr:uid="{00000000-0005-0000-0000-00002F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H96"/>
  <sheetViews>
    <sheetView tabSelected="1" zoomScaleNormal="100" workbookViewId="0">
      <pane xSplit="12" ySplit="1" topLeftCell="M2" activePane="bottomRight" state="frozen"/>
      <selection pane="topRight" activeCell="M1" sqref="M1"/>
      <selection pane="bottomLeft" activeCell="A2" sqref="A2"/>
      <selection pane="bottomRight" activeCell="M2" sqref="M2"/>
    </sheetView>
  </sheetViews>
  <sheetFormatPr defaultColWidth="8.85546875" defaultRowHeight="15" outlineLevelCol="1" x14ac:dyDescent="0.25"/>
  <cols>
    <col min="2" max="2" width="8.85546875" hidden="1" customWidth="1" outlineLevel="1"/>
    <col min="3" max="3" width="8.85546875" collapsed="1"/>
    <col min="4" max="5" width="8.85546875" hidden="1" customWidth="1" outlineLevel="1"/>
    <col min="6" max="6" width="78" hidden="1" customWidth="1" outlineLevel="1"/>
    <col min="7" max="7" width="52.85546875" hidden="1" customWidth="1" outlineLevel="1"/>
    <col min="8" max="8" width="8.85546875" collapsed="1"/>
    <col min="10" max="10" width="33" bestFit="1" customWidth="1"/>
    <col min="13" max="13" width="9.42578125" customWidth="1"/>
    <col min="15" max="20" width="8.85546875" customWidth="1" outlineLevel="1"/>
    <col min="21" max="21" width="16.140625" bestFit="1" customWidth="1"/>
    <col min="45" max="48" width="8.85546875" customWidth="1" outlineLevel="1"/>
    <col min="56" max="56" width="30.42578125" bestFit="1" customWidth="1"/>
  </cols>
  <sheetData>
    <row r="1" spans="1:60" x14ac:dyDescent="0.25">
      <c r="A1" t="s">
        <v>0</v>
      </c>
      <c r="B1" s="1" t="s">
        <v>1</v>
      </c>
      <c r="C1" t="s">
        <v>2</v>
      </c>
      <c r="D1" t="s">
        <v>3</v>
      </c>
      <c r="E1" t="s">
        <v>4</v>
      </c>
      <c r="F1" t="s">
        <v>5</v>
      </c>
      <c r="G1" t="s">
        <v>6</v>
      </c>
      <c r="H1" t="s">
        <v>7</v>
      </c>
      <c r="I1" t="s">
        <v>8</v>
      </c>
      <c r="J1" t="s">
        <v>9</v>
      </c>
      <c r="K1" s="2" t="s">
        <v>10</v>
      </c>
      <c r="L1" t="s">
        <v>264</v>
      </c>
      <c r="M1" t="s">
        <v>11</v>
      </c>
      <c r="N1" t="s">
        <v>12</v>
      </c>
      <c r="O1" s="1" t="s">
        <v>13</v>
      </c>
      <c r="P1" s="1" t="s">
        <v>14</v>
      </c>
      <c r="Q1" s="1" t="s">
        <v>15</v>
      </c>
      <c r="R1" s="1" t="s">
        <v>16</v>
      </c>
      <c r="S1" s="1" t="s">
        <v>17</v>
      </c>
      <c r="T1" s="1" t="s">
        <v>18</v>
      </c>
      <c r="U1" t="s">
        <v>19</v>
      </c>
      <c r="V1" t="s">
        <v>117</v>
      </c>
      <c r="W1" t="s">
        <v>123</v>
      </c>
      <c r="X1" t="s">
        <v>124</v>
      </c>
      <c r="Y1" t="s">
        <v>125</v>
      </c>
      <c r="Z1" t="s">
        <v>118</v>
      </c>
      <c r="AA1" t="s">
        <v>119</v>
      </c>
      <c r="AB1" t="s">
        <v>120</v>
      </c>
      <c r="AC1" t="s">
        <v>121</v>
      </c>
      <c r="AD1" t="s">
        <v>122</v>
      </c>
      <c r="AE1" t="s">
        <v>226</v>
      </c>
      <c r="AF1" t="s">
        <v>164</v>
      </c>
      <c r="AG1" t="s">
        <v>20</v>
      </c>
      <c r="AH1" t="s">
        <v>21</v>
      </c>
      <c r="AI1" t="s">
        <v>22</v>
      </c>
      <c r="AJ1" t="s">
        <v>23</v>
      </c>
      <c r="AK1" t="s">
        <v>225</v>
      </c>
      <c r="AL1" t="s">
        <v>165</v>
      </c>
      <c r="AM1" s="1" t="s">
        <v>187</v>
      </c>
      <c r="AN1" t="s">
        <v>208</v>
      </c>
      <c r="AO1" t="s">
        <v>24</v>
      </c>
      <c r="AP1" t="s">
        <v>25</v>
      </c>
      <c r="AQ1" t="s">
        <v>26</v>
      </c>
      <c r="AR1" t="s">
        <v>137</v>
      </c>
      <c r="AS1" t="s">
        <v>27</v>
      </c>
      <c r="AT1" t="s">
        <v>28</v>
      </c>
      <c r="AU1" t="s">
        <v>29</v>
      </c>
      <c r="AV1" t="s">
        <v>30</v>
      </c>
      <c r="AW1" t="s">
        <v>31</v>
      </c>
      <c r="AX1" s="1" t="s">
        <v>103</v>
      </c>
      <c r="AY1" t="s">
        <v>32</v>
      </c>
      <c r="AZ1" t="s">
        <v>33</v>
      </c>
      <c r="BA1" t="s">
        <v>224</v>
      </c>
      <c r="BB1" t="s">
        <v>34</v>
      </c>
      <c r="BC1" t="s">
        <v>35</v>
      </c>
      <c r="BD1" t="s">
        <v>253</v>
      </c>
      <c r="BE1" t="s">
        <v>265</v>
      </c>
      <c r="BF1" t="s">
        <v>269</v>
      </c>
      <c r="BG1" t="s">
        <v>404</v>
      </c>
      <c r="BH1" t="s">
        <v>405</v>
      </c>
    </row>
    <row r="2" spans="1:60" ht="210" x14ac:dyDescent="0.25">
      <c r="A2" t="s">
        <v>239</v>
      </c>
      <c r="B2" t="s">
        <v>43</v>
      </c>
      <c r="D2">
        <v>39.950000000000003</v>
      </c>
      <c r="E2">
        <v>29.95</v>
      </c>
      <c r="F2" s="4" t="s">
        <v>299</v>
      </c>
      <c r="G2" s="4" t="s">
        <v>300</v>
      </c>
      <c r="H2" t="s">
        <v>36</v>
      </c>
      <c r="I2" t="s">
        <v>37</v>
      </c>
      <c r="J2" s="3" t="s">
        <v>203</v>
      </c>
      <c r="K2" t="str">
        <f t="shared" ref="K2:K33" si="0">A2</f>
        <v>Janet Unlined</v>
      </c>
      <c r="L2" t="s">
        <v>113</v>
      </c>
      <c r="M2" t="str">
        <f>LEFT(L2,1)&amp;LEFT(BE2,3)&amp;BH2&amp;VLOOKUP(MID(A2,1+FIND(" ",A2),LEN(A2)),Typologie!$G$2:$H$30,2,FALSE)</f>
        <v>P1011111</v>
      </c>
      <c r="N2" t="str">
        <f>LEFT(L2,1)&amp;LEFT(BE2,3)&amp;BH2</f>
        <v>P10111</v>
      </c>
      <c r="U2" t="s">
        <v>39</v>
      </c>
      <c r="Y2" t="s">
        <v>38</v>
      </c>
      <c r="AK2" t="s">
        <v>38</v>
      </c>
      <c r="AL2" t="str">
        <f t="shared" ref="AL2:AL33" si="1">IF(OR(AR2="x",AQ2="x"),"x","")</f>
        <v/>
      </c>
      <c r="AM2" s="1"/>
      <c r="AN2" t="s">
        <v>38</v>
      </c>
      <c r="AO2" t="s">
        <v>38</v>
      </c>
      <c r="AS2" t="str">
        <f>IF(LOWER($AW2)="nude",1,"")</f>
        <v/>
      </c>
      <c r="AT2" t="str">
        <f>IF(LOWER($AW2)="hell",1,"")</f>
        <v/>
      </c>
      <c r="AU2">
        <f>IF(LOWER($AW2)="dunkel",1,"")</f>
        <v>1</v>
      </c>
      <c r="AV2" t="str">
        <f>IF(LOWER($AW2)="printed",1,"")</f>
        <v/>
      </c>
      <c r="AW2" t="s">
        <v>51</v>
      </c>
      <c r="AX2" t="str">
        <f>INDEX(Typologie!$A$2:$A$50,MATCH(1*(LEFT(BH2,1)&amp;"0"),Typologie!$B$2:$B$50,0))</f>
        <v>Schwarz</v>
      </c>
      <c r="AY2" t="str">
        <f>LEFT(BH2,1)&amp;"0"</f>
        <v>10</v>
      </c>
      <c r="AZ2">
        <v>2</v>
      </c>
      <c r="BD2" t="s">
        <v>270</v>
      </c>
      <c r="BE2">
        <f>VLOOKUP(L2,Typologie!$D$1:$E$56,2,0)</f>
        <v>101</v>
      </c>
      <c r="BF2" t="str">
        <f>_xlfn.CONCAT(BE2,RIGHT(M2,2))</f>
        <v>10111</v>
      </c>
      <c r="BG2" t="s">
        <v>104</v>
      </c>
      <c r="BH2">
        <f>VLOOKUP(BG2,Typologie!$A$1:$B$46,2,0)</f>
        <v>11</v>
      </c>
    </row>
    <row r="3" spans="1:60" ht="135" x14ac:dyDescent="0.25">
      <c r="A3" t="s">
        <v>97</v>
      </c>
      <c r="B3" t="s">
        <v>44</v>
      </c>
      <c r="C3" t="s">
        <v>96</v>
      </c>
      <c r="D3">
        <v>12.95</v>
      </c>
      <c r="E3">
        <v>12.95</v>
      </c>
      <c r="F3" s="4" t="s">
        <v>301</v>
      </c>
      <c r="G3" s="4" t="s">
        <v>302</v>
      </c>
      <c r="H3" t="s">
        <v>36</v>
      </c>
      <c r="I3" t="s">
        <v>41</v>
      </c>
      <c r="J3" s="3" t="s">
        <v>126</v>
      </c>
      <c r="K3" t="str">
        <f t="shared" si="0"/>
        <v>Janet Bikini</v>
      </c>
      <c r="L3" t="s">
        <v>113</v>
      </c>
      <c r="M3" t="str">
        <f>LEFT(L3,1)&amp;LEFT(BE3,3)&amp;BH3&amp;VLOOKUP(MID(A3,1+FIND(" ",A3),LEN(A3)),Typologie!$G$2:$H$30,2,FALSE)</f>
        <v>P1011181</v>
      </c>
      <c r="N3" t="str">
        <f>LEFT(L3,1)&amp;LEFT(BE3,3)&amp;BH3</f>
        <v>P10111</v>
      </c>
      <c r="U3" t="s">
        <v>39</v>
      </c>
      <c r="AA3" t="s">
        <v>38</v>
      </c>
      <c r="AL3" t="str">
        <f t="shared" si="1"/>
        <v/>
      </c>
      <c r="AN3" t="s">
        <v>38</v>
      </c>
      <c r="AS3" t="str">
        <f t="shared" ref="AS3:AS66" si="2">IF(LOWER($AW3)="nude",1,"")</f>
        <v/>
      </c>
      <c r="AT3" t="str">
        <f t="shared" ref="AT3:AT66" si="3">IF(LOWER($AW3)="hell",1,"")</f>
        <v/>
      </c>
      <c r="AU3">
        <f t="shared" ref="AU3:AU66" si="4">IF(LOWER($AW3)="dunkel",1,"")</f>
        <v>1</v>
      </c>
      <c r="AV3" t="str">
        <f t="shared" ref="AV3:AV66" si="5">IF(LOWER($AW3)="printed",1,"")</f>
        <v/>
      </c>
      <c r="AW3" t="s">
        <v>51</v>
      </c>
      <c r="AX3" t="str">
        <f>INDEX(Typologie!$A$2:$A$50,MATCH(1*(LEFT(BH3,1)&amp;"0"),Typologie!$B$2:$B$50,0))</f>
        <v>Schwarz</v>
      </c>
      <c r="AY3" t="str">
        <f t="shared" ref="AY3:AY66" si="6">LEFT(BH3,1)&amp;"0"</f>
        <v>10</v>
      </c>
      <c r="AZ3">
        <v>2</v>
      </c>
      <c r="BD3" t="s">
        <v>270</v>
      </c>
      <c r="BE3">
        <f>VLOOKUP(L3,Typologie!$D$1:$E$56,2,0)</f>
        <v>101</v>
      </c>
      <c r="BF3" t="str">
        <f t="shared" ref="BF3:BF66" si="7">_xlfn.CONCAT(BE3,RIGHT(M3,2))</f>
        <v>10181</v>
      </c>
      <c r="BG3" t="s">
        <v>104</v>
      </c>
      <c r="BH3">
        <f>VLOOKUP(BG3,Typologie!$A$1:$B$46,2,0)</f>
        <v>11</v>
      </c>
    </row>
    <row r="4" spans="1:60" ht="165" x14ac:dyDescent="0.25">
      <c r="A4" t="s">
        <v>240</v>
      </c>
      <c r="D4">
        <v>39.950000000000003</v>
      </c>
      <c r="E4">
        <v>29.95</v>
      </c>
      <c r="F4" s="4" t="s">
        <v>365</v>
      </c>
      <c r="G4" s="4" t="s">
        <v>303</v>
      </c>
      <c r="H4" t="s">
        <v>36</v>
      </c>
      <c r="I4" t="s">
        <v>37</v>
      </c>
      <c r="J4" s="3" t="s">
        <v>202</v>
      </c>
      <c r="K4" t="str">
        <f t="shared" si="0"/>
        <v>Laura Contour</v>
      </c>
      <c r="L4" t="s">
        <v>112</v>
      </c>
      <c r="M4" t="str">
        <f>LEFT(L4,1)&amp;LEFT(BE4,3)&amp;BH4&amp;VLOOKUP(MID(A4,1+FIND(" ",A4),LEN(A4)),Typologie!$G$2:$H$30,2,FALSE)</f>
        <v>P1023021</v>
      </c>
      <c r="N4" t="str">
        <f>LEFT(L4,1)&amp;LEFT(BE4,3)&amp;BH4</f>
        <v>P10230</v>
      </c>
      <c r="U4" t="s">
        <v>17</v>
      </c>
      <c r="Y4" t="s">
        <v>38</v>
      </c>
      <c r="AE4" t="s">
        <v>38</v>
      </c>
      <c r="AL4" t="str">
        <f t="shared" si="1"/>
        <v/>
      </c>
      <c r="AM4" s="1"/>
      <c r="AP4" t="s">
        <v>38</v>
      </c>
      <c r="AS4">
        <f t="shared" si="2"/>
        <v>1</v>
      </c>
      <c r="AT4" t="str">
        <f t="shared" si="3"/>
        <v/>
      </c>
      <c r="AU4" t="str">
        <f t="shared" si="4"/>
        <v/>
      </c>
      <c r="AV4" t="str">
        <f t="shared" si="5"/>
        <v/>
      </c>
      <c r="AW4" t="s">
        <v>266</v>
      </c>
      <c r="AX4" t="str">
        <f>INDEX(Typologie!$A$2:$A$50,MATCH(1*(LEFT(BH4,1)&amp;"0"),Typologie!$B$2:$B$50,0))</f>
        <v>Nude</v>
      </c>
      <c r="AY4" t="str">
        <f t="shared" si="6"/>
        <v>30</v>
      </c>
      <c r="AZ4">
        <v>19</v>
      </c>
      <c r="BD4" t="s">
        <v>271</v>
      </c>
      <c r="BE4">
        <f>VLOOKUP(L4,Typologie!$D$1:$E$56,2,0)</f>
        <v>102</v>
      </c>
      <c r="BF4" t="str">
        <f t="shared" si="7"/>
        <v>10221</v>
      </c>
      <c r="BG4" t="s">
        <v>99</v>
      </c>
      <c r="BH4">
        <f>VLOOKUP(BG4,Typologie!$A$1:$B$46,2,0)</f>
        <v>30</v>
      </c>
    </row>
    <row r="5" spans="1:60" ht="105" x14ac:dyDescent="0.25">
      <c r="A5" t="s">
        <v>100</v>
      </c>
      <c r="C5" t="s">
        <v>50</v>
      </c>
      <c r="D5">
        <v>12.95</v>
      </c>
      <c r="E5">
        <v>12.95</v>
      </c>
      <c r="F5" s="4" t="s">
        <v>304</v>
      </c>
      <c r="G5" s="4" t="s">
        <v>305</v>
      </c>
      <c r="H5" t="s">
        <v>36</v>
      </c>
      <c r="I5" t="s">
        <v>41</v>
      </c>
      <c r="J5" s="3" t="s">
        <v>98</v>
      </c>
      <c r="K5" t="str">
        <f t="shared" si="0"/>
        <v>Laura Hipster</v>
      </c>
      <c r="L5" t="s">
        <v>112</v>
      </c>
      <c r="M5" t="str">
        <f>LEFT(L5,1)&amp;LEFT(BE5,3)&amp;BH5&amp;VLOOKUP(MID(A5,1+FIND(" ",A5),LEN(A5)),Typologie!$G$2:$H$30,2,FALSE)</f>
        <v>P1023082</v>
      </c>
      <c r="N5" t="str">
        <f>LEFT(L5,1)&amp;LEFT(BE5,3)&amp;BH5</f>
        <v>P10230</v>
      </c>
      <c r="U5" t="s">
        <v>17</v>
      </c>
      <c r="Z5" t="s">
        <v>38</v>
      </c>
      <c r="AF5" t="s">
        <v>38</v>
      </c>
      <c r="AL5" t="str">
        <f t="shared" si="1"/>
        <v/>
      </c>
      <c r="AM5" t="s">
        <v>38</v>
      </c>
      <c r="AP5" t="s">
        <v>38</v>
      </c>
      <c r="AS5">
        <f t="shared" si="2"/>
        <v>1</v>
      </c>
      <c r="AT5" t="str">
        <f t="shared" si="3"/>
        <v/>
      </c>
      <c r="AU5" t="str">
        <f t="shared" si="4"/>
        <v/>
      </c>
      <c r="AV5" t="str">
        <f t="shared" si="5"/>
        <v/>
      </c>
      <c r="AW5" t="s">
        <v>266</v>
      </c>
      <c r="AX5" t="str">
        <f>INDEX(Typologie!$A$2:$A$50,MATCH(1*(LEFT(BH5,1)&amp;"0"),Typologie!$B$2:$B$50,0))</f>
        <v>Nude</v>
      </c>
      <c r="AY5" t="str">
        <f t="shared" si="6"/>
        <v>30</v>
      </c>
      <c r="AZ5">
        <v>19</v>
      </c>
      <c r="BD5" t="s">
        <v>271</v>
      </c>
      <c r="BE5">
        <f>VLOOKUP(L5,Typologie!$D$1:$E$56,2,0)</f>
        <v>102</v>
      </c>
      <c r="BF5" t="str">
        <f t="shared" si="7"/>
        <v>10282</v>
      </c>
      <c r="BG5" t="s">
        <v>99</v>
      </c>
      <c r="BH5">
        <f>VLOOKUP(BG5,Typologie!$A$1:$B$46,2,0)</f>
        <v>30</v>
      </c>
    </row>
    <row r="6" spans="1:60" ht="180" x14ac:dyDescent="0.25">
      <c r="A6" t="s">
        <v>241</v>
      </c>
      <c r="D6">
        <v>39.950000000000003</v>
      </c>
      <c r="E6">
        <v>29.95</v>
      </c>
      <c r="F6" s="4" t="s">
        <v>364</v>
      </c>
      <c r="G6" s="4" t="s">
        <v>306</v>
      </c>
      <c r="H6" t="s">
        <v>36</v>
      </c>
      <c r="I6" t="s">
        <v>37</v>
      </c>
      <c r="J6" s="3" t="s">
        <v>202</v>
      </c>
      <c r="K6" t="str">
        <f t="shared" si="0"/>
        <v>Lea Contour</v>
      </c>
      <c r="L6" t="s">
        <v>112</v>
      </c>
      <c r="M6" t="str">
        <f>LEFT(L6,1)&amp;LEFT(BE6,3)&amp;BH6&amp;VLOOKUP(MID(A6,1+FIND(" ",A6),LEN(A6)),Typologie!$G$2:$H$30,2,FALSE)</f>
        <v>P1021021</v>
      </c>
      <c r="N6" t="str">
        <f>LEFT(L6,1)&amp;LEFT(BE6,3)&amp;BH6</f>
        <v>P10210</v>
      </c>
      <c r="U6" t="s">
        <v>17</v>
      </c>
      <c r="Y6" t="s">
        <v>38</v>
      </c>
      <c r="AE6" t="s">
        <v>38</v>
      </c>
      <c r="AL6" t="str">
        <f t="shared" si="1"/>
        <v/>
      </c>
      <c r="AM6" s="1"/>
      <c r="AP6" t="s">
        <v>38</v>
      </c>
      <c r="AS6" t="str">
        <f t="shared" si="2"/>
        <v/>
      </c>
      <c r="AT6" t="str">
        <f t="shared" si="3"/>
        <v/>
      </c>
      <c r="AU6">
        <f t="shared" si="4"/>
        <v>1</v>
      </c>
      <c r="AV6" t="str">
        <f t="shared" si="5"/>
        <v/>
      </c>
      <c r="AW6" t="s">
        <v>51</v>
      </c>
      <c r="AX6" t="str">
        <f>INDEX(Typologie!$A$2:$A$50,MATCH(1*(LEFT(BH6,1)&amp;"0"),Typologie!$B$2:$B$50,0))</f>
        <v>Schwarz</v>
      </c>
      <c r="AY6" t="str">
        <f t="shared" si="6"/>
        <v>10</v>
      </c>
      <c r="AZ6">
        <v>15</v>
      </c>
      <c r="BD6" t="s">
        <v>272</v>
      </c>
      <c r="BE6">
        <f>VLOOKUP(L6,Typologie!$D$1:$E$56,2,0)</f>
        <v>102</v>
      </c>
      <c r="BF6" t="str">
        <f t="shared" si="7"/>
        <v>10221</v>
      </c>
      <c r="BG6" t="s">
        <v>106</v>
      </c>
      <c r="BH6">
        <f>VLOOKUP(BG6,Typologie!$A$1:$B$46,2,0)</f>
        <v>10</v>
      </c>
    </row>
    <row r="7" spans="1:60" ht="105" x14ac:dyDescent="0.25">
      <c r="A7" t="s">
        <v>101</v>
      </c>
      <c r="C7" t="s">
        <v>50</v>
      </c>
      <c r="D7">
        <v>12.95</v>
      </c>
      <c r="E7">
        <v>12.95</v>
      </c>
      <c r="F7" s="4" t="s">
        <v>304</v>
      </c>
      <c r="G7" s="4" t="s">
        <v>305</v>
      </c>
      <c r="H7" t="s">
        <v>36</v>
      </c>
      <c r="I7" t="s">
        <v>41</v>
      </c>
      <c r="J7" s="3" t="s">
        <v>98</v>
      </c>
      <c r="K7" t="str">
        <f t="shared" si="0"/>
        <v>Lea Hipster</v>
      </c>
      <c r="L7" t="s">
        <v>112</v>
      </c>
      <c r="M7" t="str">
        <f>LEFT(L7,1)&amp;LEFT(BE7,3)&amp;BH7&amp;VLOOKUP(MID(A7,1+FIND(" ",A7),LEN(A7)),Typologie!$G$2:$H$30,2,FALSE)</f>
        <v>P1021082</v>
      </c>
      <c r="N7" t="str">
        <f>LEFT(L7,1)&amp;LEFT(BE7,3)&amp;BH7</f>
        <v>P10210</v>
      </c>
      <c r="U7" t="s">
        <v>17</v>
      </c>
      <c r="Z7" t="s">
        <v>38</v>
      </c>
      <c r="AF7" t="s">
        <v>38</v>
      </c>
      <c r="AL7" t="str">
        <f t="shared" si="1"/>
        <v/>
      </c>
      <c r="AM7" t="s">
        <v>38</v>
      </c>
      <c r="AP7" t="s">
        <v>38</v>
      </c>
      <c r="AS7" t="str">
        <f t="shared" si="2"/>
        <v/>
      </c>
      <c r="AT7" t="str">
        <f t="shared" si="3"/>
        <v/>
      </c>
      <c r="AU7">
        <f t="shared" si="4"/>
        <v>1</v>
      </c>
      <c r="AV7" t="str">
        <f t="shared" si="5"/>
        <v/>
      </c>
      <c r="AW7" t="s">
        <v>51</v>
      </c>
      <c r="AX7" t="str">
        <f>INDEX(Typologie!$A$2:$A$50,MATCH(1*(LEFT(BH7,1)&amp;"0"),Typologie!$B$2:$B$50,0))</f>
        <v>Schwarz</v>
      </c>
      <c r="AY7" t="str">
        <f t="shared" si="6"/>
        <v>10</v>
      </c>
      <c r="AZ7">
        <v>15</v>
      </c>
      <c r="BD7" t="s">
        <v>272</v>
      </c>
      <c r="BE7">
        <f>VLOOKUP(L7,Typologie!$D$1:$E$56,2,0)</f>
        <v>102</v>
      </c>
      <c r="BF7" t="str">
        <f t="shared" si="7"/>
        <v>10282</v>
      </c>
      <c r="BG7" t="s">
        <v>106</v>
      </c>
      <c r="BH7">
        <f>VLOOKUP(BG7,Typologie!$A$1:$B$46,2,0)</f>
        <v>10</v>
      </c>
    </row>
    <row r="8" spans="1:60" ht="165" x14ac:dyDescent="0.25">
      <c r="A8" t="s">
        <v>242</v>
      </c>
      <c r="D8">
        <v>39.950000000000003</v>
      </c>
      <c r="E8">
        <v>29.95</v>
      </c>
      <c r="F8" s="4" t="s">
        <v>366</v>
      </c>
      <c r="G8" s="4" t="s">
        <v>307</v>
      </c>
      <c r="H8" t="s">
        <v>36</v>
      </c>
      <c r="I8" t="s">
        <v>37</v>
      </c>
      <c r="J8" s="3" t="s">
        <v>127</v>
      </c>
      <c r="K8" t="str">
        <f t="shared" si="0"/>
        <v>Julia Push-Up</v>
      </c>
      <c r="L8" t="s">
        <v>111</v>
      </c>
      <c r="M8" t="str">
        <f>LEFT(L8,1)&amp;LEFT(BE8,3)&amp;BH8&amp;VLOOKUP(MID(A8,1+FIND(" ",A8),LEN(A8)),Typologie!$G$2:$H$30,2,FALSE)</f>
        <v>F2011031</v>
      </c>
      <c r="N8" t="str">
        <f>LEFT(L8,1)&amp;LEFT(BE8,3)&amp;BH8</f>
        <v>F20110</v>
      </c>
      <c r="U8" t="s">
        <v>15</v>
      </c>
      <c r="W8" t="s">
        <v>38</v>
      </c>
      <c r="AE8" t="s">
        <v>38</v>
      </c>
      <c r="AK8" t="s">
        <v>38</v>
      </c>
      <c r="AL8" t="str">
        <f t="shared" si="1"/>
        <v>x</v>
      </c>
      <c r="AM8" s="1"/>
      <c r="AR8" t="s">
        <v>38</v>
      </c>
      <c r="AS8" t="str">
        <f t="shared" si="2"/>
        <v/>
      </c>
      <c r="AT8" t="str">
        <f t="shared" si="3"/>
        <v/>
      </c>
      <c r="AU8">
        <f t="shared" si="4"/>
        <v>1</v>
      </c>
      <c r="AV8" t="str">
        <f t="shared" si="5"/>
        <v/>
      </c>
      <c r="AW8" t="s">
        <v>51</v>
      </c>
      <c r="AX8" t="str">
        <f>INDEX(Typologie!$A$2:$A$50,MATCH(1*(LEFT(BH8,1)&amp;"0"),Typologie!$B$2:$B$50,0))</f>
        <v>Schwarz</v>
      </c>
      <c r="AY8" t="str">
        <f t="shared" si="6"/>
        <v>10</v>
      </c>
      <c r="AZ8">
        <v>31</v>
      </c>
      <c r="BD8" t="s">
        <v>273</v>
      </c>
      <c r="BE8">
        <f>VLOOKUP(L8,Typologie!$D$1:$E$56,2,0)</f>
        <v>201</v>
      </c>
      <c r="BF8" t="str">
        <f t="shared" si="7"/>
        <v>20131</v>
      </c>
      <c r="BG8" t="s">
        <v>106</v>
      </c>
      <c r="BH8">
        <f>VLOOKUP(BG8,Typologie!$A$1:$B$46,2,0)</f>
        <v>10</v>
      </c>
    </row>
    <row r="9" spans="1:60" ht="120" x14ac:dyDescent="0.25">
      <c r="A9" t="s">
        <v>102</v>
      </c>
      <c r="C9" t="s">
        <v>50</v>
      </c>
      <c r="D9">
        <v>12.95</v>
      </c>
      <c r="E9">
        <v>12.95</v>
      </c>
      <c r="F9" s="4" t="s">
        <v>367</v>
      </c>
      <c r="G9" s="4" t="s">
        <v>308</v>
      </c>
      <c r="H9" t="s">
        <v>36</v>
      </c>
      <c r="I9" t="s">
        <v>41</v>
      </c>
      <c r="J9" s="3" t="s">
        <v>204</v>
      </c>
      <c r="K9" t="str">
        <f t="shared" si="0"/>
        <v>Julia Hipster</v>
      </c>
      <c r="L9" t="s">
        <v>111</v>
      </c>
      <c r="M9" t="str">
        <f>LEFT(L9,1)&amp;LEFT(BE9,3)&amp;BH9&amp;VLOOKUP(MID(A9,1+FIND(" ",A9),LEN(A9)),Typologie!$G$2:$H$30,2,FALSE)</f>
        <v>F2011082</v>
      </c>
      <c r="N9" t="str">
        <f>LEFT(L9,1)&amp;LEFT(BE9,3)&amp;BH9</f>
        <v>F20110</v>
      </c>
      <c r="U9" t="s">
        <v>15</v>
      </c>
      <c r="Z9" t="s">
        <v>38</v>
      </c>
      <c r="AL9" t="str">
        <f t="shared" si="1"/>
        <v/>
      </c>
      <c r="AS9" t="str">
        <f t="shared" si="2"/>
        <v/>
      </c>
      <c r="AT9" t="str">
        <f t="shared" si="3"/>
        <v/>
      </c>
      <c r="AU9">
        <f t="shared" si="4"/>
        <v>1</v>
      </c>
      <c r="AV9" t="str">
        <f t="shared" si="5"/>
        <v/>
      </c>
      <c r="AW9" t="s">
        <v>51</v>
      </c>
      <c r="AX9" t="str">
        <f>INDEX(Typologie!$A$2:$A$50,MATCH(1*(LEFT(BH9,1)&amp;"0"),Typologie!$B$2:$B$50,0))</f>
        <v>Schwarz</v>
      </c>
      <c r="AY9" t="str">
        <f t="shared" si="6"/>
        <v>10</v>
      </c>
      <c r="AZ9">
        <v>31</v>
      </c>
      <c r="BD9" t="s">
        <v>273</v>
      </c>
      <c r="BE9">
        <f>VLOOKUP(L9,Typologie!$D$1:$E$56,2,0)</f>
        <v>201</v>
      </c>
      <c r="BF9" t="str">
        <f t="shared" si="7"/>
        <v>20182</v>
      </c>
      <c r="BG9" t="s">
        <v>106</v>
      </c>
      <c r="BH9">
        <f>VLOOKUP(BG9,Typologie!$A$1:$B$46,2,0)</f>
        <v>10</v>
      </c>
    </row>
    <row r="10" spans="1:60" ht="150" x14ac:dyDescent="0.25">
      <c r="A10" t="s">
        <v>243</v>
      </c>
      <c r="D10">
        <v>39.950000000000003</v>
      </c>
      <c r="E10">
        <v>29.95</v>
      </c>
      <c r="F10" s="4" t="s">
        <v>368</v>
      </c>
      <c r="G10" s="4" t="s">
        <v>309</v>
      </c>
      <c r="H10" t="s">
        <v>36</v>
      </c>
      <c r="I10" t="s">
        <v>37</v>
      </c>
      <c r="J10" s="3" t="s">
        <v>147</v>
      </c>
      <c r="K10" t="str">
        <f t="shared" si="0"/>
        <v>Emilia Contour</v>
      </c>
      <c r="L10" t="s">
        <v>110</v>
      </c>
      <c r="M10" t="str">
        <f>LEFT(L10,1)&amp;LEFT(BE10,3)&amp;BH10&amp;VLOOKUP(MID(A10,1+FIND(" ",A10),LEN(A10)),Typologie!$G$2:$H$30,2,FALSE)</f>
        <v>F2024021</v>
      </c>
      <c r="N10" t="str">
        <f>LEFT(L10,1)&amp;LEFT(BE10,3)&amp;BH10</f>
        <v>F20240</v>
      </c>
      <c r="U10" t="s">
        <v>116</v>
      </c>
      <c r="Y10" t="s">
        <v>38</v>
      </c>
      <c r="AE10" t="s">
        <v>38</v>
      </c>
      <c r="AL10" t="str">
        <f t="shared" si="1"/>
        <v/>
      </c>
      <c r="AM10" s="1" t="s">
        <v>38</v>
      </c>
      <c r="AP10" t="s">
        <v>38</v>
      </c>
      <c r="AS10" t="str">
        <f t="shared" si="2"/>
        <v/>
      </c>
      <c r="AT10">
        <f t="shared" si="3"/>
        <v>1</v>
      </c>
      <c r="AU10" t="str">
        <f t="shared" si="4"/>
        <v/>
      </c>
      <c r="AV10" t="str">
        <f t="shared" si="5"/>
        <v/>
      </c>
      <c r="AW10" t="s">
        <v>114</v>
      </c>
      <c r="AX10" t="str">
        <f>INDEX(Typologie!$A$2:$A$50,MATCH(1*(LEFT(BH10,1)&amp;"0"),Typologie!$B$2:$B$50,0))</f>
        <v>Grau</v>
      </c>
      <c r="AY10" t="str">
        <f t="shared" si="6"/>
        <v>40</v>
      </c>
      <c r="AZ10">
        <v>10</v>
      </c>
      <c r="BD10" t="s">
        <v>274</v>
      </c>
      <c r="BE10">
        <f>VLOOKUP(L10,Typologie!$D$1:$E$56,2,0)</f>
        <v>202</v>
      </c>
      <c r="BF10" t="str">
        <f t="shared" si="7"/>
        <v>20221</v>
      </c>
      <c r="BG10" t="s">
        <v>115</v>
      </c>
      <c r="BH10">
        <f>VLOOKUP(BG10,Typologie!$A$1:$B$46,2,0)</f>
        <v>40</v>
      </c>
    </row>
    <row r="11" spans="1:60" ht="105" x14ac:dyDescent="0.25">
      <c r="A11" t="s">
        <v>268</v>
      </c>
      <c r="C11" t="s">
        <v>96</v>
      </c>
      <c r="D11">
        <v>12.95</v>
      </c>
      <c r="E11">
        <v>12.95</v>
      </c>
      <c r="F11" s="4" t="s">
        <v>369</v>
      </c>
      <c r="G11" s="4" t="s">
        <v>310</v>
      </c>
      <c r="H11" t="s">
        <v>36</v>
      </c>
      <c r="I11" t="s">
        <v>41</v>
      </c>
      <c r="J11" s="3" t="s">
        <v>148</v>
      </c>
      <c r="K11" t="str">
        <f t="shared" si="0"/>
        <v>Emilia Bikini</v>
      </c>
      <c r="L11" t="s">
        <v>110</v>
      </c>
      <c r="M11" t="str">
        <f>LEFT(L11,1)&amp;LEFT(BE11,3)&amp;BH11&amp;VLOOKUP(MID(A11,1+FIND(" ",A11),LEN(A11)),Typologie!$G$2:$H$30,2,FALSE)</f>
        <v>F2024081</v>
      </c>
      <c r="N11" t="str">
        <f>LEFT(L11,1)&amp;LEFT(BE11,3)&amp;BH11</f>
        <v>F20240</v>
      </c>
      <c r="U11" t="s">
        <v>116</v>
      </c>
      <c r="AB11" t="s">
        <v>38</v>
      </c>
      <c r="AL11" t="str">
        <f t="shared" si="1"/>
        <v/>
      </c>
      <c r="AS11" t="str">
        <f t="shared" si="2"/>
        <v/>
      </c>
      <c r="AT11">
        <f t="shared" si="3"/>
        <v>1</v>
      </c>
      <c r="AU11" t="str">
        <f t="shared" si="4"/>
        <v/>
      </c>
      <c r="AV11" t="str">
        <f t="shared" si="5"/>
        <v/>
      </c>
      <c r="AW11" t="s">
        <v>114</v>
      </c>
      <c r="AX11" t="str">
        <f>INDEX(Typologie!$A$2:$A$50,MATCH(1*(LEFT(BH11,1)&amp;"0"),Typologie!$B$2:$B$50,0))</f>
        <v>Grau</v>
      </c>
      <c r="AY11" t="str">
        <f t="shared" si="6"/>
        <v>40</v>
      </c>
      <c r="AZ11">
        <v>10</v>
      </c>
      <c r="BD11" t="s">
        <v>274</v>
      </c>
      <c r="BE11">
        <f>VLOOKUP(L11,Typologie!$D$1:$E$56,2,0)</f>
        <v>202</v>
      </c>
      <c r="BF11" t="str">
        <f t="shared" si="7"/>
        <v>20281</v>
      </c>
      <c r="BG11" t="s">
        <v>115</v>
      </c>
      <c r="BH11">
        <f>VLOOKUP(BG11,Typologie!$A$1:$B$46,2,0)</f>
        <v>40</v>
      </c>
    </row>
    <row r="12" spans="1:60" ht="150" x14ac:dyDescent="0.25">
      <c r="A12" t="s">
        <v>244</v>
      </c>
      <c r="D12">
        <v>39.950000000000003</v>
      </c>
      <c r="E12">
        <v>29.95</v>
      </c>
      <c r="F12" s="4" t="s">
        <v>370</v>
      </c>
      <c r="G12" s="4" t="s">
        <v>309</v>
      </c>
      <c r="H12" t="s">
        <v>36</v>
      </c>
      <c r="I12" t="s">
        <v>37</v>
      </c>
      <c r="J12" s="3" t="s">
        <v>147</v>
      </c>
      <c r="K12" t="str">
        <f t="shared" si="0"/>
        <v>Lina Contour</v>
      </c>
      <c r="L12" t="s">
        <v>110</v>
      </c>
      <c r="M12" t="str">
        <f>LEFT(L12,1)&amp;LEFT(BE12,3)&amp;BH12&amp;VLOOKUP(MID(A12,1+FIND(" ",A12),LEN(A12)),Typologie!$G$2:$H$30,2,FALSE)</f>
        <v>F2023021</v>
      </c>
      <c r="N12" t="str">
        <f>LEFT(L12,1)&amp;LEFT(BE12,3)&amp;BH12</f>
        <v>F20230</v>
      </c>
      <c r="U12" t="s">
        <v>17</v>
      </c>
      <c r="Y12" t="s">
        <v>38</v>
      </c>
      <c r="AE12" t="s">
        <v>38</v>
      </c>
      <c r="AL12" t="str">
        <f t="shared" si="1"/>
        <v/>
      </c>
      <c r="AM12" s="1" t="s">
        <v>38</v>
      </c>
      <c r="AP12" t="s">
        <v>38</v>
      </c>
      <c r="AS12">
        <f t="shared" si="2"/>
        <v>1</v>
      </c>
      <c r="AT12" t="str">
        <f t="shared" si="3"/>
        <v/>
      </c>
      <c r="AU12" t="str">
        <f t="shared" si="4"/>
        <v/>
      </c>
      <c r="AV12" t="str">
        <f t="shared" si="5"/>
        <v/>
      </c>
      <c r="AW12" t="s">
        <v>266</v>
      </c>
      <c r="AX12" t="str">
        <f>INDEX(Typologie!$A$2:$A$50,MATCH(1*(LEFT(BH12,1)&amp;"0"),Typologie!$B$2:$B$50,0))</f>
        <v>Nude</v>
      </c>
      <c r="AY12" t="str">
        <f t="shared" si="6"/>
        <v>30</v>
      </c>
      <c r="AZ12">
        <v>20</v>
      </c>
      <c r="BD12" t="s">
        <v>275</v>
      </c>
      <c r="BE12">
        <f>VLOOKUP(L12,Typologie!$D$1:$E$56,2,0)</f>
        <v>202</v>
      </c>
      <c r="BF12" t="str">
        <f t="shared" si="7"/>
        <v>20221</v>
      </c>
      <c r="BG12" t="s">
        <v>99</v>
      </c>
      <c r="BH12">
        <f>VLOOKUP(BG12,Typologie!$A$1:$B$46,2,0)</f>
        <v>30</v>
      </c>
    </row>
    <row r="13" spans="1:60" ht="105" x14ac:dyDescent="0.25">
      <c r="A13" t="s">
        <v>267</v>
      </c>
      <c r="C13" t="s">
        <v>96</v>
      </c>
      <c r="D13">
        <v>12.95</v>
      </c>
      <c r="E13">
        <v>12.95</v>
      </c>
      <c r="F13" s="4" t="s">
        <v>369</v>
      </c>
      <c r="G13" s="4" t="s">
        <v>310</v>
      </c>
      <c r="H13" t="s">
        <v>36</v>
      </c>
      <c r="I13" t="s">
        <v>41</v>
      </c>
      <c r="J13" s="3" t="s">
        <v>148</v>
      </c>
      <c r="K13" t="str">
        <f t="shared" si="0"/>
        <v>Lina Bikini</v>
      </c>
      <c r="L13" t="s">
        <v>110</v>
      </c>
      <c r="M13" t="str">
        <f>LEFT(L13,1)&amp;LEFT(BE13,3)&amp;BH13&amp;VLOOKUP(MID(A13,1+FIND(" ",A13),LEN(A13)),Typologie!$G$2:$H$30,2,FALSE)</f>
        <v>F2023081</v>
      </c>
      <c r="N13" t="str">
        <f>LEFT(L13,1)&amp;LEFT(BE13,3)&amp;BH13</f>
        <v>F20230</v>
      </c>
      <c r="U13" t="s">
        <v>17</v>
      </c>
      <c r="AB13" t="s">
        <v>38</v>
      </c>
      <c r="AL13" t="str">
        <f t="shared" si="1"/>
        <v/>
      </c>
      <c r="AS13">
        <f t="shared" si="2"/>
        <v>1</v>
      </c>
      <c r="AT13" t="str">
        <f t="shared" si="3"/>
        <v/>
      </c>
      <c r="AU13" t="str">
        <f t="shared" si="4"/>
        <v/>
      </c>
      <c r="AV13" t="str">
        <f t="shared" si="5"/>
        <v/>
      </c>
      <c r="AW13" t="s">
        <v>266</v>
      </c>
      <c r="AX13" t="str">
        <f>INDEX(Typologie!$A$2:$A$50,MATCH(1*(LEFT(BH13,1)&amp;"0"),Typologie!$B$2:$B$50,0))</f>
        <v>Nude</v>
      </c>
      <c r="AY13" t="str">
        <f t="shared" si="6"/>
        <v>30</v>
      </c>
      <c r="AZ13">
        <v>20</v>
      </c>
      <c r="BD13" t="s">
        <v>275</v>
      </c>
      <c r="BE13">
        <f>VLOOKUP(L13,Typologie!$D$1:$E$56,2,0)</f>
        <v>202</v>
      </c>
      <c r="BF13" t="str">
        <f t="shared" si="7"/>
        <v>20281</v>
      </c>
      <c r="BG13" t="s">
        <v>99</v>
      </c>
      <c r="BH13">
        <f>VLOOKUP(BG13,Typologie!$A$1:$B$46,2,0)</f>
        <v>30</v>
      </c>
    </row>
    <row r="14" spans="1:60" ht="195" x14ac:dyDescent="0.25">
      <c r="A14" t="s">
        <v>245</v>
      </c>
      <c r="D14">
        <v>39.950000000000003</v>
      </c>
      <c r="E14">
        <v>29.95</v>
      </c>
      <c r="F14" s="4" t="s">
        <v>311</v>
      </c>
      <c r="G14" s="4" t="s">
        <v>312</v>
      </c>
      <c r="H14" t="s">
        <v>36</v>
      </c>
      <c r="I14" t="s">
        <v>37</v>
      </c>
      <c r="J14" s="3" t="s">
        <v>149</v>
      </c>
      <c r="K14" t="str">
        <f t="shared" si="0"/>
        <v>Anna Push-Up</v>
      </c>
      <c r="L14" t="s">
        <v>128</v>
      </c>
      <c r="M14" t="str">
        <f>LEFT(L14,1)&amp;LEFT(BE14,3)&amp;BH14&amp;VLOOKUP(MID(A14,1+FIND(" ",A14),LEN(A14)),Typologie!$G$2:$H$30,2,FALSE)</f>
        <v>T3015531</v>
      </c>
      <c r="N14" t="str">
        <f>LEFT(L14,1)&amp;LEFT(BE14,3)&amp;BH14</f>
        <v>T30155</v>
      </c>
      <c r="U14" t="s">
        <v>18</v>
      </c>
      <c r="W14" t="s">
        <v>38</v>
      </c>
      <c r="AK14" t="s">
        <v>38</v>
      </c>
      <c r="AL14" t="str">
        <f t="shared" si="1"/>
        <v>x</v>
      </c>
      <c r="AM14" s="1" t="s">
        <v>38</v>
      </c>
      <c r="AQ14" t="s">
        <v>38</v>
      </c>
      <c r="AS14" t="str">
        <f t="shared" si="2"/>
        <v/>
      </c>
      <c r="AT14" t="str">
        <f t="shared" si="3"/>
        <v/>
      </c>
      <c r="AU14">
        <f t="shared" si="4"/>
        <v>1</v>
      </c>
      <c r="AV14" t="str">
        <f t="shared" si="5"/>
        <v/>
      </c>
      <c r="AW14" t="s">
        <v>51</v>
      </c>
      <c r="AX14" t="str">
        <f>INDEX(Typologie!$A$2:$A$50,MATCH(1*(LEFT(BH14,1)&amp;"0"),Typologie!$B$2:$B$50,0))</f>
        <v>Rot</v>
      </c>
      <c r="AY14" t="str">
        <f t="shared" si="6"/>
        <v>50</v>
      </c>
      <c r="AZ14">
        <v>9</v>
      </c>
      <c r="BD14" t="s">
        <v>276</v>
      </c>
      <c r="BE14">
        <f>VLOOKUP(L14,Typologie!$D$1:$E$56,2,0)</f>
        <v>301</v>
      </c>
      <c r="BF14" t="str">
        <f t="shared" si="7"/>
        <v>30131</v>
      </c>
      <c r="BG14" t="s">
        <v>129</v>
      </c>
      <c r="BH14">
        <f>VLOOKUP(BG14,Typologie!$A$1:$B$46,2,0)</f>
        <v>55</v>
      </c>
    </row>
    <row r="15" spans="1:60" ht="135" x14ac:dyDescent="0.25">
      <c r="A15" t="s">
        <v>138</v>
      </c>
      <c r="C15" t="s">
        <v>151</v>
      </c>
      <c r="D15">
        <v>12.95</v>
      </c>
      <c r="E15">
        <v>12.95</v>
      </c>
      <c r="F15" s="4" t="s">
        <v>372</v>
      </c>
      <c r="G15" s="4" t="s">
        <v>313</v>
      </c>
      <c r="H15" t="s">
        <v>36</v>
      </c>
      <c r="I15" t="s">
        <v>41</v>
      </c>
      <c r="J15" s="3" t="s">
        <v>150</v>
      </c>
      <c r="K15" t="str">
        <f t="shared" si="0"/>
        <v>Anna Boyshort</v>
      </c>
      <c r="L15" t="s">
        <v>128</v>
      </c>
      <c r="M15" t="str">
        <f>LEFT(L15,1)&amp;LEFT(BE15,3)&amp;BH15&amp;VLOOKUP(MID(A15,1+FIND(" ",A15),LEN(A15)),Typologie!$G$2:$H$30,2,FALSE)</f>
        <v>T3015583</v>
      </c>
      <c r="N15" t="str">
        <f>LEFT(L15,1)&amp;LEFT(BE15,3)&amp;BH15</f>
        <v>T30155</v>
      </c>
      <c r="U15" t="s">
        <v>18</v>
      </c>
      <c r="AB15" t="s">
        <v>38</v>
      </c>
      <c r="AL15" t="str">
        <f t="shared" si="1"/>
        <v/>
      </c>
      <c r="AS15" t="str">
        <f t="shared" si="2"/>
        <v/>
      </c>
      <c r="AT15" t="str">
        <f t="shared" si="3"/>
        <v/>
      </c>
      <c r="AU15">
        <f t="shared" si="4"/>
        <v>1</v>
      </c>
      <c r="AV15" t="str">
        <f t="shared" si="5"/>
        <v/>
      </c>
      <c r="AW15" t="s">
        <v>51</v>
      </c>
      <c r="AX15" t="str">
        <f>INDEX(Typologie!$A$2:$A$50,MATCH(1*(LEFT(BH15,1)&amp;"0"),Typologie!$B$2:$B$50,0))</f>
        <v>Rot</v>
      </c>
      <c r="AY15" t="str">
        <f t="shared" si="6"/>
        <v>50</v>
      </c>
      <c r="AZ15">
        <v>9</v>
      </c>
      <c r="BD15" t="s">
        <v>276</v>
      </c>
      <c r="BE15">
        <f>VLOOKUP(L15,Typologie!$D$1:$E$56,2,0)</f>
        <v>301</v>
      </c>
      <c r="BF15" t="str">
        <f t="shared" si="7"/>
        <v>30183</v>
      </c>
      <c r="BG15" t="s">
        <v>129</v>
      </c>
      <c r="BH15">
        <f>VLOOKUP(BG15,Typologie!$A$1:$B$46,2,0)</f>
        <v>55</v>
      </c>
    </row>
    <row r="16" spans="1:60" ht="195" x14ac:dyDescent="0.25">
      <c r="A16" t="s">
        <v>246</v>
      </c>
      <c r="D16">
        <v>39.950000000000003</v>
      </c>
      <c r="E16">
        <v>29.95</v>
      </c>
      <c r="F16" s="4" t="s">
        <v>371</v>
      </c>
      <c r="G16" s="4" t="s">
        <v>312</v>
      </c>
      <c r="H16" t="s">
        <v>36</v>
      </c>
      <c r="I16" t="s">
        <v>37</v>
      </c>
      <c r="J16" s="3" t="s">
        <v>149</v>
      </c>
      <c r="K16" t="str">
        <f t="shared" si="0"/>
        <v>Luisa Push-Up</v>
      </c>
      <c r="L16" t="s">
        <v>128</v>
      </c>
      <c r="M16" t="str">
        <f>LEFT(L16,1)&amp;LEFT(BE16,3)&amp;BH16&amp;VLOOKUP(MID(A16,1+FIND(" ",A16),LEN(A16)),Typologie!$G$2:$H$30,2,FALSE)</f>
        <v>T3016131</v>
      </c>
      <c r="N16" t="str">
        <f>LEFT(L16,1)&amp;LEFT(BE16,3)&amp;BH16</f>
        <v>T30161</v>
      </c>
      <c r="U16" t="s">
        <v>18</v>
      </c>
      <c r="W16" t="s">
        <v>38</v>
      </c>
      <c r="AK16" t="s">
        <v>38</v>
      </c>
      <c r="AL16" t="str">
        <f t="shared" si="1"/>
        <v>x</v>
      </c>
      <c r="AM16" s="1" t="s">
        <v>38</v>
      </c>
      <c r="AQ16" t="s">
        <v>38</v>
      </c>
      <c r="AS16" t="str">
        <f t="shared" si="2"/>
        <v/>
      </c>
      <c r="AT16" t="str">
        <f t="shared" si="3"/>
        <v/>
      </c>
      <c r="AU16">
        <f t="shared" si="4"/>
        <v>1</v>
      </c>
      <c r="AV16" t="str">
        <f t="shared" si="5"/>
        <v/>
      </c>
      <c r="AW16" t="s">
        <v>51</v>
      </c>
      <c r="AX16" t="str">
        <f>INDEX(Typologie!$A$2:$A$50,MATCH(1*(LEFT(BH16,1)&amp;"0"),Typologie!$B$2:$B$50,0))</f>
        <v>Blau</v>
      </c>
      <c r="AY16" t="str">
        <f t="shared" si="6"/>
        <v>60</v>
      </c>
      <c r="AZ16">
        <v>30</v>
      </c>
      <c r="BD16" t="s">
        <v>277</v>
      </c>
      <c r="BE16">
        <f>VLOOKUP(L16,Typologie!$D$1:$E$56,2,0)</f>
        <v>301</v>
      </c>
      <c r="BF16" t="str">
        <f t="shared" si="7"/>
        <v>30131</v>
      </c>
      <c r="BG16" t="s">
        <v>132</v>
      </c>
      <c r="BH16">
        <f>VLOOKUP(BG16,Typologie!$A$1:$B$46,2,0)</f>
        <v>61</v>
      </c>
    </row>
    <row r="17" spans="1:60" ht="135" x14ac:dyDescent="0.25">
      <c r="A17" t="s">
        <v>139</v>
      </c>
      <c r="C17" t="s">
        <v>151</v>
      </c>
      <c r="D17">
        <v>12.95</v>
      </c>
      <c r="E17">
        <v>12.95</v>
      </c>
      <c r="F17" s="4" t="s">
        <v>372</v>
      </c>
      <c r="G17" s="4" t="s">
        <v>313</v>
      </c>
      <c r="H17" t="s">
        <v>36</v>
      </c>
      <c r="I17" t="s">
        <v>41</v>
      </c>
      <c r="J17" s="3" t="s">
        <v>150</v>
      </c>
      <c r="K17" t="str">
        <f t="shared" si="0"/>
        <v>Luisa Boyshort</v>
      </c>
      <c r="L17" t="s">
        <v>128</v>
      </c>
      <c r="M17" t="str">
        <f>LEFT(L17,1)&amp;LEFT(BE17,3)&amp;BH17&amp;VLOOKUP(MID(A17,1+FIND(" ",A17),LEN(A17)),Typologie!$G$2:$H$30,2,FALSE)</f>
        <v>T3016183</v>
      </c>
      <c r="N17" t="str">
        <f>LEFT(L17,1)&amp;LEFT(BE17,3)&amp;BH17</f>
        <v>T30161</v>
      </c>
      <c r="U17" t="s">
        <v>18</v>
      </c>
      <c r="AB17" t="s">
        <v>38</v>
      </c>
      <c r="AL17" t="str">
        <f t="shared" si="1"/>
        <v/>
      </c>
      <c r="AS17" t="str">
        <f t="shared" si="2"/>
        <v/>
      </c>
      <c r="AT17" t="str">
        <f t="shared" si="3"/>
        <v/>
      </c>
      <c r="AU17">
        <f t="shared" si="4"/>
        <v>1</v>
      </c>
      <c r="AV17" t="str">
        <f t="shared" si="5"/>
        <v/>
      </c>
      <c r="AW17" t="s">
        <v>51</v>
      </c>
      <c r="AX17" t="str">
        <f>INDEX(Typologie!$A$2:$A$50,MATCH(1*(LEFT(BH17,1)&amp;"0"),Typologie!$B$2:$B$50,0))</f>
        <v>Blau</v>
      </c>
      <c r="AY17" t="str">
        <f t="shared" si="6"/>
        <v>60</v>
      </c>
      <c r="AZ17">
        <v>30</v>
      </c>
      <c r="BD17" t="s">
        <v>277</v>
      </c>
      <c r="BE17">
        <f>VLOOKUP(L17,Typologie!$D$1:$E$56,2,0)</f>
        <v>301</v>
      </c>
      <c r="BF17" t="str">
        <f t="shared" si="7"/>
        <v>30183</v>
      </c>
      <c r="BG17" t="s">
        <v>132</v>
      </c>
      <c r="BH17">
        <f>VLOOKUP(BG17,Typologie!$A$1:$B$46,2,0)</f>
        <v>61</v>
      </c>
    </row>
    <row r="18" spans="1:60" ht="180" x14ac:dyDescent="0.25">
      <c r="A18" t="s">
        <v>247</v>
      </c>
      <c r="D18">
        <v>39.950000000000003</v>
      </c>
      <c r="E18">
        <v>29.95</v>
      </c>
      <c r="F18" s="4" t="s">
        <v>373</v>
      </c>
      <c r="G18" s="4" t="s">
        <v>314</v>
      </c>
      <c r="H18" t="s">
        <v>36</v>
      </c>
      <c r="I18" t="s">
        <v>37</v>
      </c>
      <c r="J18" s="3" t="s">
        <v>149</v>
      </c>
      <c r="K18" t="str">
        <f t="shared" si="0"/>
        <v>Lara Plunge</v>
      </c>
      <c r="L18" t="s">
        <v>135</v>
      </c>
      <c r="M18" t="str">
        <f>LEFT(L18,1)&amp;LEFT(BE18,3)&amp;BH18&amp;VLOOKUP(MID(A18,1+FIND(" ",A18),LEN(A18)),Typologie!$G$2:$H$30,2,FALSE)</f>
        <v>T3025132</v>
      </c>
      <c r="N18" t="str">
        <f>LEFT(L18,1)&amp;LEFT(BE18,3)&amp;BH18</f>
        <v>T30251</v>
      </c>
      <c r="U18" t="s">
        <v>39</v>
      </c>
      <c r="W18" t="s">
        <v>38</v>
      </c>
      <c r="AK18" t="s">
        <v>38</v>
      </c>
      <c r="AL18" t="str">
        <f t="shared" si="1"/>
        <v>x</v>
      </c>
      <c r="AM18" s="1" t="s">
        <v>38</v>
      </c>
      <c r="AQ18" t="s">
        <v>38</v>
      </c>
      <c r="AS18" t="str">
        <f t="shared" si="2"/>
        <v/>
      </c>
      <c r="AT18">
        <f t="shared" si="3"/>
        <v>1</v>
      </c>
      <c r="AU18" t="str">
        <f t="shared" si="4"/>
        <v/>
      </c>
      <c r="AV18" t="str">
        <f t="shared" si="5"/>
        <v/>
      </c>
      <c r="AW18" t="s">
        <v>114</v>
      </c>
      <c r="AX18" t="str">
        <f>INDEX(Typologie!$A$2:$A$50,MATCH(1*(LEFT(BH18,1)&amp;"0"),Typologie!$B$2:$B$50,0))</f>
        <v>Rot</v>
      </c>
      <c r="AY18" t="str">
        <f t="shared" si="6"/>
        <v>50</v>
      </c>
      <c r="AZ18">
        <v>3</v>
      </c>
      <c r="BD18" t="s">
        <v>278</v>
      </c>
      <c r="BE18">
        <f>VLOOKUP(L18,Typologie!$D$1:$E$56,2,0)</f>
        <v>302</v>
      </c>
      <c r="BF18" t="str">
        <f t="shared" si="7"/>
        <v>30232</v>
      </c>
      <c r="BG18" t="s">
        <v>134</v>
      </c>
      <c r="BH18">
        <f>VLOOKUP(BG18,Typologie!$A$1:$B$46,2,0)</f>
        <v>51</v>
      </c>
    </row>
    <row r="19" spans="1:60" ht="90" x14ac:dyDescent="0.25">
      <c r="A19" t="s">
        <v>140</v>
      </c>
      <c r="C19" t="s">
        <v>151</v>
      </c>
      <c r="D19">
        <v>12.95</v>
      </c>
      <c r="E19">
        <v>12.95</v>
      </c>
      <c r="F19" s="4" t="s">
        <v>374</v>
      </c>
      <c r="G19" s="4" t="s">
        <v>315</v>
      </c>
      <c r="H19" t="s">
        <v>36</v>
      </c>
      <c r="I19" t="s">
        <v>41</v>
      </c>
      <c r="J19" s="3" t="s">
        <v>150</v>
      </c>
      <c r="K19" t="str">
        <f t="shared" si="0"/>
        <v>Lara Boyshort</v>
      </c>
      <c r="L19" t="s">
        <v>135</v>
      </c>
      <c r="M19" t="str">
        <f>LEFT(L19,1)&amp;LEFT(BE19,3)&amp;BH19&amp;VLOOKUP(MID(A19,1+FIND(" ",A19),LEN(A19)),Typologie!$G$2:$H$30,2,FALSE)</f>
        <v>T3025183</v>
      </c>
      <c r="N19" t="str">
        <f>LEFT(L19,1)&amp;LEFT(BE19,3)&amp;BH19</f>
        <v>T30251</v>
      </c>
      <c r="U19" t="s">
        <v>39</v>
      </c>
      <c r="AB19" t="s">
        <v>38</v>
      </c>
      <c r="AL19" t="str">
        <f t="shared" si="1"/>
        <v/>
      </c>
      <c r="AS19" t="str">
        <f t="shared" si="2"/>
        <v/>
      </c>
      <c r="AT19">
        <f t="shared" si="3"/>
        <v>1</v>
      </c>
      <c r="AU19" t="str">
        <f t="shared" si="4"/>
        <v/>
      </c>
      <c r="AV19" t="str">
        <f t="shared" si="5"/>
        <v/>
      </c>
      <c r="AW19" t="s">
        <v>114</v>
      </c>
      <c r="AX19" t="str">
        <f>INDEX(Typologie!$A$2:$A$50,MATCH(1*(LEFT(BH19,1)&amp;"0"),Typologie!$B$2:$B$50,0))</f>
        <v>Rot</v>
      </c>
      <c r="AY19" t="str">
        <f t="shared" si="6"/>
        <v>50</v>
      </c>
      <c r="AZ19">
        <v>3</v>
      </c>
      <c r="BD19" t="s">
        <v>278</v>
      </c>
      <c r="BE19">
        <f>VLOOKUP(L19,Typologie!$D$1:$E$56,2,0)</f>
        <v>302</v>
      </c>
      <c r="BF19" t="str">
        <f t="shared" si="7"/>
        <v>30283</v>
      </c>
      <c r="BG19" t="s">
        <v>134</v>
      </c>
      <c r="BH19">
        <f>VLOOKUP(BG19,Typologie!$A$1:$B$46,2,0)</f>
        <v>51</v>
      </c>
    </row>
    <row r="20" spans="1:60" ht="105" x14ac:dyDescent="0.25">
      <c r="A20" t="s">
        <v>141</v>
      </c>
      <c r="C20" t="s">
        <v>152</v>
      </c>
      <c r="D20">
        <v>12.95</v>
      </c>
      <c r="E20">
        <v>12.95</v>
      </c>
      <c r="F20" s="4" t="s">
        <v>375</v>
      </c>
      <c r="G20" s="4" t="s">
        <v>316</v>
      </c>
      <c r="H20" t="s">
        <v>36</v>
      </c>
      <c r="I20" t="s">
        <v>41</v>
      </c>
      <c r="J20" s="3" t="s">
        <v>150</v>
      </c>
      <c r="K20" t="str">
        <f t="shared" si="0"/>
        <v>Lara Thong</v>
      </c>
      <c r="L20" t="s">
        <v>135</v>
      </c>
      <c r="M20" t="str">
        <f>LEFT(L20,1)&amp;LEFT(BE20,3)&amp;BH20&amp;VLOOKUP(MID(A20,1+FIND(" ",A20),LEN(A20)),Typologie!$G$2:$H$30,2,FALSE)</f>
        <v>T3025184</v>
      </c>
      <c r="N20" t="str">
        <f>LEFT(L20,1)&amp;LEFT(BE20,3)&amp;BH20</f>
        <v>T30251</v>
      </c>
      <c r="U20" t="s">
        <v>39</v>
      </c>
      <c r="AC20" t="s">
        <v>38</v>
      </c>
      <c r="AL20" t="str">
        <f t="shared" si="1"/>
        <v/>
      </c>
      <c r="AS20" t="str">
        <f t="shared" si="2"/>
        <v/>
      </c>
      <c r="AT20">
        <f t="shared" si="3"/>
        <v>1</v>
      </c>
      <c r="AU20" t="str">
        <f t="shared" si="4"/>
        <v/>
      </c>
      <c r="AV20" t="str">
        <f t="shared" si="5"/>
        <v/>
      </c>
      <c r="AW20" t="s">
        <v>114</v>
      </c>
      <c r="AX20" t="str">
        <f>INDEX(Typologie!$A$2:$A$50,MATCH(1*(LEFT(BH20,1)&amp;"0"),Typologie!$B$2:$B$50,0))</f>
        <v>Rot</v>
      </c>
      <c r="AY20" t="str">
        <f t="shared" si="6"/>
        <v>50</v>
      </c>
      <c r="AZ20">
        <v>36</v>
      </c>
      <c r="BD20" t="s">
        <v>278</v>
      </c>
      <c r="BE20">
        <f>VLOOKUP(L20,Typologie!$D$1:$E$56,2,0)</f>
        <v>302</v>
      </c>
      <c r="BF20" t="str">
        <f t="shared" si="7"/>
        <v>30284</v>
      </c>
      <c r="BG20" t="s">
        <v>134</v>
      </c>
      <c r="BH20">
        <f>VLOOKUP(BG20,Typologie!$A$1:$B$46,2,0)</f>
        <v>51</v>
      </c>
    </row>
    <row r="21" spans="1:60" ht="180" x14ac:dyDescent="0.25">
      <c r="A21" t="s">
        <v>248</v>
      </c>
      <c r="D21">
        <v>39.950000000000003</v>
      </c>
      <c r="E21">
        <v>29.95</v>
      </c>
      <c r="F21" s="4" t="s">
        <v>376</v>
      </c>
      <c r="G21" s="4" t="s">
        <v>314</v>
      </c>
      <c r="H21" t="s">
        <v>36</v>
      </c>
      <c r="I21" t="s">
        <v>37</v>
      </c>
      <c r="J21" s="3" t="s">
        <v>149</v>
      </c>
      <c r="K21" t="str">
        <f t="shared" si="0"/>
        <v>Sarah Plunge</v>
      </c>
      <c r="L21" t="s">
        <v>135</v>
      </c>
      <c r="M21" t="str">
        <f>LEFT(L21,1)&amp;LEFT(BE21,3)&amp;BH21&amp;VLOOKUP(MID(A21,1+FIND(" ",A21),LEN(A21)),Typologie!$G$2:$H$30,2,FALSE)</f>
        <v>T3026232</v>
      </c>
      <c r="N21" t="str">
        <f>LEFT(L21,1)&amp;LEFT(BE21,3)&amp;BH21</f>
        <v>T30262</v>
      </c>
      <c r="U21" t="s">
        <v>39</v>
      </c>
      <c r="W21" t="s">
        <v>38</v>
      </c>
      <c r="AL21" t="str">
        <f t="shared" si="1"/>
        <v>x</v>
      </c>
      <c r="AM21" s="1" t="s">
        <v>38</v>
      </c>
      <c r="AQ21" t="s">
        <v>38</v>
      </c>
      <c r="AS21" t="str">
        <f t="shared" si="2"/>
        <v/>
      </c>
      <c r="AT21">
        <f t="shared" si="3"/>
        <v>1</v>
      </c>
      <c r="AU21" t="str">
        <f t="shared" si="4"/>
        <v/>
      </c>
      <c r="AV21" t="str">
        <f t="shared" si="5"/>
        <v/>
      </c>
      <c r="AW21" t="s">
        <v>114</v>
      </c>
      <c r="AX21" t="str">
        <f>INDEX(Typologie!$A$2:$A$50,MATCH(1*(LEFT(BH21,1)&amp;"0"),Typologie!$B$2:$B$50,0))</f>
        <v>Blau</v>
      </c>
      <c r="AY21" t="str">
        <f t="shared" si="6"/>
        <v>60</v>
      </c>
      <c r="AZ21">
        <v>21</v>
      </c>
      <c r="BD21" t="s">
        <v>279</v>
      </c>
      <c r="BE21">
        <f>VLOOKUP(L21,Typologie!$D$1:$E$56,2,0)</f>
        <v>302</v>
      </c>
      <c r="BF21" t="str">
        <f t="shared" si="7"/>
        <v>30232</v>
      </c>
      <c r="BG21" t="s">
        <v>144</v>
      </c>
      <c r="BH21">
        <f>VLOOKUP(BG21,Typologie!$A$1:$B$46,2,0)</f>
        <v>62</v>
      </c>
    </row>
    <row r="22" spans="1:60" ht="90" x14ac:dyDescent="0.25">
      <c r="A22" t="s">
        <v>142</v>
      </c>
      <c r="C22" t="s">
        <v>151</v>
      </c>
      <c r="D22">
        <v>12.95</v>
      </c>
      <c r="E22">
        <v>12.95</v>
      </c>
      <c r="F22" s="4" t="s">
        <v>377</v>
      </c>
      <c r="G22" s="4" t="s">
        <v>315</v>
      </c>
      <c r="H22" t="s">
        <v>36</v>
      </c>
      <c r="I22" t="s">
        <v>41</v>
      </c>
      <c r="J22" s="3" t="s">
        <v>150</v>
      </c>
      <c r="K22" t="str">
        <f t="shared" si="0"/>
        <v>Sarah Boyshort</v>
      </c>
      <c r="L22" t="s">
        <v>135</v>
      </c>
      <c r="M22" t="str">
        <f>LEFT(L22,1)&amp;LEFT(BE22,3)&amp;BH22&amp;VLOOKUP(MID(A22,1+FIND(" ",A22),LEN(A22)),Typologie!$G$2:$H$30,2,FALSE)</f>
        <v>T3026283</v>
      </c>
      <c r="N22" t="str">
        <f>LEFT(L22,1)&amp;LEFT(BE22,3)&amp;BH22</f>
        <v>T30262</v>
      </c>
      <c r="U22" t="s">
        <v>39</v>
      </c>
      <c r="AB22" t="s">
        <v>38</v>
      </c>
      <c r="AL22" t="str">
        <f t="shared" si="1"/>
        <v/>
      </c>
      <c r="AS22" t="str">
        <f t="shared" si="2"/>
        <v/>
      </c>
      <c r="AT22">
        <f t="shared" si="3"/>
        <v>1</v>
      </c>
      <c r="AU22" t="str">
        <f t="shared" si="4"/>
        <v/>
      </c>
      <c r="AV22" t="str">
        <f t="shared" si="5"/>
        <v/>
      </c>
      <c r="AW22" t="s">
        <v>114</v>
      </c>
      <c r="AX22" t="str">
        <f>INDEX(Typologie!$A$2:$A$50,MATCH(1*(LEFT(BH22,1)&amp;"0"),Typologie!$B$2:$B$50,0))</f>
        <v>Blau</v>
      </c>
      <c r="AY22" t="str">
        <f t="shared" si="6"/>
        <v>60</v>
      </c>
      <c r="AZ22">
        <v>21</v>
      </c>
      <c r="BD22" t="s">
        <v>279</v>
      </c>
      <c r="BE22">
        <f>VLOOKUP(L22,Typologie!$D$1:$E$56,2,0)</f>
        <v>302</v>
      </c>
      <c r="BF22" t="str">
        <f t="shared" si="7"/>
        <v>30283</v>
      </c>
      <c r="BG22" t="s">
        <v>144</v>
      </c>
      <c r="BH22">
        <f>VLOOKUP(BG22,Typologie!$A$1:$B$46,2,0)</f>
        <v>62</v>
      </c>
    </row>
    <row r="23" spans="1:60" ht="105" x14ac:dyDescent="0.25">
      <c r="A23" t="s">
        <v>143</v>
      </c>
      <c r="C23" t="s">
        <v>152</v>
      </c>
      <c r="D23">
        <v>12.95</v>
      </c>
      <c r="E23">
        <v>12.95</v>
      </c>
      <c r="F23" s="7" t="s">
        <v>378</v>
      </c>
      <c r="G23" s="4" t="s">
        <v>316</v>
      </c>
      <c r="H23" t="s">
        <v>36</v>
      </c>
      <c r="I23" t="s">
        <v>41</v>
      </c>
      <c r="J23" s="3" t="s">
        <v>150</v>
      </c>
      <c r="K23" t="str">
        <f t="shared" si="0"/>
        <v>Sarah Thong</v>
      </c>
      <c r="L23" t="s">
        <v>135</v>
      </c>
      <c r="M23" t="str">
        <f>LEFT(L23,1)&amp;LEFT(BE23,3)&amp;BH23&amp;VLOOKUP(MID(A23,1+FIND(" ",A23),LEN(A23)),Typologie!$G$2:$H$30,2,FALSE)</f>
        <v>T3026284</v>
      </c>
      <c r="N23" t="str">
        <f>LEFT(L23,1)&amp;LEFT(BE23,3)&amp;BH23</f>
        <v>T30262</v>
      </c>
      <c r="U23" t="s">
        <v>39</v>
      </c>
      <c r="AC23" t="s">
        <v>38</v>
      </c>
      <c r="AL23" t="str">
        <f t="shared" si="1"/>
        <v/>
      </c>
      <c r="AS23" t="str">
        <f t="shared" si="2"/>
        <v/>
      </c>
      <c r="AT23">
        <f t="shared" si="3"/>
        <v>1</v>
      </c>
      <c r="AU23" t="str">
        <f t="shared" si="4"/>
        <v/>
      </c>
      <c r="AV23" t="str">
        <f t="shared" si="5"/>
        <v/>
      </c>
      <c r="AW23" t="s">
        <v>114</v>
      </c>
      <c r="AX23" t="str">
        <f>INDEX(Typologie!$A$2:$A$50,MATCH(1*(LEFT(BH23,1)&amp;"0"),Typologie!$B$2:$B$50,0))</f>
        <v>Blau</v>
      </c>
      <c r="AY23" t="str">
        <f t="shared" si="6"/>
        <v>60</v>
      </c>
      <c r="AZ23">
        <v>40</v>
      </c>
      <c r="BD23" t="s">
        <v>279</v>
      </c>
      <c r="BE23">
        <f>VLOOKUP(L23,Typologie!$D$1:$E$56,2,0)</f>
        <v>302</v>
      </c>
      <c r="BF23" t="str">
        <f t="shared" si="7"/>
        <v>30284</v>
      </c>
      <c r="BG23" t="s">
        <v>144</v>
      </c>
      <c r="BH23">
        <f>VLOOKUP(BG23,Typologie!$A$1:$B$46,2,0)</f>
        <v>62</v>
      </c>
    </row>
    <row r="24" spans="1:60" ht="195" x14ac:dyDescent="0.25">
      <c r="A24" t="s">
        <v>249</v>
      </c>
      <c r="D24">
        <v>39.950000000000003</v>
      </c>
      <c r="E24">
        <v>29.95</v>
      </c>
      <c r="F24" s="7" t="s">
        <v>379</v>
      </c>
      <c r="G24" s="4" t="s">
        <v>317</v>
      </c>
      <c r="H24" t="s">
        <v>36</v>
      </c>
      <c r="I24" t="s">
        <v>37</v>
      </c>
      <c r="J24" s="3" t="s">
        <v>149</v>
      </c>
      <c r="K24" t="str">
        <f t="shared" si="0"/>
        <v>Elena Push-Up</v>
      </c>
      <c r="L24" t="s">
        <v>136</v>
      </c>
      <c r="M24" t="str">
        <f>LEFT(L24,1)&amp;LEFT(BE24,3)&amp;BH24&amp;VLOOKUP(MID(A24,1+FIND(" ",A24),LEN(A24)),Typologie!$G$2:$H$30,2,FALSE)</f>
        <v>T3033031</v>
      </c>
      <c r="N24" t="str">
        <f>LEFT(L24,1)&amp;LEFT(BE24,3)&amp;BH24</f>
        <v>T30330</v>
      </c>
      <c r="U24" t="s">
        <v>17</v>
      </c>
      <c r="W24" t="s">
        <v>38</v>
      </c>
      <c r="AK24" t="s">
        <v>38</v>
      </c>
      <c r="AL24" t="str">
        <f t="shared" si="1"/>
        <v>x</v>
      </c>
      <c r="AM24" s="1" t="s">
        <v>38</v>
      </c>
      <c r="AQ24" t="s">
        <v>38</v>
      </c>
      <c r="AS24">
        <f t="shared" si="2"/>
        <v>1</v>
      </c>
      <c r="AT24" t="str">
        <f t="shared" si="3"/>
        <v/>
      </c>
      <c r="AU24" t="str">
        <f t="shared" si="4"/>
        <v/>
      </c>
      <c r="AV24" t="str">
        <f t="shared" si="5"/>
        <v/>
      </c>
      <c r="AW24" t="s">
        <v>266</v>
      </c>
      <c r="AX24" t="str">
        <f>INDEX(Typologie!$A$2:$A$50,MATCH(1*(LEFT(BH24,1)&amp;"0"),Typologie!$B$2:$B$50,0))</f>
        <v>Nude</v>
      </c>
      <c r="AY24" t="str">
        <f t="shared" si="6"/>
        <v>30</v>
      </c>
      <c r="AZ24">
        <v>14</v>
      </c>
      <c r="BD24" t="s">
        <v>280</v>
      </c>
      <c r="BE24">
        <f>VLOOKUP(L24,Typologie!$D$1:$E$56,2,0)</f>
        <v>303</v>
      </c>
      <c r="BF24" t="str">
        <f t="shared" si="7"/>
        <v>30331</v>
      </c>
      <c r="BG24" t="s">
        <v>99</v>
      </c>
      <c r="BH24">
        <f>VLOOKUP(BG24,Typologie!$A$1:$B$46,2,0)</f>
        <v>30</v>
      </c>
    </row>
    <row r="25" spans="1:60" ht="135" x14ac:dyDescent="0.25">
      <c r="A25" t="s">
        <v>146</v>
      </c>
      <c r="C25" t="s">
        <v>96</v>
      </c>
      <c r="D25">
        <v>12.95</v>
      </c>
      <c r="E25">
        <v>12.95</v>
      </c>
      <c r="F25" s="7" t="s">
        <v>380</v>
      </c>
      <c r="G25" s="4" t="s">
        <v>318</v>
      </c>
      <c r="H25" t="s">
        <v>36</v>
      </c>
      <c r="I25" t="s">
        <v>41</v>
      </c>
      <c r="J25" s="3" t="s">
        <v>150</v>
      </c>
      <c r="K25" t="str">
        <f t="shared" si="0"/>
        <v>Elena Bikini</v>
      </c>
      <c r="L25" t="s">
        <v>136</v>
      </c>
      <c r="M25" t="str">
        <f>LEFT(L25,1)&amp;LEFT(BE25,3)&amp;BH25&amp;VLOOKUP(MID(A25,1+FIND(" ",A25),LEN(A25)),Typologie!$G$2:$H$30,2,FALSE)</f>
        <v>T3033081</v>
      </c>
      <c r="N25" t="str">
        <f>LEFT(L25,1)&amp;LEFT(BE25,3)&amp;BH25</f>
        <v>T30330</v>
      </c>
      <c r="U25" t="s">
        <v>17</v>
      </c>
      <c r="AA25" t="s">
        <v>38</v>
      </c>
      <c r="AL25" t="str">
        <f t="shared" si="1"/>
        <v/>
      </c>
      <c r="AS25">
        <f t="shared" si="2"/>
        <v>1</v>
      </c>
      <c r="AT25" t="str">
        <f t="shared" si="3"/>
        <v/>
      </c>
      <c r="AU25" t="str">
        <f t="shared" si="4"/>
        <v/>
      </c>
      <c r="AV25" t="str">
        <f t="shared" si="5"/>
        <v/>
      </c>
      <c r="AW25" t="s">
        <v>266</v>
      </c>
      <c r="AX25" t="str">
        <f>INDEX(Typologie!$A$2:$A$50,MATCH(1*(LEFT(BH25,1)&amp;"0"),Typologie!$B$2:$B$50,0))</f>
        <v>Nude</v>
      </c>
      <c r="AY25" t="str">
        <f t="shared" si="6"/>
        <v>30</v>
      </c>
      <c r="AZ25">
        <v>14</v>
      </c>
      <c r="BD25" t="s">
        <v>280</v>
      </c>
      <c r="BE25">
        <f>VLOOKUP(L25,Typologie!$D$1:$E$56,2,0)</f>
        <v>303</v>
      </c>
      <c r="BF25" t="str">
        <f t="shared" si="7"/>
        <v>30381</v>
      </c>
      <c r="BG25" t="s">
        <v>99</v>
      </c>
      <c r="BH25">
        <f>VLOOKUP(BG25,Typologie!$A$1:$B$46,2,0)</f>
        <v>30</v>
      </c>
    </row>
    <row r="26" spans="1:60" ht="135" x14ac:dyDescent="0.25">
      <c r="A26" t="s">
        <v>145</v>
      </c>
      <c r="C26" t="s">
        <v>152</v>
      </c>
      <c r="D26">
        <v>12.95</v>
      </c>
      <c r="E26">
        <v>12.95</v>
      </c>
      <c r="F26" s="7" t="s">
        <v>381</v>
      </c>
      <c r="G26" s="4" t="s">
        <v>318</v>
      </c>
      <c r="H26" t="s">
        <v>36</v>
      </c>
      <c r="I26" t="s">
        <v>41</v>
      </c>
      <c r="J26" s="3" t="s">
        <v>150</v>
      </c>
      <c r="K26" t="str">
        <f t="shared" si="0"/>
        <v>Elena Thong</v>
      </c>
      <c r="L26" t="s">
        <v>136</v>
      </c>
      <c r="M26" t="str">
        <f>LEFT(L26,1)&amp;LEFT(BE26,3)&amp;BH26&amp;VLOOKUP(MID(A26,1+FIND(" ",A26),LEN(A26)),Typologie!$G$2:$H$30,2,FALSE)</f>
        <v>T3033084</v>
      </c>
      <c r="N26" t="str">
        <f>LEFT(L26,1)&amp;LEFT(BE26,3)&amp;BH26</f>
        <v>T30330</v>
      </c>
      <c r="U26" t="s">
        <v>17</v>
      </c>
      <c r="AC26" t="s">
        <v>38</v>
      </c>
      <c r="AL26" t="str">
        <f t="shared" si="1"/>
        <v/>
      </c>
      <c r="AS26">
        <f t="shared" si="2"/>
        <v>1</v>
      </c>
      <c r="AT26" t="str">
        <f t="shared" si="3"/>
        <v/>
      </c>
      <c r="AU26" t="str">
        <f t="shared" si="4"/>
        <v/>
      </c>
      <c r="AV26" t="str">
        <f t="shared" si="5"/>
        <v/>
      </c>
      <c r="AW26" t="s">
        <v>266</v>
      </c>
      <c r="AX26" t="str">
        <f>INDEX(Typologie!$A$2:$A$50,MATCH(1*(LEFT(BH26,1)&amp;"0"),Typologie!$B$2:$B$50,0))</f>
        <v>Nude</v>
      </c>
      <c r="AY26" t="str">
        <f t="shared" si="6"/>
        <v>30</v>
      </c>
      <c r="AZ26">
        <v>39</v>
      </c>
      <c r="BD26" t="s">
        <v>280</v>
      </c>
      <c r="BE26">
        <f>VLOOKUP(L26,Typologie!$D$1:$E$56,2,0)</f>
        <v>303</v>
      </c>
      <c r="BF26" t="str">
        <f t="shared" si="7"/>
        <v>30384</v>
      </c>
      <c r="BG26" t="s">
        <v>99</v>
      </c>
      <c r="BH26">
        <f>VLOOKUP(BG26,Typologie!$A$1:$B$46,2,0)</f>
        <v>30</v>
      </c>
    </row>
    <row r="27" spans="1:60" ht="150" x14ac:dyDescent="0.25">
      <c r="A27" t="s">
        <v>390</v>
      </c>
      <c r="D27">
        <v>39.950000000000003</v>
      </c>
      <c r="E27">
        <v>29.95</v>
      </c>
      <c r="F27" s="4" t="s">
        <v>319</v>
      </c>
      <c r="G27" s="4" t="s">
        <v>320</v>
      </c>
      <c r="H27" t="s">
        <v>36</v>
      </c>
      <c r="I27" t="s">
        <v>37</v>
      </c>
      <c r="J27" s="3" t="s">
        <v>202</v>
      </c>
      <c r="K27" t="str">
        <f t="shared" si="0"/>
        <v>Charly Contour</v>
      </c>
      <c r="L27" t="s">
        <v>153</v>
      </c>
      <c r="M27" t="str">
        <f>LEFT(L27,1)&amp;LEFT(BE27,3)&amp;BH27&amp;VLOOKUP(MID(A27,1+FIND(" ",A27),LEN(A27)),Typologie!$G$2:$H$30,2,FALSE)</f>
        <v>A4011021</v>
      </c>
      <c r="N27" t="str">
        <f>LEFT(L27,1)&amp;LEFT(BE27,3)&amp;BH27</f>
        <v>A40110</v>
      </c>
      <c r="U27" t="s">
        <v>116</v>
      </c>
      <c r="Y27" t="s">
        <v>38</v>
      </c>
      <c r="AE27" t="s">
        <v>38</v>
      </c>
      <c r="AL27" t="str">
        <f t="shared" si="1"/>
        <v/>
      </c>
      <c r="AM27" s="1"/>
      <c r="AP27" t="s">
        <v>38</v>
      </c>
      <c r="AS27" t="str">
        <f t="shared" si="2"/>
        <v/>
      </c>
      <c r="AT27" t="str">
        <f t="shared" si="3"/>
        <v/>
      </c>
      <c r="AU27">
        <f t="shared" si="4"/>
        <v>1</v>
      </c>
      <c r="AV27" t="str">
        <f t="shared" si="5"/>
        <v/>
      </c>
      <c r="AW27" t="s">
        <v>51</v>
      </c>
      <c r="AX27" t="str">
        <f>INDEX(Typologie!$A$2:$A$50,MATCH(1*(LEFT(BH27,1)&amp;"0"),Typologie!$B$2:$B$50,0))</f>
        <v>Schwarz</v>
      </c>
      <c r="AY27" t="str">
        <f t="shared" si="6"/>
        <v>10</v>
      </c>
      <c r="AZ27">
        <v>18</v>
      </c>
      <c r="BD27" t="s">
        <v>281</v>
      </c>
      <c r="BE27">
        <f>VLOOKUP(L27,Typologie!$D$1:$E$56,2,0)</f>
        <v>401</v>
      </c>
      <c r="BF27" t="str">
        <f t="shared" si="7"/>
        <v>40121</v>
      </c>
      <c r="BG27" t="s">
        <v>106</v>
      </c>
      <c r="BH27">
        <f>VLOOKUP(BG27,Typologie!$A$1:$B$46,2,0)</f>
        <v>10</v>
      </c>
    </row>
    <row r="28" spans="1:60" ht="105" x14ac:dyDescent="0.25">
      <c r="A28" t="s">
        <v>188</v>
      </c>
      <c r="C28" t="s">
        <v>96</v>
      </c>
      <c r="D28">
        <v>12.95</v>
      </c>
      <c r="E28">
        <v>12.95</v>
      </c>
      <c r="F28" s="4" t="s">
        <v>321</v>
      </c>
      <c r="G28" s="4" t="s">
        <v>322</v>
      </c>
      <c r="H28" t="s">
        <v>36</v>
      </c>
      <c r="I28" t="s">
        <v>41</v>
      </c>
      <c r="J28" s="3" t="s">
        <v>211</v>
      </c>
      <c r="K28" t="str">
        <f t="shared" si="0"/>
        <v>Charly Bikini</v>
      </c>
      <c r="L28" t="s">
        <v>153</v>
      </c>
      <c r="M28" t="str">
        <f>LEFT(L28,1)&amp;LEFT(BE28,3)&amp;BH28&amp;VLOOKUP(MID(A28,1+FIND(" ",A28),LEN(A28)),Typologie!$G$2:$H$30,2,FALSE)</f>
        <v>A4011081</v>
      </c>
      <c r="N28" t="str">
        <f>LEFT(L28,1)&amp;LEFT(BE28,3)&amp;BH28</f>
        <v>A40110</v>
      </c>
      <c r="U28" t="s">
        <v>116</v>
      </c>
      <c r="AA28" t="s">
        <v>38</v>
      </c>
      <c r="AL28" t="str">
        <f t="shared" si="1"/>
        <v/>
      </c>
      <c r="AS28" t="str">
        <f t="shared" si="2"/>
        <v/>
      </c>
      <c r="AT28" t="str">
        <f t="shared" si="3"/>
        <v/>
      </c>
      <c r="AU28">
        <f t="shared" si="4"/>
        <v>1</v>
      </c>
      <c r="AV28" t="str">
        <f t="shared" si="5"/>
        <v/>
      </c>
      <c r="AW28" t="s">
        <v>51</v>
      </c>
      <c r="AX28" t="str">
        <f>INDEX(Typologie!$A$2:$A$50,MATCH(1*(LEFT(BH28,1)&amp;"0"),Typologie!$B$2:$B$50,0))</f>
        <v>Schwarz</v>
      </c>
      <c r="AY28" t="str">
        <f t="shared" si="6"/>
        <v>10</v>
      </c>
      <c r="AZ28">
        <v>18</v>
      </c>
      <c r="BD28" t="s">
        <v>281</v>
      </c>
      <c r="BE28">
        <f>VLOOKUP(L28,Typologie!$D$1:$E$56,2,0)</f>
        <v>401</v>
      </c>
      <c r="BF28" t="str">
        <f t="shared" si="7"/>
        <v>40181</v>
      </c>
      <c r="BG28" t="s">
        <v>106</v>
      </c>
      <c r="BH28">
        <f>VLOOKUP(BG28,Typologie!$A$1:$B$46,2,0)</f>
        <v>10</v>
      </c>
    </row>
    <row r="29" spans="1:60" ht="105" x14ac:dyDescent="0.25">
      <c r="A29" t="s">
        <v>391</v>
      </c>
      <c r="C29" t="s">
        <v>152</v>
      </c>
      <c r="D29">
        <v>12.95</v>
      </c>
      <c r="E29">
        <v>12.95</v>
      </c>
      <c r="F29" s="4" t="s">
        <v>321</v>
      </c>
      <c r="G29" s="4" t="s">
        <v>322</v>
      </c>
      <c r="H29" t="s">
        <v>36</v>
      </c>
      <c r="I29" t="s">
        <v>41</v>
      </c>
      <c r="J29" s="3" t="s">
        <v>212</v>
      </c>
      <c r="K29" t="str">
        <f t="shared" si="0"/>
        <v>Charly Thong</v>
      </c>
      <c r="L29" t="s">
        <v>153</v>
      </c>
      <c r="M29" t="str">
        <f>LEFT(L29,1)&amp;LEFT(BE29,3)&amp;BH29&amp;VLOOKUP(MID(A29,1+FIND(" ",A29),LEN(A29)),Typologie!$G$2:$H$30,2,FALSE)</f>
        <v>A4011084</v>
      </c>
      <c r="N29" t="str">
        <f>LEFT(L29,1)&amp;LEFT(BE29,3)&amp;BH29</f>
        <v>A40110</v>
      </c>
      <c r="U29" t="s">
        <v>116</v>
      </c>
      <c r="AC29" t="s">
        <v>38</v>
      </c>
      <c r="AL29" t="str">
        <f t="shared" si="1"/>
        <v/>
      </c>
      <c r="AS29" t="str">
        <f t="shared" si="2"/>
        <v/>
      </c>
      <c r="AT29" t="str">
        <f t="shared" si="3"/>
        <v/>
      </c>
      <c r="AU29">
        <f t="shared" si="4"/>
        <v>1</v>
      </c>
      <c r="AV29" t="str">
        <f t="shared" si="5"/>
        <v/>
      </c>
      <c r="AW29" t="s">
        <v>51</v>
      </c>
      <c r="AX29" t="str">
        <f>INDEX(Typologie!$A$2:$A$50,MATCH(1*(LEFT(BH29,1)&amp;"0"),Typologie!$B$2:$B$50,0))</f>
        <v>Schwarz</v>
      </c>
      <c r="AY29" t="str">
        <f t="shared" si="6"/>
        <v>10</v>
      </c>
      <c r="AZ29">
        <v>38</v>
      </c>
      <c r="BD29" t="s">
        <v>281</v>
      </c>
      <c r="BE29">
        <f>VLOOKUP(L29,Typologie!$D$1:$E$56,2,0)</f>
        <v>401</v>
      </c>
      <c r="BF29" t="str">
        <f t="shared" si="7"/>
        <v>40184</v>
      </c>
      <c r="BG29" t="s">
        <v>106</v>
      </c>
      <c r="BH29">
        <f>VLOOKUP(BG29,Typologie!$A$1:$B$46,2,0)</f>
        <v>10</v>
      </c>
    </row>
    <row r="30" spans="1:60" ht="150" x14ac:dyDescent="0.25">
      <c r="A30" t="s">
        <v>250</v>
      </c>
      <c r="D30">
        <v>39.950000000000003</v>
      </c>
      <c r="E30">
        <v>29.95</v>
      </c>
      <c r="F30" s="4" t="s">
        <v>319</v>
      </c>
      <c r="G30" s="4" t="s">
        <v>320</v>
      </c>
      <c r="H30" t="s">
        <v>36</v>
      </c>
      <c r="I30" t="s">
        <v>37</v>
      </c>
      <c r="J30" s="3" t="s">
        <v>202</v>
      </c>
      <c r="K30" t="str">
        <f t="shared" si="0"/>
        <v>Sophie Contour</v>
      </c>
      <c r="L30" t="s">
        <v>153</v>
      </c>
      <c r="M30" t="str">
        <f>LEFT(L30,1)&amp;LEFT(BE30,3)&amp;BH30&amp;VLOOKUP(MID(A30,1+FIND(" ",A30),LEN(A30)),Typologie!$G$2:$H$30,2,FALSE)</f>
        <v>A4013021</v>
      </c>
      <c r="N30" t="str">
        <f>LEFT(L30,1)&amp;LEFT(BE30,3)&amp;BH30</f>
        <v>A40130</v>
      </c>
      <c r="U30" t="s">
        <v>116</v>
      </c>
      <c r="Y30" t="s">
        <v>38</v>
      </c>
      <c r="AE30" t="s">
        <v>38</v>
      </c>
      <c r="AL30" t="str">
        <f t="shared" si="1"/>
        <v/>
      </c>
      <c r="AM30" s="1"/>
      <c r="AP30" t="s">
        <v>38</v>
      </c>
      <c r="AS30">
        <f t="shared" si="2"/>
        <v>1</v>
      </c>
      <c r="AT30" t="str">
        <f t="shared" si="3"/>
        <v/>
      </c>
      <c r="AU30" t="str">
        <f t="shared" si="4"/>
        <v/>
      </c>
      <c r="AV30" t="str">
        <f t="shared" si="5"/>
        <v/>
      </c>
      <c r="AW30" t="s">
        <v>266</v>
      </c>
      <c r="AX30" t="str">
        <f>INDEX(Typologie!$A$2:$A$50,MATCH(1*(LEFT(BH30,1)&amp;"0"),Typologie!$B$2:$B$50,0))</f>
        <v>Nude</v>
      </c>
      <c r="AY30" t="str">
        <f t="shared" si="6"/>
        <v>30</v>
      </c>
      <c r="AZ30">
        <v>29</v>
      </c>
      <c r="BD30" t="s">
        <v>298</v>
      </c>
      <c r="BE30">
        <f>VLOOKUP(L30,Typologie!$D$1:$E$56,2,0)</f>
        <v>401</v>
      </c>
      <c r="BF30" t="str">
        <f t="shared" si="7"/>
        <v>40121</v>
      </c>
      <c r="BG30" t="s">
        <v>99</v>
      </c>
      <c r="BH30">
        <f>VLOOKUP(BG30,Typologie!$A$1:$B$46,2,0)</f>
        <v>30</v>
      </c>
    </row>
    <row r="31" spans="1:60" ht="105" x14ac:dyDescent="0.25">
      <c r="A31" t="s">
        <v>166</v>
      </c>
      <c r="C31" t="s">
        <v>96</v>
      </c>
      <c r="D31">
        <v>12.95</v>
      </c>
      <c r="E31">
        <v>12.95</v>
      </c>
      <c r="F31" s="4" t="s">
        <v>321</v>
      </c>
      <c r="G31" s="4" t="s">
        <v>322</v>
      </c>
      <c r="H31" t="s">
        <v>36</v>
      </c>
      <c r="I31" t="s">
        <v>41</v>
      </c>
      <c r="J31" s="3" t="s">
        <v>211</v>
      </c>
      <c r="K31" t="str">
        <f t="shared" si="0"/>
        <v>Sophie Bikini</v>
      </c>
      <c r="L31" t="s">
        <v>153</v>
      </c>
      <c r="M31" t="str">
        <f>LEFT(L31,1)&amp;LEFT(BE31,3)&amp;BH31&amp;VLOOKUP(MID(A31,1+FIND(" ",A31),LEN(A31)),Typologie!$G$2:$H$30,2,FALSE)</f>
        <v>A4013081</v>
      </c>
      <c r="N31" t="str">
        <f>LEFT(L31,1)&amp;LEFT(BE31,3)&amp;BH31</f>
        <v>A40130</v>
      </c>
      <c r="U31" t="s">
        <v>116</v>
      </c>
      <c r="AA31" t="s">
        <v>38</v>
      </c>
      <c r="AL31" t="str">
        <f t="shared" si="1"/>
        <v/>
      </c>
      <c r="AS31">
        <f t="shared" si="2"/>
        <v>1</v>
      </c>
      <c r="AT31" t="str">
        <f t="shared" si="3"/>
        <v/>
      </c>
      <c r="AU31" t="str">
        <f t="shared" si="4"/>
        <v/>
      </c>
      <c r="AV31" t="str">
        <f t="shared" si="5"/>
        <v/>
      </c>
      <c r="AW31" t="s">
        <v>266</v>
      </c>
      <c r="AX31" t="str">
        <f>INDEX(Typologie!$A$2:$A$50,MATCH(1*(LEFT(BH31,1)&amp;"0"),Typologie!$B$2:$B$50,0))</f>
        <v>Nude</v>
      </c>
      <c r="AY31" t="str">
        <f t="shared" si="6"/>
        <v>30</v>
      </c>
      <c r="AZ31">
        <v>29</v>
      </c>
      <c r="BD31" t="s">
        <v>298</v>
      </c>
      <c r="BE31">
        <f>VLOOKUP(L31,Typologie!$D$1:$E$56,2,0)</f>
        <v>401</v>
      </c>
      <c r="BF31" t="str">
        <f t="shared" si="7"/>
        <v>40181</v>
      </c>
      <c r="BG31" t="s">
        <v>99</v>
      </c>
      <c r="BH31">
        <f>VLOOKUP(BG31,Typologie!$A$1:$B$46,2,0)</f>
        <v>30</v>
      </c>
    </row>
    <row r="32" spans="1:60" ht="105" x14ac:dyDescent="0.25">
      <c r="A32" t="s">
        <v>167</v>
      </c>
      <c r="C32" t="s">
        <v>152</v>
      </c>
      <c r="D32">
        <v>12.95</v>
      </c>
      <c r="E32">
        <v>12.95</v>
      </c>
      <c r="F32" s="4" t="s">
        <v>321</v>
      </c>
      <c r="G32" s="4" t="s">
        <v>322</v>
      </c>
      <c r="H32" t="s">
        <v>36</v>
      </c>
      <c r="I32" t="s">
        <v>41</v>
      </c>
      <c r="J32" s="3" t="s">
        <v>212</v>
      </c>
      <c r="K32" t="str">
        <f t="shared" si="0"/>
        <v>Sophie Thong</v>
      </c>
      <c r="L32" t="s">
        <v>153</v>
      </c>
      <c r="M32" t="str">
        <f>LEFT(L32,1)&amp;LEFT(BE32,3)&amp;BH32&amp;VLOOKUP(MID(A32,1+FIND(" ",A32),LEN(A32)),Typologie!$G$2:$H$30,2,FALSE)</f>
        <v>A4013084</v>
      </c>
      <c r="N32" t="str">
        <f>LEFT(L32,1)&amp;LEFT(BE32,3)&amp;BH32</f>
        <v>A40130</v>
      </c>
      <c r="U32" t="s">
        <v>116</v>
      </c>
      <c r="AC32" t="s">
        <v>38</v>
      </c>
      <c r="AL32" t="str">
        <f t="shared" si="1"/>
        <v/>
      </c>
      <c r="AS32">
        <f t="shared" si="2"/>
        <v>1</v>
      </c>
      <c r="AT32" t="str">
        <f t="shared" si="3"/>
        <v/>
      </c>
      <c r="AU32" t="str">
        <f t="shared" si="4"/>
        <v/>
      </c>
      <c r="AV32" t="str">
        <f t="shared" si="5"/>
        <v/>
      </c>
      <c r="AW32" t="s">
        <v>266</v>
      </c>
      <c r="AX32" t="str">
        <f>INDEX(Typologie!$A$2:$A$50,MATCH(1*(LEFT(BH32,1)&amp;"0"),Typologie!$B$2:$B$50,0))</f>
        <v>Nude</v>
      </c>
      <c r="AY32" t="str">
        <f t="shared" si="6"/>
        <v>30</v>
      </c>
      <c r="AZ32">
        <v>37</v>
      </c>
      <c r="BD32" t="s">
        <v>298</v>
      </c>
      <c r="BE32">
        <f>VLOOKUP(L32,Typologie!$D$1:$E$56,2,0)</f>
        <v>401</v>
      </c>
      <c r="BF32" t="str">
        <f t="shared" si="7"/>
        <v>40184</v>
      </c>
      <c r="BG32" t="s">
        <v>99</v>
      </c>
      <c r="BH32">
        <f>VLOOKUP(BG32,Typologie!$A$1:$B$46,2,0)</f>
        <v>30</v>
      </c>
    </row>
    <row r="33" spans="1:60" ht="165" x14ac:dyDescent="0.25">
      <c r="A33" t="s">
        <v>227</v>
      </c>
      <c r="D33">
        <v>39.950000000000003</v>
      </c>
      <c r="E33">
        <v>29.95</v>
      </c>
      <c r="F33" s="4" t="s">
        <v>323</v>
      </c>
      <c r="G33" s="4" t="s">
        <v>324</v>
      </c>
      <c r="H33" t="s">
        <v>36</v>
      </c>
      <c r="I33" t="s">
        <v>37</v>
      </c>
      <c r="J33" s="3" t="s">
        <v>209</v>
      </c>
      <c r="K33" t="str">
        <f t="shared" si="0"/>
        <v>Mia Push-Up</v>
      </c>
      <c r="L33" t="s">
        <v>154</v>
      </c>
      <c r="M33" t="str">
        <f>LEFT(L33,1)&amp;LEFT(BE33,3)&amp;BH33&amp;VLOOKUP(MID(A33,1+FIND(" ",A33),LEN(A33)),Typologie!$G$2:$H$30,2,FALSE)</f>
        <v>A4025631</v>
      </c>
      <c r="N33" t="str">
        <f>LEFT(L33,1)&amp;LEFT(BE33,3)&amp;BH33</f>
        <v>A40256</v>
      </c>
      <c r="U33" t="s">
        <v>18</v>
      </c>
      <c r="Y33" t="s">
        <v>38</v>
      </c>
      <c r="AL33" t="str">
        <f t="shared" si="1"/>
        <v>x</v>
      </c>
      <c r="AM33" s="1"/>
      <c r="AQ33" t="s">
        <v>38</v>
      </c>
      <c r="AS33" t="str">
        <f t="shared" si="2"/>
        <v/>
      </c>
      <c r="AT33" t="str">
        <f t="shared" si="3"/>
        <v/>
      </c>
      <c r="AU33">
        <f t="shared" si="4"/>
        <v>1</v>
      </c>
      <c r="AV33" t="str">
        <f t="shared" si="5"/>
        <v/>
      </c>
      <c r="AW33" t="s">
        <v>51</v>
      </c>
      <c r="AX33" t="str">
        <f>INDEX(Typologie!$A$2:$A$50,MATCH(1*(LEFT(BH33,1)&amp;"0"),Typologie!$B$2:$B$50,0))</f>
        <v>Rot</v>
      </c>
      <c r="AY33" t="str">
        <f t="shared" si="6"/>
        <v>50</v>
      </c>
      <c r="AZ33">
        <v>28</v>
      </c>
      <c r="BD33" t="s">
        <v>282</v>
      </c>
      <c r="BE33">
        <f>VLOOKUP(L33,Typologie!$D$1:$E$56,2,0)</f>
        <v>402</v>
      </c>
      <c r="BF33" t="str">
        <f t="shared" si="7"/>
        <v>40231</v>
      </c>
      <c r="BG33" t="s">
        <v>173</v>
      </c>
      <c r="BH33">
        <f>VLOOKUP(BG33,Typologie!$A$1:$B$46,2,0)</f>
        <v>56</v>
      </c>
    </row>
    <row r="34" spans="1:60" ht="135" x14ac:dyDescent="0.25">
      <c r="A34" t="s">
        <v>228</v>
      </c>
      <c r="D34">
        <v>39.950000000000003</v>
      </c>
      <c r="E34">
        <v>29.95</v>
      </c>
      <c r="F34" s="4" t="s">
        <v>325</v>
      </c>
      <c r="G34" s="4" t="s">
        <v>326</v>
      </c>
      <c r="H34" t="s">
        <v>36</v>
      </c>
      <c r="I34" t="s">
        <v>37</v>
      </c>
      <c r="J34" s="3" t="s">
        <v>203</v>
      </c>
      <c r="K34" t="str">
        <f t="shared" ref="K34:K65" si="8">A34</f>
        <v>Mia Unlined</v>
      </c>
      <c r="L34" t="s">
        <v>154</v>
      </c>
      <c r="M34" t="str">
        <f>LEFT(L34,1)&amp;LEFT(BE34,3)&amp;BH34&amp;VLOOKUP(MID(A34,1+FIND(" ",A34),LEN(A34)),Typologie!$G$2:$H$30,2,FALSE)</f>
        <v>A4025611</v>
      </c>
      <c r="N34" t="str">
        <f>LEFT(L34,1)&amp;LEFT(BE34,3)&amp;BH34</f>
        <v>A40256</v>
      </c>
      <c r="U34" t="s">
        <v>15</v>
      </c>
      <c r="Y34" t="s">
        <v>38</v>
      </c>
      <c r="AK34" t="s">
        <v>38</v>
      </c>
      <c r="AM34" s="1"/>
      <c r="AN34" t="s">
        <v>38</v>
      </c>
      <c r="AO34" t="s">
        <v>38</v>
      </c>
      <c r="AS34" t="str">
        <f t="shared" si="2"/>
        <v/>
      </c>
      <c r="AT34" t="str">
        <f t="shared" si="3"/>
        <v/>
      </c>
      <c r="AU34">
        <f t="shared" si="4"/>
        <v>1</v>
      </c>
      <c r="AV34" t="str">
        <f t="shared" si="5"/>
        <v/>
      </c>
      <c r="AW34" t="s">
        <v>51</v>
      </c>
      <c r="AX34" t="str">
        <f>INDEX(Typologie!$A$2:$A$50,MATCH(1*(LEFT(BH34,1)&amp;"0"),Typologie!$B$2:$B$50,0))</f>
        <v>Rot</v>
      </c>
      <c r="AY34" t="str">
        <f t="shared" si="6"/>
        <v>50</v>
      </c>
      <c r="AZ34">
        <v>11</v>
      </c>
      <c r="BD34" t="s">
        <v>283</v>
      </c>
      <c r="BE34">
        <f>VLOOKUP(L34,Typologie!$D$1:$E$56,2,0)</f>
        <v>402</v>
      </c>
      <c r="BF34" t="str">
        <f t="shared" si="7"/>
        <v>40211</v>
      </c>
      <c r="BG34" t="s">
        <v>173</v>
      </c>
      <c r="BH34">
        <f>VLOOKUP(BG34,Typologie!$A$1:$B$46,2,0)</f>
        <v>56</v>
      </c>
    </row>
    <row r="35" spans="1:60" ht="120" x14ac:dyDescent="0.25">
      <c r="A35" t="s">
        <v>168</v>
      </c>
      <c r="C35" t="s">
        <v>96</v>
      </c>
      <c r="D35">
        <v>12.95</v>
      </c>
      <c r="E35">
        <v>12.95</v>
      </c>
      <c r="F35" s="4" t="s">
        <v>327</v>
      </c>
      <c r="G35" s="4" t="s">
        <v>328</v>
      </c>
      <c r="H35" t="s">
        <v>36</v>
      </c>
      <c r="I35" t="s">
        <v>41</v>
      </c>
      <c r="J35" s="3" t="s">
        <v>213</v>
      </c>
      <c r="K35" t="str">
        <f t="shared" si="8"/>
        <v>Mia Bikini</v>
      </c>
      <c r="L35" t="s">
        <v>154</v>
      </c>
      <c r="M35" t="str">
        <f>LEFT(L35,1)&amp;LEFT(BE35,3)&amp;BH35&amp;VLOOKUP(MID(A35,1+FIND(" ",A35),LEN(A35)),Typologie!$G$2:$H$30,2,FALSE)</f>
        <v>A4025681</v>
      </c>
      <c r="N35" t="str">
        <f>LEFT(L35,1)&amp;LEFT(BE35,3)&amp;BH35</f>
        <v>A40256</v>
      </c>
      <c r="U35" t="s">
        <v>18</v>
      </c>
      <c r="AA35" t="s">
        <v>38</v>
      </c>
      <c r="AL35" t="str">
        <f t="shared" ref="AL35:AL75" si="9">IF(OR(AR35="x",AQ35="x"),"x","")</f>
        <v/>
      </c>
      <c r="AS35" t="str">
        <f t="shared" si="2"/>
        <v/>
      </c>
      <c r="AT35" t="str">
        <f t="shared" si="3"/>
        <v/>
      </c>
      <c r="AU35">
        <f t="shared" si="4"/>
        <v>1</v>
      </c>
      <c r="AV35" t="str">
        <f t="shared" si="5"/>
        <v/>
      </c>
      <c r="AW35" t="s">
        <v>51</v>
      </c>
      <c r="AX35" t="str">
        <f>INDEX(Typologie!$A$2:$A$50,MATCH(1*(LEFT(BH35,1)&amp;"0"),Typologie!$B$2:$B$50,0))</f>
        <v>Rot</v>
      </c>
      <c r="AY35" t="str">
        <f t="shared" si="6"/>
        <v>50</v>
      </c>
      <c r="AZ35">
        <v>28</v>
      </c>
      <c r="BD35" t="s">
        <v>283</v>
      </c>
      <c r="BE35">
        <f>VLOOKUP(L35,Typologie!$D$1:$E$56,2,0)</f>
        <v>402</v>
      </c>
      <c r="BF35" t="str">
        <f t="shared" si="7"/>
        <v>40281</v>
      </c>
      <c r="BG35" t="s">
        <v>173</v>
      </c>
      <c r="BH35">
        <f>VLOOKUP(BG35,Typologie!$A$1:$B$46,2,0)</f>
        <v>56</v>
      </c>
    </row>
    <row r="36" spans="1:60" ht="135" x14ac:dyDescent="0.25">
      <c r="A36" t="s">
        <v>169</v>
      </c>
      <c r="C36" t="s">
        <v>152</v>
      </c>
      <c r="D36">
        <v>12.95</v>
      </c>
      <c r="E36">
        <v>12.95</v>
      </c>
      <c r="F36" s="4" t="s">
        <v>329</v>
      </c>
      <c r="G36" s="4" t="s">
        <v>330</v>
      </c>
      <c r="H36" t="s">
        <v>36</v>
      </c>
      <c r="I36" t="s">
        <v>41</v>
      </c>
      <c r="J36" s="3" t="s">
        <v>214</v>
      </c>
      <c r="K36" t="str">
        <f t="shared" si="8"/>
        <v>Mia Thong</v>
      </c>
      <c r="L36" t="s">
        <v>154</v>
      </c>
      <c r="M36" t="str">
        <f>LEFT(L36,1)&amp;LEFT(BE36,3)&amp;BH36&amp;VLOOKUP(MID(A36,1+FIND(" ",A36),LEN(A36)),Typologie!$G$2:$H$30,2,FALSE)</f>
        <v>A4025684</v>
      </c>
      <c r="N36" t="str">
        <f>LEFT(L36,1)&amp;LEFT(BE36,3)&amp;BH36</f>
        <v>A40256</v>
      </c>
      <c r="U36" t="s">
        <v>15</v>
      </c>
      <c r="AC36" t="s">
        <v>38</v>
      </c>
      <c r="AL36" t="str">
        <f t="shared" si="9"/>
        <v/>
      </c>
      <c r="AS36" t="str">
        <f t="shared" si="2"/>
        <v/>
      </c>
      <c r="AT36" t="str">
        <f t="shared" si="3"/>
        <v/>
      </c>
      <c r="AU36">
        <f t="shared" si="4"/>
        <v>1</v>
      </c>
      <c r="AV36" t="str">
        <f t="shared" si="5"/>
        <v/>
      </c>
      <c r="AW36" t="s">
        <v>51</v>
      </c>
      <c r="AX36" t="str">
        <f>INDEX(Typologie!$A$2:$A$50,MATCH(1*(LEFT(BH36,1)&amp;"0"),Typologie!$B$2:$B$50,0))</f>
        <v>Rot</v>
      </c>
      <c r="AY36" t="str">
        <f t="shared" si="6"/>
        <v>50</v>
      </c>
      <c r="AZ36">
        <v>11</v>
      </c>
      <c r="BD36" t="s">
        <v>283</v>
      </c>
      <c r="BE36">
        <f>VLOOKUP(L36,Typologie!$D$1:$E$56,2,0)</f>
        <v>402</v>
      </c>
      <c r="BF36" t="str">
        <f t="shared" si="7"/>
        <v>40284</v>
      </c>
      <c r="BG36" t="s">
        <v>173</v>
      </c>
      <c r="BH36">
        <f>VLOOKUP(BG36,Typologie!$A$1:$B$46,2,0)</f>
        <v>56</v>
      </c>
    </row>
    <row r="37" spans="1:60" ht="165" x14ac:dyDescent="0.25">
      <c r="A37" t="s">
        <v>230</v>
      </c>
      <c r="D37">
        <v>39.950000000000003</v>
      </c>
      <c r="E37">
        <v>29.95</v>
      </c>
      <c r="F37" s="4" t="s">
        <v>331</v>
      </c>
      <c r="G37" s="4" t="s">
        <v>324</v>
      </c>
      <c r="H37" t="s">
        <v>36</v>
      </c>
      <c r="I37" t="s">
        <v>37</v>
      </c>
      <c r="J37" s="3" t="s">
        <v>209</v>
      </c>
      <c r="K37" t="str">
        <f t="shared" si="8"/>
        <v>Lisa Push-Up</v>
      </c>
      <c r="L37" t="s">
        <v>154</v>
      </c>
      <c r="M37" t="str">
        <f>LEFT(L37,1)&amp;LEFT(BE37,3)&amp;BH37&amp;VLOOKUP(MID(A37,1+FIND(" ",A37),LEN(A37)),Typologie!$G$2:$H$30,2,FALSE)</f>
        <v>A4025131</v>
      </c>
      <c r="N37" t="str">
        <f>LEFT(L37,1)&amp;LEFT(BE37,3)&amp;BH37</f>
        <v>A40251</v>
      </c>
      <c r="U37" t="s">
        <v>18</v>
      </c>
      <c r="Y37" t="s">
        <v>38</v>
      </c>
      <c r="AL37" t="str">
        <f t="shared" si="9"/>
        <v>x</v>
      </c>
      <c r="AM37" s="1"/>
      <c r="AQ37" t="s">
        <v>38</v>
      </c>
      <c r="AS37" t="str">
        <f t="shared" si="2"/>
        <v/>
      </c>
      <c r="AT37">
        <f t="shared" si="3"/>
        <v>1</v>
      </c>
      <c r="AU37" t="str">
        <f t="shared" si="4"/>
        <v/>
      </c>
      <c r="AV37" t="str">
        <f t="shared" si="5"/>
        <v/>
      </c>
      <c r="AW37" t="s">
        <v>114</v>
      </c>
      <c r="AX37" t="str">
        <f>INDEX(Typologie!$A$2:$A$50,MATCH(1*(LEFT(BH37,1)&amp;"0"),Typologie!$B$2:$B$50,0))</f>
        <v>Rot</v>
      </c>
      <c r="AY37" t="str">
        <f t="shared" si="6"/>
        <v>50</v>
      </c>
      <c r="AZ37">
        <v>4</v>
      </c>
      <c r="BD37" t="s">
        <v>284</v>
      </c>
      <c r="BE37">
        <f>VLOOKUP(L37,Typologie!$D$1:$E$56,2,0)</f>
        <v>402</v>
      </c>
      <c r="BF37" t="str">
        <f t="shared" si="7"/>
        <v>40231</v>
      </c>
      <c r="BG37" t="s">
        <v>133</v>
      </c>
      <c r="BH37">
        <f>VLOOKUP(BG37,Typologie!$A$1:$B$46,2,0)</f>
        <v>51</v>
      </c>
    </row>
    <row r="38" spans="1:60" ht="135" x14ac:dyDescent="0.25">
      <c r="A38" t="s">
        <v>231</v>
      </c>
      <c r="D38">
        <v>39.950000000000003</v>
      </c>
      <c r="E38">
        <v>29.95</v>
      </c>
      <c r="F38" s="4" t="s">
        <v>332</v>
      </c>
      <c r="G38" s="4" t="s">
        <v>326</v>
      </c>
      <c r="H38" t="s">
        <v>36</v>
      </c>
      <c r="I38" t="s">
        <v>37</v>
      </c>
      <c r="J38" s="3" t="s">
        <v>203</v>
      </c>
      <c r="K38" t="str">
        <f t="shared" si="8"/>
        <v>Lisa Unlined</v>
      </c>
      <c r="L38" t="s">
        <v>154</v>
      </c>
      <c r="M38" t="str">
        <f>LEFT(L38,1)&amp;LEFT(BE38,3)&amp;BH38&amp;VLOOKUP(MID(A38,1+FIND(" ",A38),LEN(A38)),Typologie!$G$2:$H$30,2,FALSE)</f>
        <v>A4025111</v>
      </c>
      <c r="N38" t="str">
        <f>LEFT(L38,1)&amp;LEFT(BE38,3)&amp;BH38</f>
        <v>A40251</v>
      </c>
      <c r="U38" t="s">
        <v>15</v>
      </c>
      <c r="Y38" t="s">
        <v>38</v>
      </c>
      <c r="AK38" t="s">
        <v>38</v>
      </c>
      <c r="AL38" t="str">
        <f t="shared" si="9"/>
        <v/>
      </c>
      <c r="AM38" s="1"/>
      <c r="AN38" t="s">
        <v>38</v>
      </c>
      <c r="AO38" t="s">
        <v>38</v>
      </c>
      <c r="AS38" t="str">
        <f t="shared" si="2"/>
        <v/>
      </c>
      <c r="AT38">
        <f t="shared" si="3"/>
        <v>1</v>
      </c>
      <c r="AU38" t="str">
        <f t="shared" si="4"/>
        <v/>
      </c>
      <c r="AV38" t="str">
        <f t="shared" si="5"/>
        <v/>
      </c>
      <c r="AW38" t="s">
        <v>114</v>
      </c>
      <c r="AX38" t="str">
        <f>INDEX(Typologie!$A$2:$A$50,MATCH(1*(LEFT(BH38,1)&amp;"0"),Typologie!$B$2:$B$50,0))</f>
        <v>Rot</v>
      </c>
      <c r="AY38" t="str">
        <f t="shared" si="6"/>
        <v>50</v>
      </c>
      <c r="AZ38">
        <v>27</v>
      </c>
      <c r="BD38" t="s">
        <v>285</v>
      </c>
      <c r="BE38">
        <f>VLOOKUP(L38,Typologie!$D$1:$E$56,2,0)</f>
        <v>402</v>
      </c>
      <c r="BF38" t="str">
        <f t="shared" si="7"/>
        <v>40211</v>
      </c>
      <c r="BG38" t="s">
        <v>133</v>
      </c>
      <c r="BH38">
        <f>VLOOKUP(BG38,Typologie!$A$1:$B$46,2,0)</f>
        <v>51</v>
      </c>
    </row>
    <row r="39" spans="1:60" ht="120" x14ac:dyDescent="0.25">
      <c r="A39" t="s">
        <v>170</v>
      </c>
      <c r="C39" t="s">
        <v>96</v>
      </c>
      <c r="D39">
        <v>12.95</v>
      </c>
      <c r="E39">
        <v>12.95</v>
      </c>
      <c r="F39" s="4" t="s">
        <v>327</v>
      </c>
      <c r="G39" s="4" t="s">
        <v>328</v>
      </c>
      <c r="H39" t="s">
        <v>36</v>
      </c>
      <c r="I39" t="s">
        <v>41</v>
      </c>
      <c r="J39" s="3" t="s">
        <v>213</v>
      </c>
      <c r="K39" t="str">
        <f t="shared" si="8"/>
        <v>Lisa Bikini</v>
      </c>
      <c r="L39" t="s">
        <v>154</v>
      </c>
      <c r="M39" t="str">
        <f>LEFT(L39,1)&amp;LEFT(BE39,3)&amp;BH39&amp;VLOOKUP(MID(A39,1+FIND(" ",A39),LEN(A39)),Typologie!$G$2:$H$30,2,FALSE)</f>
        <v>A4025181</v>
      </c>
      <c r="N39" t="str">
        <f>LEFT(L39,1)&amp;LEFT(BE39,3)&amp;BH39</f>
        <v>A40251</v>
      </c>
      <c r="U39" t="s">
        <v>18</v>
      </c>
      <c r="AA39" t="s">
        <v>38</v>
      </c>
      <c r="AL39" t="str">
        <f t="shared" si="9"/>
        <v/>
      </c>
      <c r="AS39" t="str">
        <f t="shared" si="2"/>
        <v/>
      </c>
      <c r="AT39">
        <f t="shared" si="3"/>
        <v>1</v>
      </c>
      <c r="AU39" t="str">
        <f t="shared" si="4"/>
        <v/>
      </c>
      <c r="AV39" t="str">
        <f t="shared" si="5"/>
        <v/>
      </c>
      <c r="AW39" t="s">
        <v>114</v>
      </c>
      <c r="AX39" t="str">
        <f>INDEX(Typologie!$A$2:$A$50,MATCH(1*(LEFT(BH39,1)&amp;"0"),Typologie!$B$2:$B$50,0))</f>
        <v>Rot</v>
      </c>
      <c r="AY39" t="str">
        <f t="shared" si="6"/>
        <v>50</v>
      </c>
      <c r="AZ39">
        <v>4</v>
      </c>
      <c r="BD39" t="s">
        <v>285</v>
      </c>
      <c r="BE39">
        <f>VLOOKUP(L39,Typologie!$D$1:$E$56,2,0)</f>
        <v>402</v>
      </c>
      <c r="BF39" t="str">
        <f t="shared" si="7"/>
        <v>40281</v>
      </c>
      <c r="BG39" t="s">
        <v>133</v>
      </c>
      <c r="BH39">
        <f>VLOOKUP(BG39,Typologie!$A$1:$B$46,2,0)</f>
        <v>51</v>
      </c>
    </row>
    <row r="40" spans="1:60" ht="135" x14ac:dyDescent="0.25">
      <c r="A40" t="s">
        <v>186</v>
      </c>
      <c r="C40" t="s">
        <v>152</v>
      </c>
      <c r="D40">
        <v>12.95</v>
      </c>
      <c r="E40">
        <v>12.95</v>
      </c>
      <c r="F40" s="4" t="s">
        <v>329</v>
      </c>
      <c r="G40" s="4" t="s">
        <v>330</v>
      </c>
      <c r="H40" t="s">
        <v>36</v>
      </c>
      <c r="I40" t="s">
        <v>41</v>
      </c>
      <c r="J40" s="3" t="s">
        <v>214</v>
      </c>
      <c r="K40" t="str">
        <f t="shared" si="8"/>
        <v>Lisa Thong</v>
      </c>
      <c r="L40" t="s">
        <v>154</v>
      </c>
      <c r="M40" t="str">
        <f>LEFT(L40,1)&amp;LEFT(BE40,3)&amp;BH40&amp;VLOOKUP(MID(A40,1+FIND(" ",A40),LEN(A40)),Typologie!$G$2:$H$30,2,FALSE)</f>
        <v>A4025184</v>
      </c>
      <c r="N40" t="str">
        <f>LEFT(L40,1)&amp;LEFT(BE40,3)&amp;BH40</f>
        <v>A40251</v>
      </c>
      <c r="U40" t="s">
        <v>15</v>
      </c>
      <c r="AC40" t="s">
        <v>38</v>
      </c>
      <c r="AL40" t="str">
        <f t="shared" si="9"/>
        <v/>
      </c>
      <c r="AS40" t="str">
        <f t="shared" si="2"/>
        <v/>
      </c>
      <c r="AT40">
        <f t="shared" si="3"/>
        <v>1</v>
      </c>
      <c r="AU40" t="str">
        <f t="shared" si="4"/>
        <v/>
      </c>
      <c r="AV40" t="str">
        <f t="shared" si="5"/>
        <v/>
      </c>
      <c r="AW40" t="s">
        <v>114</v>
      </c>
      <c r="AX40" t="str">
        <f>INDEX(Typologie!$A$2:$A$50,MATCH(1*(LEFT(BH40,1)&amp;"0"),Typologie!$B$2:$B$50,0))</f>
        <v>Rot</v>
      </c>
      <c r="AY40" t="str">
        <f t="shared" si="6"/>
        <v>50</v>
      </c>
      <c r="AZ40">
        <v>27</v>
      </c>
      <c r="BD40" t="s">
        <v>285</v>
      </c>
      <c r="BE40">
        <f>VLOOKUP(L40,Typologie!$D$1:$E$56,2,0)</f>
        <v>402</v>
      </c>
      <c r="BF40" t="str">
        <f t="shared" si="7"/>
        <v>40284</v>
      </c>
      <c r="BG40" t="s">
        <v>133</v>
      </c>
      <c r="BH40">
        <f>VLOOKUP(BG40,Typologie!$A$1:$B$46,2,0)</f>
        <v>51</v>
      </c>
    </row>
    <row r="41" spans="1:60" ht="195" x14ac:dyDescent="0.25">
      <c r="A41" t="s">
        <v>392</v>
      </c>
      <c r="D41">
        <v>39.950000000000003</v>
      </c>
      <c r="E41">
        <v>29.95</v>
      </c>
      <c r="F41" s="4" t="s">
        <v>394</v>
      </c>
      <c r="G41" s="4" t="s">
        <v>395</v>
      </c>
      <c r="H41" t="s">
        <v>36</v>
      </c>
      <c r="I41" t="s">
        <v>37</v>
      </c>
      <c r="J41" s="3" t="s">
        <v>396</v>
      </c>
      <c r="K41" t="str">
        <f t="shared" si="8"/>
        <v>Eva Balconette</v>
      </c>
      <c r="L41" t="s">
        <v>155</v>
      </c>
      <c r="M41" t="str">
        <f>LEFT(L41,1)&amp;LEFT(BE41,3)&amp;BH41&amp;VLOOKUP(MID(A41,1+FIND(" ",A41),LEN(A41)),Typologie!$G$2:$H$30,2,FALSE)</f>
        <v>A4031041</v>
      </c>
      <c r="N41" t="str">
        <f>LEFT(L41,1)&amp;LEFT(BE41,3)&amp;BH41</f>
        <v>A40310</v>
      </c>
      <c r="U41" t="s">
        <v>18</v>
      </c>
      <c r="X41" t="s">
        <v>38</v>
      </c>
      <c r="AF41" t="s">
        <v>38</v>
      </c>
      <c r="AK41" t="s">
        <v>38</v>
      </c>
      <c r="AL41" t="str">
        <f t="shared" si="9"/>
        <v/>
      </c>
      <c r="AM41" s="1" t="s">
        <v>38</v>
      </c>
      <c r="AP41" s="1" t="s">
        <v>38</v>
      </c>
      <c r="AQ41" s="1"/>
      <c r="AS41" t="str">
        <f t="shared" si="2"/>
        <v/>
      </c>
      <c r="AT41" t="str">
        <f t="shared" si="3"/>
        <v/>
      </c>
      <c r="AU41">
        <f t="shared" si="4"/>
        <v>1</v>
      </c>
      <c r="AV41" t="str">
        <f t="shared" si="5"/>
        <v/>
      </c>
      <c r="AW41" t="s">
        <v>51</v>
      </c>
      <c r="AX41" t="str">
        <f>INDEX(Typologie!$A$2:$A$50,MATCH(1*(LEFT(BH41,1)&amp;"0"),Typologie!$B$2:$B$50,0))</f>
        <v>Schwarz</v>
      </c>
      <c r="AY41" t="str">
        <f t="shared" si="6"/>
        <v>10</v>
      </c>
      <c r="AZ41">
        <v>1</v>
      </c>
      <c r="BD41" t="s">
        <v>286</v>
      </c>
      <c r="BE41">
        <f>VLOOKUP(L41,Typologie!$D$1:$E$56,2,0)</f>
        <v>403</v>
      </c>
      <c r="BF41" t="str">
        <f t="shared" si="7"/>
        <v>40341</v>
      </c>
      <c r="BG41" t="s">
        <v>106</v>
      </c>
      <c r="BH41">
        <f>VLOOKUP(BG41,Typologie!$A$1:$B$46,2,0)</f>
        <v>10</v>
      </c>
    </row>
    <row r="42" spans="1:60" ht="210" x14ac:dyDescent="0.25">
      <c r="A42" t="s">
        <v>232</v>
      </c>
      <c r="D42">
        <v>39.950000000000003</v>
      </c>
      <c r="E42">
        <v>29.95</v>
      </c>
      <c r="F42" s="4" t="s">
        <v>333</v>
      </c>
      <c r="G42" s="4" t="s">
        <v>334</v>
      </c>
      <c r="H42" t="s">
        <v>36</v>
      </c>
      <c r="I42" t="s">
        <v>37</v>
      </c>
      <c r="J42" s="3" t="s">
        <v>203</v>
      </c>
      <c r="K42" t="str">
        <f t="shared" si="8"/>
        <v>Eva Unlined</v>
      </c>
      <c r="L42" t="s">
        <v>155</v>
      </c>
      <c r="M42" t="str">
        <f>LEFT(L42,1)&amp;LEFT(BE42,3)&amp;BH42&amp;VLOOKUP(MID(A42,1+FIND(" ",A42),LEN(A42)),Typologie!$G$2:$H$30,2,FALSE)</f>
        <v>A4031011</v>
      </c>
      <c r="N42" t="str">
        <f>LEFT(L42,1)&amp;LEFT(BE42,3)&amp;BH42</f>
        <v>A40310</v>
      </c>
      <c r="U42" t="s">
        <v>18</v>
      </c>
      <c r="Y42" t="s">
        <v>38</v>
      </c>
      <c r="AK42" t="s">
        <v>38</v>
      </c>
      <c r="AL42" t="str">
        <f t="shared" si="9"/>
        <v/>
      </c>
      <c r="AM42" s="1"/>
      <c r="AN42" t="s">
        <v>38</v>
      </c>
      <c r="AO42" t="s">
        <v>38</v>
      </c>
      <c r="AS42" t="str">
        <f t="shared" si="2"/>
        <v/>
      </c>
      <c r="AT42" t="str">
        <f t="shared" si="3"/>
        <v/>
      </c>
      <c r="AU42">
        <f t="shared" si="4"/>
        <v>1</v>
      </c>
      <c r="AV42" t="str">
        <f t="shared" si="5"/>
        <v/>
      </c>
      <c r="AW42" t="s">
        <v>51</v>
      </c>
      <c r="AX42" t="str">
        <f>INDEX(Typologie!$A$2:$A$50,MATCH(1*(LEFT(BH42,1)&amp;"0"),Typologie!$B$2:$B$50,0))</f>
        <v>Schwarz</v>
      </c>
      <c r="AY42" t="str">
        <f t="shared" si="6"/>
        <v>10</v>
      </c>
      <c r="AZ42">
        <v>8</v>
      </c>
      <c r="BD42" t="s">
        <v>287</v>
      </c>
      <c r="BE42">
        <f>VLOOKUP(L42,Typologie!$D$1:$E$56,2,0)</f>
        <v>403</v>
      </c>
      <c r="BF42" t="str">
        <f t="shared" si="7"/>
        <v>40311</v>
      </c>
      <c r="BG42" t="s">
        <v>106</v>
      </c>
      <c r="BH42">
        <f>VLOOKUP(BG42,Typologie!$A$1:$B$46,2,0)</f>
        <v>10</v>
      </c>
    </row>
    <row r="43" spans="1:60" ht="120" x14ac:dyDescent="0.25">
      <c r="A43" t="s">
        <v>171</v>
      </c>
      <c r="C43" t="s">
        <v>96</v>
      </c>
      <c r="D43">
        <v>12.95</v>
      </c>
      <c r="E43">
        <v>12.95</v>
      </c>
      <c r="F43" s="4" t="s">
        <v>335</v>
      </c>
      <c r="G43" s="4" t="s">
        <v>336</v>
      </c>
      <c r="H43" t="s">
        <v>36</v>
      </c>
      <c r="I43" t="s">
        <v>41</v>
      </c>
      <c r="J43" s="3" t="s">
        <v>211</v>
      </c>
      <c r="K43" t="str">
        <f t="shared" si="8"/>
        <v>Eva Bikini</v>
      </c>
      <c r="L43" t="s">
        <v>155</v>
      </c>
      <c r="M43" t="str">
        <f>LEFT(L43,1)&amp;LEFT(BE43,3)&amp;BH43&amp;VLOOKUP(MID(A43,1+FIND(" ",A43),LEN(A43)),Typologie!$G$2:$H$30,2,FALSE)</f>
        <v>A4031081</v>
      </c>
      <c r="N43" t="str">
        <f>LEFT(L43,1)&amp;LEFT(BE43,3)&amp;BH43</f>
        <v>A40310</v>
      </c>
      <c r="U43" t="s">
        <v>18</v>
      </c>
      <c r="AA43" t="s">
        <v>38</v>
      </c>
      <c r="AL43" t="str">
        <f t="shared" si="9"/>
        <v/>
      </c>
      <c r="AS43" t="str">
        <f t="shared" si="2"/>
        <v/>
      </c>
      <c r="AT43" t="str">
        <f t="shared" si="3"/>
        <v/>
      </c>
      <c r="AU43">
        <f t="shared" si="4"/>
        <v>1</v>
      </c>
      <c r="AV43" t="str">
        <f t="shared" si="5"/>
        <v/>
      </c>
      <c r="AW43" t="s">
        <v>51</v>
      </c>
      <c r="AX43" t="str">
        <f>INDEX(Typologie!$A$2:$A$50,MATCH(1*(LEFT(BH43,1)&amp;"0"),Typologie!$B$2:$B$50,0))</f>
        <v>Schwarz</v>
      </c>
      <c r="AY43" t="str">
        <f t="shared" si="6"/>
        <v>10</v>
      </c>
      <c r="AZ43">
        <v>1</v>
      </c>
      <c r="BD43" t="s">
        <v>287</v>
      </c>
      <c r="BE43">
        <f>VLOOKUP(L43,Typologie!$D$1:$E$56,2,0)</f>
        <v>403</v>
      </c>
      <c r="BF43" t="str">
        <f t="shared" si="7"/>
        <v>40381</v>
      </c>
      <c r="BG43" t="s">
        <v>106</v>
      </c>
      <c r="BH43">
        <f>VLOOKUP(BG43,Typologie!$A$1:$B$46,2,0)</f>
        <v>10</v>
      </c>
    </row>
    <row r="44" spans="1:60" ht="120" x14ac:dyDescent="0.25">
      <c r="A44" t="s">
        <v>172</v>
      </c>
      <c r="C44" t="s">
        <v>152</v>
      </c>
      <c r="D44">
        <v>12.95</v>
      </c>
      <c r="E44">
        <v>12.95</v>
      </c>
      <c r="F44" s="4" t="s">
        <v>335</v>
      </c>
      <c r="G44" s="4" t="s">
        <v>336</v>
      </c>
      <c r="H44" t="s">
        <v>36</v>
      </c>
      <c r="I44" t="s">
        <v>41</v>
      </c>
      <c r="J44" s="3" t="s">
        <v>212</v>
      </c>
      <c r="K44" t="str">
        <f t="shared" si="8"/>
        <v>Eva Thong</v>
      </c>
      <c r="L44" t="s">
        <v>155</v>
      </c>
      <c r="M44" t="str">
        <f>LEFT(L44,1)&amp;LEFT(BE44,3)&amp;BH44&amp;VLOOKUP(MID(A44,1+FIND(" ",A44),LEN(A44)),Typologie!$G$2:$H$30,2,FALSE)</f>
        <v>A4031084</v>
      </c>
      <c r="N44" t="str">
        <f>LEFT(L44,1)&amp;LEFT(BE44,3)&amp;BH44</f>
        <v>A40310</v>
      </c>
      <c r="U44" t="s">
        <v>18</v>
      </c>
      <c r="AC44" t="s">
        <v>38</v>
      </c>
      <c r="AL44" t="str">
        <f t="shared" si="9"/>
        <v/>
      </c>
      <c r="AS44" t="str">
        <f t="shared" si="2"/>
        <v/>
      </c>
      <c r="AT44" t="str">
        <f t="shared" si="3"/>
        <v/>
      </c>
      <c r="AU44">
        <f t="shared" si="4"/>
        <v>1</v>
      </c>
      <c r="AV44" t="str">
        <f t="shared" si="5"/>
        <v/>
      </c>
      <c r="AW44" t="s">
        <v>51</v>
      </c>
      <c r="AX44" t="str">
        <f>INDEX(Typologie!$A$2:$A$50,MATCH(1*(LEFT(BH44,1)&amp;"0"),Typologie!$B$2:$B$50,0))</f>
        <v>Schwarz</v>
      </c>
      <c r="AY44" t="str">
        <f t="shared" si="6"/>
        <v>10</v>
      </c>
      <c r="AZ44">
        <v>8</v>
      </c>
      <c r="BD44" t="s">
        <v>287</v>
      </c>
      <c r="BE44">
        <f>VLOOKUP(L44,Typologie!$D$1:$E$56,2,0)</f>
        <v>403</v>
      </c>
      <c r="BF44" t="str">
        <f t="shared" si="7"/>
        <v>40384</v>
      </c>
      <c r="BG44" t="s">
        <v>106</v>
      </c>
      <c r="BH44">
        <f>VLOOKUP(BG44,Typologie!$A$1:$B$46,2,0)</f>
        <v>10</v>
      </c>
    </row>
    <row r="45" spans="1:60" ht="165" x14ac:dyDescent="0.25">
      <c r="A45" t="s">
        <v>233</v>
      </c>
      <c r="D45">
        <v>39.950000000000003</v>
      </c>
      <c r="E45">
        <v>29.95</v>
      </c>
      <c r="F45" s="4" t="s">
        <v>337</v>
      </c>
      <c r="G45" s="4" t="s">
        <v>338</v>
      </c>
      <c r="H45" t="s">
        <v>36</v>
      </c>
      <c r="I45" t="s">
        <v>37</v>
      </c>
      <c r="J45" s="3" t="s">
        <v>210</v>
      </c>
      <c r="K45" t="str">
        <f t="shared" si="8"/>
        <v>Stella Push-Up</v>
      </c>
      <c r="L45" t="s">
        <v>156</v>
      </c>
      <c r="M45" t="str">
        <f>LEFT(L45,1)&amp;LEFT(BE45,3)&amp;BH45&amp;VLOOKUP(MID(A45,1+FIND(" ",A45),LEN(A45)),Typologie!$G$2:$H$30,2,FALSE)</f>
        <v>A4041031</v>
      </c>
      <c r="N45" t="str">
        <f>LEFT(L45,1)&amp;LEFT(BE45,3)&amp;BH45</f>
        <v>A40410</v>
      </c>
      <c r="U45" t="s">
        <v>17</v>
      </c>
      <c r="X45" t="s">
        <v>38</v>
      </c>
      <c r="AE45" t="s">
        <v>38</v>
      </c>
      <c r="AF45" t="s">
        <v>38</v>
      </c>
      <c r="AL45" t="str">
        <f t="shared" si="9"/>
        <v>x</v>
      </c>
      <c r="AM45" s="1" t="s">
        <v>38</v>
      </c>
      <c r="AQ45" t="s">
        <v>38</v>
      </c>
      <c r="AS45" t="str">
        <f t="shared" si="2"/>
        <v/>
      </c>
      <c r="AT45" t="str">
        <f t="shared" si="3"/>
        <v/>
      </c>
      <c r="AU45">
        <f t="shared" si="4"/>
        <v>1</v>
      </c>
      <c r="AV45" t="str">
        <f t="shared" si="5"/>
        <v/>
      </c>
      <c r="AW45" t="s">
        <v>51</v>
      </c>
      <c r="AX45" t="str">
        <f>INDEX(Typologie!$A$2:$A$50,MATCH(1*(LEFT(BH45,1)&amp;"0"),Typologie!$B$2:$B$50,0))</f>
        <v>Schwarz</v>
      </c>
      <c r="AY45" t="str">
        <f t="shared" si="6"/>
        <v>10</v>
      </c>
      <c r="AZ45">
        <v>12</v>
      </c>
      <c r="BD45" t="s">
        <v>288</v>
      </c>
      <c r="BE45">
        <f>VLOOKUP(L45,Typologie!$D$1:$E$56,2,0)</f>
        <v>404</v>
      </c>
      <c r="BF45" t="str">
        <f t="shared" si="7"/>
        <v>40431</v>
      </c>
      <c r="BG45" t="s">
        <v>106</v>
      </c>
      <c r="BH45">
        <f>VLOOKUP(BG45,Typologie!$A$1:$B$46,2,0)</f>
        <v>10</v>
      </c>
    </row>
    <row r="46" spans="1:60" ht="90" x14ac:dyDescent="0.25">
      <c r="A46" t="s">
        <v>174</v>
      </c>
      <c r="C46" t="s">
        <v>96</v>
      </c>
      <c r="D46">
        <v>12.95</v>
      </c>
      <c r="E46">
        <v>12.95</v>
      </c>
      <c r="F46" s="4" t="s">
        <v>339</v>
      </c>
      <c r="G46" s="4" t="s">
        <v>340</v>
      </c>
      <c r="H46" t="s">
        <v>36</v>
      </c>
      <c r="I46" t="s">
        <v>41</v>
      </c>
      <c r="J46" s="3" t="s">
        <v>211</v>
      </c>
      <c r="K46" t="str">
        <f t="shared" si="8"/>
        <v>Stella Bikini</v>
      </c>
      <c r="L46" t="s">
        <v>156</v>
      </c>
      <c r="M46" t="str">
        <f>LEFT(L46,1)&amp;LEFT(BE46,3)&amp;BH46&amp;VLOOKUP(MID(A46,1+FIND(" ",A46),LEN(A46)),Typologie!$G$2:$H$30,2,FALSE)</f>
        <v>A4041081</v>
      </c>
      <c r="N46" t="str">
        <f>LEFT(L46,1)&amp;LEFT(BE46,3)&amp;BH46</f>
        <v>A40410</v>
      </c>
      <c r="U46" t="s">
        <v>17</v>
      </c>
      <c r="AA46" t="s">
        <v>38</v>
      </c>
      <c r="AL46" t="str">
        <f t="shared" si="9"/>
        <v/>
      </c>
      <c r="AS46" t="str">
        <f t="shared" si="2"/>
        <v/>
      </c>
      <c r="AT46" t="str">
        <f t="shared" si="3"/>
        <v/>
      </c>
      <c r="AU46">
        <f t="shared" si="4"/>
        <v>1</v>
      </c>
      <c r="AV46" t="str">
        <f t="shared" si="5"/>
        <v/>
      </c>
      <c r="AW46" t="s">
        <v>51</v>
      </c>
      <c r="AX46" t="str">
        <f>INDEX(Typologie!$A$2:$A$50,MATCH(1*(LEFT(BH46,1)&amp;"0"),Typologie!$B$2:$B$50,0))</f>
        <v>Schwarz</v>
      </c>
      <c r="AY46" t="str">
        <f t="shared" si="6"/>
        <v>10</v>
      </c>
      <c r="AZ46">
        <v>12</v>
      </c>
      <c r="BD46" t="s">
        <v>288</v>
      </c>
      <c r="BE46">
        <f>VLOOKUP(L46,Typologie!$D$1:$E$56,2,0)</f>
        <v>404</v>
      </c>
      <c r="BF46" t="str">
        <f t="shared" si="7"/>
        <v>40481</v>
      </c>
      <c r="BG46" t="s">
        <v>106</v>
      </c>
      <c r="BH46">
        <f>VLOOKUP(BG46,Typologie!$A$1:$B$46,2,0)</f>
        <v>10</v>
      </c>
    </row>
    <row r="47" spans="1:60" ht="90" x14ac:dyDescent="0.25">
      <c r="A47" t="s">
        <v>175</v>
      </c>
      <c r="C47" t="s">
        <v>152</v>
      </c>
      <c r="D47">
        <v>12.95</v>
      </c>
      <c r="E47">
        <v>12.95</v>
      </c>
      <c r="F47" s="4" t="s">
        <v>339</v>
      </c>
      <c r="G47" s="4" t="s">
        <v>340</v>
      </c>
      <c r="H47" t="s">
        <v>36</v>
      </c>
      <c r="I47" t="s">
        <v>41</v>
      </c>
      <c r="J47" s="3" t="s">
        <v>212</v>
      </c>
      <c r="K47" t="str">
        <f t="shared" si="8"/>
        <v>Stella Thong</v>
      </c>
      <c r="L47" t="s">
        <v>156</v>
      </c>
      <c r="M47" t="str">
        <f>LEFT(L47,1)&amp;LEFT(BE47,3)&amp;BH47&amp;VLOOKUP(MID(A47,1+FIND(" ",A47),LEN(A47)),Typologie!$G$2:$H$30,2,FALSE)</f>
        <v>A4041084</v>
      </c>
      <c r="N47" t="str">
        <f>LEFT(L47,1)&amp;LEFT(BE47,3)&amp;BH47</f>
        <v>A40410</v>
      </c>
      <c r="U47" t="s">
        <v>17</v>
      </c>
      <c r="AC47" t="s">
        <v>38</v>
      </c>
      <c r="AL47" t="str">
        <f t="shared" si="9"/>
        <v/>
      </c>
      <c r="AS47" t="str">
        <f t="shared" si="2"/>
        <v/>
      </c>
      <c r="AT47" t="str">
        <f t="shared" si="3"/>
        <v/>
      </c>
      <c r="AU47">
        <f t="shared" si="4"/>
        <v>1</v>
      </c>
      <c r="AV47" t="str">
        <f t="shared" si="5"/>
        <v/>
      </c>
      <c r="AW47" t="s">
        <v>51</v>
      </c>
      <c r="AX47" t="str">
        <f>INDEX(Typologie!$A$2:$A$50,MATCH(1*(LEFT(BH47,1)&amp;"0"),Typologie!$B$2:$B$50,0))</f>
        <v>Schwarz</v>
      </c>
      <c r="AY47" t="str">
        <f t="shared" si="6"/>
        <v>10</v>
      </c>
      <c r="AZ47">
        <v>32</v>
      </c>
      <c r="BD47" t="s">
        <v>288</v>
      </c>
      <c r="BE47">
        <f>VLOOKUP(L47,Typologie!$D$1:$E$56,2,0)</f>
        <v>404</v>
      </c>
      <c r="BF47" t="str">
        <f t="shared" si="7"/>
        <v>40484</v>
      </c>
      <c r="BG47" t="s">
        <v>106</v>
      </c>
      <c r="BH47">
        <f>VLOOKUP(BG47,Typologie!$A$1:$B$46,2,0)</f>
        <v>10</v>
      </c>
    </row>
    <row r="48" spans="1:60" ht="165" x14ac:dyDescent="0.25">
      <c r="A48" t="s">
        <v>234</v>
      </c>
      <c r="D48">
        <v>39.950000000000003</v>
      </c>
      <c r="E48">
        <v>29.95</v>
      </c>
      <c r="F48" s="4" t="s">
        <v>341</v>
      </c>
      <c r="G48" s="4" t="s">
        <v>338</v>
      </c>
      <c r="H48" t="s">
        <v>36</v>
      </c>
      <c r="I48" t="s">
        <v>37</v>
      </c>
      <c r="J48" s="3" t="s">
        <v>210</v>
      </c>
      <c r="K48" t="str">
        <f t="shared" si="8"/>
        <v>Diana Push-Up</v>
      </c>
      <c r="L48" t="s">
        <v>156</v>
      </c>
      <c r="M48" t="str">
        <f>LEFT(L48,1)&amp;LEFT(BE48,3)&amp;BH48&amp;VLOOKUP(MID(A48,1+FIND(" ",A48),LEN(A48)),Typologie!$G$2:$H$30,2,FALSE)</f>
        <v>A4043031</v>
      </c>
      <c r="N48" t="str">
        <f>LEFT(L48,1)&amp;LEFT(BE48,3)&amp;BH48</f>
        <v>A40430</v>
      </c>
      <c r="U48" t="s">
        <v>17</v>
      </c>
      <c r="X48" t="s">
        <v>38</v>
      </c>
      <c r="AE48" t="s">
        <v>38</v>
      </c>
      <c r="AF48" t="s">
        <v>38</v>
      </c>
      <c r="AL48" t="str">
        <f t="shared" si="9"/>
        <v>x</v>
      </c>
      <c r="AM48" s="1" t="s">
        <v>38</v>
      </c>
      <c r="AQ48" t="s">
        <v>38</v>
      </c>
      <c r="AS48">
        <f t="shared" si="2"/>
        <v>1</v>
      </c>
      <c r="AT48" t="str">
        <f t="shared" si="3"/>
        <v/>
      </c>
      <c r="AU48" t="str">
        <f t="shared" si="4"/>
        <v/>
      </c>
      <c r="AV48" t="str">
        <f t="shared" si="5"/>
        <v/>
      </c>
      <c r="AW48" t="s">
        <v>266</v>
      </c>
      <c r="AX48" t="str">
        <f>INDEX(Typologie!$A$2:$A$50,MATCH(1*(LEFT(BH48,1)&amp;"0"),Typologie!$B$2:$B$50,0))</f>
        <v>Nude</v>
      </c>
      <c r="AY48" t="str">
        <f t="shared" si="6"/>
        <v>30</v>
      </c>
      <c r="AZ48">
        <v>16</v>
      </c>
      <c r="BD48" t="s">
        <v>289</v>
      </c>
      <c r="BE48">
        <f>VLOOKUP(L48,Typologie!$D$1:$E$56,2,0)</f>
        <v>404</v>
      </c>
      <c r="BF48" t="str">
        <f t="shared" si="7"/>
        <v>40431</v>
      </c>
      <c r="BG48" t="s">
        <v>99</v>
      </c>
      <c r="BH48">
        <f>VLOOKUP(BG48,Typologie!$A$1:$B$46,2,0)</f>
        <v>30</v>
      </c>
    </row>
    <row r="49" spans="1:60" ht="90" x14ac:dyDescent="0.25">
      <c r="A49" t="s">
        <v>176</v>
      </c>
      <c r="C49" t="s">
        <v>96</v>
      </c>
      <c r="D49">
        <v>12.95</v>
      </c>
      <c r="E49">
        <v>12.95</v>
      </c>
      <c r="F49" s="4" t="s">
        <v>339</v>
      </c>
      <c r="G49" s="4" t="s">
        <v>340</v>
      </c>
      <c r="H49" t="s">
        <v>36</v>
      </c>
      <c r="I49" t="s">
        <v>41</v>
      </c>
      <c r="J49" s="3" t="s">
        <v>211</v>
      </c>
      <c r="K49" t="str">
        <f t="shared" si="8"/>
        <v>Diana Bikini</v>
      </c>
      <c r="L49" t="s">
        <v>156</v>
      </c>
      <c r="M49" t="str">
        <f>LEFT(L49,1)&amp;LEFT(BE49,3)&amp;BH49&amp;VLOOKUP(MID(A49,1+FIND(" ",A49),LEN(A49)),Typologie!$G$2:$H$30,2,FALSE)</f>
        <v>A4043081</v>
      </c>
      <c r="N49" t="str">
        <f>LEFT(L49,1)&amp;LEFT(BE49,3)&amp;BH49</f>
        <v>A40430</v>
      </c>
      <c r="U49" t="s">
        <v>17</v>
      </c>
      <c r="AA49" t="s">
        <v>38</v>
      </c>
      <c r="AL49" t="str">
        <f t="shared" si="9"/>
        <v/>
      </c>
      <c r="AS49">
        <f t="shared" si="2"/>
        <v>1</v>
      </c>
      <c r="AT49" t="str">
        <f t="shared" si="3"/>
        <v/>
      </c>
      <c r="AU49" t="str">
        <f t="shared" si="4"/>
        <v/>
      </c>
      <c r="AV49" t="str">
        <f t="shared" si="5"/>
        <v/>
      </c>
      <c r="AW49" t="s">
        <v>266</v>
      </c>
      <c r="AX49" t="str">
        <f>INDEX(Typologie!$A$2:$A$50,MATCH(1*(LEFT(BH49,1)&amp;"0"),Typologie!$B$2:$B$50,0))</f>
        <v>Nude</v>
      </c>
      <c r="AY49" t="str">
        <f t="shared" si="6"/>
        <v>30</v>
      </c>
      <c r="AZ49">
        <v>16</v>
      </c>
      <c r="BD49" t="s">
        <v>289</v>
      </c>
      <c r="BE49">
        <f>VLOOKUP(L49,Typologie!$D$1:$E$56,2,0)</f>
        <v>404</v>
      </c>
      <c r="BF49" t="str">
        <f t="shared" si="7"/>
        <v>40481</v>
      </c>
      <c r="BG49" t="s">
        <v>99</v>
      </c>
      <c r="BH49">
        <f>VLOOKUP(BG49,Typologie!$A$1:$B$46,2,0)</f>
        <v>30</v>
      </c>
    </row>
    <row r="50" spans="1:60" ht="90" x14ac:dyDescent="0.25">
      <c r="A50" t="s">
        <v>177</v>
      </c>
      <c r="C50" t="s">
        <v>152</v>
      </c>
      <c r="D50">
        <v>12.95</v>
      </c>
      <c r="E50">
        <v>12.95</v>
      </c>
      <c r="F50" s="4" t="s">
        <v>339</v>
      </c>
      <c r="G50" s="4" t="s">
        <v>340</v>
      </c>
      <c r="H50" t="s">
        <v>36</v>
      </c>
      <c r="I50" t="s">
        <v>41</v>
      </c>
      <c r="J50" s="3" t="s">
        <v>212</v>
      </c>
      <c r="K50" t="str">
        <f t="shared" si="8"/>
        <v>Diana Thong</v>
      </c>
      <c r="L50" t="s">
        <v>156</v>
      </c>
      <c r="M50" t="str">
        <f>LEFT(L50,1)&amp;LEFT(BE50,3)&amp;BH50&amp;VLOOKUP(MID(A50,1+FIND(" ",A50),LEN(A50)),Typologie!$G$2:$H$30,2,FALSE)</f>
        <v>A4043084</v>
      </c>
      <c r="N50" t="str">
        <f>LEFT(L50,1)&amp;LEFT(BE50,3)&amp;BH50</f>
        <v>A40430</v>
      </c>
      <c r="U50" t="s">
        <v>17</v>
      </c>
      <c r="AC50" t="s">
        <v>38</v>
      </c>
      <c r="AL50" t="str">
        <f t="shared" si="9"/>
        <v/>
      </c>
      <c r="AS50">
        <f t="shared" si="2"/>
        <v>1</v>
      </c>
      <c r="AT50" t="str">
        <f t="shared" si="3"/>
        <v/>
      </c>
      <c r="AU50" t="str">
        <f t="shared" si="4"/>
        <v/>
      </c>
      <c r="AV50" t="str">
        <f t="shared" si="5"/>
        <v/>
      </c>
      <c r="AW50" t="s">
        <v>266</v>
      </c>
      <c r="AX50" t="str">
        <f>INDEX(Typologie!$A$2:$A$50,MATCH(1*(LEFT(BH50,1)&amp;"0"),Typologie!$B$2:$B$50,0))</f>
        <v>Nude</v>
      </c>
      <c r="AY50" t="str">
        <f t="shared" si="6"/>
        <v>30</v>
      </c>
      <c r="AZ50">
        <v>33</v>
      </c>
      <c r="BD50" t="s">
        <v>289</v>
      </c>
      <c r="BE50">
        <f>VLOOKUP(L50,Typologie!$D$1:$E$56,2,0)</f>
        <v>404</v>
      </c>
      <c r="BF50" t="str">
        <f t="shared" si="7"/>
        <v>40484</v>
      </c>
      <c r="BG50" t="s">
        <v>99</v>
      </c>
      <c r="BH50">
        <f>VLOOKUP(BG50,Typologie!$A$1:$B$46,2,0)</f>
        <v>30</v>
      </c>
    </row>
    <row r="51" spans="1:60" ht="165" x14ac:dyDescent="0.25">
      <c r="A51" t="s">
        <v>235</v>
      </c>
      <c r="D51">
        <v>39.950000000000003</v>
      </c>
      <c r="E51">
        <v>29.95</v>
      </c>
      <c r="F51" s="4" t="s">
        <v>342</v>
      </c>
      <c r="G51" s="4" t="s">
        <v>338</v>
      </c>
      <c r="H51" t="s">
        <v>36</v>
      </c>
      <c r="I51" t="s">
        <v>37</v>
      </c>
      <c r="J51" s="3" t="s">
        <v>210</v>
      </c>
      <c r="K51" t="str">
        <f t="shared" si="8"/>
        <v>Ivy Push-Up</v>
      </c>
      <c r="L51" t="s">
        <v>156</v>
      </c>
      <c r="M51" t="str">
        <f>LEFT(L51,1)&amp;LEFT(BE51,3)&amp;BH51&amp;VLOOKUP(MID(A51,1+FIND(" ",A51),LEN(A51)),Typologie!$G$2:$H$30,2,FALSE)</f>
        <v>A4042031</v>
      </c>
      <c r="N51" t="str">
        <f>LEFT(L51,1)&amp;LEFT(BE51,3)&amp;BH51</f>
        <v>A40420</v>
      </c>
      <c r="U51" t="s">
        <v>17</v>
      </c>
      <c r="X51" t="s">
        <v>38</v>
      </c>
      <c r="AE51" t="s">
        <v>38</v>
      </c>
      <c r="AF51" t="s">
        <v>38</v>
      </c>
      <c r="AL51" t="str">
        <f t="shared" si="9"/>
        <v>x</v>
      </c>
      <c r="AM51" s="1" t="s">
        <v>38</v>
      </c>
      <c r="AQ51" t="s">
        <v>38</v>
      </c>
      <c r="AS51" t="str">
        <f t="shared" si="2"/>
        <v/>
      </c>
      <c r="AT51">
        <f t="shared" si="3"/>
        <v>1</v>
      </c>
      <c r="AU51" t="str">
        <f t="shared" si="4"/>
        <v/>
      </c>
      <c r="AV51" t="str">
        <f t="shared" si="5"/>
        <v/>
      </c>
      <c r="AW51" t="s">
        <v>114</v>
      </c>
      <c r="AX51" t="str">
        <f>INDEX(Typologie!$A$2:$A$50,MATCH(1*(LEFT(BH51,1)&amp;"0"),Typologie!$B$2:$B$50,0))</f>
        <v>Weiß</v>
      </c>
      <c r="AY51" t="str">
        <f t="shared" si="6"/>
        <v>20</v>
      </c>
      <c r="AZ51">
        <v>7</v>
      </c>
      <c r="BD51" t="s">
        <v>290</v>
      </c>
      <c r="BE51">
        <f>VLOOKUP(L51,Typologie!$D$1:$E$56,2,0)</f>
        <v>404</v>
      </c>
      <c r="BF51" t="str">
        <f t="shared" si="7"/>
        <v>40431</v>
      </c>
      <c r="BG51" t="s">
        <v>107</v>
      </c>
      <c r="BH51">
        <f>VLOOKUP(BG51,Typologie!$A$1:$B$46,2,0)</f>
        <v>20</v>
      </c>
    </row>
    <row r="52" spans="1:60" ht="210" x14ac:dyDescent="0.25">
      <c r="A52" t="s">
        <v>237</v>
      </c>
      <c r="D52">
        <v>39.950000000000003</v>
      </c>
      <c r="E52">
        <v>29.95</v>
      </c>
      <c r="F52" s="4" t="s">
        <v>343</v>
      </c>
      <c r="G52" s="4" t="s">
        <v>344</v>
      </c>
      <c r="H52" t="s">
        <v>36</v>
      </c>
      <c r="I52" t="s">
        <v>37</v>
      </c>
      <c r="J52" s="3" t="s">
        <v>203</v>
      </c>
      <c r="K52" t="str">
        <f t="shared" si="8"/>
        <v>Ivy Unlined</v>
      </c>
      <c r="L52" t="s">
        <v>156</v>
      </c>
      <c r="M52" t="str">
        <f>LEFT(L52,1)&amp;LEFT(BE52,3)&amp;BH52&amp;VLOOKUP(MID(A52,1+FIND(" ",A52),LEN(A52)),Typologie!$G$2:$H$30,2,FALSE)</f>
        <v>A4042011</v>
      </c>
      <c r="N52" t="str">
        <f>LEFT(L52,1)&amp;LEFT(BE52,3)&amp;BH52</f>
        <v>A40420</v>
      </c>
      <c r="U52" t="s">
        <v>17</v>
      </c>
      <c r="Y52" t="s">
        <v>38</v>
      </c>
      <c r="AK52" t="s">
        <v>38</v>
      </c>
      <c r="AL52" t="str">
        <f t="shared" si="9"/>
        <v/>
      </c>
      <c r="AM52" s="1"/>
      <c r="AN52" t="s">
        <v>38</v>
      </c>
      <c r="AO52" t="s">
        <v>38</v>
      </c>
      <c r="AS52" t="str">
        <f t="shared" si="2"/>
        <v/>
      </c>
      <c r="AT52">
        <f t="shared" si="3"/>
        <v>1</v>
      </c>
      <c r="AU52" t="str">
        <f t="shared" si="4"/>
        <v/>
      </c>
      <c r="AV52" t="str">
        <f t="shared" si="5"/>
        <v/>
      </c>
      <c r="AW52" t="s">
        <v>114</v>
      </c>
      <c r="AX52" t="str">
        <f>INDEX(Typologie!$A$2:$A$50,MATCH(1*(LEFT(BH52,1)&amp;"0"),Typologie!$B$2:$B$50,0))</f>
        <v>Weiß</v>
      </c>
      <c r="AY52" t="str">
        <f t="shared" si="6"/>
        <v>20</v>
      </c>
      <c r="AZ52">
        <v>22</v>
      </c>
      <c r="BD52" t="s">
        <v>290</v>
      </c>
      <c r="BE52">
        <f>VLOOKUP(L52,Typologie!$D$1:$E$56,2,0)</f>
        <v>404</v>
      </c>
      <c r="BF52" t="str">
        <f t="shared" si="7"/>
        <v>40411</v>
      </c>
      <c r="BG52" t="s">
        <v>107</v>
      </c>
      <c r="BH52">
        <f>VLOOKUP(BG52,Typologie!$A$1:$B$46,2,0)</f>
        <v>20</v>
      </c>
    </row>
    <row r="53" spans="1:60" ht="90" x14ac:dyDescent="0.25">
      <c r="A53" t="s">
        <v>180</v>
      </c>
      <c r="C53" t="s">
        <v>96</v>
      </c>
      <c r="D53">
        <v>12.95</v>
      </c>
      <c r="E53">
        <v>12.95</v>
      </c>
      <c r="F53" s="4" t="s">
        <v>339</v>
      </c>
      <c r="G53" s="4" t="s">
        <v>340</v>
      </c>
      <c r="H53" t="s">
        <v>36</v>
      </c>
      <c r="I53" t="s">
        <v>41</v>
      </c>
      <c r="J53" s="3" t="s">
        <v>211</v>
      </c>
      <c r="K53" t="str">
        <f t="shared" si="8"/>
        <v>Ivy Bikini</v>
      </c>
      <c r="L53" t="s">
        <v>156</v>
      </c>
      <c r="M53" t="str">
        <f>LEFT(L53,1)&amp;LEFT(BE53,3)&amp;BH53&amp;VLOOKUP(MID(A53,1+FIND(" ",A53),LEN(A53)),Typologie!$G$2:$H$30,2,FALSE)</f>
        <v>A4042081</v>
      </c>
      <c r="N53" t="str">
        <f>LEFT(L53,1)&amp;LEFT(BE53,3)&amp;BH53</f>
        <v>A40420</v>
      </c>
      <c r="U53" t="s">
        <v>17</v>
      </c>
      <c r="AA53" t="s">
        <v>38</v>
      </c>
      <c r="AL53" t="str">
        <f t="shared" si="9"/>
        <v/>
      </c>
      <c r="AS53" t="str">
        <f t="shared" si="2"/>
        <v/>
      </c>
      <c r="AT53">
        <f t="shared" si="3"/>
        <v>1</v>
      </c>
      <c r="AU53" t="str">
        <f t="shared" si="4"/>
        <v/>
      </c>
      <c r="AV53" t="str">
        <f t="shared" si="5"/>
        <v/>
      </c>
      <c r="AW53" t="s">
        <v>114</v>
      </c>
      <c r="AX53" t="str">
        <f>INDEX(Typologie!$A$2:$A$50,MATCH(1*(LEFT(BH53,1)&amp;"0"),Typologie!$B$2:$B$50,0))</f>
        <v>Weiß</v>
      </c>
      <c r="AY53" t="str">
        <f t="shared" si="6"/>
        <v>20</v>
      </c>
      <c r="AZ53">
        <v>7</v>
      </c>
      <c r="BD53" t="s">
        <v>290</v>
      </c>
      <c r="BE53">
        <f>VLOOKUP(L53,Typologie!$D$1:$E$56,2,0)</f>
        <v>404</v>
      </c>
      <c r="BF53" t="str">
        <f t="shared" si="7"/>
        <v>40481</v>
      </c>
      <c r="BG53" t="s">
        <v>107</v>
      </c>
      <c r="BH53">
        <f>VLOOKUP(BG53,Typologie!$A$1:$B$46,2,0)</f>
        <v>20</v>
      </c>
    </row>
    <row r="54" spans="1:60" ht="90" x14ac:dyDescent="0.25">
      <c r="A54" t="s">
        <v>179</v>
      </c>
      <c r="C54" t="s">
        <v>152</v>
      </c>
      <c r="D54">
        <v>12.95</v>
      </c>
      <c r="E54">
        <v>12.95</v>
      </c>
      <c r="F54" s="4" t="s">
        <v>339</v>
      </c>
      <c r="G54" s="4" t="s">
        <v>340</v>
      </c>
      <c r="H54" t="s">
        <v>36</v>
      </c>
      <c r="I54" t="s">
        <v>41</v>
      </c>
      <c r="J54" s="3" t="s">
        <v>212</v>
      </c>
      <c r="K54" t="str">
        <f t="shared" si="8"/>
        <v>Ivy Thong</v>
      </c>
      <c r="L54" t="s">
        <v>156</v>
      </c>
      <c r="M54" t="str">
        <f>LEFT(L54,1)&amp;LEFT(BE54,3)&amp;BH54&amp;VLOOKUP(MID(A54,1+FIND(" ",A54),LEN(A54)),Typologie!$G$2:$H$30,2,FALSE)</f>
        <v>A4042084</v>
      </c>
      <c r="N54" t="str">
        <f>LEFT(L54,1)&amp;LEFT(BE54,3)&amp;BH54</f>
        <v>A40420</v>
      </c>
      <c r="U54" t="s">
        <v>17</v>
      </c>
      <c r="AC54" t="s">
        <v>38</v>
      </c>
      <c r="AL54" t="str">
        <f t="shared" si="9"/>
        <v/>
      </c>
      <c r="AS54" t="str">
        <f t="shared" si="2"/>
        <v/>
      </c>
      <c r="AT54">
        <f t="shared" si="3"/>
        <v>1</v>
      </c>
      <c r="AU54" t="str">
        <f t="shared" si="4"/>
        <v/>
      </c>
      <c r="AV54" t="str">
        <f t="shared" si="5"/>
        <v/>
      </c>
      <c r="AW54" t="s">
        <v>114</v>
      </c>
      <c r="AX54" t="str">
        <f>INDEX(Typologie!$A$2:$A$50,MATCH(1*(LEFT(BH54,1)&amp;"0"),Typologie!$B$2:$B$50,0))</f>
        <v>Weiß</v>
      </c>
      <c r="AY54" t="str">
        <f t="shared" si="6"/>
        <v>20</v>
      </c>
      <c r="AZ54">
        <v>22</v>
      </c>
      <c r="BD54" t="s">
        <v>290</v>
      </c>
      <c r="BE54">
        <f>VLOOKUP(L54,Typologie!$D$1:$E$56,2,0)</f>
        <v>404</v>
      </c>
      <c r="BF54" t="str">
        <f t="shared" si="7"/>
        <v>40484</v>
      </c>
      <c r="BG54" t="s">
        <v>107</v>
      </c>
      <c r="BH54">
        <f>VLOOKUP(BG54,Typologie!$A$1:$B$46,2,0)</f>
        <v>20</v>
      </c>
    </row>
    <row r="55" spans="1:60" ht="90" x14ac:dyDescent="0.25">
      <c r="A55" t="s">
        <v>178</v>
      </c>
      <c r="C55" t="s">
        <v>50</v>
      </c>
      <c r="D55">
        <v>12.95</v>
      </c>
      <c r="E55">
        <v>12.95</v>
      </c>
      <c r="F55" s="4" t="s">
        <v>339</v>
      </c>
      <c r="G55" s="4" t="s">
        <v>340</v>
      </c>
      <c r="H55" t="s">
        <v>36</v>
      </c>
      <c r="I55" t="s">
        <v>41</v>
      </c>
      <c r="J55" s="3" t="s">
        <v>213</v>
      </c>
      <c r="K55" t="str">
        <f t="shared" si="8"/>
        <v>Ivy Hipster</v>
      </c>
      <c r="L55" t="s">
        <v>156</v>
      </c>
      <c r="M55" t="str">
        <f>LEFT(L55,1)&amp;LEFT(BE55,3)&amp;BH55&amp;VLOOKUP(MID(A55,1+FIND(" ",A55),LEN(A55)),Typologie!$G$2:$H$30,2,FALSE)</f>
        <v>A4042082</v>
      </c>
      <c r="N55" t="str">
        <f>LEFT(L55,1)&amp;LEFT(BE55,3)&amp;BH55</f>
        <v>A40420</v>
      </c>
      <c r="U55" t="s">
        <v>17</v>
      </c>
      <c r="Z55" t="s">
        <v>38</v>
      </c>
      <c r="AL55" t="str">
        <f t="shared" si="9"/>
        <v/>
      </c>
      <c r="AS55" t="str">
        <f t="shared" si="2"/>
        <v/>
      </c>
      <c r="AT55">
        <f t="shared" si="3"/>
        <v>1</v>
      </c>
      <c r="AU55" t="str">
        <f t="shared" si="4"/>
        <v/>
      </c>
      <c r="AV55" t="str">
        <f t="shared" si="5"/>
        <v/>
      </c>
      <c r="AW55" t="s">
        <v>114</v>
      </c>
      <c r="AX55" t="str">
        <f>INDEX(Typologie!$A$2:$A$50,MATCH(1*(LEFT(BH55,1)&amp;"0"),Typologie!$B$2:$B$50,0))</f>
        <v>Weiß</v>
      </c>
      <c r="AY55" t="str">
        <f t="shared" si="6"/>
        <v>20</v>
      </c>
      <c r="AZ55">
        <v>25</v>
      </c>
      <c r="BD55" t="s">
        <v>290</v>
      </c>
      <c r="BE55">
        <f>VLOOKUP(L55,Typologie!$D$1:$E$56,2,0)</f>
        <v>404</v>
      </c>
      <c r="BF55" t="str">
        <f t="shared" si="7"/>
        <v>40482</v>
      </c>
      <c r="BG55" t="s">
        <v>107</v>
      </c>
      <c r="BH55">
        <f>VLOOKUP(BG55,Typologie!$A$1:$B$46,2,0)</f>
        <v>20</v>
      </c>
    </row>
    <row r="56" spans="1:60" ht="150" x14ac:dyDescent="0.25">
      <c r="A56" t="s">
        <v>182</v>
      </c>
      <c r="D56">
        <v>39.950000000000003</v>
      </c>
      <c r="E56">
        <v>29.95</v>
      </c>
      <c r="F56" s="4" t="s">
        <v>345</v>
      </c>
      <c r="G56" s="4" t="s">
        <v>346</v>
      </c>
      <c r="H56" t="s">
        <v>36</v>
      </c>
      <c r="I56" t="s">
        <v>37</v>
      </c>
      <c r="J56" s="3" t="s">
        <v>216</v>
      </c>
      <c r="K56" t="str">
        <f t="shared" si="8"/>
        <v>Pia Contour</v>
      </c>
      <c r="L56" t="s">
        <v>157</v>
      </c>
      <c r="M56" t="str">
        <f>LEFT(L56,1)&amp;LEFT(BE56,3)&amp;BH56&amp;VLOOKUP(MID(A56,1+FIND(" ",A56),LEN(A56)),Typologie!$G$2:$H$30,2,FALSE)</f>
        <v>A4055721</v>
      </c>
      <c r="N56" t="str">
        <f>LEFT(L56,1)&amp;LEFT(BE56,3)&amp;BH56</f>
        <v>A40557</v>
      </c>
      <c r="U56" t="s">
        <v>17</v>
      </c>
      <c r="Y56" t="s">
        <v>38</v>
      </c>
      <c r="AL56" t="str">
        <f t="shared" si="9"/>
        <v/>
      </c>
      <c r="AM56" s="1"/>
      <c r="AP56" t="s">
        <v>38</v>
      </c>
      <c r="AS56" t="str">
        <f t="shared" si="2"/>
        <v/>
      </c>
      <c r="AT56" t="str">
        <f t="shared" si="3"/>
        <v/>
      </c>
      <c r="AU56">
        <f t="shared" si="4"/>
        <v>1</v>
      </c>
      <c r="AV56" t="str">
        <f t="shared" si="5"/>
        <v/>
      </c>
      <c r="AW56" t="s">
        <v>51</v>
      </c>
      <c r="AX56" t="str">
        <f>INDEX(Typologie!$A$2:$A$50,MATCH(1*(LEFT(BH56,1)&amp;"0"),Typologie!$B$2:$B$50,0))</f>
        <v>Rot</v>
      </c>
      <c r="AY56" t="str">
        <f t="shared" si="6"/>
        <v>50</v>
      </c>
      <c r="AZ56">
        <v>17</v>
      </c>
      <c r="BD56" t="s">
        <v>291</v>
      </c>
      <c r="BE56">
        <f>VLOOKUP(L56,Typologie!$D$1:$E$56,2,0)</f>
        <v>405</v>
      </c>
      <c r="BF56" t="str">
        <f t="shared" si="7"/>
        <v>40521</v>
      </c>
      <c r="BG56" t="s">
        <v>185</v>
      </c>
      <c r="BH56">
        <f>VLOOKUP(BG56,Typologie!$A$1:$B$46,2,0)</f>
        <v>57</v>
      </c>
    </row>
    <row r="57" spans="1:60" ht="210" x14ac:dyDescent="0.25">
      <c r="A57" t="s">
        <v>181</v>
      </c>
      <c r="D57">
        <v>39.950000000000003</v>
      </c>
      <c r="E57">
        <v>29.95</v>
      </c>
      <c r="F57" s="4" t="s">
        <v>347</v>
      </c>
      <c r="G57" s="4" t="s">
        <v>348</v>
      </c>
      <c r="H57" t="s">
        <v>36</v>
      </c>
      <c r="I57" t="s">
        <v>37</v>
      </c>
      <c r="J57" s="3" t="s">
        <v>215</v>
      </c>
      <c r="K57" t="str">
        <f t="shared" si="8"/>
        <v>Pia Bralette</v>
      </c>
      <c r="L57" t="s">
        <v>157</v>
      </c>
      <c r="M57" t="str">
        <f>LEFT(L57,1)&amp;LEFT(BE57,3)&amp;BH57&amp;VLOOKUP(MID(A57,1+FIND(" ",A57),LEN(A57)),Typologie!$G$2:$H$30,2,FALSE)</f>
        <v>A4055771</v>
      </c>
      <c r="N57" t="str">
        <f>LEFT(L57,1)&amp;LEFT(BE57,3)&amp;BH57</f>
        <v>A40557</v>
      </c>
      <c r="U57" t="s">
        <v>17</v>
      </c>
      <c r="V57" t="s">
        <v>38</v>
      </c>
      <c r="AI57" t="s">
        <v>38</v>
      </c>
      <c r="AJ57" t="s">
        <v>38</v>
      </c>
      <c r="AK57" t="s">
        <v>38</v>
      </c>
      <c r="AL57" t="str">
        <f t="shared" si="9"/>
        <v/>
      </c>
      <c r="AM57" s="1"/>
      <c r="AN57" t="s">
        <v>38</v>
      </c>
      <c r="AO57" t="s">
        <v>38</v>
      </c>
      <c r="AS57" t="str">
        <f t="shared" si="2"/>
        <v/>
      </c>
      <c r="AT57" t="str">
        <f t="shared" si="3"/>
        <v/>
      </c>
      <c r="AU57">
        <f t="shared" si="4"/>
        <v>1</v>
      </c>
      <c r="AV57" t="str">
        <f t="shared" si="5"/>
        <v/>
      </c>
      <c r="AW57" t="s">
        <v>51</v>
      </c>
      <c r="AX57" t="str">
        <f>INDEX(Typologie!$A$2:$A$50,MATCH(1*(LEFT(BH57,1)&amp;"0"),Typologie!$B$2:$B$50,0))</f>
        <v>Rot</v>
      </c>
      <c r="AY57" t="str">
        <f t="shared" si="6"/>
        <v>50</v>
      </c>
      <c r="AZ57">
        <v>6</v>
      </c>
      <c r="BD57" t="s">
        <v>292</v>
      </c>
      <c r="BE57">
        <f>VLOOKUP(L57,Typologie!$D$1:$E$56,2,0)</f>
        <v>405</v>
      </c>
      <c r="BF57" t="str">
        <f t="shared" si="7"/>
        <v>40571</v>
      </c>
      <c r="BG57" t="s">
        <v>185</v>
      </c>
      <c r="BH57">
        <f>VLOOKUP(BG57,Typologie!$A$1:$B$46,2,0)</f>
        <v>57</v>
      </c>
    </row>
    <row r="58" spans="1:60" ht="105" x14ac:dyDescent="0.25">
      <c r="A58" t="s">
        <v>183</v>
      </c>
      <c r="C58" t="s">
        <v>152</v>
      </c>
      <c r="D58">
        <v>12.95</v>
      </c>
      <c r="E58">
        <v>12.95</v>
      </c>
      <c r="F58" s="4" t="s">
        <v>382</v>
      </c>
      <c r="G58" s="4" t="s">
        <v>349</v>
      </c>
      <c r="H58" t="s">
        <v>36</v>
      </c>
      <c r="I58" t="s">
        <v>41</v>
      </c>
      <c r="J58" s="3" t="s">
        <v>214</v>
      </c>
      <c r="K58" t="str">
        <f t="shared" si="8"/>
        <v>Pia Thong</v>
      </c>
      <c r="L58" t="s">
        <v>157</v>
      </c>
      <c r="M58" t="str">
        <f>LEFT(L58,1)&amp;LEFT(BE58,3)&amp;BH58&amp;VLOOKUP(MID(A58,1+FIND(" ",A58),LEN(A58)),Typologie!$G$2:$H$30,2,FALSE)</f>
        <v>A4055784</v>
      </c>
      <c r="N58" t="str">
        <f>LEFT(L58,1)&amp;LEFT(BE58,3)&amp;BH58</f>
        <v>A40557</v>
      </c>
      <c r="U58" t="s">
        <v>17</v>
      </c>
      <c r="AC58" t="s">
        <v>38</v>
      </c>
      <c r="AL58" t="str">
        <f t="shared" si="9"/>
        <v/>
      </c>
      <c r="AS58" t="str">
        <f t="shared" si="2"/>
        <v/>
      </c>
      <c r="AT58" t="str">
        <f t="shared" si="3"/>
        <v/>
      </c>
      <c r="AU58">
        <f t="shared" si="4"/>
        <v>1</v>
      </c>
      <c r="AV58" t="str">
        <f t="shared" si="5"/>
        <v/>
      </c>
      <c r="AW58" t="s">
        <v>51</v>
      </c>
      <c r="AX58" t="str">
        <f>INDEX(Typologie!$A$2:$A$50,MATCH(1*(LEFT(BH58,1)&amp;"0"),Typologie!$B$2:$B$50,0))</f>
        <v>Rot</v>
      </c>
      <c r="AY58" t="str">
        <f t="shared" si="6"/>
        <v>50</v>
      </c>
      <c r="AZ58">
        <v>17</v>
      </c>
      <c r="BD58" t="s">
        <v>292</v>
      </c>
      <c r="BE58">
        <f>VLOOKUP(L58,Typologie!$D$1:$E$56,2,0)</f>
        <v>405</v>
      </c>
      <c r="BF58" t="str">
        <f t="shared" si="7"/>
        <v>40584</v>
      </c>
      <c r="BG58" t="s">
        <v>185</v>
      </c>
      <c r="BH58">
        <f>VLOOKUP(BG58,Typologie!$A$1:$B$46,2,0)</f>
        <v>57</v>
      </c>
    </row>
    <row r="59" spans="1:60" ht="90" x14ac:dyDescent="0.25">
      <c r="A59" t="s">
        <v>184</v>
      </c>
      <c r="C59" t="s">
        <v>50</v>
      </c>
      <c r="D59">
        <v>12.95</v>
      </c>
      <c r="E59">
        <v>12.95</v>
      </c>
      <c r="F59" s="4" t="s">
        <v>383</v>
      </c>
      <c r="G59" s="4" t="s">
        <v>351</v>
      </c>
      <c r="H59" t="s">
        <v>36</v>
      </c>
      <c r="I59" t="s">
        <v>41</v>
      </c>
      <c r="J59" s="3" t="s">
        <v>217</v>
      </c>
      <c r="K59" t="str">
        <f t="shared" si="8"/>
        <v>Pia Hipster</v>
      </c>
      <c r="L59" t="s">
        <v>157</v>
      </c>
      <c r="M59" t="str">
        <f>LEFT(L59,1)&amp;LEFT(BE59,3)&amp;BH59&amp;VLOOKUP(MID(A59,1+FIND(" ",A59),LEN(A59)),Typologie!$G$2:$H$30,2,FALSE)</f>
        <v>A4055782</v>
      </c>
      <c r="N59" t="str">
        <f>LEFT(L59,1)&amp;LEFT(BE59,3)&amp;BH59</f>
        <v>A40557</v>
      </c>
      <c r="U59" t="s">
        <v>17</v>
      </c>
      <c r="Z59" t="s">
        <v>38</v>
      </c>
      <c r="AL59" t="str">
        <f t="shared" si="9"/>
        <v/>
      </c>
      <c r="AS59" t="str">
        <f t="shared" si="2"/>
        <v/>
      </c>
      <c r="AT59" t="str">
        <f t="shared" si="3"/>
        <v/>
      </c>
      <c r="AU59">
        <f t="shared" si="4"/>
        <v>1</v>
      </c>
      <c r="AV59" t="str">
        <f t="shared" si="5"/>
        <v/>
      </c>
      <c r="AW59" t="s">
        <v>51</v>
      </c>
      <c r="AX59" t="str">
        <f>INDEX(Typologie!$A$2:$A$50,MATCH(1*(LEFT(BH59,1)&amp;"0"),Typologie!$B$2:$B$50,0))</f>
        <v>Rot</v>
      </c>
      <c r="AY59" t="str">
        <f t="shared" si="6"/>
        <v>50</v>
      </c>
      <c r="AZ59">
        <v>6</v>
      </c>
      <c r="BD59" t="s">
        <v>292</v>
      </c>
      <c r="BE59">
        <f>VLOOKUP(L59,Typologie!$D$1:$E$56,2,0)</f>
        <v>405</v>
      </c>
      <c r="BF59" t="str">
        <f t="shared" si="7"/>
        <v>40582</v>
      </c>
      <c r="BG59" t="s">
        <v>185</v>
      </c>
      <c r="BH59">
        <f>VLOOKUP(BG59,Typologie!$A$1:$B$46,2,0)</f>
        <v>57</v>
      </c>
    </row>
    <row r="60" spans="1:60" ht="165" x14ac:dyDescent="0.25">
      <c r="A60" s="5" t="s">
        <v>397</v>
      </c>
      <c r="D60">
        <v>39.950000000000003</v>
      </c>
      <c r="E60">
        <v>29.95</v>
      </c>
      <c r="F60" s="4" t="s">
        <v>400</v>
      </c>
      <c r="G60" s="4" t="s">
        <v>393</v>
      </c>
      <c r="H60" t="s">
        <v>36</v>
      </c>
      <c r="I60" t="s">
        <v>37</v>
      </c>
      <c r="J60" s="3" t="s">
        <v>206</v>
      </c>
      <c r="K60" t="str">
        <f t="shared" si="8"/>
        <v>Jil Balconette</v>
      </c>
      <c r="L60" t="s">
        <v>158</v>
      </c>
      <c r="M60" t="str">
        <f>LEFT(L60,1)&amp;LEFT(BE60,3)&amp;BH60&amp;VLOOKUP(MID(A60,1+FIND(" ",A60),LEN(A60)),Typologie!$G$2:$H$30,2,FALSE)</f>
        <v>A4061041</v>
      </c>
      <c r="N60" t="str">
        <f>LEFT(L60,1)&amp;LEFT(BE60,3)&amp;BH60</f>
        <v>A40610</v>
      </c>
      <c r="U60" t="s">
        <v>18</v>
      </c>
      <c r="X60" t="s">
        <v>38</v>
      </c>
      <c r="AL60" t="str">
        <f t="shared" si="9"/>
        <v/>
      </c>
      <c r="AM60" s="1"/>
      <c r="AP60" s="1" t="s">
        <v>38</v>
      </c>
      <c r="AQ60" s="1"/>
      <c r="AS60" t="str">
        <f t="shared" si="2"/>
        <v/>
      </c>
      <c r="AT60" t="str">
        <f t="shared" si="3"/>
        <v/>
      </c>
      <c r="AU60">
        <f t="shared" si="4"/>
        <v>1</v>
      </c>
      <c r="AV60" t="str">
        <f t="shared" si="5"/>
        <v/>
      </c>
      <c r="AW60" t="s">
        <v>51</v>
      </c>
      <c r="AX60" t="str">
        <f>INDEX(Typologie!$A$2:$A$50,MATCH(1*(LEFT(BH60,1)&amp;"0"),Typologie!$B$2:$B$50,0))</f>
        <v>Schwarz</v>
      </c>
      <c r="AY60" t="str">
        <f t="shared" si="6"/>
        <v>10</v>
      </c>
      <c r="AZ60">
        <v>23</v>
      </c>
      <c r="BD60" t="s">
        <v>293</v>
      </c>
      <c r="BE60">
        <f>VLOOKUP(L60,Typologie!$D$1:$E$56,2,0)</f>
        <v>406</v>
      </c>
      <c r="BF60" t="str">
        <f t="shared" si="7"/>
        <v>40641</v>
      </c>
      <c r="BG60" t="s">
        <v>106</v>
      </c>
      <c r="BH60">
        <f>VLOOKUP(BG60,Typologie!$A$1:$B$46,2,0)</f>
        <v>10</v>
      </c>
    </row>
    <row r="61" spans="1:60" ht="195" x14ac:dyDescent="0.25">
      <c r="A61" t="s">
        <v>398</v>
      </c>
      <c r="D61">
        <v>39.950000000000003</v>
      </c>
      <c r="E61">
        <v>29.95</v>
      </c>
      <c r="F61" s="4" t="s">
        <v>401</v>
      </c>
      <c r="G61" s="4" t="s">
        <v>352</v>
      </c>
      <c r="H61" t="s">
        <v>36</v>
      </c>
      <c r="I61" t="s">
        <v>37</v>
      </c>
      <c r="J61" s="3" t="s">
        <v>207</v>
      </c>
      <c r="K61" t="str">
        <f t="shared" si="8"/>
        <v>Jil Unlined</v>
      </c>
      <c r="L61" t="s">
        <v>158</v>
      </c>
      <c r="M61" t="str">
        <f>LEFT(L61,1)&amp;LEFT(BE61,3)&amp;BH61&amp;VLOOKUP(MID(A61,1+FIND(" ",A61),LEN(A61)),Typologie!$G$2:$H$30,2,FALSE)</f>
        <v>A4061011</v>
      </c>
      <c r="N61" t="str">
        <f>LEFT(L61,1)&amp;LEFT(BE61,3)&amp;BH61</f>
        <v>A40610</v>
      </c>
      <c r="U61" t="s">
        <v>18</v>
      </c>
      <c r="Y61" t="s">
        <v>38</v>
      </c>
      <c r="AK61" t="s">
        <v>38</v>
      </c>
      <c r="AL61" t="str">
        <f t="shared" si="9"/>
        <v/>
      </c>
      <c r="AM61" s="1"/>
      <c r="AN61" t="s">
        <v>38</v>
      </c>
      <c r="AO61" t="s">
        <v>38</v>
      </c>
      <c r="AS61" t="str">
        <f t="shared" si="2"/>
        <v/>
      </c>
      <c r="AT61" t="str">
        <f t="shared" si="3"/>
        <v/>
      </c>
      <c r="AU61">
        <f t="shared" si="4"/>
        <v>1</v>
      </c>
      <c r="AV61" t="str">
        <f t="shared" si="5"/>
        <v/>
      </c>
      <c r="AW61" t="s">
        <v>51</v>
      </c>
      <c r="AX61" t="str">
        <f>INDEX(Typologie!$A$2:$A$50,MATCH(1*(LEFT(BH61,1)&amp;"0"),Typologie!$B$2:$B$50,0))</f>
        <v>Schwarz</v>
      </c>
      <c r="AY61" t="str">
        <f t="shared" si="6"/>
        <v>10</v>
      </c>
      <c r="AZ61">
        <v>25</v>
      </c>
      <c r="BD61" t="s">
        <v>293</v>
      </c>
      <c r="BE61">
        <f>VLOOKUP(L61,Typologie!$D$1:$E$56,2,0)</f>
        <v>406</v>
      </c>
      <c r="BF61" t="str">
        <f t="shared" si="7"/>
        <v>40611</v>
      </c>
      <c r="BG61" t="s">
        <v>106</v>
      </c>
      <c r="BH61">
        <f>VLOOKUP(BG61,Typologie!$A$1:$B$46,2,0)</f>
        <v>10</v>
      </c>
    </row>
    <row r="62" spans="1:60" ht="90" x14ac:dyDescent="0.25">
      <c r="A62" t="s">
        <v>399</v>
      </c>
      <c r="C62" t="s">
        <v>96</v>
      </c>
      <c r="D62">
        <v>12.95</v>
      </c>
      <c r="E62">
        <v>12.95</v>
      </c>
      <c r="F62" s="4" t="s">
        <v>350</v>
      </c>
      <c r="G62" s="4" t="s">
        <v>353</v>
      </c>
      <c r="H62" t="s">
        <v>36</v>
      </c>
      <c r="I62" t="s">
        <v>41</v>
      </c>
      <c r="J62" s="3" t="s">
        <v>205</v>
      </c>
      <c r="K62" t="str">
        <f t="shared" si="8"/>
        <v>Jil Bikini</v>
      </c>
      <c r="L62" t="s">
        <v>158</v>
      </c>
      <c r="M62" t="str">
        <f>LEFT(L62,1)&amp;LEFT(BE62,3)&amp;BH62&amp;VLOOKUP(MID(A62,1+FIND(" ",A62),LEN(A62)),Typologie!$G$2:$H$30,2,FALSE)</f>
        <v>A4061081</v>
      </c>
      <c r="N62" t="str">
        <f>LEFT(L62,1)&amp;LEFT(BE62,3)&amp;BH62</f>
        <v>A40610</v>
      </c>
      <c r="U62" t="s">
        <v>18</v>
      </c>
      <c r="AA62" t="s">
        <v>38</v>
      </c>
      <c r="AL62" t="str">
        <f t="shared" si="9"/>
        <v/>
      </c>
      <c r="AS62" t="str">
        <f t="shared" si="2"/>
        <v/>
      </c>
      <c r="AT62" t="str">
        <f t="shared" si="3"/>
        <v/>
      </c>
      <c r="AU62">
        <f t="shared" si="4"/>
        <v>1</v>
      </c>
      <c r="AV62" t="str">
        <f t="shared" si="5"/>
        <v/>
      </c>
      <c r="AW62" t="s">
        <v>51</v>
      </c>
      <c r="AX62" t="str">
        <f>INDEX(Typologie!$A$2:$A$50,MATCH(1*(LEFT(BH62,1)&amp;"0"),Typologie!$B$2:$B$50,0))</f>
        <v>Schwarz</v>
      </c>
      <c r="AY62" t="str">
        <f t="shared" si="6"/>
        <v>10</v>
      </c>
      <c r="AZ62">
        <v>23</v>
      </c>
      <c r="BD62" t="s">
        <v>293</v>
      </c>
      <c r="BE62">
        <f>VLOOKUP(L62,Typologie!$D$1:$E$56,2,0)</f>
        <v>406</v>
      </c>
      <c r="BF62" t="str">
        <f t="shared" si="7"/>
        <v>40681</v>
      </c>
      <c r="BG62" t="s">
        <v>106</v>
      </c>
      <c r="BH62">
        <f>VLOOKUP(BG62,Typologie!$A$1:$B$46,2,0)</f>
        <v>10</v>
      </c>
    </row>
    <row r="63" spans="1:60" ht="180" x14ac:dyDescent="0.25">
      <c r="A63" t="s">
        <v>189</v>
      </c>
      <c r="D63">
        <v>39.950000000000003</v>
      </c>
      <c r="E63">
        <v>29.95</v>
      </c>
      <c r="F63" s="4" t="s">
        <v>384</v>
      </c>
      <c r="G63" s="4" t="s">
        <v>359</v>
      </c>
      <c r="H63" t="s">
        <v>36</v>
      </c>
      <c r="I63" t="s">
        <v>37</v>
      </c>
      <c r="J63" s="3" t="s">
        <v>219</v>
      </c>
      <c r="K63" t="str">
        <f t="shared" si="8"/>
        <v>Alicia Push-Up</v>
      </c>
      <c r="L63" t="s">
        <v>159</v>
      </c>
      <c r="M63" t="str">
        <f>LEFT(L63,1)&amp;LEFT(BE63,3)&amp;BH63&amp;VLOOKUP(MID(A63,1+FIND(" ",A63),LEN(A63)),Typologie!$G$2:$H$30,2,FALSE)</f>
        <v>A4071031</v>
      </c>
      <c r="N63" t="str">
        <f>LEFT(L63,1)&amp;LEFT(BE63,3)&amp;BH63</f>
        <v>A40710</v>
      </c>
      <c r="U63" t="s">
        <v>18</v>
      </c>
      <c r="X63" t="s">
        <v>38</v>
      </c>
      <c r="AF63" s="1"/>
      <c r="AK63" t="s">
        <v>38</v>
      </c>
      <c r="AL63" t="str">
        <f t="shared" si="9"/>
        <v>x</v>
      </c>
      <c r="AM63" s="1"/>
      <c r="AQ63" t="s">
        <v>38</v>
      </c>
      <c r="AS63" t="str">
        <f t="shared" si="2"/>
        <v/>
      </c>
      <c r="AT63" t="str">
        <f t="shared" si="3"/>
        <v/>
      </c>
      <c r="AU63">
        <f t="shared" si="4"/>
        <v>1</v>
      </c>
      <c r="AV63" t="str">
        <f t="shared" si="5"/>
        <v/>
      </c>
      <c r="AW63" t="s">
        <v>51</v>
      </c>
      <c r="AX63" t="str">
        <f>INDEX(Typologie!$A$2:$A$50,MATCH(1*(LEFT(BH63,1)&amp;"0"),Typologie!$B$2:$B$50,0))</f>
        <v>Schwarz</v>
      </c>
      <c r="AY63" t="str">
        <f t="shared" si="6"/>
        <v>10</v>
      </c>
      <c r="AZ63">
        <v>5</v>
      </c>
      <c r="BD63" t="s">
        <v>294</v>
      </c>
      <c r="BE63">
        <f>VLOOKUP(L63,Typologie!$D$1:$E$56,2,0)</f>
        <v>407</v>
      </c>
      <c r="BF63" t="str">
        <f t="shared" si="7"/>
        <v>40731</v>
      </c>
      <c r="BG63" t="s">
        <v>106</v>
      </c>
      <c r="BH63">
        <f>VLOOKUP(BG63,Typologie!$A$1:$B$46,2,0)</f>
        <v>10</v>
      </c>
    </row>
    <row r="64" spans="1:60" ht="165" x14ac:dyDescent="0.25">
      <c r="A64" t="s">
        <v>190</v>
      </c>
      <c r="D64">
        <v>39.950000000000003</v>
      </c>
      <c r="E64">
        <v>29.95</v>
      </c>
      <c r="F64" s="4" t="s">
        <v>385</v>
      </c>
      <c r="G64" s="4" t="s">
        <v>360</v>
      </c>
      <c r="H64" t="s">
        <v>36</v>
      </c>
      <c r="I64" t="s">
        <v>37</v>
      </c>
      <c r="J64" s="3" t="s">
        <v>218</v>
      </c>
      <c r="K64" t="str">
        <f t="shared" si="8"/>
        <v>Alicia Unlined</v>
      </c>
      <c r="L64" t="s">
        <v>159</v>
      </c>
      <c r="M64" t="str">
        <f>LEFT(L64,1)&amp;LEFT(BE64,3)&amp;BH64&amp;VLOOKUP(MID(A64,1+FIND(" ",A64),LEN(A64)),Typologie!$G$2:$H$30,2,FALSE)</f>
        <v>A4071011</v>
      </c>
      <c r="N64" t="str">
        <f>LEFT(L64,1)&amp;LEFT(BE64,3)&amp;BH64</f>
        <v>A40710</v>
      </c>
      <c r="U64" t="s">
        <v>18</v>
      </c>
      <c r="Y64" t="s">
        <v>38</v>
      </c>
      <c r="AK64" t="s">
        <v>38</v>
      </c>
      <c r="AL64" t="str">
        <f t="shared" si="9"/>
        <v/>
      </c>
      <c r="AM64" s="1"/>
      <c r="AN64" t="s">
        <v>38</v>
      </c>
      <c r="AO64" t="s">
        <v>38</v>
      </c>
      <c r="AS64" t="str">
        <f t="shared" si="2"/>
        <v/>
      </c>
      <c r="AT64" t="str">
        <f t="shared" si="3"/>
        <v/>
      </c>
      <c r="AU64">
        <f t="shared" si="4"/>
        <v>1</v>
      </c>
      <c r="AV64" t="str">
        <f t="shared" si="5"/>
        <v/>
      </c>
      <c r="AW64" t="s">
        <v>51</v>
      </c>
      <c r="AX64" t="str">
        <f>INDEX(Typologie!$A$2:$A$50,MATCH(1*(LEFT(BH64,1)&amp;"0"),Typologie!$B$2:$B$50,0))</f>
        <v>Schwarz</v>
      </c>
      <c r="AY64" t="str">
        <f t="shared" si="6"/>
        <v>10</v>
      </c>
      <c r="AZ64">
        <v>26</v>
      </c>
      <c r="BD64" t="s">
        <v>295</v>
      </c>
      <c r="BE64">
        <f>VLOOKUP(L64,Typologie!$D$1:$E$56,2,0)</f>
        <v>407</v>
      </c>
      <c r="BF64" t="str">
        <f t="shared" si="7"/>
        <v>40711</v>
      </c>
      <c r="BG64" t="s">
        <v>106</v>
      </c>
      <c r="BH64">
        <f>VLOOKUP(BG64,Typologie!$A$1:$B$46,2,0)</f>
        <v>10</v>
      </c>
    </row>
    <row r="65" spans="1:60" ht="120" x14ac:dyDescent="0.25">
      <c r="A65" t="s">
        <v>191</v>
      </c>
      <c r="C65" t="s">
        <v>96</v>
      </c>
      <c r="D65">
        <v>12.95</v>
      </c>
      <c r="E65">
        <v>12.95</v>
      </c>
      <c r="F65" s="4" t="s">
        <v>386</v>
      </c>
      <c r="G65" s="4" t="s">
        <v>361</v>
      </c>
      <c r="H65" t="s">
        <v>36</v>
      </c>
      <c r="I65" t="s">
        <v>41</v>
      </c>
      <c r="J65" s="3" t="s">
        <v>220</v>
      </c>
      <c r="K65" t="str">
        <f t="shared" si="8"/>
        <v>Alicia Bikini</v>
      </c>
      <c r="L65" t="s">
        <v>159</v>
      </c>
      <c r="M65" t="str">
        <f>LEFT(L65,1)&amp;LEFT(BE65,3)&amp;BH65&amp;VLOOKUP(MID(A65,1+FIND(" ",A65),LEN(A65)),Typologie!$G$2:$H$30,2,FALSE)</f>
        <v>A4071081</v>
      </c>
      <c r="N65" t="str">
        <f>LEFT(L65,1)&amp;LEFT(BE65,3)&amp;BH65</f>
        <v>A40710</v>
      </c>
      <c r="U65" t="s">
        <v>18</v>
      </c>
      <c r="Z65" t="s">
        <v>38</v>
      </c>
      <c r="AL65" t="str">
        <f t="shared" si="9"/>
        <v/>
      </c>
      <c r="AS65" t="str">
        <f t="shared" si="2"/>
        <v/>
      </c>
      <c r="AT65" t="str">
        <f t="shared" si="3"/>
        <v/>
      </c>
      <c r="AU65">
        <f t="shared" si="4"/>
        <v>1</v>
      </c>
      <c r="AV65" t="str">
        <f t="shared" si="5"/>
        <v/>
      </c>
      <c r="AW65" t="s">
        <v>51</v>
      </c>
      <c r="AX65" t="str">
        <f>INDEX(Typologie!$A$2:$A$50,MATCH(1*(LEFT(BH65,1)&amp;"0"),Typologie!$B$2:$B$50,0))</f>
        <v>Schwarz</v>
      </c>
      <c r="AY65" t="str">
        <f t="shared" si="6"/>
        <v>10</v>
      </c>
      <c r="AZ65">
        <v>5</v>
      </c>
      <c r="BD65" t="s">
        <v>295</v>
      </c>
      <c r="BE65">
        <f>VLOOKUP(L65,Typologie!$D$1:$E$56,2,0)</f>
        <v>407</v>
      </c>
      <c r="BF65" t="str">
        <f t="shared" si="7"/>
        <v>40781</v>
      </c>
      <c r="BG65" t="s">
        <v>106</v>
      </c>
      <c r="BH65">
        <f>VLOOKUP(BG65,Typologie!$A$1:$B$46,2,0)</f>
        <v>10</v>
      </c>
    </row>
    <row r="66" spans="1:60" ht="120" x14ac:dyDescent="0.25">
      <c r="A66" t="s">
        <v>192</v>
      </c>
      <c r="C66" t="s">
        <v>50</v>
      </c>
      <c r="D66">
        <v>12.95</v>
      </c>
      <c r="E66">
        <v>12.95</v>
      </c>
      <c r="F66" s="4" t="s">
        <v>387</v>
      </c>
      <c r="G66" s="4" t="s">
        <v>361</v>
      </c>
      <c r="H66" t="s">
        <v>36</v>
      </c>
      <c r="I66" t="s">
        <v>41</v>
      </c>
      <c r="J66" s="3" t="s">
        <v>220</v>
      </c>
      <c r="K66" t="str">
        <f t="shared" ref="K66:K76" si="10">A66</f>
        <v>Alicia Hipster</v>
      </c>
      <c r="L66" t="s">
        <v>159</v>
      </c>
      <c r="M66" t="str">
        <f>LEFT(L66,1)&amp;LEFT(BE66,3)&amp;BH66&amp;VLOOKUP(MID(A66,1+FIND(" ",A66),LEN(A66)),Typologie!$G$2:$H$30,2,FALSE)</f>
        <v>A4071082</v>
      </c>
      <c r="N66" t="str">
        <f>LEFT(L66,1)&amp;LEFT(BE66,3)&amp;BH66</f>
        <v>A40710</v>
      </c>
      <c r="U66" t="s">
        <v>18</v>
      </c>
      <c r="AL66" t="str">
        <f t="shared" si="9"/>
        <v/>
      </c>
      <c r="AS66" t="str">
        <f t="shared" si="2"/>
        <v/>
      </c>
      <c r="AT66" t="str">
        <f t="shared" si="3"/>
        <v/>
      </c>
      <c r="AU66">
        <f t="shared" si="4"/>
        <v>1</v>
      </c>
      <c r="AV66" t="str">
        <f t="shared" si="5"/>
        <v/>
      </c>
      <c r="AW66" t="s">
        <v>51</v>
      </c>
      <c r="AX66" t="str">
        <f>INDEX(Typologie!$A$2:$A$50,MATCH(1*(LEFT(BH66,1)&amp;"0"),Typologie!$B$2:$B$50,0))</f>
        <v>Schwarz</v>
      </c>
      <c r="AY66" t="str">
        <f t="shared" si="6"/>
        <v>10</v>
      </c>
      <c r="AZ66">
        <v>26</v>
      </c>
      <c r="BD66" t="s">
        <v>295</v>
      </c>
      <c r="BE66">
        <f>VLOOKUP(L66,Typologie!$D$1:$E$56,2,0)</f>
        <v>407</v>
      </c>
      <c r="BF66" t="str">
        <f t="shared" si="7"/>
        <v>40782</v>
      </c>
      <c r="BG66" t="s">
        <v>106</v>
      </c>
      <c r="BH66">
        <f>VLOOKUP(BG66,Typologie!$A$1:$B$46,2,0)</f>
        <v>10</v>
      </c>
    </row>
    <row r="67" spans="1:60" ht="165" x14ac:dyDescent="0.25">
      <c r="A67" t="s">
        <v>251</v>
      </c>
      <c r="D67">
        <v>39.950000000000003</v>
      </c>
      <c r="E67">
        <v>29.95</v>
      </c>
      <c r="F67" s="4" t="s">
        <v>362</v>
      </c>
      <c r="G67" s="4" t="s">
        <v>354</v>
      </c>
      <c r="H67" t="s">
        <v>36</v>
      </c>
      <c r="I67" t="s">
        <v>37</v>
      </c>
      <c r="J67" s="3" t="s">
        <v>221</v>
      </c>
      <c r="K67" t="str">
        <f t="shared" si="10"/>
        <v>Kira Contour</v>
      </c>
      <c r="L67" t="s">
        <v>160</v>
      </c>
      <c r="M67" t="str">
        <f>LEFT(L67,1)&amp;LEFT(BE67,3)&amp;BH67&amp;VLOOKUP(MID(A67,1+FIND(" ",A67),LEN(A67)),Typologie!$G$2:$H$30,2,FALSE)</f>
        <v>A4084021</v>
      </c>
      <c r="N67" t="str">
        <f>LEFT(L67,1)&amp;LEFT(BE67,3)&amp;BH67</f>
        <v>A40840</v>
      </c>
      <c r="U67" t="s">
        <v>17</v>
      </c>
      <c r="Y67" t="s">
        <v>38</v>
      </c>
      <c r="AL67" t="str">
        <f t="shared" si="9"/>
        <v/>
      </c>
      <c r="AM67" s="1"/>
      <c r="AP67" t="s">
        <v>38</v>
      </c>
      <c r="AS67" t="str">
        <f t="shared" ref="AS67:AS76" si="11">IF(LOWER($AW67)="nude",1,"")</f>
        <v/>
      </c>
      <c r="AT67">
        <f t="shared" ref="AT67:AT76" si="12">IF(LOWER($AW67)="hell",1,"")</f>
        <v>1</v>
      </c>
      <c r="AU67" t="str">
        <f t="shared" ref="AU67:AU76" si="13">IF(LOWER($AW67)="dunkel",1,"")</f>
        <v/>
      </c>
      <c r="AV67" t="str">
        <f t="shared" ref="AV67:AV76" si="14">IF(LOWER($AW67)="printed",1,"")</f>
        <v/>
      </c>
      <c r="AW67" t="s">
        <v>114</v>
      </c>
      <c r="AX67" t="str">
        <f>INDEX(Typologie!$A$2:$A$50,MATCH(1*(LEFT(BH67,1)&amp;"0"),Typologie!$B$2:$B$50,0))</f>
        <v>Grau</v>
      </c>
      <c r="AY67" t="str">
        <f t="shared" ref="AY67:AY76" si="15">LEFT(BH67,1)&amp;"0"</f>
        <v>40</v>
      </c>
      <c r="AZ67">
        <v>13</v>
      </c>
      <c r="BD67" t="s">
        <v>296</v>
      </c>
      <c r="BE67">
        <f>VLOOKUP(L67,Typologie!$D$1:$E$56,2,0)</f>
        <v>408</v>
      </c>
      <c r="BF67" t="str">
        <f t="shared" ref="BF67:BF76" si="16">_xlfn.CONCAT(BE67,RIGHT(M67,2))</f>
        <v>40821</v>
      </c>
      <c r="BG67" t="s">
        <v>115</v>
      </c>
      <c r="BH67">
        <f>VLOOKUP(BG67,Typologie!$A$1:$B$46,2,0)</f>
        <v>40</v>
      </c>
    </row>
    <row r="68" spans="1:60" ht="105" x14ac:dyDescent="0.25">
      <c r="A68" t="s">
        <v>193</v>
      </c>
      <c r="C68" t="s">
        <v>152</v>
      </c>
      <c r="D68">
        <v>12.95</v>
      </c>
      <c r="E68">
        <v>12.95</v>
      </c>
      <c r="F68" s="4" t="s">
        <v>388</v>
      </c>
      <c r="G68" s="4" t="s">
        <v>363</v>
      </c>
      <c r="H68" t="s">
        <v>36</v>
      </c>
      <c r="I68" t="s">
        <v>41</v>
      </c>
      <c r="J68" s="3" t="s">
        <v>214</v>
      </c>
      <c r="K68" t="str">
        <f t="shared" si="10"/>
        <v>Kira Thong</v>
      </c>
      <c r="L68" t="s">
        <v>160</v>
      </c>
      <c r="M68" t="str">
        <f>LEFT(L68,1)&amp;LEFT(BE68,3)&amp;BH68&amp;VLOOKUP(MID(A68,1+FIND(" ",A68),LEN(A68)),Typologie!$G$2:$H$30,2,FALSE)</f>
        <v>A4084084</v>
      </c>
      <c r="N68" t="str">
        <f>LEFT(L68,1)&amp;LEFT(BE68,3)&amp;BH68</f>
        <v>A40840</v>
      </c>
      <c r="U68" t="s">
        <v>17</v>
      </c>
      <c r="AC68" t="s">
        <v>38</v>
      </c>
      <c r="AL68" t="str">
        <f t="shared" si="9"/>
        <v/>
      </c>
      <c r="AS68" t="str">
        <f t="shared" si="11"/>
        <v/>
      </c>
      <c r="AT68">
        <f t="shared" si="12"/>
        <v>1</v>
      </c>
      <c r="AU68" t="str">
        <f t="shared" si="13"/>
        <v/>
      </c>
      <c r="AV68" t="str">
        <f t="shared" si="14"/>
        <v/>
      </c>
      <c r="AW68" t="s">
        <v>114</v>
      </c>
      <c r="AX68" t="str">
        <f>INDEX(Typologie!$A$2:$A$50,MATCH(1*(LEFT(BH68,1)&amp;"0"),Typologie!$B$2:$B$50,0))</f>
        <v>Grau</v>
      </c>
      <c r="AY68" t="str">
        <f t="shared" si="15"/>
        <v>40</v>
      </c>
      <c r="AZ68">
        <v>34</v>
      </c>
      <c r="BD68" t="s">
        <v>296</v>
      </c>
      <c r="BE68">
        <f>VLOOKUP(L68,Typologie!$D$1:$E$56,2,0)</f>
        <v>408</v>
      </c>
      <c r="BF68" t="str">
        <f t="shared" si="16"/>
        <v>40884</v>
      </c>
      <c r="BG68" t="s">
        <v>115</v>
      </c>
      <c r="BH68">
        <f>VLOOKUP(BG68,Typologie!$A$1:$B$46,2,0)</f>
        <v>40</v>
      </c>
    </row>
    <row r="69" spans="1:60" ht="105" x14ac:dyDescent="0.25">
      <c r="A69" t="s">
        <v>194</v>
      </c>
      <c r="C69" t="s">
        <v>50</v>
      </c>
      <c r="D69">
        <v>12.95</v>
      </c>
      <c r="E69">
        <v>12.95</v>
      </c>
      <c r="F69" s="4" t="s">
        <v>389</v>
      </c>
      <c r="G69" s="4" t="s">
        <v>363</v>
      </c>
      <c r="H69" t="s">
        <v>36</v>
      </c>
      <c r="I69" t="s">
        <v>41</v>
      </c>
      <c r="J69" s="3" t="s">
        <v>217</v>
      </c>
      <c r="K69" t="str">
        <f t="shared" si="10"/>
        <v>Kira Hipster</v>
      </c>
      <c r="L69" t="s">
        <v>160</v>
      </c>
      <c r="M69" t="str">
        <f>LEFT(L69,1)&amp;LEFT(BE69,3)&amp;BH69&amp;VLOOKUP(MID(A69,1+FIND(" ",A69),LEN(A69)),Typologie!$G$2:$H$30,2,FALSE)</f>
        <v>A4084082</v>
      </c>
      <c r="N69" t="str">
        <f>LEFT(L69,1)&amp;LEFT(BE69,3)&amp;BH69</f>
        <v>A40840</v>
      </c>
      <c r="U69" t="s">
        <v>17</v>
      </c>
      <c r="Z69" t="s">
        <v>38</v>
      </c>
      <c r="AL69" t="str">
        <f t="shared" si="9"/>
        <v/>
      </c>
      <c r="AS69" t="str">
        <f t="shared" si="11"/>
        <v/>
      </c>
      <c r="AT69">
        <f t="shared" si="12"/>
        <v>1</v>
      </c>
      <c r="AU69" t="str">
        <f t="shared" si="13"/>
        <v/>
      </c>
      <c r="AV69" t="str">
        <f t="shared" si="14"/>
        <v/>
      </c>
      <c r="AW69" t="s">
        <v>114</v>
      </c>
      <c r="AX69" t="str">
        <f>INDEX(Typologie!$A$2:$A$50,MATCH(1*(LEFT(BH69,1)&amp;"0"),Typologie!$B$2:$B$50,0))</f>
        <v>Grau</v>
      </c>
      <c r="AY69" t="str">
        <f t="shared" si="15"/>
        <v>40</v>
      </c>
      <c r="AZ69">
        <v>13</v>
      </c>
      <c r="BD69" t="s">
        <v>296</v>
      </c>
      <c r="BE69">
        <f>VLOOKUP(L69,Typologie!$D$1:$E$56,2,0)</f>
        <v>408</v>
      </c>
      <c r="BF69" t="str">
        <f t="shared" si="16"/>
        <v>40882</v>
      </c>
      <c r="BG69" t="s">
        <v>115</v>
      </c>
      <c r="BH69">
        <f>VLOOKUP(BG69,Typologie!$A$1:$B$46,2,0)</f>
        <v>40</v>
      </c>
    </row>
    <row r="70" spans="1:60" ht="135" x14ac:dyDescent="0.25">
      <c r="A70" t="s">
        <v>252</v>
      </c>
      <c r="D70">
        <v>39.950000000000003</v>
      </c>
      <c r="E70">
        <v>29.95</v>
      </c>
      <c r="F70" s="4" t="s">
        <v>355</v>
      </c>
      <c r="G70" s="4" t="s">
        <v>356</v>
      </c>
      <c r="H70" t="s">
        <v>36</v>
      </c>
      <c r="I70" t="s">
        <v>37</v>
      </c>
      <c r="J70" s="3" t="s">
        <v>223</v>
      </c>
      <c r="K70" t="str">
        <f t="shared" si="10"/>
        <v>Kim Contour</v>
      </c>
      <c r="L70" t="s">
        <v>161</v>
      </c>
      <c r="M70" t="str">
        <f>LEFT(L70,1)&amp;LEFT(BE70,3)&amp;BH70&amp;VLOOKUP(MID(A70,1+FIND(" ",A70),LEN(A70)),Typologie!$G$2:$H$30,2,FALSE)</f>
        <v>A4091021</v>
      </c>
      <c r="N70" t="str">
        <f>LEFT(L70,1)&amp;LEFT(BE70,3)&amp;BH70</f>
        <v>A40910</v>
      </c>
      <c r="U70" t="s">
        <v>17</v>
      </c>
      <c r="Y70" t="s">
        <v>38</v>
      </c>
      <c r="AL70" t="str">
        <f t="shared" si="9"/>
        <v/>
      </c>
      <c r="AM70" s="1"/>
      <c r="AP70" t="s">
        <v>38</v>
      </c>
      <c r="AS70" t="str">
        <f t="shared" si="11"/>
        <v/>
      </c>
      <c r="AT70" t="str">
        <f t="shared" si="12"/>
        <v/>
      </c>
      <c r="AU70">
        <f t="shared" si="13"/>
        <v>1</v>
      </c>
      <c r="AV70" t="str">
        <f t="shared" si="14"/>
        <v/>
      </c>
      <c r="AW70" t="s">
        <v>51</v>
      </c>
      <c r="AX70" t="str">
        <f>INDEX(Typologie!$A$2:$A$50,MATCH(1*(LEFT(BH70,1)&amp;"0"),Typologie!$B$2:$B$50,0))</f>
        <v>Schwarz</v>
      </c>
      <c r="AY70" t="str">
        <f t="shared" si="15"/>
        <v>10</v>
      </c>
      <c r="AZ70">
        <v>24</v>
      </c>
      <c r="BD70" t="s">
        <v>297</v>
      </c>
      <c r="BE70">
        <f>VLOOKUP(L70,Typologie!$D$1:$E$56,2,0)</f>
        <v>409</v>
      </c>
      <c r="BF70" t="str">
        <f t="shared" si="16"/>
        <v>40921</v>
      </c>
      <c r="BG70" t="s">
        <v>106</v>
      </c>
      <c r="BH70">
        <f>VLOOKUP(BG70,Typologie!$A$1:$B$46,2,0)</f>
        <v>10</v>
      </c>
    </row>
    <row r="71" spans="1:60" ht="90" x14ac:dyDescent="0.25">
      <c r="A71" t="s">
        <v>195</v>
      </c>
      <c r="C71" t="s">
        <v>96</v>
      </c>
      <c r="D71">
        <v>12.95</v>
      </c>
      <c r="E71">
        <v>12.95</v>
      </c>
      <c r="F71" s="4" t="s">
        <v>357</v>
      </c>
      <c r="G71" s="4" t="s">
        <v>358</v>
      </c>
      <c r="H71" t="s">
        <v>36</v>
      </c>
      <c r="I71" t="s">
        <v>41</v>
      </c>
      <c r="J71" s="3" t="s">
        <v>217</v>
      </c>
      <c r="K71" t="str">
        <f t="shared" si="10"/>
        <v>Kim Bikini</v>
      </c>
      <c r="L71" t="s">
        <v>161</v>
      </c>
      <c r="M71" t="str">
        <f>LEFT(L71,1)&amp;LEFT(BE71,3)&amp;BH71&amp;VLOOKUP(MID(A71,1+FIND(" ",A71),LEN(A71)),Typologie!$G$2:$H$30,2,FALSE)</f>
        <v>A4091081</v>
      </c>
      <c r="N71" t="str">
        <f>LEFT(L71,1)&amp;LEFT(BE71,3)&amp;BH71</f>
        <v>A40910</v>
      </c>
      <c r="U71" t="s">
        <v>17</v>
      </c>
      <c r="AA71" t="s">
        <v>38</v>
      </c>
      <c r="AL71" t="str">
        <f t="shared" si="9"/>
        <v/>
      </c>
      <c r="AS71" t="str">
        <f t="shared" si="11"/>
        <v/>
      </c>
      <c r="AT71" t="str">
        <f t="shared" si="12"/>
        <v/>
      </c>
      <c r="AU71">
        <f t="shared" si="13"/>
        <v>1</v>
      </c>
      <c r="AV71" t="str">
        <f t="shared" si="14"/>
        <v/>
      </c>
      <c r="AW71" t="s">
        <v>51</v>
      </c>
      <c r="AX71" t="str">
        <f>INDEX(Typologie!$A$2:$A$50,MATCH(1*(LEFT(BH71,1)&amp;"0"),Typologie!$B$2:$B$50,0))</f>
        <v>Schwarz</v>
      </c>
      <c r="AY71" t="str">
        <f t="shared" si="15"/>
        <v>10</v>
      </c>
      <c r="AZ71">
        <v>24</v>
      </c>
      <c r="BD71" t="s">
        <v>297</v>
      </c>
      <c r="BE71">
        <f>VLOOKUP(L71,Typologie!$D$1:$E$56,2,0)</f>
        <v>409</v>
      </c>
      <c r="BF71" t="str">
        <f t="shared" si="16"/>
        <v>40981</v>
      </c>
      <c r="BG71" t="s">
        <v>106</v>
      </c>
      <c r="BH71">
        <f>VLOOKUP(BG71,Typologie!$A$1:$B$46,2,0)</f>
        <v>10</v>
      </c>
    </row>
    <row r="72" spans="1:60" ht="90" x14ac:dyDescent="0.25">
      <c r="A72" t="s">
        <v>196</v>
      </c>
      <c r="C72" t="s">
        <v>152</v>
      </c>
      <c r="D72">
        <v>12.95</v>
      </c>
      <c r="E72">
        <v>12.95</v>
      </c>
      <c r="F72" s="4" t="s">
        <v>357</v>
      </c>
      <c r="G72" s="4" t="s">
        <v>358</v>
      </c>
      <c r="H72" t="s">
        <v>36</v>
      </c>
      <c r="I72" t="s">
        <v>41</v>
      </c>
      <c r="J72" s="3" t="s">
        <v>214</v>
      </c>
      <c r="K72" t="str">
        <f t="shared" si="10"/>
        <v>Kim Thong</v>
      </c>
      <c r="L72" t="s">
        <v>161</v>
      </c>
      <c r="M72" t="str">
        <f>LEFT(L72,1)&amp;LEFT(BE72,3)&amp;BH72&amp;VLOOKUP(MID(A72,1+FIND(" ",A72),LEN(A72)),Typologie!$G$2:$H$30,2,FALSE)</f>
        <v>A4091084</v>
      </c>
      <c r="N72" t="str">
        <f>LEFT(L72,1)&amp;LEFT(BE72,3)&amp;BH72</f>
        <v>A40910</v>
      </c>
      <c r="U72" t="s">
        <v>17</v>
      </c>
      <c r="AC72" t="s">
        <v>38</v>
      </c>
      <c r="AL72" t="str">
        <f t="shared" si="9"/>
        <v/>
      </c>
      <c r="AS72" t="str">
        <f t="shared" si="11"/>
        <v/>
      </c>
      <c r="AT72" t="str">
        <f t="shared" si="12"/>
        <v/>
      </c>
      <c r="AU72">
        <f t="shared" si="13"/>
        <v>1</v>
      </c>
      <c r="AV72" t="str">
        <f t="shared" si="14"/>
        <v/>
      </c>
      <c r="AW72" t="s">
        <v>51</v>
      </c>
      <c r="AX72" t="str">
        <f>INDEX(Typologie!$A$2:$A$50,MATCH(1*(LEFT(BH72,1)&amp;"0"),Typologie!$B$2:$B$50,0))</f>
        <v>Schwarz</v>
      </c>
      <c r="AY72" t="str">
        <f t="shared" si="15"/>
        <v>10</v>
      </c>
      <c r="AZ72">
        <v>35</v>
      </c>
      <c r="BD72" t="s">
        <v>297</v>
      </c>
      <c r="BE72">
        <f>VLOOKUP(L72,Typologie!$D$1:$E$56,2,0)</f>
        <v>409</v>
      </c>
      <c r="BF72" t="str">
        <f t="shared" si="16"/>
        <v>40984</v>
      </c>
      <c r="BG72" t="s">
        <v>106</v>
      </c>
      <c r="BH72">
        <f>VLOOKUP(BG72,Typologie!$A$1:$B$46,2,0)</f>
        <v>10</v>
      </c>
    </row>
    <row r="73" spans="1:60" x14ac:dyDescent="0.25">
      <c r="A73" t="s">
        <v>42</v>
      </c>
      <c r="D73">
        <v>50</v>
      </c>
      <c r="E73">
        <v>50</v>
      </c>
      <c r="F73" s="5"/>
      <c r="G73" s="5"/>
      <c r="H73" t="s">
        <v>36</v>
      </c>
      <c r="I73" t="s">
        <v>162</v>
      </c>
      <c r="K73" t="str">
        <f t="shared" si="10"/>
        <v>Geschenkkarte 50 EUR</v>
      </c>
      <c r="L73" t="s">
        <v>200</v>
      </c>
      <c r="M73" t="str">
        <f>LEFT(L73,1)&amp;LEFT(BE73,3)&amp;BH73&amp;VLOOKUP(MID(A73,1+FIND(" ",A73),LEN(A73)),Typologie!$G$2:$H$30,2,FALSE)</f>
        <v>G9019091</v>
      </c>
      <c r="N73" t="str">
        <f>LEFT(L73,1)&amp;LEFT(BE73,3)&amp;BH73</f>
        <v>G90190</v>
      </c>
      <c r="AL73" t="str">
        <f t="shared" si="9"/>
        <v/>
      </c>
      <c r="AS73" t="str">
        <f t="shared" si="11"/>
        <v/>
      </c>
      <c r="AT73" t="str">
        <f t="shared" si="12"/>
        <v/>
      </c>
      <c r="AU73" t="str">
        <f t="shared" si="13"/>
        <v/>
      </c>
      <c r="AV73" t="str">
        <f t="shared" si="14"/>
        <v/>
      </c>
      <c r="AW73" t="s">
        <v>201</v>
      </c>
      <c r="AX73" t="str">
        <f>INDEX(Typologie!$A$2:$A$50,MATCH(1*(LEFT(BH73,1)&amp;"0"),Typologie!$B$2:$B$50,0))</f>
        <v>na</v>
      </c>
      <c r="AY73" t="str">
        <f t="shared" si="15"/>
        <v>90</v>
      </c>
      <c r="BD73" t="s">
        <v>297</v>
      </c>
      <c r="BE73">
        <f>VLOOKUP(L73,Typologie!$D$1:$E$56,2,0)</f>
        <v>901</v>
      </c>
      <c r="BF73" t="str">
        <f t="shared" si="16"/>
        <v>90191</v>
      </c>
      <c r="BG73" t="s">
        <v>201</v>
      </c>
      <c r="BH73">
        <f>VLOOKUP(BG73,Typologie!$A$1:$B$46,2,0)</f>
        <v>90</v>
      </c>
    </row>
    <row r="74" spans="1:60" x14ac:dyDescent="0.25">
      <c r="A74" t="s">
        <v>198</v>
      </c>
      <c r="D74">
        <v>30</v>
      </c>
      <c r="E74">
        <v>30</v>
      </c>
      <c r="F74" s="5"/>
      <c r="G74" s="5"/>
      <c r="H74" t="s">
        <v>36</v>
      </c>
      <c r="I74" t="s">
        <v>162</v>
      </c>
      <c r="K74" t="str">
        <f t="shared" si="10"/>
        <v>Geschenkkarte 30 EUR</v>
      </c>
      <c r="L74" t="s">
        <v>200</v>
      </c>
      <c r="M74" t="str">
        <f>LEFT(L74,1)&amp;LEFT(BE74,3)&amp;BH74&amp;VLOOKUP(MID(A74,1+FIND(" ",A74),LEN(A74)),Typologie!$G$2:$H$30,2,FALSE)</f>
        <v>G9019092</v>
      </c>
      <c r="N74" t="str">
        <f>LEFT(L74,1)&amp;LEFT(BE74,3)&amp;BH74</f>
        <v>G90190</v>
      </c>
      <c r="AL74" t="str">
        <f t="shared" si="9"/>
        <v/>
      </c>
      <c r="AS74" t="str">
        <f t="shared" si="11"/>
        <v/>
      </c>
      <c r="AT74" t="str">
        <f t="shared" si="12"/>
        <v/>
      </c>
      <c r="AU74" t="str">
        <f t="shared" si="13"/>
        <v/>
      </c>
      <c r="AV74" t="str">
        <f t="shared" si="14"/>
        <v/>
      </c>
      <c r="AW74" t="s">
        <v>201</v>
      </c>
      <c r="AX74" t="str">
        <f>INDEX(Typologie!$A$2:$A$50,MATCH(1*(LEFT(BH74,1)&amp;"0"),Typologie!$B$2:$B$50,0))</f>
        <v>na</v>
      </c>
      <c r="AY74" t="str">
        <f t="shared" si="15"/>
        <v>90</v>
      </c>
      <c r="BD74" t="s">
        <v>297</v>
      </c>
      <c r="BE74">
        <f>VLOOKUP(L74,Typologie!$D$1:$E$56,2,0)</f>
        <v>901</v>
      </c>
      <c r="BF74" t="str">
        <f t="shared" si="16"/>
        <v>90192</v>
      </c>
      <c r="BG74" t="s">
        <v>201</v>
      </c>
      <c r="BH74">
        <f>VLOOKUP(BG74,Typologie!$A$1:$B$46,2,0)</f>
        <v>90</v>
      </c>
    </row>
    <row r="75" spans="1:60" x14ac:dyDescent="0.25">
      <c r="A75" t="s">
        <v>197</v>
      </c>
      <c r="D75">
        <v>15</v>
      </c>
      <c r="E75">
        <v>15</v>
      </c>
      <c r="F75" s="5"/>
      <c r="G75" s="5"/>
      <c r="H75" t="s">
        <v>36</v>
      </c>
      <c r="I75" t="s">
        <v>162</v>
      </c>
      <c r="K75" t="str">
        <f t="shared" si="10"/>
        <v>Geschenkkarte 15 EUR</v>
      </c>
      <c r="L75" t="s">
        <v>200</v>
      </c>
      <c r="M75" t="str">
        <f>LEFT(L75,1)&amp;LEFT(BE75,3)&amp;BH75&amp;VLOOKUP(MID(A75,1+FIND(" ",A75),LEN(A75)),Typologie!$G$2:$H$30,2,FALSE)</f>
        <v>G9019093</v>
      </c>
      <c r="N75" t="str">
        <f>LEFT(L75,1)&amp;LEFT(BE75,3)&amp;BH75</f>
        <v>G90190</v>
      </c>
      <c r="AL75" t="str">
        <f t="shared" si="9"/>
        <v/>
      </c>
      <c r="AS75" t="str">
        <f t="shared" si="11"/>
        <v/>
      </c>
      <c r="AT75" t="str">
        <f t="shared" si="12"/>
        <v/>
      </c>
      <c r="AU75" t="str">
        <f t="shared" si="13"/>
        <v/>
      </c>
      <c r="AV75" t="str">
        <f t="shared" si="14"/>
        <v/>
      </c>
      <c r="AW75" t="s">
        <v>201</v>
      </c>
      <c r="AX75" t="str">
        <f>INDEX(Typologie!$A$2:$A$50,MATCH(1*(LEFT(BH75,1)&amp;"0"),Typologie!$B$2:$B$50,0))</f>
        <v>na</v>
      </c>
      <c r="AY75" t="str">
        <f t="shared" si="15"/>
        <v>90</v>
      </c>
      <c r="BD75" t="s">
        <v>297</v>
      </c>
      <c r="BE75">
        <f>VLOOKUP(L75,Typologie!$D$1:$E$56,2,0)</f>
        <v>901</v>
      </c>
      <c r="BF75" t="str">
        <f t="shared" si="16"/>
        <v>90193</v>
      </c>
      <c r="BG75" t="s">
        <v>201</v>
      </c>
      <c r="BH75">
        <f>VLOOKUP(BG75,Typologie!$A$1:$B$46,2,0)</f>
        <v>90</v>
      </c>
    </row>
    <row r="76" spans="1:60" x14ac:dyDescent="0.25">
      <c r="A76" t="s">
        <v>199</v>
      </c>
      <c r="D76">
        <f>D70*3</f>
        <v>119.85000000000001</v>
      </c>
      <c r="E76">
        <f>E70*3</f>
        <v>89.85</v>
      </c>
      <c r="F76" s="5"/>
      <c r="G76" s="5"/>
      <c r="H76" t="s">
        <v>36</v>
      </c>
      <c r="I76" t="s">
        <v>163</v>
      </c>
      <c r="K76" t="str">
        <f t="shared" si="10"/>
        <v>Dein perfekter Fit</v>
      </c>
      <c r="L76" t="s">
        <v>163</v>
      </c>
      <c r="M76" t="str">
        <f>LEFT(L76,1)&amp;LEFT(BE76,3)&amp;BH76&amp;VLOOKUP(MID(A76,1+FIND(" ",A76),LEN(A76)),Typologie!$G$2:$H$30,2,FALSE)</f>
        <v>B9119099</v>
      </c>
      <c r="N76" t="str">
        <f>LEFT(L76,1)&amp;LEFT(BE76,3)&amp;BH76</f>
        <v>B91190</v>
      </c>
      <c r="AS76" t="str">
        <f t="shared" si="11"/>
        <v/>
      </c>
      <c r="AT76" t="str">
        <f t="shared" si="12"/>
        <v/>
      </c>
      <c r="AU76" t="str">
        <f t="shared" si="13"/>
        <v/>
      </c>
      <c r="AV76" t="str">
        <f t="shared" si="14"/>
        <v/>
      </c>
      <c r="AW76" t="s">
        <v>201</v>
      </c>
      <c r="AX76" t="str">
        <f>INDEX(Typologie!$A$2:$A$50,MATCH(1*(LEFT(BH76,1)&amp;"0"),Typologie!$B$2:$B$50,0))</f>
        <v>na</v>
      </c>
      <c r="AY76" t="str">
        <f t="shared" si="15"/>
        <v>90</v>
      </c>
      <c r="BD76" t="s">
        <v>297</v>
      </c>
      <c r="BE76">
        <f>VLOOKUP(L76,Typologie!$D$1:$E$56,2,0)</f>
        <v>911</v>
      </c>
      <c r="BF76" t="str">
        <f t="shared" si="16"/>
        <v>91199</v>
      </c>
      <c r="BG76" t="s">
        <v>201</v>
      </c>
      <c r="BH76">
        <f>VLOOKUP(BG76,Typologie!$A$1:$B$46,2,0)</f>
        <v>90</v>
      </c>
    </row>
    <row r="77" spans="1:60" x14ac:dyDescent="0.25">
      <c r="F77" s="5"/>
      <c r="G77" s="5"/>
    </row>
    <row r="78" spans="1:60" x14ac:dyDescent="0.25">
      <c r="F78" s="5"/>
      <c r="G78" s="5"/>
    </row>
    <row r="79" spans="1:60" x14ac:dyDescent="0.25">
      <c r="F79" s="5"/>
      <c r="G79" s="5"/>
      <c r="AL79" t="str">
        <f t="shared" ref="AL79:AL96" si="17">IF(OR(AR79="x",AQ79="x"),"x","")</f>
        <v/>
      </c>
    </row>
    <row r="80" spans="1:60" x14ac:dyDescent="0.25">
      <c r="F80" s="5"/>
      <c r="G80" s="5"/>
      <c r="AL80" t="str">
        <f t="shared" si="17"/>
        <v/>
      </c>
    </row>
    <row r="81" spans="6:38" x14ac:dyDescent="0.25">
      <c r="F81" s="5"/>
      <c r="G81" s="5"/>
      <c r="AL81" t="str">
        <f t="shared" si="17"/>
        <v/>
      </c>
    </row>
    <row r="82" spans="6:38" x14ac:dyDescent="0.25">
      <c r="F82" s="5"/>
      <c r="G82" s="5"/>
      <c r="AL82" t="str">
        <f t="shared" si="17"/>
        <v/>
      </c>
    </row>
    <row r="83" spans="6:38" x14ac:dyDescent="0.25">
      <c r="F83" s="5"/>
      <c r="G83" s="5"/>
      <c r="AL83" t="str">
        <f t="shared" si="17"/>
        <v/>
      </c>
    </row>
    <row r="84" spans="6:38" x14ac:dyDescent="0.25">
      <c r="F84" s="5"/>
      <c r="G84" s="5"/>
      <c r="AL84" t="str">
        <f t="shared" si="17"/>
        <v/>
      </c>
    </row>
    <row r="85" spans="6:38" x14ac:dyDescent="0.25">
      <c r="F85" s="5"/>
      <c r="G85" s="5"/>
      <c r="AL85" t="str">
        <f t="shared" si="17"/>
        <v/>
      </c>
    </row>
    <row r="86" spans="6:38" x14ac:dyDescent="0.25">
      <c r="F86" s="5"/>
      <c r="G86" s="5"/>
      <c r="AL86" t="str">
        <f t="shared" si="17"/>
        <v/>
      </c>
    </row>
    <row r="87" spans="6:38" x14ac:dyDescent="0.25">
      <c r="F87" s="5"/>
      <c r="G87" s="5"/>
      <c r="AL87" t="str">
        <f t="shared" si="17"/>
        <v/>
      </c>
    </row>
    <row r="88" spans="6:38" x14ac:dyDescent="0.25">
      <c r="F88" s="5"/>
      <c r="G88" s="5"/>
      <c r="AL88" t="str">
        <f t="shared" si="17"/>
        <v/>
      </c>
    </row>
    <row r="89" spans="6:38" x14ac:dyDescent="0.25">
      <c r="F89" s="5"/>
      <c r="G89" s="5"/>
      <c r="AL89" t="str">
        <f t="shared" si="17"/>
        <v/>
      </c>
    </row>
    <row r="90" spans="6:38" x14ac:dyDescent="0.25">
      <c r="F90" s="5"/>
      <c r="G90" s="5"/>
      <c r="AL90" t="str">
        <f t="shared" si="17"/>
        <v/>
      </c>
    </row>
    <row r="91" spans="6:38" x14ac:dyDescent="0.25">
      <c r="F91" s="5"/>
      <c r="G91" s="5"/>
      <c r="AL91" t="str">
        <f t="shared" si="17"/>
        <v/>
      </c>
    </row>
    <row r="92" spans="6:38" x14ac:dyDescent="0.25">
      <c r="F92" s="5"/>
      <c r="G92" s="5"/>
      <c r="AL92" t="str">
        <f t="shared" si="17"/>
        <v/>
      </c>
    </row>
    <row r="93" spans="6:38" x14ac:dyDescent="0.25">
      <c r="F93" s="5"/>
      <c r="G93" s="5"/>
      <c r="AL93" t="str">
        <f t="shared" si="17"/>
        <v/>
      </c>
    </row>
    <row r="94" spans="6:38" x14ac:dyDescent="0.25">
      <c r="F94" s="5"/>
      <c r="G94" s="5"/>
      <c r="AL94" t="str">
        <f t="shared" si="17"/>
        <v/>
      </c>
    </row>
    <row r="95" spans="6:38" x14ac:dyDescent="0.25">
      <c r="F95" s="5"/>
      <c r="G95" s="5"/>
      <c r="AL95" t="str">
        <f t="shared" si="17"/>
        <v/>
      </c>
    </row>
    <row r="96" spans="6:38" x14ac:dyDescent="0.25">
      <c r="AL96" t="str">
        <f t="shared" si="17"/>
        <v/>
      </c>
    </row>
  </sheetData>
  <autoFilter ref="A1:BC76" xr:uid="{918400E2-34CE-4EA1-A412-A200F97BB04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F3236-717B-4A30-87FA-0D80F8D7D18E}">
  <sheetPr codeName="Sheet2"/>
  <dimension ref="A1:K56"/>
  <sheetViews>
    <sheetView workbookViewId="0"/>
  </sheetViews>
  <sheetFormatPr defaultRowHeight="15" x14ac:dyDescent="0.25"/>
  <cols>
    <col min="4" max="4" width="17" bestFit="1" customWidth="1"/>
  </cols>
  <sheetData>
    <row r="1" spans="1:11" x14ac:dyDescent="0.25">
      <c r="A1" s="6" t="s">
        <v>105</v>
      </c>
      <c r="B1" s="6" t="s">
        <v>108</v>
      </c>
      <c r="D1" s="6" t="s">
        <v>109</v>
      </c>
      <c r="E1" s="6" t="s">
        <v>108</v>
      </c>
      <c r="G1" s="6" t="s">
        <v>259</v>
      </c>
      <c r="H1" s="6" t="s">
        <v>108</v>
      </c>
      <c r="K1" s="6" t="s">
        <v>222</v>
      </c>
    </row>
    <row r="2" spans="1:11" x14ac:dyDescent="0.25">
      <c r="A2" t="s">
        <v>106</v>
      </c>
      <c r="B2">
        <v>10</v>
      </c>
      <c r="D2" t="s">
        <v>200</v>
      </c>
      <c r="E2">
        <v>901</v>
      </c>
      <c r="G2" t="s">
        <v>254</v>
      </c>
      <c r="H2">
        <v>11</v>
      </c>
      <c r="K2" t="s">
        <v>46</v>
      </c>
    </row>
    <row r="3" spans="1:11" x14ac:dyDescent="0.25">
      <c r="A3" t="s">
        <v>104</v>
      </c>
      <c r="B3">
        <v>11</v>
      </c>
      <c r="D3" t="s">
        <v>163</v>
      </c>
      <c r="E3">
        <v>911</v>
      </c>
      <c r="G3" t="s">
        <v>255</v>
      </c>
      <c r="H3">
        <v>21</v>
      </c>
      <c r="K3" t="s">
        <v>229</v>
      </c>
    </row>
    <row r="4" spans="1:11" x14ac:dyDescent="0.25">
      <c r="A4" t="s">
        <v>107</v>
      </c>
      <c r="B4">
        <v>20</v>
      </c>
      <c r="D4" t="s">
        <v>113</v>
      </c>
      <c r="E4">
        <v>101</v>
      </c>
      <c r="G4" t="s">
        <v>256</v>
      </c>
      <c r="H4">
        <v>31</v>
      </c>
      <c r="K4" t="s">
        <v>49</v>
      </c>
    </row>
    <row r="5" spans="1:11" x14ac:dyDescent="0.25">
      <c r="A5" t="s">
        <v>99</v>
      </c>
      <c r="B5">
        <v>30</v>
      </c>
      <c r="D5" t="s">
        <v>112</v>
      </c>
      <c r="E5">
        <v>102</v>
      </c>
      <c r="G5" t="s">
        <v>257</v>
      </c>
      <c r="H5">
        <v>32</v>
      </c>
      <c r="K5" t="s">
        <v>88</v>
      </c>
    </row>
    <row r="6" spans="1:11" x14ac:dyDescent="0.25">
      <c r="A6" t="s">
        <v>115</v>
      </c>
      <c r="B6">
        <v>40</v>
      </c>
      <c r="D6" t="s">
        <v>111</v>
      </c>
      <c r="E6">
        <v>201</v>
      </c>
      <c r="G6" t="s">
        <v>402</v>
      </c>
      <c r="H6">
        <v>41</v>
      </c>
      <c r="K6" t="s">
        <v>236</v>
      </c>
    </row>
    <row r="7" spans="1:11" x14ac:dyDescent="0.25">
      <c r="A7" t="s">
        <v>403</v>
      </c>
      <c r="B7">
        <v>50</v>
      </c>
      <c r="D7" t="s">
        <v>110</v>
      </c>
      <c r="E7">
        <v>202</v>
      </c>
      <c r="G7" t="s">
        <v>258</v>
      </c>
      <c r="H7">
        <v>71</v>
      </c>
      <c r="K7" t="s">
        <v>238</v>
      </c>
    </row>
    <row r="8" spans="1:11" x14ac:dyDescent="0.25">
      <c r="A8" t="s">
        <v>133</v>
      </c>
      <c r="B8" s="5">
        <v>51</v>
      </c>
      <c r="D8" t="s">
        <v>128</v>
      </c>
      <c r="E8">
        <v>301</v>
      </c>
      <c r="G8" t="s">
        <v>96</v>
      </c>
      <c r="H8">
        <v>81</v>
      </c>
      <c r="K8" t="s">
        <v>47</v>
      </c>
    </row>
    <row r="9" spans="1:11" x14ac:dyDescent="0.25">
      <c r="A9" t="s">
        <v>134</v>
      </c>
      <c r="B9" s="5">
        <v>51</v>
      </c>
      <c r="D9" t="s">
        <v>135</v>
      </c>
      <c r="E9">
        <v>302</v>
      </c>
      <c r="G9" t="s">
        <v>50</v>
      </c>
      <c r="H9">
        <v>82</v>
      </c>
      <c r="K9" t="s">
        <v>48</v>
      </c>
    </row>
    <row r="10" spans="1:11" x14ac:dyDescent="0.25">
      <c r="A10" t="s">
        <v>129</v>
      </c>
      <c r="B10">
        <v>55</v>
      </c>
      <c r="D10" t="s">
        <v>136</v>
      </c>
      <c r="E10">
        <v>303</v>
      </c>
      <c r="G10" t="s">
        <v>151</v>
      </c>
      <c r="H10">
        <v>83</v>
      </c>
      <c r="K10" t="s">
        <v>49</v>
      </c>
    </row>
    <row r="11" spans="1:11" x14ac:dyDescent="0.25">
      <c r="A11" t="s">
        <v>173</v>
      </c>
      <c r="B11">
        <v>56</v>
      </c>
      <c r="D11" t="s">
        <v>153</v>
      </c>
      <c r="E11">
        <v>401</v>
      </c>
      <c r="G11" t="s">
        <v>152</v>
      </c>
      <c r="H11">
        <v>84</v>
      </c>
      <c r="K11" t="s">
        <v>45</v>
      </c>
    </row>
    <row r="12" spans="1:11" x14ac:dyDescent="0.25">
      <c r="A12" t="s">
        <v>185</v>
      </c>
      <c r="B12">
        <v>57</v>
      </c>
      <c r="D12" t="s">
        <v>154</v>
      </c>
      <c r="E12">
        <v>402</v>
      </c>
      <c r="G12" t="s">
        <v>260</v>
      </c>
      <c r="H12">
        <v>91</v>
      </c>
      <c r="K12" t="s">
        <v>52</v>
      </c>
    </row>
    <row r="13" spans="1:11" x14ac:dyDescent="0.25">
      <c r="A13" t="s">
        <v>130</v>
      </c>
      <c r="B13">
        <v>60</v>
      </c>
      <c r="D13" t="s">
        <v>155</v>
      </c>
      <c r="E13">
        <v>403</v>
      </c>
      <c r="G13" t="s">
        <v>261</v>
      </c>
      <c r="H13">
        <v>92</v>
      </c>
      <c r="K13" t="s">
        <v>53</v>
      </c>
    </row>
    <row r="14" spans="1:11" x14ac:dyDescent="0.25">
      <c r="A14" t="s">
        <v>132</v>
      </c>
      <c r="B14">
        <v>61</v>
      </c>
      <c r="D14" t="s">
        <v>156</v>
      </c>
      <c r="E14">
        <v>404</v>
      </c>
      <c r="G14" t="s">
        <v>262</v>
      </c>
      <c r="H14">
        <v>93</v>
      </c>
      <c r="K14" t="s">
        <v>54</v>
      </c>
    </row>
    <row r="15" spans="1:11" x14ac:dyDescent="0.25">
      <c r="A15" t="s">
        <v>144</v>
      </c>
      <c r="B15">
        <v>62</v>
      </c>
      <c r="D15" t="s">
        <v>157</v>
      </c>
      <c r="E15">
        <v>405</v>
      </c>
      <c r="G15" t="s">
        <v>263</v>
      </c>
      <c r="H15">
        <v>99</v>
      </c>
      <c r="K15" t="s">
        <v>55</v>
      </c>
    </row>
    <row r="16" spans="1:11" x14ac:dyDescent="0.25">
      <c r="A16" t="s">
        <v>131</v>
      </c>
      <c r="B16">
        <v>70</v>
      </c>
      <c r="D16" t="s">
        <v>158</v>
      </c>
      <c r="E16">
        <v>406</v>
      </c>
      <c r="K16" t="s">
        <v>56</v>
      </c>
    </row>
    <row r="17" spans="1:11" x14ac:dyDescent="0.25">
      <c r="A17" t="s">
        <v>201</v>
      </c>
      <c r="B17">
        <v>90</v>
      </c>
      <c r="D17" t="s">
        <v>159</v>
      </c>
      <c r="E17">
        <v>407</v>
      </c>
      <c r="K17" t="s">
        <v>57</v>
      </c>
    </row>
    <row r="18" spans="1:11" x14ac:dyDescent="0.25">
      <c r="D18" t="s">
        <v>160</v>
      </c>
      <c r="E18">
        <v>408</v>
      </c>
      <c r="K18" t="s">
        <v>58</v>
      </c>
    </row>
    <row r="19" spans="1:11" x14ac:dyDescent="0.25">
      <c r="D19" t="s">
        <v>161</v>
      </c>
      <c r="E19">
        <v>409</v>
      </c>
      <c r="K19" t="s">
        <v>59</v>
      </c>
    </row>
    <row r="20" spans="1:11" x14ac:dyDescent="0.25">
      <c r="K20" t="s">
        <v>60</v>
      </c>
    </row>
    <row r="21" spans="1:11" x14ac:dyDescent="0.25">
      <c r="K21" t="s">
        <v>61</v>
      </c>
    </row>
    <row r="22" spans="1:11" x14ac:dyDescent="0.25">
      <c r="K22" t="s">
        <v>62</v>
      </c>
    </row>
    <row r="23" spans="1:11" x14ac:dyDescent="0.25">
      <c r="K23" t="s">
        <v>63</v>
      </c>
    </row>
    <row r="24" spans="1:11" x14ac:dyDescent="0.25">
      <c r="K24" t="s">
        <v>64</v>
      </c>
    </row>
    <row r="25" spans="1:11" x14ac:dyDescent="0.25">
      <c r="K25" t="s">
        <v>65</v>
      </c>
    </row>
    <row r="26" spans="1:11" x14ac:dyDescent="0.25">
      <c r="K26" t="s">
        <v>66</v>
      </c>
    </row>
    <row r="27" spans="1:11" x14ac:dyDescent="0.25">
      <c r="K27" t="s">
        <v>67</v>
      </c>
    </row>
    <row r="28" spans="1:11" x14ac:dyDescent="0.25">
      <c r="K28" t="s">
        <v>68</v>
      </c>
    </row>
    <row r="29" spans="1:11" x14ac:dyDescent="0.25">
      <c r="K29" t="s">
        <v>69</v>
      </c>
    </row>
    <row r="30" spans="1:11" x14ac:dyDescent="0.25">
      <c r="K30" t="s">
        <v>70</v>
      </c>
    </row>
    <row r="31" spans="1:11" x14ac:dyDescent="0.25">
      <c r="K31" t="s">
        <v>71</v>
      </c>
    </row>
    <row r="32" spans="1:11" x14ac:dyDescent="0.25">
      <c r="K32" t="s">
        <v>72</v>
      </c>
    </row>
    <row r="33" spans="11:11" x14ac:dyDescent="0.25">
      <c r="K33" t="s">
        <v>73</v>
      </c>
    </row>
    <row r="34" spans="11:11" x14ac:dyDescent="0.25">
      <c r="K34" t="s">
        <v>74</v>
      </c>
    </row>
    <row r="35" spans="11:11" x14ac:dyDescent="0.25">
      <c r="K35" t="s">
        <v>75</v>
      </c>
    </row>
    <row r="36" spans="11:11" x14ac:dyDescent="0.25">
      <c r="K36" t="s">
        <v>76</v>
      </c>
    </row>
    <row r="37" spans="11:11" x14ac:dyDescent="0.25">
      <c r="K37" t="s">
        <v>77</v>
      </c>
    </row>
    <row r="38" spans="11:11" x14ac:dyDescent="0.25">
      <c r="K38" t="s">
        <v>78</v>
      </c>
    </row>
    <row r="39" spans="11:11" x14ac:dyDescent="0.25">
      <c r="K39" t="s">
        <v>79</v>
      </c>
    </row>
    <row r="40" spans="11:11" x14ac:dyDescent="0.25">
      <c r="K40" t="s">
        <v>80</v>
      </c>
    </row>
    <row r="41" spans="11:11" x14ac:dyDescent="0.25">
      <c r="K41" t="s">
        <v>81</v>
      </c>
    </row>
    <row r="42" spans="11:11" x14ac:dyDescent="0.25">
      <c r="K42" t="s">
        <v>40</v>
      </c>
    </row>
    <row r="43" spans="11:11" x14ac:dyDescent="0.25">
      <c r="K43" t="s">
        <v>82</v>
      </c>
    </row>
    <row r="44" spans="11:11" x14ac:dyDescent="0.25">
      <c r="K44" t="s">
        <v>83</v>
      </c>
    </row>
    <row r="45" spans="11:11" x14ac:dyDescent="0.25">
      <c r="K45" t="s">
        <v>84</v>
      </c>
    </row>
    <row r="46" spans="11:11" x14ac:dyDescent="0.25">
      <c r="K46" t="s">
        <v>85</v>
      </c>
    </row>
    <row r="47" spans="11:11" x14ac:dyDescent="0.25">
      <c r="K47" t="s">
        <v>91</v>
      </c>
    </row>
    <row r="48" spans="11:11" x14ac:dyDescent="0.25">
      <c r="K48" t="s">
        <v>86</v>
      </c>
    </row>
    <row r="49" spans="11:11" x14ac:dyDescent="0.25">
      <c r="K49" t="s">
        <v>87</v>
      </c>
    </row>
    <row r="50" spans="11:11" x14ac:dyDescent="0.25">
      <c r="K50" t="s">
        <v>88</v>
      </c>
    </row>
    <row r="51" spans="11:11" x14ac:dyDescent="0.25">
      <c r="K51" t="s">
        <v>90</v>
      </c>
    </row>
    <row r="52" spans="11:11" x14ac:dyDescent="0.25">
      <c r="K52" t="s">
        <v>89</v>
      </c>
    </row>
    <row r="53" spans="11:11" x14ac:dyDescent="0.25">
      <c r="K53" t="s">
        <v>92</v>
      </c>
    </row>
    <row r="54" spans="11:11" x14ac:dyDescent="0.25">
      <c r="K54" t="s">
        <v>93</v>
      </c>
    </row>
    <row r="55" spans="11:11" x14ac:dyDescent="0.25">
      <c r="K55" t="s">
        <v>94</v>
      </c>
    </row>
    <row r="56" spans="11:11" x14ac:dyDescent="0.25">
      <c r="K56" t="s">
        <v>95</v>
      </c>
    </row>
  </sheetData>
  <sortState ref="G3:H15">
    <sortCondition ref="H3:H1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Stammdaten</vt:lpstr>
      <vt:lpstr>Typologie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Winselmann</dc:creator>
  <cp:lastModifiedBy>Kai Winselmann</cp:lastModifiedBy>
  <cp:lastPrinted>2017-11-30T20:25:32Z</cp:lastPrinted>
  <dcterms:created xsi:type="dcterms:W3CDTF">2017-11-11T07:02:05Z</dcterms:created>
  <dcterms:modified xsi:type="dcterms:W3CDTF">2017-12-21T09:31:40Z</dcterms:modified>
</cp:coreProperties>
</file>