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trlProps/ctrlProp7.xml" ContentType="application/vnd.ms-excel.controlproperties+xml"/>
  <Override PartName="/xl/drawings/drawing3.xml" ContentType="application/vnd.openxmlformats-officedocument.drawing+xml"/>
  <Override PartName="/xl/slicers/slicer2.xml" ContentType="application/vnd.ms-excel.slicer+xml"/>
  <Override PartName="/xl/webextensions/webextension1.xml" ContentType="application/vnd.ms-office.webextension+xml"/>
  <Override PartName="/xl/drawings/drawing4.xml" ContentType="application/vnd.openxmlformats-officedocument.drawing+xml"/>
  <Override PartName="/xl/slicers/slicer3.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5.xml" ContentType="application/vnd.openxmlformats-officedocument.drawing+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gaura\Downloads\New folder\"/>
    </mc:Choice>
  </mc:AlternateContent>
  <xr:revisionPtr revIDLastSave="0" documentId="13_ncr:1_{F05D9CC5-F002-479F-8265-870F4A35DEBD}" xr6:coauthVersionLast="47" xr6:coauthVersionMax="47" xr10:uidLastSave="{00000000-0000-0000-0000-000000000000}"/>
  <bookViews>
    <workbookView xWindow="-108" yWindow="-108" windowWidth="23256" windowHeight="12456" tabRatio="872" xr2:uid="{7C7C5D3F-4351-4B23-8DA2-4D93E3082BF8}"/>
  </bookViews>
  <sheets>
    <sheet name="Profit View" sheetId="8" r:id="rId1"/>
    <sheet name="Product Details" sheetId="6" r:id="rId2"/>
    <sheet name="Store" sheetId="5" r:id="rId3"/>
    <sheet name="Timeframe" sheetId="1" r:id="rId4"/>
    <sheet name="Sheet1" sheetId="3" r:id="rId5"/>
    <sheet name="Sheet3" sheetId="4" r:id="rId6"/>
    <sheet name="Sheet5" sheetId="7" r:id="rId7"/>
    <sheet name="Gender" sheetId="9" r:id="rId8"/>
    <sheet name="Weekday" sheetId="2" r:id="rId9"/>
  </sheets>
  <definedNames>
    <definedName name="Slicer_Category">#N/A</definedName>
    <definedName name="Slicer_Month">#N/A</definedName>
    <definedName name="Slicer_Month1">#N/A</definedName>
    <definedName name="Slicer_Store_Name">#N/A</definedName>
  </definedNames>
  <calcPr calcId="191029"/>
  <pivotCaches>
    <pivotCache cacheId="498" r:id="rId10"/>
    <pivotCache cacheId="501" r:id="rId11"/>
    <pivotCache cacheId="504" r:id="rId12"/>
    <pivotCache cacheId="538" r:id="rId13"/>
    <pivotCache cacheId="585" r:id="rId14"/>
    <pivotCache cacheId="588" r:id="rId15"/>
    <pivotCache cacheId="591" r:id="rId16"/>
    <pivotCache cacheId="594" r:id="rId17"/>
    <pivotCache cacheId="597" r:id="rId18"/>
    <pivotCache cacheId="612" r:id="rId19"/>
    <pivotCache cacheId="615" r:id="rId20"/>
    <pivotCache cacheId="618" r:id="rId21"/>
    <pivotCache cacheId="621" r:id="rId22"/>
    <pivotCache cacheId="624" r:id="rId23"/>
    <pivotCache cacheId="627" r:id="rId24"/>
    <pivotCache cacheId="630" r:id="rId25"/>
    <pivotCache cacheId="633" r:id="rId26"/>
    <pivotCache cacheId="636" r:id="rId27"/>
    <pivotCache cacheId="639" r:id="rId28"/>
    <pivotCache cacheId="642" r:id="rId29"/>
    <pivotCache cacheId="645" r:id="rId30"/>
    <pivotCache cacheId="648" r:id="rId31"/>
    <pivotCache cacheId="651" r:id="rId32"/>
    <pivotCache cacheId="654" r:id="rId33"/>
    <pivotCache cacheId="657" r:id="rId34"/>
    <pivotCache cacheId="660" r:id="rId35"/>
  </pivotCaches>
  <extLst>
    <ext xmlns:x14="http://schemas.microsoft.com/office/spreadsheetml/2009/9/main" uri="{876F7934-8845-4945-9796-88D515C7AA90}">
      <x14:pivotCaches>
        <pivotCache cacheId="507" r:id="rId36"/>
        <pivotCache cacheId="578" r:id="rId37"/>
      </x14:pivotCaches>
    </ext>
    <ext xmlns:x14="http://schemas.microsoft.com/office/spreadsheetml/2009/9/main" uri="{BBE1A952-AA13-448e-AADC-164F8A28A991}">
      <x14:slicerCaches>
        <x14:slicerCache r:id="rId38"/>
        <x14:slicerCache r:id="rId39"/>
        <x14:slicerCache r:id="rId40"/>
        <x14:slicerCache r:id="rId4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ustomers_table_294d884c-4a70-4727-8edb-e0563822df3b" name="customers_table" connection="Query - customers_table"/>
          <x15:modelTable id="fact_table_864c0773-666b-4d0c-b8ab-056930d1427e" name="fact_table" connection="Query - fact_table"/>
          <x15:modelTable id="products_table_f88ead1d-7c80-403d-8a9f-99b8361b05e3" name="products_table" connection="Query - products_table"/>
          <x15:modelTable id="sales_persons_table_5674d1b5-5fcd-4d8b-88b8-581060369b49" name="sales_persons_table" connection="Query - sales_persons_table"/>
          <x15:modelTable id="Date_287e8485-a206-4167-bf34-e3ad2c91f455" name="Date" connection="Query - Date"/>
          <x15:modelTable id="Calculations_426aaabf-c4a1-4e85-8510-c4e44223cda5" name="Calculations" connection="Query - Calculations"/>
          <x15:modelTable id="monthly_store_targets_1ba2860a-a24b-4e96-81d3-7619603cd646" name="monthly_store_targets" connection="Query - monthly_store_targets"/>
        </x15:modelTables>
        <x15:modelRelationships>
          <x15:modelRelationship fromTable="fact_table" fromColumn="Sales Person ID" toTable="sales_persons_table" toColumn="Sales Person ID"/>
          <x15:modelRelationship fromTable="fact_table" fromColumn="Product ID" toTable="products_table" toColumn="Product ID"/>
          <x15:modelRelationship fromTable="fact_table" fromColumn="Customer ID" toTable="customers_table" toColumn="Customer ID"/>
          <x15:modelRelationship fromTable="fact_table" fromColumn="Order Date" toTable="Date" toColumn="Order Date"/>
          <x15:modelRelationship fromTable="monthly_store_targets" fromColumn="Store ID" toTable="sales_persons_table" toColumn="Sales Person ID"/>
          <x15:modelRelationship fromTable="monthly_store_targets" fromColumn="Month" toTable="Date" toColumn="Order 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17" i="7" l="1"/>
  <c r="AF16" i="7"/>
  <c r="AK27" i="7"/>
  <c r="AK26" i="7"/>
  <c r="AK28" i="7" l="1"/>
  <c r="C14" i="7"/>
  <c r="AY8" i="7"/>
  <c r="AY9" i="7"/>
  <c r="AY10" i="7"/>
  <c r="AY11" i="7"/>
  <c r="AY12" i="7"/>
  <c r="AY13" i="7"/>
  <c r="AY14" i="7"/>
  <c r="AY15" i="7"/>
  <c r="AY16" i="7"/>
  <c r="AY17" i="7"/>
  <c r="AY18" i="7"/>
  <c r="AY7" i="7"/>
  <c r="AV32" i="7"/>
  <c r="AW32" i="7"/>
  <c r="AX32" i="7" s="1"/>
  <c r="AV33" i="7"/>
  <c r="AW33" i="7"/>
  <c r="AX33" i="7" s="1"/>
  <c r="AV22" i="7"/>
  <c r="AW22" i="7"/>
  <c r="AX22" i="7" s="1"/>
  <c r="AV23" i="7"/>
  <c r="AW23" i="7"/>
  <c r="AX23" i="7" s="1"/>
  <c r="AV24" i="7"/>
  <c r="AW24" i="7"/>
  <c r="AX24" i="7" s="1"/>
  <c r="AV25" i="7"/>
  <c r="AW25" i="7"/>
  <c r="AX25" i="7" s="1"/>
  <c r="AV26" i="7"/>
  <c r="AW26" i="7"/>
  <c r="AX26" i="7" s="1"/>
  <c r="AV27" i="7"/>
  <c r="AW27" i="7"/>
  <c r="AX27" i="7" s="1"/>
  <c r="AV28" i="7"/>
  <c r="AW28" i="7"/>
  <c r="AX28" i="7" s="1"/>
  <c r="AV29" i="7"/>
  <c r="AW29" i="7"/>
  <c r="AX29" i="7" s="1"/>
  <c r="AV30" i="7"/>
  <c r="AW30" i="7"/>
  <c r="AX30" i="7" s="1"/>
  <c r="AV31" i="7"/>
  <c r="AW31" i="7"/>
  <c r="AX31" i="7" s="1"/>
  <c r="AW21" i="7"/>
  <c r="AX21" i="7" s="1"/>
  <c r="AV21" i="7"/>
  <c r="AL18" i="7"/>
  <c r="AM18" i="7"/>
  <c r="AL19" i="7"/>
  <c r="AM19" i="7"/>
  <c r="AL20" i="7"/>
  <c r="AM20" i="7"/>
  <c r="AL21" i="7"/>
  <c r="AM21" i="7"/>
  <c r="AL22" i="7"/>
  <c r="AM22" i="7"/>
  <c r="AM17" i="7"/>
  <c r="AL17" i="7"/>
  <c r="AI18" i="7"/>
  <c r="AI19" i="7"/>
  <c r="AI20" i="7"/>
  <c r="AI21" i="7"/>
  <c r="AI22" i="7"/>
  <c r="AI17" i="7"/>
  <c r="AH18" i="7"/>
  <c r="AH19" i="7"/>
  <c r="AH20" i="7"/>
  <c r="AH21" i="7"/>
  <c r="AH22" i="7"/>
  <c r="AH17" i="7"/>
  <c r="U23" i="7"/>
  <c r="V23" i="7"/>
  <c r="U24" i="7"/>
  <c r="V24" i="7"/>
  <c r="U25" i="7"/>
  <c r="V25" i="7"/>
  <c r="U26" i="7"/>
  <c r="V26" i="7"/>
  <c r="U27" i="7"/>
  <c r="V27" i="7"/>
  <c r="V22" i="7"/>
  <c r="U22" i="7"/>
  <c r="Y16" i="7"/>
  <c r="Y15" i="7"/>
  <c r="B4" i="9"/>
  <c r="C26" i="9" s="1" a="1"/>
  <c r="C26" i="9" s="1"/>
  <c r="B5" i="9"/>
  <c r="D24" i="7"/>
  <c r="D18" i="7"/>
  <c r="D19" i="7"/>
  <c r="D20" i="7"/>
  <c r="D21" i="7"/>
  <c r="D17" i="7"/>
  <c r="C17" i="7"/>
  <c r="C25" i="7" s="1"/>
  <c r="C18" i="7"/>
  <c r="C26" i="7" s="1"/>
  <c r="C19" i="7"/>
  <c r="E19" i="7" s="1"/>
  <c r="C20" i="7"/>
  <c r="C21" i="7"/>
  <c r="C16" i="7"/>
  <c r="CL15" i="4"/>
  <c r="CJ15" i="4"/>
  <c r="BX15" i="4" a="1"/>
  <c r="BX15" i="4" s="1"/>
  <c r="BY15" i="4" a="1"/>
  <c r="BY15" i="4" s="1"/>
  <c r="BZ15" i="4" a="1"/>
  <c r="BZ15" i="4" s="1"/>
  <c r="CA15" i="4" a="1"/>
  <c r="CA15" i="4" s="1"/>
  <c r="CB15" i="4" a="1"/>
  <c r="CB15" i="4" s="1"/>
  <c r="CC15" i="4" a="1"/>
  <c r="CC15" i="4" s="1"/>
  <c r="CD15" i="4" a="1"/>
  <c r="CD15" i="4" s="1"/>
  <c r="CE15" i="4" a="1"/>
  <c r="CE15" i="4" s="1"/>
  <c r="CF15" i="4" a="1"/>
  <c r="CF15" i="4" s="1"/>
  <c r="BX16" i="4" a="1"/>
  <c r="BX16" i="4" s="1"/>
  <c r="BY16" i="4" a="1"/>
  <c r="BY16" i="4" s="1"/>
  <c r="BZ16" i="4" a="1"/>
  <c r="BZ16" i="4" s="1"/>
  <c r="CA16" i="4" a="1"/>
  <c r="CA16" i="4" s="1"/>
  <c r="CB16" i="4" a="1"/>
  <c r="CB16" i="4" s="1"/>
  <c r="CC16" i="4" a="1"/>
  <c r="CC16" i="4" s="1"/>
  <c r="CD16" i="4" a="1"/>
  <c r="CD16" i="4" s="1"/>
  <c r="CE16" i="4" a="1"/>
  <c r="CE16" i="4" s="1"/>
  <c r="CF16" i="4" a="1"/>
  <c r="CF16" i="4" s="1"/>
  <c r="BX17" i="4" a="1"/>
  <c r="BX17" i="4" s="1"/>
  <c r="BY17" i="4" a="1"/>
  <c r="BY17" i="4" s="1"/>
  <c r="BZ17" i="4" a="1"/>
  <c r="BZ17" i="4" s="1"/>
  <c r="CA17" i="4" a="1"/>
  <c r="CA17" i="4" s="1"/>
  <c r="CB17" i="4" a="1"/>
  <c r="CB17" i="4" s="1"/>
  <c r="CC17" i="4" a="1"/>
  <c r="CC17" i="4" s="1"/>
  <c r="CD17" i="4" a="1"/>
  <c r="CD17" i="4" s="1"/>
  <c r="CE17" i="4" a="1"/>
  <c r="CE17" i="4" s="1"/>
  <c r="CF17" i="4" a="1"/>
  <c r="CF17" i="4" s="1"/>
  <c r="BX18" i="4" a="1"/>
  <c r="BX18" i="4" s="1"/>
  <c r="BY18" i="4" a="1"/>
  <c r="BY18" i="4" s="1"/>
  <c r="BZ18" i="4" a="1"/>
  <c r="BZ18" i="4" s="1"/>
  <c r="CA18" i="4" a="1"/>
  <c r="CA18" i="4" s="1"/>
  <c r="CB18" i="4" a="1"/>
  <c r="CB18" i="4" s="1"/>
  <c r="CC18" i="4" a="1"/>
  <c r="CC18" i="4" s="1"/>
  <c r="CD18" i="4" a="1"/>
  <c r="CD18" i="4" s="1"/>
  <c r="CE18" i="4" a="1"/>
  <c r="CE18" i="4" s="1"/>
  <c r="CF18" i="4" a="1"/>
  <c r="CF18" i="4" s="1"/>
  <c r="BX19" i="4" a="1"/>
  <c r="BX19" i="4" s="1"/>
  <c r="BY19" i="4" a="1"/>
  <c r="BY19" i="4" s="1"/>
  <c r="BZ19" i="4" a="1"/>
  <c r="BZ19" i="4" s="1"/>
  <c r="CA19" i="4" a="1"/>
  <c r="CA19" i="4" s="1"/>
  <c r="CB19" i="4" a="1"/>
  <c r="CB19" i="4" s="1"/>
  <c r="CC19" i="4" a="1"/>
  <c r="CC19" i="4" s="1"/>
  <c r="CD19" i="4" a="1"/>
  <c r="CD19" i="4" s="1"/>
  <c r="CE19" i="4" a="1"/>
  <c r="CE19" i="4" s="1"/>
  <c r="CF19" i="4" a="1"/>
  <c r="CF19" i="4" s="1"/>
  <c r="BX20" i="4" a="1"/>
  <c r="BX20" i="4" s="1"/>
  <c r="BY20" i="4" a="1"/>
  <c r="BY20" i="4" s="1"/>
  <c r="BZ20" i="4" a="1"/>
  <c r="BZ20" i="4" s="1"/>
  <c r="CA20" i="4" a="1"/>
  <c r="CA20" i="4" s="1"/>
  <c r="CB20" i="4" a="1"/>
  <c r="CB20" i="4" s="1"/>
  <c r="CC20" i="4" a="1"/>
  <c r="CC20" i="4" s="1"/>
  <c r="CD20" i="4" a="1"/>
  <c r="CD20" i="4" s="1"/>
  <c r="CE20" i="4" a="1"/>
  <c r="CE20" i="4" s="1"/>
  <c r="CF20" i="4" a="1"/>
  <c r="CF20" i="4" s="1"/>
  <c r="BX21" i="4" a="1"/>
  <c r="BX21" i="4" s="1"/>
  <c r="BY21" i="4" a="1"/>
  <c r="BY21" i="4" s="1"/>
  <c r="BZ21" i="4" a="1"/>
  <c r="BZ21" i="4" s="1"/>
  <c r="CA21" i="4" a="1"/>
  <c r="CA21" i="4" s="1"/>
  <c r="CB21" i="4" a="1"/>
  <c r="CB21" i="4" s="1"/>
  <c r="CC21" i="4" a="1"/>
  <c r="CC21" i="4" s="1"/>
  <c r="CD21" i="4" a="1"/>
  <c r="CD21" i="4" s="1"/>
  <c r="CE21" i="4" a="1"/>
  <c r="CE21" i="4" s="1"/>
  <c r="CF21" i="4" a="1"/>
  <c r="CF21" i="4" s="1"/>
  <c r="BX22" i="4" a="1"/>
  <c r="BX22" i="4" s="1"/>
  <c r="BY22" i="4" a="1"/>
  <c r="BY22" i="4" s="1"/>
  <c r="BZ22" i="4" a="1"/>
  <c r="BZ22" i="4" s="1"/>
  <c r="CA22" i="4" a="1"/>
  <c r="CA22" i="4" s="1"/>
  <c r="CB22" i="4" a="1"/>
  <c r="CB22" i="4" s="1"/>
  <c r="CC22" i="4" a="1"/>
  <c r="CC22" i="4" s="1"/>
  <c r="CD22" i="4" a="1"/>
  <c r="CD22" i="4" s="1"/>
  <c r="CE22" i="4" a="1"/>
  <c r="CE22" i="4" s="1"/>
  <c r="CF22" i="4" a="1"/>
  <c r="CF22" i="4" s="1"/>
  <c r="BY9" i="4" a="1"/>
  <c r="BY9" i="4" s="1"/>
  <c r="BZ9" i="4" a="1"/>
  <c r="BZ9" i="4" s="1"/>
  <c r="CA9" i="4" a="1"/>
  <c r="CA9" i="4" s="1"/>
  <c r="CB9" i="4" a="1"/>
  <c r="CB9" i="4" s="1"/>
  <c r="CC9" i="4" a="1"/>
  <c r="CC9" i="4" s="1"/>
  <c r="CD9" i="4" a="1"/>
  <c r="CD9" i="4" s="1"/>
  <c r="CE9" i="4" a="1"/>
  <c r="CE9" i="4" s="1"/>
  <c r="CF9" i="4" a="1"/>
  <c r="CF9" i="4" s="1"/>
  <c r="BY10" i="4" a="1"/>
  <c r="BY10" i="4" s="1"/>
  <c r="BZ10" i="4" a="1"/>
  <c r="BZ10" i="4" s="1"/>
  <c r="CA10" i="4" a="1"/>
  <c r="CA10" i="4" s="1"/>
  <c r="CB10" i="4" a="1"/>
  <c r="CB10" i="4" s="1"/>
  <c r="CC10" i="4" a="1"/>
  <c r="CC10" i="4" s="1"/>
  <c r="CD10" i="4" a="1"/>
  <c r="CD10" i="4" s="1"/>
  <c r="CE10" i="4" a="1"/>
  <c r="CE10" i="4" s="1"/>
  <c r="CF10" i="4" a="1"/>
  <c r="CF10" i="4" s="1"/>
  <c r="BY11" i="4" a="1"/>
  <c r="BY11" i="4" s="1"/>
  <c r="BZ11" i="4" a="1"/>
  <c r="BZ11" i="4" s="1"/>
  <c r="CA11" i="4" a="1"/>
  <c r="CA11" i="4" s="1"/>
  <c r="CB11" i="4" a="1"/>
  <c r="CB11" i="4" s="1"/>
  <c r="CC11" i="4" a="1"/>
  <c r="CC11" i="4" s="1"/>
  <c r="CD11" i="4" a="1"/>
  <c r="CD11" i="4" s="1"/>
  <c r="CE11" i="4" a="1"/>
  <c r="CE11" i="4" s="1"/>
  <c r="CF11" i="4" a="1"/>
  <c r="CF11" i="4" s="1"/>
  <c r="BY12" i="4" a="1"/>
  <c r="BY12" i="4" s="1"/>
  <c r="BZ12" i="4" a="1"/>
  <c r="BZ12" i="4" s="1"/>
  <c r="CA12" i="4" a="1"/>
  <c r="CA12" i="4" s="1"/>
  <c r="CB12" i="4" a="1"/>
  <c r="CB12" i="4" s="1"/>
  <c r="CC12" i="4" a="1"/>
  <c r="CC12" i="4" s="1"/>
  <c r="CD12" i="4" a="1"/>
  <c r="CD12" i="4" s="1"/>
  <c r="CE12" i="4" a="1"/>
  <c r="CE12" i="4" s="1"/>
  <c r="CF12" i="4" a="1"/>
  <c r="CF12" i="4" s="1"/>
  <c r="BY13" i="4" a="1"/>
  <c r="BY13" i="4" s="1"/>
  <c r="BZ13" i="4" a="1"/>
  <c r="BZ13" i="4" s="1"/>
  <c r="CA13" i="4" a="1"/>
  <c r="CA13" i="4" s="1"/>
  <c r="CB13" i="4" a="1"/>
  <c r="CB13" i="4" s="1"/>
  <c r="CC13" i="4" a="1"/>
  <c r="CC13" i="4" s="1"/>
  <c r="CD13" i="4" a="1"/>
  <c r="CD13" i="4" s="1"/>
  <c r="CE13" i="4" a="1"/>
  <c r="CE13" i="4" s="1"/>
  <c r="CF13" i="4" a="1"/>
  <c r="CF13" i="4" s="1"/>
  <c r="BY14" i="4" a="1"/>
  <c r="BY14" i="4" s="1"/>
  <c r="BZ14" i="4" a="1"/>
  <c r="BZ14" i="4" s="1"/>
  <c r="CA14" i="4" a="1"/>
  <c r="CA14" i="4" s="1"/>
  <c r="CB14" i="4" a="1"/>
  <c r="CB14" i="4" s="1"/>
  <c r="CC14" i="4" a="1"/>
  <c r="CC14" i="4" s="1"/>
  <c r="CD14" i="4" a="1"/>
  <c r="CD14" i="4" s="1"/>
  <c r="CE14" i="4" a="1"/>
  <c r="CE14" i="4" s="1"/>
  <c r="CF14" i="4" a="1"/>
  <c r="CF14" i="4" s="1"/>
  <c r="BX10" i="4" a="1"/>
  <c r="BX10" i="4" s="1"/>
  <c r="BX11" i="4" a="1"/>
  <c r="BX11" i="4" s="1"/>
  <c r="BX12" i="4" a="1"/>
  <c r="BX12" i="4" s="1"/>
  <c r="BX13" i="4" a="1"/>
  <c r="BX13" i="4" s="1"/>
  <c r="BX14" i="4" a="1"/>
  <c r="BX14" i="4" s="1"/>
  <c r="BX9" i="4" a="1"/>
  <c r="BX9" i="4" s="1"/>
  <c r="CF8" i="4"/>
  <c r="CE8" i="4"/>
  <c r="CD8" i="4"/>
  <c r="CC8" i="4"/>
  <c r="CB8" i="4"/>
  <c r="CA8" i="4"/>
  <c r="BZ8" i="4"/>
  <c r="BY8" i="4"/>
  <c r="BX8" i="4"/>
  <c r="AD9" i="3" a="1"/>
  <c r="AD9" i="3" s="1"/>
  <c r="AE9" i="3" a="1"/>
  <c r="AE9" i="3" s="1"/>
  <c r="AF9" i="3" a="1"/>
  <c r="AF9" i="3" s="1"/>
  <c r="AG9" i="3" a="1"/>
  <c r="AG9" i="3" s="1"/>
  <c r="AH9" i="3" a="1"/>
  <c r="AH9" i="3" s="1"/>
  <c r="AI9" i="3" a="1"/>
  <c r="AI9" i="3" s="1"/>
  <c r="AJ9" i="3" a="1"/>
  <c r="AJ9" i="3" s="1"/>
  <c r="AK9" i="3" a="1"/>
  <c r="AK9" i="3" s="1"/>
  <c r="AD10" i="3" a="1"/>
  <c r="AD10" i="3" s="1"/>
  <c r="AE10" i="3" a="1"/>
  <c r="AE10" i="3" s="1"/>
  <c r="AF10" i="3" a="1"/>
  <c r="AF10" i="3" s="1"/>
  <c r="AG10" i="3" a="1"/>
  <c r="AG10" i="3" s="1"/>
  <c r="AH10" i="3" a="1"/>
  <c r="AH10" i="3" s="1"/>
  <c r="AI10" i="3" a="1"/>
  <c r="AI10" i="3" s="1"/>
  <c r="AJ10" i="3" a="1"/>
  <c r="AJ10" i="3" s="1"/>
  <c r="AK10" i="3" a="1"/>
  <c r="AK10" i="3" s="1"/>
  <c r="AD11" i="3" a="1"/>
  <c r="AD11" i="3" s="1"/>
  <c r="AE11" i="3" a="1"/>
  <c r="AE11" i="3" s="1"/>
  <c r="AF11" i="3" a="1"/>
  <c r="AF11" i="3" s="1"/>
  <c r="AG11" i="3" a="1"/>
  <c r="AG11" i="3" s="1"/>
  <c r="AH11" i="3" a="1"/>
  <c r="AH11" i="3" s="1"/>
  <c r="AI11" i="3" a="1"/>
  <c r="AI11" i="3" s="1"/>
  <c r="AJ11" i="3" a="1"/>
  <c r="AJ11" i="3" s="1"/>
  <c r="AK11" i="3" a="1"/>
  <c r="AK11" i="3" s="1"/>
  <c r="AD12" i="3" a="1"/>
  <c r="AD12" i="3" s="1"/>
  <c r="AE12" i="3" a="1"/>
  <c r="AE12" i="3" s="1"/>
  <c r="AF12" i="3" a="1"/>
  <c r="AF12" i="3" s="1"/>
  <c r="AG12" i="3" a="1"/>
  <c r="AG12" i="3" s="1"/>
  <c r="AH12" i="3" a="1"/>
  <c r="AH12" i="3" s="1"/>
  <c r="AI12" i="3" a="1"/>
  <c r="AI12" i="3" s="1"/>
  <c r="AJ12" i="3" a="1"/>
  <c r="AJ12" i="3" s="1"/>
  <c r="AK12" i="3" a="1"/>
  <c r="AK12" i="3" s="1"/>
  <c r="AD13" i="3" a="1"/>
  <c r="AD13" i="3" s="1"/>
  <c r="AE13" i="3" a="1"/>
  <c r="AE13" i="3" s="1"/>
  <c r="AF13" i="3" a="1"/>
  <c r="AF13" i="3" s="1"/>
  <c r="AG13" i="3" a="1"/>
  <c r="AG13" i="3" s="1"/>
  <c r="AH13" i="3" a="1"/>
  <c r="AH13" i="3" s="1"/>
  <c r="AI13" i="3" a="1"/>
  <c r="AI13" i="3" s="1"/>
  <c r="AJ13" i="3" a="1"/>
  <c r="AJ13" i="3" s="1"/>
  <c r="AK13" i="3" a="1"/>
  <c r="AK13" i="3" s="1"/>
  <c r="AC10" i="3" a="1"/>
  <c r="AC10" i="3" s="1"/>
  <c r="AC11" i="3" a="1"/>
  <c r="AC11" i="3" s="1"/>
  <c r="AC12" i="3" a="1"/>
  <c r="AC12" i="3" s="1"/>
  <c r="AC13" i="3" a="1"/>
  <c r="AC13" i="3" s="1"/>
  <c r="AC9" i="3" a="1"/>
  <c r="AC9" i="3" s="1"/>
  <c r="AD8" i="3"/>
  <c r="AE8" i="3"/>
  <c r="AF8" i="3"/>
  <c r="AG8" i="3"/>
  <c r="AH8" i="3"/>
  <c r="AI8" i="3"/>
  <c r="AJ8" i="3"/>
  <c r="AK8" i="3"/>
  <c r="AC8" i="3"/>
  <c r="BA10" i="4"/>
  <c r="BA9" i="4"/>
  <c r="D34" i="2"/>
  <c r="D33" i="2" s="1"/>
  <c r="D32" i="2" s="1"/>
  <c r="D31" i="2" s="1"/>
  <c r="D30" i="2" s="1"/>
  <c r="D29" i="2" s="1"/>
  <c r="D28" i="2" s="1"/>
  <c r="D27" i="2" s="1"/>
  <c r="D26" i="2" s="1"/>
  <c r="C9" i="2"/>
  <c r="C6" i="2"/>
  <c r="AQ20" i="4"/>
  <c r="AR20" i="4"/>
  <c r="AQ21" i="4"/>
  <c r="AR21" i="4"/>
  <c r="AQ22" i="4"/>
  <c r="AR22" i="4"/>
  <c r="AQ23" i="4"/>
  <c r="AR23" i="4"/>
  <c r="AR19" i="4"/>
  <c r="AQ19" i="4"/>
  <c r="AH22" i="4"/>
  <c r="AI22" i="4"/>
  <c r="AH23" i="4"/>
  <c r="AI23" i="4"/>
  <c r="AH24" i="4"/>
  <c r="AI24" i="4"/>
  <c r="AH25" i="4"/>
  <c r="AI25" i="4"/>
  <c r="AH26" i="4"/>
  <c r="AI26" i="4"/>
  <c r="AH27" i="4"/>
  <c r="AI27" i="4"/>
  <c r="AH28" i="4"/>
  <c r="AI28" i="4"/>
  <c r="AI21" i="4"/>
  <c r="AH21" i="4"/>
  <c r="Y9" i="4"/>
  <c r="Z9" i="4"/>
  <c r="Y10" i="4"/>
  <c r="Z10" i="4"/>
  <c r="Y11" i="4"/>
  <c r="Z11" i="4"/>
  <c r="Y12" i="4"/>
  <c r="Z12" i="4"/>
  <c r="Y13" i="4"/>
  <c r="Z13" i="4"/>
  <c r="Y14" i="4"/>
  <c r="Z14" i="4"/>
  <c r="Y15" i="4"/>
  <c r="Z15" i="4"/>
  <c r="Y16" i="4"/>
  <c r="Z16" i="4"/>
  <c r="Y17" i="4"/>
  <c r="Z17" i="4"/>
  <c r="Y18" i="4"/>
  <c r="Z18" i="4"/>
  <c r="Y19" i="4"/>
  <c r="Z19" i="4"/>
  <c r="Y20" i="4"/>
  <c r="Z20" i="4"/>
  <c r="Z8" i="4"/>
  <c r="Y8" i="4"/>
  <c r="X9" i="4"/>
  <c r="X10" i="4"/>
  <c r="X11" i="4"/>
  <c r="X12" i="4"/>
  <c r="X13" i="4"/>
  <c r="X14" i="4"/>
  <c r="X15" i="4"/>
  <c r="X16" i="4"/>
  <c r="X17" i="4"/>
  <c r="X18" i="4"/>
  <c r="X19" i="4"/>
  <c r="X20" i="4"/>
  <c r="X8" i="4"/>
  <c r="Q27" i="4"/>
  <c r="Q29" i="4" s="1"/>
  <c r="Q25" i="4"/>
  <c r="O25" i="4"/>
  <c r="N25" i="4"/>
  <c r="P24" i="4"/>
  <c r="V10" i="4"/>
  <c r="V11" i="4"/>
  <c r="V12" i="4"/>
  <c r="V13" i="4"/>
  <c r="V14" i="4"/>
  <c r="V15" i="4"/>
  <c r="V16" i="4"/>
  <c r="V17" i="4"/>
  <c r="V18" i="4"/>
  <c r="V19" i="4"/>
  <c r="V20" i="4"/>
  <c r="V9" i="4"/>
  <c r="U10" i="4"/>
  <c r="U11" i="4"/>
  <c r="U12" i="4"/>
  <c r="U13" i="4"/>
  <c r="U14" i="4"/>
  <c r="U15" i="4"/>
  <c r="U16" i="4"/>
  <c r="U17" i="4"/>
  <c r="U18" i="4"/>
  <c r="U19" i="4"/>
  <c r="U20" i="4"/>
  <c r="U9" i="4"/>
  <c r="B25" i="4"/>
  <c r="C25" i="4"/>
  <c r="E27" i="4"/>
  <c r="E29" i="4" s="1"/>
  <c r="E25" i="4"/>
  <c r="D24" i="4"/>
  <c r="I9" i="4"/>
  <c r="I10" i="4"/>
  <c r="I11" i="4"/>
  <c r="I12" i="4"/>
  <c r="I13" i="4"/>
  <c r="I14" i="4"/>
  <c r="I15" i="4"/>
  <c r="I16" i="4"/>
  <c r="I17" i="4"/>
  <c r="I18" i="4"/>
  <c r="H9" i="4"/>
  <c r="H10" i="4"/>
  <c r="H11" i="4"/>
  <c r="H12" i="4"/>
  <c r="H13" i="4"/>
  <c r="H14" i="4"/>
  <c r="H15" i="4"/>
  <c r="H16" i="4"/>
  <c r="H17" i="4"/>
  <c r="H18" i="4"/>
  <c r="G9" i="4"/>
  <c r="G10" i="4"/>
  <c r="G11" i="4"/>
  <c r="G12" i="4"/>
  <c r="G13" i="4"/>
  <c r="G14" i="4"/>
  <c r="G15" i="4"/>
  <c r="G16" i="4"/>
  <c r="G17" i="4"/>
  <c r="G18" i="4"/>
  <c r="H8" i="4"/>
  <c r="I8" i="4"/>
  <c r="G8" i="4"/>
  <c r="L19" i="3"/>
  <c r="L20" i="3"/>
  <c r="L21" i="3"/>
  <c r="L22" i="3"/>
  <c r="L23" i="3"/>
  <c r="L24" i="3"/>
  <c r="L25" i="3"/>
  <c r="L26" i="3"/>
  <c r="L27" i="3"/>
  <c r="L28" i="3"/>
  <c r="L29" i="3"/>
  <c r="L30" i="3"/>
  <c r="L18" i="3"/>
  <c r="AI26" i="7" l="1"/>
  <c r="AH30" i="7"/>
  <c r="AH28" i="7"/>
  <c r="AI31" i="7"/>
  <c r="AI29" i="7"/>
  <c r="AI27" i="7"/>
  <c r="AH31" i="7"/>
  <c r="AH29" i="7"/>
  <c r="AH27" i="7"/>
  <c r="AH26" i="7"/>
  <c r="AI30" i="7"/>
  <c r="AI28" i="7"/>
  <c r="W26" i="7"/>
  <c r="W27" i="7"/>
  <c r="W25" i="7"/>
  <c r="W23" i="7"/>
  <c r="W24" i="7"/>
  <c r="N5" i="9" a="1"/>
  <c r="N5" i="9" s="1"/>
  <c r="E18" i="7"/>
  <c r="E17" i="7"/>
  <c r="D25" i="7" s="1"/>
  <c r="C28" i="7"/>
  <c r="E21" i="7"/>
  <c r="D29" i="7" s="1"/>
  <c r="C29" i="7"/>
  <c r="D27" i="7"/>
  <c r="E20" i="7"/>
  <c r="D28" i="7" s="1"/>
  <c r="C27" i="7"/>
  <c r="CL18" i="4"/>
  <c r="CJ18" i="4"/>
  <c r="CJ12" i="4"/>
  <c r="AK23" i="4"/>
  <c r="AH31" i="4" s="1"/>
  <c r="AT21" i="4"/>
  <c r="AS21" i="4" s="1"/>
  <c r="AK27" i="4"/>
  <c r="AJ27" i="4" s="1"/>
  <c r="AT23" i="4"/>
  <c r="AS23" i="4" s="1"/>
  <c r="AK28" i="4"/>
  <c r="AJ28" i="4" s="1"/>
  <c r="AK24" i="4"/>
  <c r="AJ24" i="4" s="1"/>
  <c r="AT22" i="4"/>
  <c r="AS22" i="4" s="1"/>
  <c r="AK26" i="4"/>
  <c r="AJ26" i="4" s="1"/>
  <c r="AM17" i="4"/>
  <c r="AT20" i="4"/>
  <c r="AQ26" i="4" s="1"/>
  <c r="AK22" i="4"/>
  <c r="AJ22" i="4" s="1"/>
  <c r="AK25" i="4"/>
  <c r="AJ25" i="4" s="1"/>
  <c r="AR29" i="4"/>
  <c r="AR28" i="4"/>
  <c r="E35" i="2"/>
  <c r="F35" i="2" s="1"/>
  <c r="G35" i="2" s="1"/>
  <c r="E34" i="2"/>
  <c r="E33" i="2" s="1"/>
  <c r="E32" i="2" s="1"/>
  <c r="E31" i="2" s="1"/>
  <c r="E30" i="2" s="1"/>
  <c r="E29" i="2" s="1"/>
  <c r="E28" i="2" s="1"/>
  <c r="E27" i="2" s="1"/>
  <c r="E26" i="2" s="1"/>
  <c r="AM25" i="4"/>
  <c r="AM23" i="4"/>
  <c r="AM24" i="4"/>
  <c r="AD11" i="4"/>
  <c r="AD10" i="4"/>
  <c r="D22" i="2"/>
  <c r="D21" i="2" s="1"/>
  <c r="D20" i="2" s="1"/>
  <c r="D19" i="2" s="1"/>
  <c r="D18" i="2" s="1"/>
  <c r="D17" i="2" s="1"/>
  <c r="D16" i="2" s="1"/>
  <c r="D15" i="2" s="1"/>
  <c r="D14" i="2" s="1"/>
  <c r="E23" i="2"/>
  <c r="F23" i="2" s="1"/>
  <c r="D26" i="7" l="1"/>
  <c r="G23" i="2"/>
  <c r="F22" i="2"/>
  <c r="F21" i="2" s="1"/>
  <c r="F20" i="2" s="1"/>
  <c r="F19" i="2" s="1"/>
  <c r="F18" i="2" s="1"/>
  <c r="F17" i="2" s="1"/>
  <c r="F16" i="2" s="1"/>
  <c r="F15" i="2" s="1"/>
  <c r="F14" i="2" s="1"/>
  <c r="E22" i="2"/>
  <c r="E21" i="2" s="1"/>
  <c r="E20" i="2" s="1"/>
  <c r="E19" i="2" s="1"/>
  <c r="E18" i="2" s="1"/>
  <c r="E17" i="2" s="1"/>
  <c r="E16" i="2" s="1"/>
  <c r="E15" i="2" s="1"/>
  <c r="E14" i="2" s="1"/>
  <c r="F34" i="2"/>
  <c r="F33" i="2" s="1"/>
  <c r="F32" i="2" s="1"/>
  <c r="F31" i="2" s="1"/>
  <c r="F30" i="2" s="1"/>
  <c r="F29" i="2" s="1"/>
  <c r="F28" i="2" s="1"/>
  <c r="F27" i="2" s="1"/>
  <c r="F26" i="2" s="1"/>
  <c r="CJ21" i="4"/>
  <c r="CJ19" i="4"/>
  <c r="AJ23" i="4"/>
  <c r="AS20" i="4"/>
  <c r="H35" i="2"/>
  <c r="G34" i="2"/>
  <c r="G33" i="2" s="1"/>
  <c r="G32" i="2" s="1"/>
  <c r="G31" i="2" s="1"/>
  <c r="G30" i="2" s="1"/>
  <c r="G29" i="2" s="1"/>
  <c r="G28" i="2" s="1"/>
  <c r="G27" i="2" s="1"/>
  <c r="G26" i="2" s="1"/>
  <c r="AA12" i="4"/>
  <c r="AA16" i="4"/>
  <c r="AA20" i="4"/>
  <c r="AA15" i="4"/>
  <c r="AA14" i="4"/>
  <c r="AA9" i="4"/>
  <c r="AA18" i="4"/>
  <c r="AA11" i="4"/>
  <c r="AA19" i="4"/>
  <c r="AA13" i="4"/>
  <c r="AA10" i="4"/>
  <c r="AA17" i="4"/>
  <c r="H23" i="2" l="1"/>
  <c r="G22" i="2"/>
  <c r="G21" i="2" s="1"/>
  <c r="G20" i="2" s="1"/>
  <c r="G19" i="2" s="1"/>
  <c r="G18" i="2" s="1"/>
  <c r="G17" i="2" s="1"/>
  <c r="G16" i="2" s="1"/>
  <c r="G15" i="2" s="1"/>
  <c r="G14" i="2" s="1"/>
  <c r="I35" i="2"/>
  <c r="H34" i="2"/>
  <c r="H33" i="2" s="1"/>
  <c r="H32" i="2" s="1"/>
  <c r="H31" i="2" s="1"/>
  <c r="H30" i="2" s="1"/>
  <c r="H29" i="2" s="1"/>
  <c r="H28" i="2" s="1"/>
  <c r="H27" i="2" s="1"/>
  <c r="H26" i="2" s="1"/>
  <c r="I23" i="2" l="1"/>
  <c r="H22" i="2"/>
  <c r="H21" i="2" s="1"/>
  <c r="H20" i="2" s="1"/>
  <c r="H19" i="2" s="1"/>
  <c r="H18" i="2" s="1"/>
  <c r="H17" i="2" s="1"/>
  <c r="H16" i="2" s="1"/>
  <c r="H15" i="2" s="1"/>
  <c r="H14" i="2" s="1"/>
  <c r="J35" i="2"/>
  <c r="I34" i="2"/>
  <c r="I33" i="2" s="1"/>
  <c r="I32" i="2" s="1"/>
  <c r="I31" i="2" s="1"/>
  <c r="I30" i="2" s="1"/>
  <c r="I29" i="2" s="1"/>
  <c r="I28" i="2" s="1"/>
  <c r="I27" i="2" s="1"/>
  <c r="I26" i="2" s="1"/>
  <c r="J23" i="2" l="1"/>
  <c r="I22" i="2"/>
  <c r="I21" i="2" s="1"/>
  <c r="I20" i="2" s="1"/>
  <c r="I19" i="2" s="1"/>
  <c r="I18" i="2" s="1"/>
  <c r="I17" i="2" s="1"/>
  <c r="I16" i="2" s="1"/>
  <c r="I15" i="2" s="1"/>
  <c r="I14" i="2" s="1"/>
  <c r="K35" i="2"/>
  <c r="J34" i="2"/>
  <c r="J33" i="2" s="1"/>
  <c r="J32" i="2" s="1"/>
  <c r="J31" i="2" s="1"/>
  <c r="J30" i="2" s="1"/>
  <c r="J29" i="2" s="1"/>
  <c r="J28" i="2" s="1"/>
  <c r="J27" i="2" s="1"/>
  <c r="J26" i="2" s="1"/>
  <c r="K23" i="2" l="1"/>
  <c r="J22" i="2"/>
  <c r="J21" i="2" s="1"/>
  <c r="J20" i="2" s="1"/>
  <c r="J19" i="2" s="1"/>
  <c r="J18" i="2" s="1"/>
  <c r="J17" i="2" s="1"/>
  <c r="J16" i="2" s="1"/>
  <c r="J15" i="2" s="1"/>
  <c r="J14" i="2" s="1"/>
  <c r="L35" i="2"/>
  <c r="K34" i="2"/>
  <c r="K33" i="2" s="1"/>
  <c r="K32" i="2" s="1"/>
  <c r="K31" i="2" s="1"/>
  <c r="K30" i="2" s="1"/>
  <c r="K29" i="2" s="1"/>
  <c r="K28" i="2" s="1"/>
  <c r="K27" i="2" s="1"/>
  <c r="K26" i="2" s="1"/>
  <c r="L23" i="2" l="1"/>
  <c r="K22" i="2"/>
  <c r="K21" i="2" s="1"/>
  <c r="K20" i="2" s="1"/>
  <c r="K19" i="2" s="1"/>
  <c r="K18" i="2" s="1"/>
  <c r="K17" i="2" s="1"/>
  <c r="K16" i="2" s="1"/>
  <c r="K15" i="2" s="1"/>
  <c r="K14" i="2" s="1"/>
  <c r="M35" i="2"/>
  <c r="M34" i="2" s="1"/>
  <c r="M33" i="2" s="1"/>
  <c r="M32" i="2" s="1"/>
  <c r="M31" i="2" s="1"/>
  <c r="M30" i="2" s="1"/>
  <c r="M29" i="2" s="1"/>
  <c r="M28" i="2" s="1"/>
  <c r="M27" i="2" s="1"/>
  <c r="M26" i="2" s="1"/>
  <c r="L34" i="2"/>
  <c r="L33" i="2" s="1"/>
  <c r="L32" i="2" s="1"/>
  <c r="L31" i="2" s="1"/>
  <c r="L30" i="2" s="1"/>
  <c r="L29" i="2" s="1"/>
  <c r="L28" i="2" s="1"/>
  <c r="L27" i="2" s="1"/>
  <c r="L26" i="2" s="1"/>
  <c r="M23" i="2" l="1"/>
  <c r="M22" i="2" s="1"/>
  <c r="M21" i="2" s="1"/>
  <c r="M20" i="2" s="1"/>
  <c r="M19" i="2" s="1"/>
  <c r="M18" i="2" s="1"/>
  <c r="M17" i="2" s="1"/>
  <c r="M16" i="2" s="1"/>
  <c r="M15" i="2" s="1"/>
  <c r="M14" i="2" s="1"/>
  <c r="L22" i="2"/>
  <c r="L21" i="2" s="1"/>
  <c r="L20" i="2" s="1"/>
  <c r="L19" i="2" s="1"/>
  <c r="L18" i="2" s="1"/>
  <c r="L17" i="2" s="1"/>
  <c r="L16" i="2" s="1"/>
  <c r="L15" i="2" s="1"/>
  <c r="L14" i="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9DDDABB-121E-42E8-8F39-1ADD82DC80AB}" name="Query - Calculations" description="Connection to the 'Calculations' query in the workbook." type="100" refreshedVersion="8" minRefreshableVersion="5">
    <extLst>
      <ext xmlns:x15="http://schemas.microsoft.com/office/spreadsheetml/2010/11/main" uri="{DE250136-89BD-433C-8126-D09CA5730AF9}">
        <x15:connection id="fb19ce8e-7005-4450-8405-e039da671e8c"/>
      </ext>
    </extLst>
  </connection>
  <connection id="2" xr16:uid="{31269A5B-7774-4060-99CD-D43F3D89026E}" name="Query - customers_table" description="Connection to the 'customers_table' query in the workbook." type="100" refreshedVersion="8" minRefreshableVersion="5">
    <extLst>
      <ext xmlns:x15="http://schemas.microsoft.com/office/spreadsheetml/2010/11/main" uri="{DE250136-89BD-433C-8126-D09CA5730AF9}">
        <x15:connection id="ddb940c3-ed4b-4b10-951b-76b3e6cbfd52"/>
      </ext>
    </extLst>
  </connection>
  <connection id="3" xr16:uid="{DD228F41-1C2B-4329-A8D9-DD7AD4776BEF}" name="Query - Date" description="Connection to the 'Date' query in the workbook." type="100" refreshedVersion="8" minRefreshableVersion="5">
    <extLst>
      <ext xmlns:x15="http://schemas.microsoft.com/office/spreadsheetml/2010/11/main" uri="{DE250136-89BD-433C-8126-D09CA5730AF9}">
        <x15:connection id="b0557df5-0a41-429c-9a6f-13a8fb1056a8"/>
      </ext>
    </extLst>
  </connection>
  <connection id="4" xr16:uid="{7783776E-A8EF-4BD1-9CBB-18F25EFE101C}" name="Query - fact_table" description="Connection to the 'fact_table' query in the workbook." type="100" refreshedVersion="8" minRefreshableVersion="5">
    <extLst>
      <ext xmlns:x15="http://schemas.microsoft.com/office/spreadsheetml/2010/11/main" uri="{DE250136-89BD-433C-8126-D09CA5730AF9}">
        <x15:connection id="900bc162-f587-447d-80ad-7c887097396d"/>
      </ext>
    </extLst>
  </connection>
  <connection id="5" xr16:uid="{54558AAE-631A-4848-8302-A5D52BE04D64}" name="Query - monthly_store_targets" description="Connection to the 'monthly_store_targets' query in the workbook." type="100" refreshedVersion="8" minRefreshableVersion="5">
    <extLst>
      <ext xmlns:x15="http://schemas.microsoft.com/office/spreadsheetml/2010/11/main" uri="{DE250136-89BD-433C-8126-D09CA5730AF9}">
        <x15:connection id="91228da4-67e0-4200-8806-62d449c8cd70"/>
      </ext>
    </extLst>
  </connection>
  <connection id="6" xr16:uid="{51D9670A-FE23-46F1-867F-1DB3EE04189A}" name="Query - products_table" description="Connection to the 'products_table' query in the workbook." type="100" refreshedVersion="8" minRefreshableVersion="5">
    <extLst>
      <ext xmlns:x15="http://schemas.microsoft.com/office/spreadsheetml/2010/11/main" uri="{DE250136-89BD-433C-8126-D09CA5730AF9}">
        <x15:connection id="0eabb976-d6ba-47bd-8c59-907c7e9e8b02"/>
      </ext>
    </extLst>
  </connection>
  <connection id="7" xr16:uid="{BD0EA5C2-A4E1-4C0F-B088-D3BCE2E1E8DA}" name="Query - sales_persons_table" description="Connection to the 'sales_persons_table' query in the workbook." type="100" refreshedVersion="8" minRefreshableVersion="5">
    <extLst>
      <ext xmlns:x15="http://schemas.microsoft.com/office/spreadsheetml/2010/11/main" uri="{DE250136-89BD-433C-8126-D09CA5730AF9}">
        <x15:connection id="c659eeb5-cb08-40cf-a450-d5312d4fe553"/>
      </ext>
    </extLst>
  </connection>
  <connection id="8" xr16:uid="{6F5B0E7A-D1B3-4201-8774-3DE57515953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<sst xmlns="http://schemas.openxmlformats.org/spreadsheetml/2006/main" count="574" uniqueCount="234">
  <si>
    <t>Total Revenue</t>
  </si>
  <si>
    <t>Row Labels</t>
  </si>
  <si>
    <t>Jan</t>
  </si>
  <si>
    <t>Feb</t>
  </si>
  <si>
    <t>Mar</t>
  </si>
  <si>
    <t>Apr</t>
  </si>
  <si>
    <t>May</t>
  </si>
  <si>
    <t>Jun</t>
  </si>
  <si>
    <t>Jul</t>
  </si>
  <si>
    <t>Aug</t>
  </si>
  <si>
    <t>Sep</t>
  </si>
  <si>
    <t>Oct</t>
  </si>
  <si>
    <t>Nov</t>
  </si>
  <si>
    <t>Dec</t>
  </si>
  <si>
    <t>Grand Total</t>
  </si>
  <si>
    <t>COGS</t>
  </si>
  <si>
    <t>Profit Margin</t>
  </si>
  <si>
    <t>% Profit Margin</t>
  </si>
  <si>
    <t># Transation</t>
  </si>
  <si>
    <t>Total Quantity</t>
  </si>
  <si>
    <t>Total Quantity Returned</t>
  </si>
  <si>
    <t>Return Rate</t>
  </si>
  <si>
    <t>Refund</t>
  </si>
  <si>
    <t>Total Revenue2</t>
  </si>
  <si>
    <t>Barron-Fleming</t>
  </si>
  <si>
    <t>Berg-Trujillo</t>
  </si>
  <si>
    <t>Lee-Myers</t>
  </si>
  <si>
    <t>Myers-Lopez</t>
  </si>
  <si>
    <t>Novak PLC</t>
  </si>
  <si>
    <t xml:space="preserve"> Monthly Target</t>
  </si>
  <si>
    <t>Lopez</t>
  </si>
  <si>
    <t>Martinez</t>
  </si>
  <si>
    <t>Miller</t>
  </si>
  <si>
    <t>Thomas</t>
  </si>
  <si>
    <t>Valdez</t>
  </si>
  <si>
    <t>Store Name</t>
  </si>
  <si>
    <t>Month</t>
  </si>
  <si>
    <t>variance</t>
  </si>
  <si>
    <t>Pct of Variance</t>
  </si>
  <si>
    <t xml:space="preserve"> Target</t>
  </si>
  <si>
    <t>Revenue</t>
  </si>
  <si>
    <t>Variace</t>
  </si>
  <si>
    <t>2 Max Revenue</t>
  </si>
  <si>
    <t>Weekday</t>
  </si>
  <si>
    <t>Sun</t>
  </si>
  <si>
    <t>Mon</t>
  </si>
  <si>
    <t>Tue</t>
  </si>
  <si>
    <t>Wed</t>
  </si>
  <si>
    <t>Thu</t>
  </si>
  <si>
    <t>Fri</t>
  </si>
  <si>
    <t>Sat</t>
  </si>
  <si>
    <t>Quarter</t>
  </si>
  <si>
    <t>Q-1</t>
  </si>
  <si>
    <t>Q-2</t>
  </si>
  <si>
    <t>Q-3</t>
  </si>
  <si>
    <t>Q-4</t>
  </si>
  <si>
    <t>WeekType</t>
  </si>
  <si>
    <t>Weekend</t>
  </si>
  <si>
    <t>Average</t>
  </si>
  <si>
    <t>Highlight Above</t>
  </si>
  <si>
    <t>A Splash</t>
  </si>
  <si>
    <t>Above Brew</t>
  </si>
  <si>
    <t>Administration Fusion</t>
  </si>
  <si>
    <t>Against Rush</t>
  </si>
  <si>
    <t>Alone Splash</t>
  </si>
  <si>
    <t>Animal Breeze</t>
  </si>
  <si>
    <t>Any Brew</t>
  </si>
  <si>
    <t>Assume Mist</t>
  </si>
  <si>
    <t>Attorney Mist</t>
  </si>
  <si>
    <t>Audience Fusion</t>
  </si>
  <si>
    <t>Bar Drop</t>
  </si>
  <si>
    <t>Begin Brew</t>
  </si>
  <si>
    <t>Boy Splash</t>
  </si>
  <si>
    <t>Build Brew</t>
  </si>
  <si>
    <t>Center Mist</t>
  </si>
  <si>
    <t>Century Dew</t>
  </si>
  <si>
    <t>Choice Mist</t>
  </si>
  <si>
    <t>Clearly Brew</t>
  </si>
  <si>
    <t>Common Splash</t>
  </si>
  <si>
    <t>Dark Brew</t>
  </si>
  <si>
    <t>Debate Rush</t>
  </si>
  <si>
    <t>Democrat Dew</t>
  </si>
  <si>
    <t>Despite Rush</t>
  </si>
  <si>
    <t>Develop Breeze</t>
  </si>
  <si>
    <t>Different Dew</t>
  </si>
  <si>
    <t>Discussion Fusion</t>
  </si>
  <si>
    <t>Door Brew</t>
  </si>
  <si>
    <t>Eight Brew</t>
  </si>
  <si>
    <t>Few Dew</t>
  </si>
  <si>
    <t>For Splash</t>
  </si>
  <si>
    <t>Friend Splash</t>
  </si>
  <si>
    <t>Ground Rush</t>
  </si>
  <si>
    <t>Heavy Rush</t>
  </si>
  <si>
    <t>Hold Brew</t>
  </si>
  <si>
    <t>Hotel Splash</t>
  </si>
  <si>
    <t>Husband Rush</t>
  </si>
  <si>
    <t>Include Breeze</t>
  </si>
  <si>
    <t>Indeed Splash</t>
  </si>
  <si>
    <t>Into Mist</t>
  </si>
  <si>
    <t>Its Dew</t>
  </si>
  <si>
    <t>Itself Breeze</t>
  </si>
  <si>
    <t>Large Fusion</t>
  </si>
  <si>
    <t>Left Breeze</t>
  </si>
  <si>
    <t>Leg Rush</t>
  </si>
  <si>
    <t>Let Dew</t>
  </si>
  <si>
    <t>Level Splash</t>
  </si>
  <si>
    <t>Majority Rush</t>
  </si>
  <si>
    <t>Management Drop</t>
  </si>
  <si>
    <t>Method Mist</t>
  </si>
  <si>
    <t>Might Mist</t>
  </si>
  <si>
    <t>Mind Dew</t>
  </si>
  <si>
    <t>Minute Rush</t>
  </si>
  <si>
    <t>Name Rush</t>
  </si>
  <si>
    <t>Nice Mist</t>
  </si>
  <si>
    <t>Note Splash</t>
  </si>
  <si>
    <t>Now Mist</t>
  </si>
  <si>
    <t>Of Rush</t>
  </si>
  <si>
    <t>Only Dew</t>
  </si>
  <si>
    <t>Onto Dew</t>
  </si>
  <si>
    <t>Over Splash</t>
  </si>
  <si>
    <t>Own Drop</t>
  </si>
  <si>
    <t>Pay Mist</t>
  </si>
  <si>
    <t>Piece Dew</t>
  </si>
  <si>
    <t>Pm Fusion</t>
  </si>
  <si>
    <t>Point Splash</t>
  </si>
  <si>
    <t>Poor Breeze</t>
  </si>
  <si>
    <t>Property Mist</t>
  </si>
  <si>
    <t>Protect Rush</t>
  </si>
  <si>
    <t>Question Breeze</t>
  </si>
  <si>
    <t>Race Rush</t>
  </si>
  <si>
    <t>Recent Splash</t>
  </si>
  <si>
    <t>Record Fusion</t>
  </si>
  <si>
    <t>Relate Mist</t>
  </si>
  <si>
    <t>Represent Drop</t>
  </si>
  <si>
    <t>Result Splash</t>
  </si>
  <si>
    <t>Return Mist</t>
  </si>
  <si>
    <t>Reveal Rush</t>
  </si>
  <si>
    <t>Sea Drop</t>
  </si>
  <si>
    <t>Second Splash</t>
  </si>
  <si>
    <t>Series Mist</t>
  </si>
  <si>
    <t>Side Brew</t>
  </si>
  <si>
    <t>Society Rush</t>
  </si>
  <si>
    <t>Soldier Splash</t>
  </si>
  <si>
    <t>Somebody Fusion</t>
  </si>
  <si>
    <t>Sometimes Dew</t>
  </si>
  <si>
    <t>Street Breeze</t>
  </si>
  <si>
    <t>Threat Mist</t>
  </si>
  <si>
    <t>Throughout Fusion</t>
  </si>
  <si>
    <t>Too Splash</t>
  </si>
  <si>
    <t>Training Mist</t>
  </si>
  <si>
    <t>Tv Breeze</t>
  </si>
  <si>
    <t>Two Breeze</t>
  </si>
  <si>
    <t>Value Fusion</t>
  </si>
  <si>
    <t>Wait Drop</t>
  </si>
  <si>
    <t>Way Splash</t>
  </si>
  <si>
    <t>West Rush</t>
  </si>
  <si>
    <t>What Rush</t>
  </si>
  <si>
    <t>Window Dew</t>
  </si>
  <si>
    <t>Woman Dew</t>
  </si>
  <si>
    <t>Would Rush</t>
  </si>
  <si>
    <t>Product Name</t>
  </si>
  <si>
    <t>Returned Qty</t>
  </si>
  <si>
    <t>Quantity</t>
  </si>
  <si>
    <t># Product</t>
  </si>
  <si>
    <t>Show Product</t>
  </si>
  <si>
    <t>All Profit</t>
  </si>
  <si>
    <t>View Product Profit</t>
  </si>
  <si>
    <t>All Return rates</t>
  </si>
  <si>
    <t>View Product return rates</t>
  </si>
  <si>
    <t>▲</t>
  </si>
  <si>
    <t>▼</t>
  </si>
  <si>
    <t>Profit</t>
  </si>
  <si>
    <t>Qty Sold</t>
  </si>
  <si>
    <t>Selection</t>
  </si>
  <si>
    <t>Category</t>
  </si>
  <si>
    <t>Alcoholic Beverage</t>
  </si>
  <si>
    <t>Coffee</t>
  </si>
  <si>
    <t>Energy Drink</t>
  </si>
  <si>
    <t>Juice</t>
  </si>
  <si>
    <t>Soft Drink</t>
  </si>
  <si>
    <t>Sports Drink</t>
  </si>
  <si>
    <t>Tea</t>
  </si>
  <si>
    <t>Water</t>
  </si>
  <si>
    <t>Refund Rate</t>
  </si>
  <si>
    <t>Gender</t>
  </si>
  <si>
    <t>Female</t>
  </si>
  <si>
    <t>Male</t>
  </si>
  <si>
    <t>Time series</t>
  </si>
  <si>
    <t>Customer Gender</t>
  </si>
  <si>
    <t>Profit Margin2</t>
  </si>
  <si>
    <t xml:space="preserve"> </t>
  </si>
  <si>
    <t>Wingdings 2</t>
  </si>
  <si>
    <t>●</t>
  </si>
  <si>
    <t>◼</t>
  </si>
  <si>
    <t>Custom</t>
  </si>
  <si>
    <t>0-20</t>
  </si>
  <si>
    <t>21-30</t>
  </si>
  <si>
    <t>31-40</t>
  </si>
  <si>
    <t>41-50</t>
  </si>
  <si>
    <t>51+</t>
  </si>
  <si>
    <t>Average Age</t>
  </si>
  <si>
    <t>Highlight</t>
  </si>
  <si>
    <t>Full Name</t>
  </si>
  <si>
    <t>Bobby Abbott</t>
  </si>
  <si>
    <t>Christine Hawkins</t>
  </si>
  <si>
    <t>Jeffery Powell</t>
  </si>
  <si>
    <t>John Brown</t>
  </si>
  <si>
    <t>Judith Simmons</t>
  </si>
  <si>
    <t>Kristine Barrett</t>
  </si>
  <si>
    <t>Laura Gross</t>
  </si>
  <si>
    <t>Lisa West</t>
  </si>
  <si>
    <t>Paul Noble</t>
  </si>
  <si>
    <t>Travis Ewing</t>
  </si>
  <si>
    <t>Location</t>
  </si>
  <si>
    <t>California</t>
  </si>
  <si>
    <t>Florida</t>
  </si>
  <si>
    <t>Indiana</t>
  </si>
  <si>
    <t>Maryland</t>
  </si>
  <si>
    <t>Michigan</t>
  </si>
  <si>
    <t>Missouri</t>
  </si>
  <si>
    <t>New York</t>
  </si>
  <si>
    <t>Virginia</t>
  </si>
  <si>
    <t>Washington</t>
  </si>
  <si>
    <t>Wisconsin</t>
  </si>
  <si>
    <t>Customer</t>
  </si>
  <si>
    <t>Option Botton</t>
  </si>
  <si>
    <t>Select botton</t>
  </si>
  <si>
    <t>Top</t>
  </si>
  <si>
    <t>Bottom</t>
  </si>
  <si>
    <t>Using option botton for condition switch</t>
  </si>
  <si>
    <t>Using selection botton for switch customer or Product</t>
  </si>
  <si>
    <t>Loction</t>
  </si>
  <si>
    <t>Total Customers</t>
  </si>
  <si>
    <t># 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</si>
</sst>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164" formatCode="_(* #,##0.00_);_(* \(#,##0.00\);_(* &quot;-&quot;??_);_(@_)"/>
    <numFmt numFmtId="165" formatCode="\+0.0%;\-0.0%"/>
    <numFmt numFmtId="166" formatCode="0.0%"/>
    <numFmt numFmtId="167" formatCode="[&gt;=1000000]0.0,,&quot;M&quot;;[&gt;=1000]0.0,&quot;K&quot;;0"/>
    <numFmt numFmtId="168" formatCode="[&gt;=1000000]&quot;$&quot;0.0,,&quot;M&quot;;[&gt;=1000]&quot;$&quot;0.0,&quot;K&quot;;0"/>
    <numFmt numFmtId="169" formatCode="_(* #,##0_);_(* \(#,##0\);_(* &quot;-&quot;??_);_(@_)"/>
    <numFmt numFmtId="170" formatCode="&quot;$&quot;#,##0"/>
    <numFmt numFmtId="171" formatCode="\$#,##0;\(\$#,##0\);\$#,##0"/>
    <numFmt numFmtId="172" formatCode="0.00%;\-0.00%;0.00%"/>
    <numFmt numFmtId="173" formatCode="[&gt;=1000000]&quot;$&quot;0,,&quot;M&quot;;[&gt;=1000]&quot;$&quot;0,&quot;K&quot;;0"/>
    <numFmt numFmtId="174" formatCode="\+0%;\-0%"/>
    <numFmt numFmtId="175" formatCode="&quot;$&quot;#,##0.00"/>
  </numFmts>
  <fonts count="10" x14ac:knownFonts="1">
    <font>
      <sz val="11"/>
      <color theme="1"/>
      <name val="Calibri"/>
      <family val="2"/>
      <scheme val="minor"/>
    </font>
    <font>
      <sz val="11"/>
      <color theme="9" tint="0.79998168889431442"/>
      <name val="Calibri"/>
      <family val="2"/>
      <scheme val="minor"/>
    </font>
    <font>
      <sz val="11"/>
      <color theme="1"/>
      <name val="Calibri"/>
      <family val="2"/>
      <scheme val="minor"/>
    </font>
    <font>
      <b/>
      <sz val="11"/>
      <color theme="1"/>
      <name val="Calibri"/>
      <family val="2"/>
      <scheme val="minor"/>
    </font>
    <font>
      <sz val="14"/>
      <color theme="1"/>
      <name val="Calibri"/>
      <family val="2"/>
      <scheme val="minor"/>
    </font>
    <font>
      <b/>
      <sz val="11"/>
      <color theme="0"/>
      <name val="Calibri"/>
      <family val="2"/>
      <scheme val="minor"/>
    </font>
    <font>
      <b/>
      <sz val="14"/>
      <color theme="0"/>
      <name val="Calibri"/>
      <family val="2"/>
      <scheme val="minor"/>
    </font>
    <font>
      <sz val="14"/>
      <color theme="1" tint="0.249977111117893"/>
      <name val="Calibri"/>
      <family val="2"/>
      <scheme val="minor"/>
    </font>
    <font>
      <sz val="11"/>
      <color theme="1"/>
      <name val="Wingdings 2"/>
      <family val="1"/>
      <charset val="2"/>
    </font>
    <font>
      <sz val="18"/>
      <color theme="9" tint="0.79998168889431442"/>
      <name val="Calibri"/>
      <family val="2"/>
      <scheme val="minor"/>
    </font>
  </fonts>
  <fills count="13">
    <fill>
      <patternFill patternType="none"/>
    </fill>
    <fill>
      <patternFill patternType="gray125"/>
    </fill>
    <fill>
      <patternFill patternType="solid">
        <fgColor theme="9"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499984740745262"/>
        <bgColor indexed="64"/>
      </patternFill>
    </fill>
    <fill>
      <patternFill patternType="solid">
        <fgColor theme="3" tint="-0.249977111117893"/>
        <bgColor indexed="64"/>
      </patternFill>
    </fill>
    <fill>
      <patternFill patternType="solid">
        <fgColor theme="1" tint="0.34998626667073579"/>
        <bgColor theme="4" tint="0.79998168889431442"/>
      </patternFill>
    </fill>
    <fill>
      <patternFill patternType="solid">
        <fgColor theme="4" tint="0.79998168889431442"/>
        <bgColor theme="4" tint="0.79998168889431442"/>
      </patternFill>
    </fill>
    <fill>
      <patternFill patternType="solid">
        <fgColor theme="4"/>
        <bgColor theme="4"/>
      </patternFill>
    </fill>
    <fill>
      <patternFill patternType="solid">
        <fgColor theme="0"/>
        <bgColor indexed="64"/>
      </patternFill>
    </fill>
    <fill>
      <patternFill patternType="solid">
        <fgColor theme="4" tint="-0.249977111117893"/>
        <bgColor indexed="64"/>
      </patternFill>
    </fill>
    <fill>
      <patternFill patternType="solid">
        <fgColor rgb="FF00B0F0"/>
        <bgColor indexed="64"/>
      </patternFill>
    </fill>
  </fills>
  <borders count="9">
    <border>
      <left/>
      <right/>
      <top/>
      <bottom/>
      <diagonal/>
    </border>
    <border>
      <left style="medium">
        <color theme="0" tint="-4.9989318521683403E-2"/>
      </left>
      <right style="medium">
        <color theme="0" tint="-4.9989318521683403E-2"/>
      </right>
      <top style="medium">
        <color theme="0" tint="-4.9989318521683403E-2"/>
      </top>
      <bottom style="medium">
        <color theme="0" tint="-4.9989318521683403E-2"/>
      </bottom>
      <diagonal/>
    </border>
    <border>
      <left style="thin">
        <color indexed="64"/>
      </left>
      <right style="thin">
        <color indexed="64"/>
      </right>
      <top style="thin">
        <color indexed="64"/>
      </top>
      <bottom style="thin">
        <color indexed="64"/>
      </bottom>
      <diagonal/>
    </border>
    <border>
      <left/>
      <right/>
      <top/>
      <bottom style="thin">
        <color theme="4" tint="0.39997558519241921"/>
      </bottom>
      <diagonal/>
    </border>
    <border>
      <left/>
      <right/>
      <top style="medium">
        <color theme="0" tint="-4.9989318521683403E-2"/>
      </top>
      <bottom style="medium">
        <color theme="0" tint="-4.9989318521683403E-2"/>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s>
  <cellStyleXfs count="3">
    <xf numFmtId="0" fontId="0" fillId="0" borderId="0"/>
    <xf numFmtId="164" fontId="2" fillId="0" borderId="0" applyFont="0" applyFill="0" applyBorder="0" applyAlignment="0" applyProtection="0"/>
    <xf numFmtId="9" fontId="2" fillId="0" borderId="0" applyFont="0" applyFill="0" applyBorder="0" applyAlignment="0" applyProtection="0"/>
  </cellStyleXfs>
  <cellXfs count="59">
    <xf numFmtId="0" fontId="0" fillId="0" borderId="0" xfId="0"/>
    <xf numFmtId="10" fontId="0" fillId="0" borderId="0" xfId="0" applyNumberFormat="1"/>
    <xf numFmtId="0" fontId="1" fillId="2" borderId="1" xfId="0" applyFont="1" applyFill="1" applyBorder="1"/>
    <xf numFmtId="0" fontId="0" fillId="0" borderId="0" xfId="0" pivotButton="1"/>
    <xf numFmtId="0" fontId="0" fillId="0" borderId="0" xfId="0" applyAlignment="1">
      <alignment horizontal="left"/>
    </xf>
    <xf numFmtId="165" fontId="0" fillId="0" borderId="0" xfId="0" applyNumberFormat="1"/>
    <xf numFmtId="166" fontId="0" fillId="0" borderId="0" xfId="0" applyNumberFormat="1"/>
    <xf numFmtId="167" fontId="0" fillId="0" borderId="0" xfId="0" applyNumberFormat="1"/>
    <xf numFmtId="0" fontId="0" fillId="3" borderId="0" xfId="0" applyFill="1"/>
    <xf numFmtId="0" fontId="0" fillId="4" borderId="0" xfId="0" applyFill="1"/>
    <xf numFmtId="168" fontId="0" fillId="0" borderId="0" xfId="0" applyNumberFormat="1"/>
    <xf numFmtId="169" fontId="0" fillId="0" borderId="0" xfId="1" applyNumberFormat="1" applyFont="1"/>
    <xf numFmtId="0" fontId="3" fillId="0" borderId="0" xfId="0" applyFont="1"/>
    <xf numFmtId="0" fontId="3" fillId="0" borderId="2" xfId="0" applyFont="1" applyBorder="1"/>
    <xf numFmtId="0" fontId="0" fillId="0" borderId="2" xfId="0" applyBorder="1"/>
    <xf numFmtId="3" fontId="0" fillId="0" borderId="0" xfId="0" applyNumberFormat="1"/>
    <xf numFmtId="9" fontId="0" fillId="0" borderId="0" xfId="0" applyNumberFormat="1"/>
    <xf numFmtId="170" fontId="0" fillId="0" borderId="0" xfId="0" applyNumberFormat="1"/>
    <xf numFmtId="3" fontId="4" fillId="0" borderId="0" xfId="0" applyNumberFormat="1" applyFont="1" applyAlignment="1">
      <alignment horizontal="center"/>
    </xf>
    <xf numFmtId="167" fontId="0" fillId="0" borderId="2" xfId="0" applyNumberFormat="1" applyBorder="1"/>
    <xf numFmtId="0" fontId="0" fillId="5" borderId="0" xfId="0" applyFill="1"/>
    <xf numFmtId="0" fontId="3" fillId="5" borderId="2" xfId="0" applyFont="1" applyFill="1" applyBorder="1"/>
    <xf numFmtId="0" fontId="0" fillId="5" borderId="2" xfId="0" applyFill="1" applyBorder="1"/>
    <xf numFmtId="165" fontId="0" fillId="0" borderId="2" xfId="0" applyNumberFormat="1" applyBorder="1"/>
    <xf numFmtId="0" fontId="0" fillId="6" borderId="0" xfId="0" applyFill="1"/>
    <xf numFmtId="171" fontId="0" fillId="0" borderId="0" xfId="0" applyNumberFormat="1"/>
    <xf numFmtId="172" fontId="0" fillId="0" borderId="0" xfId="0" applyNumberFormat="1"/>
    <xf numFmtId="0" fontId="5" fillId="7" borderId="3" xfId="0" applyFont="1" applyFill="1" applyBorder="1"/>
    <xf numFmtId="0" fontId="4" fillId="0" borderId="0" xfId="0" applyFont="1"/>
    <xf numFmtId="3" fontId="4" fillId="0" borderId="0" xfId="0" applyNumberFormat="1" applyFont="1"/>
    <xf numFmtId="166" fontId="0" fillId="0" borderId="0" xfId="2" applyNumberFormat="1" applyFont="1" applyAlignment="1">
      <alignment horizontal="center"/>
    </xf>
    <xf numFmtId="168" fontId="0" fillId="0" borderId="0" xfId="0" applyNumberFormat="1" applyAlignment="1">
      <alignment horizontal="left"/>
    </xf>
    <xf numFmtId="0" fontId="7" fillId="0" borderId="4" xfId="0" applyFont="1" applyBorder="1"/>
    <xf numFmtId="168" fontId="0" fillId="0" borderId="4" xfId="0" applyNumberFormat="1" applyBorder="1" applyAlignment="1">
      <alignment horizontal="left"/>
    </xf>
    <xf numFmtId="166" fontId="0" fillId="0" borderId="4" xfId="2" applyNumberFormat="1" applyFont="1" applyBorder="1" applyAlignment="1">
      <alignment horizontal="center"/>
    </xf>
    <xf numFmtId="0" fontId="6" fillId="7" borderId="0" xfId="0" applyFont="1" applyFill="1" applyAlignment="1">
      <alignment horizontal="center" vertical="center"/>
    </xf>
    <xf numFmtId="0" fontId="5" fillId="7" borderId="0" xfId="0" applyFont="1" applyFill="1" applyAlignment="1">
      <alignment horizontal="center" vertical="center"/>
    </xf>
    <xf numFmtId="0" fontId="0" fillId="0" borderId="0" xfId="0" applyAlignment="1">
      <alignment horizontal="center" vertical="center"/>
    </xf>
    <xf numFmtId="0" fontId="0" fillId="4" borderId="0" xfId="0" applyFill="1" applyAlignment="1">
      <alignment horizontal="center" vertical="center"/>
    </xf>
    <xf numFmtId="167" fontId="0" fillId="0" borderId="4" xfId="0" applyNumberFormat="1" applyBorder="1" applyAlignment="1">
      <alignment horizontal="left"/>
    </xf>
    <xf numFmtId="0" fontId="3" fillId="0" borderId="0" xfId="0" applyFont="1" applyAlignment="1">
      <alignment horizontal="center" vertical="center"/>
    </xf>
    <xf numFmtId="0" fontId="0" fillId="8" borderId="5" xfId="0" applyFill="1" applyBorder="1"/>
    <xf numFmtId="0" fontId="5" fillId="9" borderId="7" xfId="0" applyFont="1" applyFill="1" applyBorder="1"/>
    <xf numFmtId="0" fontId="5" fillId="9" borderId="8" xfId="0" applyFont="1" applyFill="1" applyBorder="1"/>
    <xf numFmtId="0" fontId="0" fillId="8" borderId="7" xfId="0" applyFill="1" applyBorder="1"/>
    <xf numFmtId="167" fontId="0" fillId="8" borderId="8" xfId="0" applyNumberFormat="1" applyFill="1" applyBorder="1"/>
    <xf numFmtId="0" fontId="0" fillId="0" borderId="7" xfId="0" applyBorder="1"/>
    <xf numFmtId="167" fontId="0" fillId="0" borderId="8" xfId="0" applyNumberFormat="1" applyBorder="1"/>
    <xf numFmtId="167" fontId="0" fillId="8" borderId="6" xfId="0" applyNumberFormat="1" applyFill="1" applyBorder="1"/>
    <xf numFmtId="173" fontId="0" fillId="0" borderId="0" xfId="0" applyNumberFormat="1"/>
    <xf numFmtId="0" fontId="8" fillId="0" borderId="0" xfId="0" applyFont="1"/>
    <xf numFmtId="0" fontId="9" fillId="10" borderId="1" xfId="0" applyFont="1" applyFill="1" applyBorder="1" applyAlignment="1">
      <alignment horizontal="center" vertical="center"/>
    </xf>
    <xf numFmtId="1" fontId="0" fillId="0" borderId="0" xfId="0" applyNumberFormat="1"/>
    <xf numFmtId="0" fontId="5" fillId="11" borderId="0" xfId="0" applyFont="1" applyFill="1" applyAlignment="1">
      <alignment horizontal="centerContinuous"/>
    </xf>
    <xf numFmtId="0" fontId="3" fillId="12" borderId="0" xfId="0" applyFont="1" applyFill="1" applyAlignment="1">
      <alignment horizontal="centerContinuous"/>
    </xf>
    <xf numFmtId="0" fontId="3" fillId="12" borderId="0" xfId="0" applyFont="1" applyFill="1"/>
    <xf numFmtId="174" fontId="0" fillId="0" borderId="0" xfId="0" applyNumberFormat="1"/>
    <xf numFmtId="175" fontId="0" fillId="0" borderId="0" xfId="0" applyNumberFormat="1"/>
    <xf numFmtId="0" fontId="0" fillId="0" borderId="0" xfId="0" applyNumberFormat="1"/>
  </cellXfs>
  <cellStyles count="3">
    <cellStyle name="Comma" xfId="1" builtinId="3"/>
    <cellStyle name="Normal" xfId="0" builtinId="0"/>
    <cellStyle name="Percent" xfId="2" builtinId="5"/>
  </cellStyles>
  <dxfs count="61">
    <dxf>
      <numFmt numFmtId="167" formatCode="[&gt;=1000000]0.0,,&quot;M&quot;;[&gt;=1000]0.0,&quot;K&quot;;0"/>
    </dxf>
    <dxf>
      <numFmt numFmtId="174" formatCode="\+0%;\-0%"/>
    </dxf>
    <dxf>
      <numFmt numFmtId="173" formatCode="[&gt;=1000000]&quot;$&quot;0,,&quot;M&quot;;[&gt;=1000]&quot;$&quot;0,&quot;K&quot;;0"/>
    </dxf>
    <dxf>
      <numFmt numFmtId="173" formatCode="[&gt;=1000000]&quot;$&quot;0,,&quot;M&quot;;[&gt;=1000]&quot;$&quot;0,&quot;K&quot;;0"/>
    </dxf>
    <dxf>
      <numFmt numFmtId="173" formatCode="[&gt;=1000000]&quot;$&quot;0,,&quot;M&quot;;[&gt;=1000]&quot;$&quot;0,&quot;K&quot;;0"/>
    </dxf>
    <dxf>
      <numFmt numFmtId="173" formatCode="[&gt;=1000000]&quot;$&quot;0,,&quot;M&quot;;[&gt;=1000]&quot;$&quot;0,&quot;K&quot;;0"/>
    </dxf>
    <dxf>
      <numFmt numFmtId="168" formatCode="[&gt;=1000000]&quot;$&quot;0.0,,&quot;M&quot;;[&gt;=1000]&quot;$&quot;0.0,&quot;K&quot;;0"/>
    </dxf>
    <dxf>
      <numFmt numFmtId="168" formatCode="[&gt;=1000000]&quot;$&quot;0.0,,&quot;M&quot;;[&gt;=1000]&quot;$&quot;0.0,&quot;K&quot;;0"/>
    </dxf>
    <dxf>
      <numFmt numFmtId="168" formatCode="[&gt;=1000000]&quot;$&quot;0.0,,&quot;M&quot;;[&gt;=1000]&quot;$&quot;0.0,&quot;K&quot;;0"/>
    </dxf>
    <dxf>
      <numFmt numFmtId="168" formatCode="[&gt;=1000000]&quot;$&quot;0.0,,&quot;M&quot;;[&gt;=1000]&quot;$&quot;0.0,&quot;K&quot;;0"/>
    </dxf>
    <dxf>
      <font>
        <color theme="0" tint="-0.499984740745262"/>
      </font>
      <fill>
        <patternFill>
          <bgColor rgb="FF808080"/>
        </patternFill>
      </fill>
    </dxf>
    <dxf>
      <font>
        <color rgb="FF1F8CB3"/>
      </font>
      <fill>
        <patternFill>
          <bgColor rgb="FF1F8CB3"/>
        </patternFill>
      </fill>
    </dxf>
    <dxf>
      <font>
        <color rgb="FF0070C0"/>
      </font>
    </dxf>
    <dxf>
      <font>
        <color rgb="FF9FE6FF"/>
      </font>
    </dxf>
    <dxf>
      <font>
        <color rgb="FF00B0F0"/>
      </font>
    </dxf>
    <dxf>
      <font>
        <color theme="5" tint="0.39994506668294322"/>
      </font>
    </dxf>
    <dxf>
      <numFmt numFmtId="167" formatCode="[&gt;=1000000]0.0,,&quot;M&quot;;[&gt;=1000]0.0,&quot;K&quot;;0"/>
    </dxf>
    <dxf>
      <numFmt numFmtId="168" formatCode="[&gt;=1000000]&quot;$&quot;0.0,,&quot;M&quot;;[&gt;=1000]&quot;$&quot;0.0,&quot;K&quot;;0"/>
    </dxf>
    <dxf>
      <numFmt numFmtId="165" formatCode="\+0.0%;\-0.0%"/>
    </dxf>
    <dxf>
      <numFmt numFmtId="14" formatCode="0.00%"/>
    </dxf>
    <dxf>
      <numFmt numFmtId="167" formatCode="[&gt;=1000000]0.0,,&quot;M&quot;;[&gt;=1000]0.0,&quot;K&quot;;0"/>
    </dxf>
    <dxf>
      <numFmt numFmtId="167" formatCode="[&gt;=1000000]0.0,,&quot;M&quot;;[&gt;=1000]0.0,&quot;K&quot;;0"/>
    </dxf>
    <dxf>
      <numFmt numFmtId="14" formatCode="0.00%"/>
    </dxf>
    <dxf>
      <numFmt numFmtId="167" formatCode="[&gt;=1000000]0.0,,&quot;M&quot;;[&gt;=1000]0.0,&quot;K&quot;;0"/>
    </dxf>
    <dxf>
      <numFmt numFmtId="167" formatCode="[&gt;=1000000]0.0,,&quot;M&quot;;[&gt;=1000]0.0,&quot;K&quot;;0"/>
    </dxf>
    <dxf>
      <numFmt numFmtId="168" formatCode="[&gt;=1000000]&quot;$&quot;0.0,,&quot;M&quot;;[&gt;=1000]&quot;$&quot;0.0,&quot;K&quot;;0"/>
    </dxf>
    <dxf>
      <numFmt numFmtId="165" formatCode="\+0.0%;\-0.0%"/>
    </dxf>
    <dxf>
      <numFmt numFmtId="14" formatCode="0.00%"/>
    </dxf>
    <dxf>
      <numFmt numFmtId="167" formatCode="[&gt;=1000000]0.0,,&quot;M&quot;;[&gt;=1000]0.0,&quot;K&quot;;0"/>
    </dxf>
    <dxf>
      <font>
        <b/>
      </font>
    </dxf>
    <dxf>
      <numFmt numFmtId="167" formatCode="[&gt;=1000000]0.0,,&quot;M&quot;;[&gt;=1000]0.0,&quot;K&quot;;0"/>
    </dxf>
    <dxf>
      <font>
        <b/>
      </font>
    </dxf>
    <dxf>
      <numFmt numFmtId="167" formatCode="[&gt;=1000000]0.0,,&quot;M&quot;;[&gt;=1000]0.0,&quot;K&quot;;0"/>
    </dxf>
    <dxf>
      <font>
        <color theme="0" tint="-0.24994659260841701"/>
      </font>
    </dxf>
    <dxf>
      <font>
        <color theme="1" tint="0.24994659260841701"/>
      </font>
    </dxf>
    <dxf>
      <font>
        <color theme="0" tint="-0.24994659260841701"/>
      </font>
    </dxf>
    <dxf>
      <font>
        <color theme="1" tint="0.24994659260841701"/>
      </font>
    </dxf>
    <dxf>
      <font>
        <color theme="1" tint="0.34998626667073579"/>
      </font>
    </dxf>
    <dxf>
      <font>
        <color rgb="FF7BCA01"/>
      </font>
      <fill>
        <patternFill>
          <bgColor rgb="FFD6FE9C"/>
        </patternFill>
      </fill>
    </dxf>
    <dxf>
      <font>
        <color rgb="FFFF0101"/>
      </font>
      <fill>
        <patternFill>
          <bgColor rgb="FFFF9797"/>
        </patternFill>
      </fill>
    </dxf>
    <dxf>
      <font>
        <color theme="1" tint="0.34998626667073579"/>
      </font>
    </dxf>
    <dxf>
      <font>
        <color rgb="FF7BCA01"/>
      </font>
    </dxf>
    <dxf>
      <font>
        <color rgb="FFFF0101"/>
      </font>
    </dxf>
    <dxf>
      <font>
        <b/>
        <i/>
        <color rgb="FF00B050"/>
      </font>
    </dxf>
    <dxf>
      <font>
        <b/>
        <i/>
        <color rgb="FFFF0000"/>
      </font>
    </dxf>
    <dxf>
      <font>
        <color rgb="FF7BCA01"/>
      </font>
    </dxf>
    <dxf>
      <font>
        <color rgb="FFFF0101"/>
      </font>
    </dxf>
    <dxf>
      <font>
        <b/>
        <i/>
        <color rgb="FF00B050"/>
      </font>
    </dxf>
    <dxf>
      <font>
        <b/>
        <i/>
        <color rgb="FFFF0000"/>
      </font>
    </dxf>
    <dxf>
      <numFmt numFmtId="165" formatCode="\+0.0%;\-0.0%"/>
    </dxf>
    <dxf>
      <numFmt numFmtId="168" formatCode="[&gt;=1000000]&quot;$&quot;0.0,,&quot;M&quot;;[&gt;=1000]&quot;$&quot;0.0,&quot;K&quot;;0"/>
    </dxf>
    <dxf>
      <numFmt numFmtId="168" formatCode="[&gt;=1000000]&quot;$&quot;0.0,,&quot;M&quot;;[&gt;=1000]&quot;$&quot;0.0,&quot;K&quot;;0"/>
    </dxf>
    <dxf>
      <numFmt numFmtId="168" formatCode="[&gt;=1000000]&quot;$&quot;0.0,,&quot;M&quot;;[&gt;=1000]&quot;$&quot;0.0,&quot;K&quot;;0"/>
    </dxf>
    <dxf>
      <numFmt numFmtId="168" formatCode="[&gt;=1000000]&quot;$&quot;0.0,,&quot;M&quot;;[&gt;=1000]&quot;$&quot;0.0,&quot;K&quot;;0"/>
    </dxf>
    <dxf>
      <numFmt numFmtId="166" formatCode="0.0%"/>
    </dxf>
    <dxf>
      <numFmt numFmtId="166" formatCode="0.0%"/>
    </dxf>
    <dxf>
      <numFmt numFmtId="167" formatCode="[&gt;=1000000]0.0,,&quot;M&quot;;[&gt;=1000]0.0,&quot;K&quot;;0"/>
    </dxf>
    <dxf>
      <font>
        <b val="0"/>
        <i/>
        <sz val="10"/>
        <color theme="1"/>
      </font>
      <border diagonalUp="0" diagonalDown="0">
        <left/>
        <right/>
        <top/>
        <bottom/>
        <vertical/>
        <horizontal/>
      </border>
    </dxf>
    <dxf>
      <font>
        <color theme="1"/>
      </font>
      <fill>
        <patternFill>
          <bgColor theme="0"/>
        </patternFill>
      </fill>
      <border diagonalUp="0" diagonalDown="0">
        <left/>
        <right/>
        <top/>
        <bottom/>
        <vertical/>
        <horizontal/>
      </border>
    </dxf>
    <dxf>
      <font>
        <b val="0"/>
        <i/>
        <sz val="10"/>
        <color theme="0" tint="-4.9989318521683403E-2"/>
      </font>
      <border diagonalUp="0" diagonalDown="0">
        <left/>
        <right/>
        <top/>
        <bottom/>
        <vertical/>
        <horizontal/>
      </border>
    </dxf>
    <dxf>
      <font>
        <color theme="1"/>
      </font>
      <fill>
        <patternFill>
          <bgColor rgb="FF446D8E"/>
        </patternFill>
      </fill>
      <border diagonalUp="0" diagonalDown="0">
        <left/>
        <right/>
        <top/>
        <bottom/>
        <vertical/>
        <horizontal/>
      </border>
    </dxf>
  </dxfs>
  <tableStyles count="2" defaultTableStyle="TableStyleMedium2" defaultPivotStyle="PivotStyleLight16">
    <tableStyle name="SlicerStyleLight1 2" pivot="0" table="0" count="10" xr9:uid="{27253164-AD54-4349-BC28-88ADB2632023}">
      <tableStyleElement type="wholeTable" dxfId="60"/>
      <tableStyleElement type="headerRow" dxfId="59"/>
    </tableStyle>
    <tableStyle name="SlicerStyleLight1 2 2" pivot="0" table="0" count="10" xr9:uid="{4858FD8E-A943-4405-8605-629EADF4A0A7}">
      <tableStyleElement type="wholeTable" dxfId="58"/>
      <tableStyleElement type="headerRow" dxfId="57"/>
    </tableStyle>
  </tableStyles>
  <colors>
    <mruColors>
      <color rgb="FF005392"/>
      <color rgb="FF0070C0"/>
      <color rgb="FFFD7E14"/>
      <color rgb="FF1F8CB3"/>
      <color rgb="FF65D7FF"/>
      <color rgb="FF70C7E6"/>
      <color rgb="FFC1EFFF"/>
      <color rgb="FF9FE6FF"/>
      <color rgb="FF86D0EA"/>
      <color rgb="FF808080"/>
    </mruColors>
  </colors>
  <extLst>
    <ext xmlns:x14="http://schemas.microsoft.com/office/spreadsheetml/2009/9/main" uri="{46F421CA-312F-682f-3DD2-61675219B42D}">
      <x14:dxfs count="16">
        <dxf>
          <font>
            <b val="0"/>
            <i/>
            <color theme="1" tint="0.24994659260841701"/>
          </font>
          <fill>
            <patternFill patternType="solid">
              <fgColor auto="1"/>
              <bgColor theme="0" tint="-4.9989318521683403E-2"/>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color theme="1" tint="0.24994659260841701"/>
          </font>
          <fill>
            <patternFill patternType="solid">
              <fgColor auto="1"/>
              <bgColor theme="0"/>
            </patternFill>
          </fill>
          <border diagonalUp="0" diagonalDown="0">
            <left/>
            <right/>
            <top/>
            <bottom/>
            <vertical/>
            <horizontal/>
          </border>
        </dxf>
        <dxf>
          <font>
            <color theme="1" tint="0.24994659260841701"/>
          </font>
          <fill>
            <patternFill patternType="solid">
              <fgColor auto="1"/>
              <bgColor theme="0" tint="-0.14996795556505021"/>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2"/>
            <color theme="1" tint="0.24994659260841701"/>
          </font>
          <fill>
            <patternFill patternType="solid">
              <fgColor theme="4" tint="0.59999389629810485"/>
              <bgColor theme="0"/>
            </patternFill>
          </fill>
          <border diagonalUp="0" diagonalDown="0">
            <left/>
            <right/>
            <top/>
            <bottom style="thick">
              <color theme="3" tint="0.59996337778862885"/>
            </bottom>
            <vertical/>
            <horizontal/>
          </border>
        </dxf>
        <dxf>
          <font>
            <color rgb="FF828282"/>
          </font>
          <fill>
            <patternFill patternType="solid">
              <fgColor rgb="FFFFFFFF"/>
              <bgColor rgb="FF446D8E"/>
            </patternFill>
          </fill>
          <border diagonalUp="1" diagonalDown="0">
            <left/>
            <right/>
            <top/>
            <bottom style="medium">
              <color theme="3" tint="0.59996337778862885"/>
            </bottom>
            <diagonal style="medium">
              <color theme="3" tint="0.59996337778862885"/>
            </diagonal>
            <vertical/>
            <horizontal/>
          </border>
        </dxf>
        <dxf>
          <font>
            <b val="0"/>
            <i/>
            <color theme="1" tint="0.34998626667073579"/>
          </font>
          <fill>
            <patternFill patternType="solid">
              <fgColor rgb="FFFFFFFF"/>
              <bgColor theme="0"/>
            </patternFill>
          </fill>
          <border diagonalUp="1" diagonalDown="0">
            <left/>
            <right/>
            <top/>
            <bottom style="medium">
              <color theme="0" tint="-4.9989318521683403E-2"/>
            </bottom>
            <diagonal style="medium">
              <color theme="0" tint="-4.9989318521683403E-2"/>
            </diagonal>
            <vertical/>
            <horizontal/>
          </border>
        </dxf>
        <dxf>
          <font>
            <b val="0"/>
            <i/>
            <color theme="1" tint="0.24994659260841701"/>
          </font>
          <fill>
            <patternFill patternType="solid">
              <fgColor auto="1"/>
              <bgColor theme="0" tint="-4.9989318521683403E-2"/>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color theme="1" tint="0.24994659260841701"/>
          </font>
          <fill>
            <patternFill patternType="solid">
              <fgColor auto="1"/>
              <bgColor theme="0"/>
            </patternFill>
          </fill>
          <border diagonalUp="0" diagonalDown="0">
            <left/>
            <right/>
            <top/>
            <bottom/>
            <vertical/>
            <horizontal/>
          </border>
        </dxf>
        <dxf>
          <font>
            <color theme="1" tint="0.24994659260841701"/>
          </font>
          <fill>
            <patternFill patternType="solid">
              <fgColor auto="1"/>
              <bgColor theme="0" tint="-0.14996795556505021"/>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2"/>
            <color theme="0" tint="-4.9989318521683403E-2"/>
          </font>
          <fill>
            <patternFill patternType="solid">
              <fgColor theme="4" tint="0.59999389629810485"/>
              <bgColor rgb="FF446D8E"/>
            </patternFill>
          </fill>
          <border diagonalUp="0" diagonalDown="0">
            <left/>
            <right/>
            <top/>
            <bottom style="thick">
              <color theme="3" tint="0.59996337778862885"/>
            </bottom>
            <vertical/>
            <horizontal/>
          </border>
        </dxf>
        <dxf>
          <font>
            <color rgb="FF828282"/>
          </font>
          <fill>
            <patternFill patternType="solid">
              <fgColor rgb="FFFFFFFF"/>
              <bgColor rgb="FF446D8E"/>
            </patternFill>
          </fill>
          <border diagonalUp="1" diagonalDown="0">
            <left/>
            <right/>
            <top/>
            <bottom style="medium">
              <color theme="3" tint="0.59996337778862885"/>
            </bottom>
            <diagonal style="medium">
              <color theme="3" tint="0.59996337778862885"/>
            </diagonal>
            <vertical/>
            <horizontal/>
          </border>
        </dxf>
        <dxf>
          <font>
            <b val="0"/>
            <i/>
            <color theme="0" tint="-0.14996795556505021"/>
          </font>
          <fill>
            <patternFill patternType="solid">
              <fgColor rgb="FFFFFFFF"/>
              <bgColor rgb="FF446D8E"/>
            </patternFill>
          </fill>
          <border diagonalUp="0" diagonalDown="0">
            <left/>
            <right/>
            <top/>
            <bottom style="thin">
              <color theme="3" tint="0.39994506668294322"/>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7.xml"/><Relationship Id="rId21" Type="http://schemas.openxmlformats.org/officeDocument/2006/relationships/pivotCacheDefinition" Target="pivotCache/pivotCacheDefinition12.xml"/><Relationship Id="rId42" Type="http://schemas.openxmlformats.org/officeDocument/2006/relationships/theme" Target="theme/theme1.xml"/><Relationship Id="rId47" Type="http://schemas.openxmlformats.org/officeDocument/2006/relationships/powerPivotData" Target="model/item.data"/><Relationship Id="rId63" Type="http://schemas.openxmlformats.org/officeDocument/2006/relationships/customXml" Target="../customXml/item15.xml"/><Relationship Id="rId68" Type="http://schemas.openxmlformats.org/officeDocument/2006/relationships/customXml" Target="../customXml/item20.xml"/><Relationship Id="rId84" Type="http://schemas.openxmlformats.org/officeDocument/2006/relationships/customXml" Target="../customXml/item36.xml"/><Relationship Id="rId89" Type="http://schemas.openxmlformats.org/officeDocument/2006/relationships/customXml" Target="../customXml/item41.xml"/><Relationship Id="rId16" Type="http://schemas.openxmlformats.org/officeDocument/2006/relationships/pivotCacheDefinition" Target="pivotCache/pivotCacheDefinition7.xml"/><Relationship Id="rId11" Type="http://schemas.openxmlformats.org/officeDocument/2006/relationships/pivotCacheDefinition" Target="pivotCache/pivotCacheDefinition2.xml"/><Relationship Id="rId32" Type="http://schemas.openxmlformats.org/officeDocument/2006/relationships/pivotCacheDefinition" Target="pivotCache/pivotCacheDefinition23.xml"/><Relationship Id="rId37" Type="http://schemas.openxmlformats.org/officeDocument/2006/relationships/pivotCacheDefinition" Target="pivotCache/pivotCacheDefinition28.xml"/><Relationship Id="rId53" Type="http://schemas.openxmlformats.org/officeDocument/2006/relationships/customXml" Target="../customXml/item5.xml"/><Relationship Id="rId58" Type="http://schemas.openxmlformats.org/officeDocument/2006/relationships/customXml" Target="../customXml/item10.xml"/><Relationship Id="rId74" Type="http://schemas.openxmlformats.org/officeDocument/2006/relationships/customXml" Target="../customXml/item26.xml"/><Relationship Id="rId79" Type="http://schemas.openxmlformats.org/officeDocument/2006/relationships/customXml" Target="../customXml/item31.xml"/><Relationship Id="rId5" Type="http://schemas.openxmlformats.org/officeDocument/2006/relationships/worksheet" Target="worksheets/sheet5.xml"/><Relationship Id="rId90" Type="http://schemas.openxmlformats.org/officeDocument/2006/relationships/customXml" Target="../customXml/item42.xml"/><Relationship Id="rId14" Type="http://schemas.openxmlformats.org/officeDocument/2006/relationships/pivotCacheDefinition" Target="pivotCache/pivotCacheDefinition5.xml"/><Relationship Id="rId22" Type="http://schemas.openxmlformats.org/officeDocument/2006/relationships/pivotCacheDefinition" Target="pivotCache/pivotCacheDefinition13.xml"/><Relationship Id="rId27" Type="http://schemas.openxmlformats.org/officeDocument/2006/relationships/pivotCacheDefinition" Target="pivotCache/pivotCacheDefinition18.xml"/><Relationship Id="rId30" Type="http://schemas.openxmlformats.org/officeDocument/2006/relationships/pivotCacheDefinition" Target="pivotCache/pivotCacheDefinition21.xml"/><Relationship Id="rId35" Type="http://schemas.openxmlformats.org/officeDocument/2006/relationships/pivotCacheDefinition" Target="pivotCache/pivotCacheDefinition26.xml"/><Relationship Id="rId43" Type="http://schemas.openxmlformats.org/officeDocument/2006/relationships/connections" Target="connections.xml"/><Relationship Id="rId48" Type="http://schemas.openxmlformats.org/officeDocument/2006/relationships/calcChain" Target="calcChain.xml"/><Relationship Id="rId56" Type="http://schemas.openxmlformats.org/officeDocument/2006/relationships/customXml" Target="../customXml/item8.xml"/><Relationship Id="rId64" Type="http://schemas.openxmlformats.org/officeDocument/2006/relationships/customXml" Target="../customXml/item16.xml"/><Relationship Id="rId69" Type="http://schemas.openxmlformats.org/officeDocument/2006/relationships/customXml" Target="../customXml/item21.xml"/><Relationship Id="rId77" Type="http://schemas.openxmlformats.org/officeDocument/2006/relationships/customXml" Target="../customXml/item29.xml"/><Relationship Id="rId8" Type="http://schemas.openxmlformats.org/officeDocument/2006/relationships/worksheet" Target="worksheets/sheet8.xml"/><Relationship Id="rId51" Type="http://schemas.openxmlformats.org/officeDocument/2006/relationships/customXml" Target="../customXml/item3.xml"/><Relationship Id="rId72" Type="http://schemas.openxmlformats.org/officeDocument/2006/relationships/customXml" Target="../customXml/item24.xml"/><Relationship Id="rId80" Type="http://schemas.openxmlformats.org/officeDocument/2006/relationships/customXml" Target="../customXml/item32.xml"/><Relationship Id="rId85" Type="http://schemas.openxmlformats.org/officeDocument/2006/relationships/customXml" Target="../customXml/item37.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openxmlformats.org/officeDocument/2006/relationships/pivotCacheDefinition" Target="pivotCache/pivotCacheDefinition16.xml"/><Relationship Id="rId33" Type="http://schemas.openxmlformats.org/officeDocument/2006/relationships/pivotCacheDefinition" Target="pivotCache/pivotCacheDefinition24.xml"/><Relationship Id="rId38" Type="http://schemas.microsoft.com/office/2007/relationships/slicerCache" Target="slicerCaches/slicerCache1.xml"/><Relationship Id="rId46" Type="http://schemas.openxmlformats.org/officeDocument/2006/relationships/sheetMetadata" Target="metadata.xml"/><Relationship Id="rId59" Type="http://schemas.openxmlformats.org/officeDocument/2006/relationships/customXml" Target="../customXml/item11.xml"/><Relationship Id="rId67" Type="http://schemas.openxmlformats.org/officeDocument/2006/relationships/customXml" Target="../customXml/item19.xml"/><Relationship Id="rId20" Type="http://schemas.openxmlformats.org/officeDocument/2006/relationships/pivotCacheDefinition" Target="pivotCache/pivotCacheDefinition11.xml"/><Relationship Id="rId41" Type="http://schemas.microsoft.com/office/2007/relationships/slicerCache" Target="slicerCaches/slicerCache4.xml"/><Relationship Id="rId54" Type="http://schemas.openxmlformats.org/officeDocument/2006/relationships/customXml" Target="../customXml/item6.xml"/><Relationship Id="rId62" Type="http://schemas.openxmlformats.org/officeDocument/2006/relationships/customXml" Target="../customXml/item14.xml"/><Relationship Id="rId70" Type="http://schemas.openxmlformats.org/officeDocument/2006/relationships/customXml" Target="../customXml/item22.xml"/><Relationship Id="rId75" Type="http://schemas.openxmlformats.org/officeDocument/2006/relationships/customXml" Target="../customXml/item27.xml"/><Relationship Id="rId83" Type="http://schemas.openxmlformats.org/officeDocument/2006/relationships/customXml" Target="../customXml/item35.xml"/><Relationship Id="rId88" Type="http://schemas.openxmlformats.org/officeDocument/2006/relationships/customXml" Target="../customXml/item40.xml"/><Relationship Id="rId91" Type="http://schemas.openxmlformats.org/officeDocument/2006/relationships/customXml" Target="../customXml/item4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6.xml"/><Relationship Id="rId23" Type="http://schemas.openxmlformats.org/officeDocument/2006/relationships/pivotCacheDefinition" Target="pivotCache/pivotCacheDefinition14.xml"/><Relationship Id="rId28" Type="http://schemas.openxmlformats.org/officeDocument/2006/relationships/pivotCacheDefinition" Target="pivotCache/pivotCacheDefinition19.xml"/><Relationship Id="rId36" Type="http://schemas.openxmlformats.org/officeDocument/2006/relationships/pivotCacheDefinition" Target="pivotCache/pivotCacheDefinition27.xml"/><Relationship Id="rId49" Type="http://schemas.openxmlformats.org/officeDocument/2006/relationships/customXml" Target="../customXml/item1.xml"/><Relationship Id="rId57" Type="http://schemas.openxmlformats.org/officeDocument/2006/relationships/customXml" Target="../customXml/item9.xml"/><Relationship Id="rId10" Type="http://schemas.openxmlformats.org/officeDocument/2006/relationships/pivotCacheDefinition" Target="pivotCache/pivotCacheDefinition1.xml"/><Relationship Id="rId31" Type="http://schemas.openxmlformats.org/officeDocument/2006/relationships/pivotCacheDefinition" Target="pivotCache/pivotCacheDefinition22.xml"/><Relationship Id="rId44" Type="http://schemas.openxmlformats.org/officeDocument/2006/relationships/styles" Target="styles.xml"/><Relationship Id="rId52" Type="http://schemas.openxmlformats.org/officeDocument/2006/relationships/customXml" Target="../customXml/item4.xml"/><Relationship Id="rId60" Type="http://schemas.openxmlformats.org/officeDocument/2006/relationships/customXml" Target="../customXml/item12.xml"/><Relationship Id="rId65" Type="http://schemas.openxmlformats.org/officeDocument/2006/relationships/customXml" Target="../customXml/item17.xml"/><Relationship Id="rId73" Type="http://schemas.openxmlformats.org/officeDocument/2006/relationships/customXml" Target="../customXml/item25.xml"/><Relationship Id="rId78" Type="http://schemas.openxmlformats.org/officeDocument/2006/relationships/customXml" Target="../customXml/item30.xml"/><Relationship Id="rId81" Type="http://schemas.openxmlformats.org/officeDocument/2006/relationships/customXml" Target="../customXml/item33.xml"/><Relationship Id="rId86" Type="http://schemas.openxmlformats.org/officeDocument/2006/relationships/customXml" Target="../customXml/item38.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39" Type="http://schemas.microsoft.com/office/2007/relationships/slicerCache" Target="slicerCaches/slicerCache2.xml"/><Relationship Id="rId34" Type="http://schemas.openxmlformats.org/officeDocument/2006/relationships/pivotCacheDefinition" Target="pivotCache/pivotCacheDefinition25.xml"/><Relationship Id="rId50" Type="http://schemas.openxmlformats.org/officeDocument/2006/relationships/customXml" Target="../customXml/item2.xml"/><Relationship Id="rId55" Type="http://schemas.openxmlformats.org/officeDocument/2006/relationships/customXml" Target="../customXml/item7.xml"/><Relationship Id="rId76" Type="http://schemas.openxmlformats.org/officeDocument/2006/relationships/customXml" Target="../customXml/item28.xml"/><Relationship Id="rId7" Type="http://schemas.openxmlformats.org/officeDocument/2006/relationships/worksheet" Target="worksheets/sheet7.xml"/><Relationship Id="rId71" Type="http://schemas.openxmlformats.org/officeDocument/2006/relationships/customXml" Target="../customXml/item23.xml"/><Relationship Id="rId92" Type="http://schemas.microsoft.com/office/2006/relationships/vbaProject" Target="vbaProject.bin"/><Relationship Id="rId2" Type="http://schemas.openxmlformats.org/officeDocument/2006/relationships/worksheet" Target="worksheets/sheet2.xml"/><Relationship Id="rId29" Type="http://schemas.openxmlformats.org/officeDocument/2006/relationships/pivotCacheDefinition" Target="pivotCache/pivotCacheDefinition20.xml"/><Relationship Id="rId24" Type="http://schemas.openxmlformats.org/officeDocument/2006/relationships/pivotCacheDefinition" Target="pivotCache/pivotCacheDefinition15.xml"/><Relationship Id="rId40" Type="http://schemas.microsoft.com/office/2007/relationships/slicerCache" Target="slicerCaches/slicerCache3.xml"/><Relationship Id="rId45" Type="http://schemas.openxmlformats.org/officeDocument/2006/relationships/sharedStrings" Target="sharedStrings.xml"/><Relationship Id="rId66" Type="http://schemas.openxmlformats.org/officeDocument/2006/relationships/customXml" Target="../customXml/item18.xml"/><Relationship Id="rId87" Type="http://schemas.openxmlformats.org/officeDocument/2006/relationships/customXml" Target="../customXml/item39.xml"/><Relationship Id="rId61" Type="http://schemas.openxmlformats.org/officeDocument/2006/relationships/customXml" Target="../customXml/item13.xml"/><Relationship Id="rId82" Type="http://schemas.openxmlformats.org/officeDocument/2006/relationships/customXml" Target="../customXml/item34.xml"/><Relationship Id="rId19" Type="http://schemas.openxmlformats.org/officeDocument/2006/relationships/pivotCacheDefinition" Target="pivotCache/pivotCacheDefinition10.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988043686258389"/>
          <c:y val="7.2727310588825714E-2"/>
          <c:w val="0.40248679986108848"/>
          <c:h val="0.8545453788223486"/>
        </c:manualLayout>
      </c:layout>
      <c:barChart>
        <c:barDir val="bar"/>
        <c:grouping val="clustered"/>
        <c:varyColors val="0"/>
        <c:ser>
          <c:idx val="0"/>
          <c:order val="0"/>
          <c:tx>
            <c:strRef>
              <c:f>Sheet5!$D$24</c:f>
              <c:strCache>
                <c:ptCount val="1"/>
                <c:pt idx="0">
                  <c:v>Profit</c:v>
                </c:pt>
              </c:strCache>
            </c:strRef>
          </c:tx>
          <c:spPr>
            <a:solidFill>
              <a:srgbClr val="C1EF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Sheet5!$C$25:$C$29</c:f>
              <c:strCache>
                <c:ptCount val="5"/>
                <c:pt idx="0">
                  <c:v>Attorney Mist</c:v>
                </c:pt>
                <c:pt idx="1">
                  <c:v>Eight Brew</c:v>
                </c:pt>
                <c:pt idx="2">
                  <c:v>Onto Dew</c:v>
                </c:pt>
                <c:pt idx="3">
                  <c:v>Common Splash</c:v>
                </c:pt>
                <c:pt idx="4">
                  <c:v>Begin Brew</c:v>
                </c:pt>
              </c:strCache>
            </c:strRef>
          </c:cat>
          <c:val>
            <c:numRef>
              <c:f>Sheet5!$D$25:$D$29</c:f>
              <c:numCache>
                <c:formatCode>[&gt;=1000000]0.0,,"M";[&gt;=1000]0.0,"K";0</c:formatCode>
                <c:ptCount val="5"/>
                <c:pt idx="0">
                  <c:v>78081.849999999962</c:v>
                </c:pt>
                <c:pt idx="1">
                  <c:v>82987.239999999991</c:v>
                </c:pt>
                <c:pt idx="2">
                  <c:v>83284.599999999977</c:v>
                </c:pt>
                <c:pt idx="3">
                  <c:v>84506.489999999932</c:v>
                </c:pt>
                <c:pt idx="4">
                  <c:v>95024.850000000035</c:v>
                </c:pt>
              </c:numCache>
            </c:numRef>
          </c:val>
          <c:extLst>
            <c:ext xmlns:c16="http://schemas.microsoft.com/office/drawing/2014/chart" uri="{C3380CC4-5D6E-409C-BE32-E72D297353CC}">
              <c16:uniqueId val="{00000000-6874-46D6-9104-919EC4A113C6}"/>
            </c:ext>
          </c:extLst>
        </c:ser>
        <c:dLbls>
          <c:dLblPos val="outEnd"/>
          <c:showLegendKey val="0"/>
          <c:showVal val="1"/>
          <c:showCatName val="0"/>
          <c:showSerName val="0"/>
          <c:showPercent val="0"/>
          <c:showBubbleSize val="0"/>
        </c:dLbls>
        <c:gapWidth val="27"/>
        <c:axId val="1156919503"/>
        <c:axId val="1150848879"/>
      </c:barChart>
      <c:catAx>
        <c:axId val="11569195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lumMod val="95000"/>
                  </a:schemeClr>
                </a:solidFill>
                <a:latin typeface="+mn-lt"/>
                <a:ea typeface="+mn-ea"/>
                <a:cs typeface="+mn-cs"/>
              </a:defRPr>
            </a:pPr>
            <a:endParaRPr lang="en-US"/>
          </a:p>
        </c:txPr>
        <c:crossAx val="1150848879"/>
        <c:crosses val="autoZero"/>
        <c:auto val="1"/>
        <c:lblAlgn val="ctr"/>
        <c:lblOffset val="100"/>
        <c:noMultiLvlLbl val="0"/>
      </c:catAx>
      <c:valAx>
        <c:axId val="1150848879"/>
        <c:scaling>
          <c:orientation val="minMax"/>
        </c:scaling>
        <c:delete val="1"/>
        <c:axPos val="b"/>
        <c:numFmt formatCode="[&gt;=1000000]0.0,,&quot;M&quot;;[&gt;=1000]0.0,&quot;K&quot;;0" sourceLinked="1"/>
        <c:majorTickMark val="none"/>
        <c:minorTickMark val="none"/>
        <c:tickLblPos val="nextTo"/>
        <c:crossAx val="11569195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Sales Design.xlsm]Sheet5!Category Product</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C1E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696224736858264E-2"/>
          <c:y val="7.6124567474048443E-2"/>
          <c:w val="0.46423062463096765"/>
          <c:h val="0.84775086505190311"/>
        </c:manualLayout>
      </c:layout>
      <c:barChart>
        <c:barDir val="bar"/>
        <c:grouping val="clustered"/>
        <c:varyColors val="0"/>
        <c:ser>
          <c:idx val="0"/>
          <c:order val="0"/>
          <c:tx>
            <c:strRef>
              <c:f>Sheet5!$D$34</c:f>
              <c:strCache>
                <c:ptCount val="1"/>
                <c:pt idx="0">
                  <c:v>Total</c:v>
                </c:pt>
              </c:strCache>
            </c:strRef>
          </c:tx>
          <c:spPr>
            <a:solidFill>
              <a:srgbClr val="C1EF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Sheet5!$C$35:$C$42</c:f>
              <c:strCache>
                <c:ptCount val="8"/>
                <c:pt idx="0">
                  <c:v>Soft Drink</c:v>
                </c:pt>
                <c:pt idx="1">
                  <c:v>Sports Drink</c:v>
                </c:pt>
                <c:pt idx="2">
                  <c:v>Tea</c:v>
                </c:pt>
                <c:pt idx="3">
                  <c:v>Water</c:v>
                </c:pt>
                <c:pt idx="4">
                  <c:v>Energy Drink</c:v>
                </c:pt>
                <c:pt idx="5">
                  <c:v>Coffee</c:v>
                </c:pt>
                <c:pt idx="6">
                  <c:v>Alcoholic Beverage</c:v>
                </c:pt>
                <c:pt idx="7">
                  <c:v>Juice</c:v>
                </c:pt>
              </c:strCache>
            </c:strRef>
          </c:cat>
          <c:val>
            <c:numRef>
              <c:f>Sheet5!$D$35:$D$42</c:f>
              <c:numCache>
                <c:formatCode>[&gt;=1000000]"$"0,,"M";[&gt;=1000]"$"0,"K";0</c:formatCode>
                <c:ptCount val="8"/>
                <c:pt idx="0">
                  <c:v>718216.26999999932</c:v>
                </c:pt>
                <c:pt idx="1">
                  <c:v>417457.830000002</c:v>
                </c:pt>
                <c:pt idx="2">
                  <c:v>367414.25000000041</c:v>
                </c:pt>
                <c:pt idx="3">
                  <c:v>339210.4900000029</c:v>
                </c:pt>
                <c:pt idx="4">
                  <c:v>174072.76000000042</c:v>
                </c:pt>
                <c:pt idx="5">
                  <c:v>142236.05999999959</c:v>
                </c:pt>
                <c:pt idx="6">
                  <c:v>86449.160000000033</c:v>
                </c:pt>
                <c:pt idx="7">
                  <c:v>52455.239999999467</c:v>
                </c:pt>
              </c:numCache>
            </c:numRef>
          </c:val>
          <c:extLst>
            <c:ext xmlns:c16="http://schemas.microsoft.com/office/drawing/2014/chart" uri="{C3380CC4-5D6E-409C-BE32-E72D297353CC}">
              <c16:uniqueId val="{00000000-FCF9-4C50-A4C6-5471584076A6}"/>
            </c:ext>
          </c:extLst>
        </c:ser>
        <c:dLbls>
          <c:showLegendKey val="0"/>
          <c:showVal val="0"/>
          <c:showCatName val="0"/>
          <c:showSerName val="0"/>
          <c:showPercent val="0"/>
          <c:showBubbleSize val="0"/>
        </c:dLbls>
        <c:gapWidth val="25"/>
        <c:axId val="249470800"/>
        <c:axId val="1044885008"/>
      </c:barChart>
      <c:catAx>
        <c:axId val="249470800"/>
        <c:scaling>
          <c:orientation val="maxMin"/>
        </c:scaling>
        <c:delete val="0"/>
        <c:axPos val="l"/>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lumMod val="95000"/>
                  </a:schemeClr>
                </a:solidFill>
                <a:latin typeface="+mn-lt"/>
                <a:ea typeface="+mn-ea"/>
                <a:cs typeface="+mn-cs"/>
              </a:defRPr>
            </a:pPr>
            <a:endParaRPr lang="en-US"/>
          </a:p>
        </c:txPr>
        <c:crossAx val="1044885008"/>
        <c:crosses val="autoZero"/>
        <c:auto val="1"/>
        <c:lblAlgn val="ctr"/>
        <c:lblOffset val="100"/>
        <c:noMultiLvlLbl val="0"/>
      </c:catAx>
      <c:valAx>
        <c:axId val="1044885008"/>
        <c:scaling>
          <c:orientation val="minMax"/>
        </c:scaling>
        <c:delete val="1"/>
        <c:axPos val="t"/>
        <c:numFmt formatCode="[&gt;=1000000]&quot;$&quot;0,,&quot;M&quot;;[&gt;=1000]&quot;$&quot;0,&quot;K&quot;;0" sourceLinked="1"/>
        <c:majorTickMark val="none"/>
        <c:minorTickMark val="none"/>
        <c:tickLblPos val="nextTo"/>
        <c:crossAx val="2494708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941828254847646E-2"/>
          <c:y val="0.32567482579054613"/>
          <c:w val="0.87811634349030476"/>
          <c:h val="0.50979849563532997"/>
        </c:manualLayout>
      </c:layout>
      <c:barChart>
        <c:barDir val="col"/>
        <c:grouping val="clustered"/>
        <c:varyColors val="0"/>
        <c:ser>
          <c:idx val="0"/>
          <c:order val="0"/>
          <c:tx>
            <c:strRef>
              <c:f>Sheet5!$V$22</c:f>
              <c:strCache>
                <c:ptCount val="1"/>
                <c:pt idx="0">
                  <c:v>Profit Margin2</c:v>
                </c:pt>
              </c:strCache>
            </c:strRef>
          </c:tx>
          <c:spPr>
            <a:solidFill>
              <a:srgbClr val="1F8CB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Sheet5!$U$23:$U$27</c:f>
              <c:strCache>
                <c:ptCount val="5"/>
                <c:pt idx="0">
                  <c:v>0-20</c:v>
                </c:pt>
                <c:pt idx="1">
                  <c:v>21-30</c:v>
                </c:pt>
                <c:pt idx="2">
                  <c:v>31-40</c:v>
                </c:pt>
                <c:pt idx="3">
                  <c:v>41-50</c:v>
                </c:pt>
                <c:pt idx="4">
                  <c:v>51+</c:v>
                </c:pt>
              </c:strCache>
            </c:strRef>
          </c:cat>
          <c:val>
            <c:numRef>
              <c:f>Sheet5!$V$23:$V$27</c:f>
              <c:numCache>
                <c:formatCode>[&gt;=1000000]"$"0,,"M";[&gt;=1000]"$"0,"K";0</c:formatCode>
                <c:ptCount val="5"/>
                <c:pt idx="0">
                  <c:v>57388</c:v>
                </c:pt>
                <c:pt idx="1">
                  <c:v>367524.49</c:v>
                </c:pt>
                <c:pt idx="2">
                  <c:v>439190.27999999805</c:v>
                </c:pt>
                <c:pt idx="3">
                  <c:v>495335.85000000102</c:v>
                </c:pt>
                <c:pt idx="4">
                  <c:v>938073.43999999017</c:v>
                </c:pt>
              </c:numCache>
            </c:numRef>
          </c:val>
          <c:extLst>
            <c:ext xmlns:c16="http://schemas.microsoft.com/office/drawing/2014/chart" uri="{C3380CC4-5D6E-409C-BE32-E72D297353CC}">
              <c16:uniqueId val="{00000000-5E25-4172-A4DF-E08566BE3944}"/>
            </c:ext>
          </c:extLst>
        </c:ser>
        <c:ser>
          <c:idx val="1"/>
          <c:order val="1"/>
          <c:tx>
            <c:strRef>
              <c:f>Sheet5!$W$22</c:f>
              <c:strCache>
                <c:ptCount val="1"/>
                <c:pt idx="0">
                  <c:v>Highlight</c:v>
                </c:pt>
              </c:strCache>
            </c:strRef>
          </c:tx>
          <c:spPr>
            <a:solidFill>
              <a:srgbClr val="1F8CB3"/>
            </a:solidFill>
            <a:ln>
              <a:noFill/>
            </a:ln>
            <a:effectLst/>
          </c:spPr>
          <c:invertIfNegative val="0"/>
          <c:cat>
            <c:strRef>
              <c:f>Sheet5!$U$23:$U$27</c:f>
              <c:strCache>
                <c:ptCount val="5"/>
                <c:pt idx="0">
                  <c:v>0-20</c:v>
                </c:pt>
                <c:pt idx="1">
                  <c:v>21-30</c:v>
                </c:pt>
                <c:pt idx="2">
                  <c:v>31-40</c:v>
                </c:pt>
                <c:pt idx="3">
                  <c:v>41-50</c:v>
                </c:pt>
                <c:pt idx="4">
                  <c:v>51+</c:v>
                </c:pt>
              </c:strCache>
            </c:strRef>
          </c:cat>
          <c:val>
            <c:numRef>
              <c:f>Sheet5!$W$23:$W$27</c:f>
              <c:numCache>
                <c:formatCode>[&gt;=1000000]"$"0,,"M";[&gt;=1000]"$"0,"K";0</c:formatCode>
                <c:ptCount val="5"/>
                <c:pt idx="0">
                  <c:v>0</c:v>
                </c:pt>
                <c:pt idx="1">
                  <c:v>0</c:v>
                </c:pt>
                <c:pt idx="2">
                  <c:v>0</c:v>
                </c:pt>
                <c:pt idx="3">
                  <c:v>495335.85000000102</c:v>
                </c:pt>
                <c:pt idx="4">
                  <c:v>938073.43999999017</c:v>
                </c:pt>
              </c:numCache>
            </c:numRef>
          </c:val>
          <c:extLst>
            <c:ext xmlns:c16="http://schemas.microsoft.com/office/drawing/2014/chart" uri="{C3380CC4-5D6E-409C-BE32-E72D297353CC}">
              <c16:uniqueId val="{00000001-5E25-4172-A4DF-E08566BE3944}"/>
            </c:ext>
          </c:extLst>
        </c:ser>
        <c:dLbls>
          <c:showLegendKey val="0"/>
          <c:showVal val="0"/>
          <c:showCatName val="0"/>
          <c:showSerName val="0"/>
          <c:showPercent val="0"/>
          <c:showBubbleSize val="0"/>
        </c:dLbls>
        <c:gapWidth val="69"/>
        <c:overlap val="100"/>
        <c:axId val="1399736544"/>
        <c:axId val="1550557920"/>
      </c:barChart>
      <c:catAx>
        <c:axId val="1399736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50000"/>
                    <a:lumOff val="50000"/>
                  </a:schemeClr>
                </a:solidFill>
                <a:latin typeface="+mn-lt"/>
                <a:ea typeface="+mn-ea"/>
                <a:cs typeface="+mn-cs"/>
              </a:defRPr>
            </a:pPr>
            <a:endParaRPr lang="en-US"/>
          </a:p>
        </c:txPr>
        <c:crossAx val="1550557920"/>
        <c:crosses val="autoZero"/>
        <c:auto val="1"/>
        <c:lblAlgn val="ctr"/>
        <c:lblOffset val="100"/>
        <c:noMultiLvlLbl val="0"/>
      </c:catAx>
      <c:valAx>
        <c:axId val="1550557920"/>
        <c:scaling>
          <c:orientation val="minMax"/>
        </c:scaling>
        <c:delete val="1"/>
        <c:axPos val="l"/>
        <c:numFmt formatCode="[&gt;=1000000]&quot;$&quot;0,,&quot;M&quot;;[&gt;=1000]&quot;$&quot;0,&quot;K&quot;;0" sourceLinked="1"/>
        <c:majorTickMark val="none"/>
        <c:minorTickMark val="none"/>
        <c:tickLblPos val="nextTo"/>
        <c:crossAx val="139973654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Sheet5!$AI$26</c:f>
              <c:strCache>
                <c:ptCount val="1"/>
                <c:pt idx="0">
                  <c:v>Profit Margin</c:v>
                </c:pt>
              </c:strCache>
            </c:strRef>
          </c:tx>
          <c:spPr>
            <a:solidFill>
              <a:srgbClr val="1F8CB3"/>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Sheet5!$AH$27:$AH$31</c:f>
              <c:strCache>
                <c:ptCount val="5"/>
                <c:pt idx="0">
                  <c:v>Travis Ewing</c:v>
                </c:pt>
                <c:pt idx="1">
                  <c:v>Lisa West</c:v>
                </c:pt>
                <c:pt idx="2">
                  <c:v>Bobby Abbott</c:v>
                </c:pt>
                <c:pt idx="3">
                  <c:v>Christine Hawkins</c:v>
                </c:pt>
                <c:pt idx="4">
                  <c:v>Jeffery Powell</c:v>
                </c:pt>
              </c:strCache>
            </c:strRef>
          </c:cat>
          <c:val>
            <c:numRef>
              <c:f>Sheet5!$AI$27:$AI$31</c:f>
              <c:numCache>
                <c:formatCode>[&gt;=1000000]"$"0,,"M";[&gt;=1000]"$"0,"K";0</c:formatCode>
                <c:ptCount val="5"/>
                <c:pt idx="0">
                  <c:v>130.20000000000073</c:v>
                </c:pt>
                <c:pt idx="1">
                  <c:v>912.82000000000062</c:v>
                </c:pt>
                <c:pt idx="2">
                  <c:v>992.27999999999975</c:v>
                </c:pt>
                <c:pt idx="3">
                  <c:v>1362.7800000000007</c:v>
                </c:pt>
                <c:pt idx="4">
                  <c:v>1387.2399999999998</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EC5E-4D2C-A7D2-326A996BFEF7}"/>
            </c:ext>
          </c:extLst>
        </c:ser>
        <c:dLbls>
          <c:dLblPos val="outEnd"/>
          <c:showLegendKey val="0"/>
          <c:showVal val="1"/>
          <c:showCatName val="0"/>
          <c:showSerName val="0"/>
          <c:showPercent val="0"/>
          <c:showBubbleSize val="0"/>
        </c:dLbls>
        <c:gapWidth val="119"/>
        <c:overlap val="-27"/>
        <c:axId val="1132120080"/>
        <c:axId val="1550566848"/>
      </c:barChart>
      <c:catAx>
        <c:axId val="113212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50000"/>
                    <a:lumOff val="50000"/>
                  </a:schemeClr>
                </a:solidFill>
                <a:latin typeface="+mn-lt"/>
                <a:ea typeface="+mn-ea"/>
                <a:cs typeface="+mn-cs"/>
              </a:defRPr>
            </a:pPr>
            <a:endParaRPr lang="en-US"/>
          </a:p>
        </c:txPr>
        <c:crossAx val="1550566848"/>
        <c:crosses val="autoZero"/>
        <c:auto val="1"/>
        <c:lblAlgn val="ctr"/>
        <c:lblOffset val="100"/>
        <c:noMultiLvlLbl val="0"/>
      </c:catAx>
      <c:valAx>
        <c:axId val="1550566848"/>
        <c:scaling>
          <c:orientation val="minMax"/>
        </c:scaling>
        <c:delete val="1"/>
        <c:axPos val="l"/>
        <c:numFmt formatCode="[&gt;=1000000]&quot;$&quot;0,,&quot;M&quot;;[&gt;=1000]&quot;$&quot;0,&quot;K&quot;;0" sourceLinked="1"/>
        <c:majorTickMark val="none"/>
        <c:minorTickMark val="none"/>
        <c:tickLblPos val="nextTo"/>
        <c:crossAx val="113212008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810298102981029E-2"/>
          <c:y val="0.18487394957983194"/>
          <c:w val="0.94037940379403795"/>
          <c:h val="0.62018262423079473"/>
        </c:manualLayout>
      </c:layout>
      <c:areaChart>
        <c:grouping val="standard"/>
        <c:varyColors val="0"/>
        <c:ser>
          <c:idx val="1"/>
          <c:order val="1"/>
          <c:tx>
            <c:strRef>
              <c:f>Sheet5!$AX$21</c:f>
              <c:strCache>
                <c:ptCount val="1"/>
                <c:pt idx="0">
                  <c:v>Profit Margin</c:v>
                </c:pt>
              </c:strCache>
            </c:strRef>
          </c:tx>
          <c:spPr>
            <a:gradFill flip="none" rotWithShape="1">
              <a:gsLst>
                <a:gs pos="80000">
                  <a:srgbClr val="E3EEF8">
                    <a:alpha val="42000"/>
                  </a:srgbClr>
                </a:gs>
                <a:gs pos="100000">
                  <a:schemeClr val="accent5">
                    <a:lumMod val="0"/>
                    <a:lumOff val="100000"/>
                  </a:schemeClr>
                </a:gs>
                <a:gs pos="1724">
                  <a:schemeClr val="accent5">
                    <a:lumMod val="100000"/>
                    <a:alpha val="20000"/>
                  </a:schemeClr>
                </a:gs>
                <a:gs pos="56000">
                  <a:schemeClr val="accent5">
                    <a:lumMod val="100000"/>
                    <a:alpha val="11000"/>
                  </a:schemeClr>
                </a:gs>
              </a:gsLst>
              <a:path path="circle">
                <a:fillToRect l="50000" t="-80000" r="50000" b="180000"/>
              </a:path>
              <a:tileRect/>
            </a:gradFill>
            <a:ln>
              <a:noFill/>
            </a:ln>
            <a:effectLst/>
          </c:spPr>
          <c:val>
            <c:numRef>
              <c:f>Sheet5!$AX$22:$AX$33</c:f>
              <c:numCache>
                <c:formatCode>General</c:formatCode>
                <c:ptCount val="12"/>
                <c:pt idx="0">
                  <c:v>177715.38000000006</c:v>
                </c:pt>
                <c:pt idx="1">
                  <c:v>177756.57000000004</c:v>
                </c:pt>
                <c:pt idx="2">
                  <c:v>204515.86999999941</c:v>
                </c:pt>
                <c:pt idx="3">
                  <c:v>192977.04000000018</c:v>
                </c:pt>
                <c:pt idx="4">
                  <c:v>205642.85000000033</c:v>
                </c:pt>
                <c:pt idx="5">
                  <c:v>195489.95000000042</c:v>
                </c:pt>
                <c:pt idx="6">
                  <c:v>182737.19000000047</c:v>
                </c:pt>
                <c:pt idx="7">
                  <c:v>208599.36000000034</c:v>
                </c:pt>
                <c:pt idx="8">
                  <c:v>190084.82000000039</c:v>
                </c:pt>
                <c:pt idx="9">
                  <c:v>190384.21999999968</c:v>
                </c:pt>
                <c:pt idx="10">
                  <c:v>192253.24999999942</c:v>
                </c:pt>
                <c:pt idx="11">
                  <c:v>179355.56000000011</c:v>
                </c:pt>
              </c:numCache>
            </c:numRef>
          </c:val>
          <c:extLst>
            <c:ext xmlns:c16="http://schemas.microsoft.com/office/drawing/2014/chart" uri="{C3380CC4-5D6E-409C-BE32-E72D297353CC}">
              <c16:uniqueId val="{0000000D-8AD5-4056-BDC1-C152383A8ACD}"/>
            </c:ext>
          </c:extLst>
        </c:ser>
        <c:dLbls>
          <c:showLegendKey val="0"/>
          <c:showVal val="0"/>
          <c:showCatName val="0"/>
          <c:showSerName val="0"/>
          <c:showPercent val="0"/>
          <c:showBubbleSize val="0"/>
        </c:dLbls>
        <c:axId val="344195984"/>
        <c:axId val="1099170064"/>
      </c:areaChart>
      <c:lineChart>
        <c:grouping val="standard"/>
        <c:varyColors val="0"/>
        <c:ser>
          <c:idx val="0"/>
          <c:order val="0"/>
          <c:tx>
            <c:strRef>
              <c:f>Sheet5!$AW$21</c:f>
              <c:strCache>
                <c:ptCount val="1"/>
                <c:pt idx="0">
                  <c:v>Profit Margin</c:v>
                </c:pt>
              </c:strCache>
            </c:strRef>
          </c:tx>
          <c:spPr>
            <a:ln w="28575" cap="rnd">
              <a:solidFill>
                <a:srgbClr val="1F8CB3"/>
              </a:solidFill>
              <a:round/>
            </a:ln>
            <a:effectLst/>
          </c:spPr>
          <c:marker>
            <c:symbol val="circle"/>
            <c:size val="5"/>
            <c:spPr>
              <a:solidFill>
                <a:srgbClr val="1F8CB3">
                  <a:alpha val="52000"/>
                </a:srgbClr>
              </a:solidFill>
              <a:ln w="9525">
                <a:solidFill>
                  <a:srgbClr val="1F8CB3">
                    <a:alpha val="48000"/>
                  </a:srgbClr>
                </a:solidFill>
              </a:ln>
              <a:effectLst/>
            </c:spPr>
          </c:marker>
          <c:dLbls>
            <c:dLbl>
              <c:idx val="0"/>
              <c:tx>
                <c:rich>
                  <a:bodyPr/>
                  <a:lstStyle/>
                  <a:p>
                    <a:fld id="{3867B655-392A-4F39-84B4-907EA907129E}"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8AD5-4056-BDC1-C152383A8ACD}"/>
                </c:ext>
              </c:extLst>
            </c:dLbl>
            <c:dLbl>
              <c:idx val="1"/>
              <c:tx>
                <c:rich>
                  <a:bodyPr/>
                  <a:lstStyle/>
                  <a:p>
                    <a:fld id="{C56EC7D8-D555-40D6-BE3B-46A8FF5DA561}"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8AD5-4056-BDC1-C152383A8ACD}"/>
                </c:ext>
              </c:extLst>
            </c:dLbl>
            <c:dLbl>
              <c:idx val="2"/>
              <c:tx>
                <c:rich>
                  <a:bodyPr/>
                  <a:lstStyle/>
                  <a:p>
                    <a:fld id="{20254070-5AEF-4170-B277-9E0DB131E1F4}"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AD5-4056-BDC1-C152383A8ACD}"/>
                </c:ext>
              </c:extLst>
            </c:dLbl>
            <c:dLbl>
              <c:idx val="3"/>
              <c:tx>
                <c:rich>
                  <a:bodyPr/>
                  <a:lstStyle/>
                  <a:p>
                    <a:fld id="{4185C41C-47A7-4331-A518-4B295B250227}"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AD5-4056-BDC1-C152383A8ACD}"/>
                </c:ext>
              </c:extLst>
            </c:dLbl>
            <c:dLbl>
              <c:idx val="4"/>
              <c:tx>
                <c:rich>
                  <a:bodyPr/>
                  <a:lstStyle/>
                  <a:p>
                    <a:fld id="{CE238B2F-6627-4832-9F06-008E93163911}"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AD5-4056-BDC1-C152383A8ACD}"/>
                </c:ext>
              </c:extLst>
            </c:dLbl>
            <c:dLbl>
              <c:idx val="5"/>
              <c:tx>
                <c:rich>
                  <a:bodyPr/>
                  <a:lstStyle/>
                  <a:p>
                    <a:fld id="{BF5C6481-436A-493D-9E99-822D5459DA4A}"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AD5-4056-BDC1-C152383A8ACD}"/>
                </c:ext>
              </c:extLst>
            </c:dLbl>
            <c:dLbl>
              <c:idx val="6"/>
              <c:tx>
                <c:rich>
                  <a:bodyPr/>
                  <a:lstStyle/>
                  <a:p>
                    <a:fld id="{CB8DCCDB-C009-4DB3-8FB6-78A650869DE7}"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AD5-4056-BDC1-C152383A8ACD}"/>
                </c:ext>
              </c:extLst>
            </c:dLbl>
            <c:dLbl>
              <c:idx val="7"/>
              <c:tx>
                <c:rich>
                  <a:bodyPr/>
                  <a:lstStyle/>
                  <a:p>
                    <a:fld id="{35F2CA24-EC45-4F53-8596-245B23AB4682}"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AD5-4056-BDC1-C152383A8ACD}"/>
                </c:ext>
              </c:extLst>
            </c:dLbl>
            <c:dLbl>
              <c:idx val="8"/>
              <c:tx>
                <c:rich>
                  <a:bodyPr/>
                  <a:lstStyle/>
                  <a:p>
                    <a:fld id="{DA96B88A-3229-40E3-8568-6D029F03B69B}"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AD5-4056-BDC1-C152383A8ACD}"/>
                </c:ext>
              </c:extLst>
            </c:dLbl>
            <c:dLbl>
              <c:idx val="9"/>
              <c:tx>
                <c:rich>
                  <a:bodyPr/>
                  <a:lstStyle/>
                  <a:p>
                    <a:fld id="{0901B517-3D5C-4A1F-8E69-91E514C6217F}"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8AD5-4056-BDC1-C152383A8ACD}"/>
                </c:ext>
              </c:extLst>
            </c:dLbl>
            <c:dLbl>
              <c:idx val="10"/>
              <c:tx>
                <c:rich>
                  <a:bodyPr/>
                  <a:lstStyle/>
                  <a:p>
                    <a:fld id="{DC82E5EE-BBDC-41C0-AFEF-5ECC29D83EE2}"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8AD5-4056-BDC1-C152383A8ACD}"/>
                </c:ext>
              </c:extLst>
            </c:dLbl>
            <c:dLbl>
              <c:idx val="11"/>
              <c:tx>
                <c:rich>
                  <a:bodyPr/>
                  <a:lstStyle/>
                  <a:p>
                    <a:fld id="{B3C02287-AF09-46D8-B5DC-A2D79BB25DC5}"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8AD5-4056-BDC1-C152383A8AC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Sheet5!$AV$22:$AV$33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Sheet5!$AW$22:$AW$33</c:f>
              <c:numCache>
                <c:formatCode>General</c:formatCode>
                <c:ptCount val="12"/>
                <c:pt idx="0">
                  <c:v>177715.38000000006</c:v>
                </c:pt>
                <c:pt idx="1">
                  <c:v>177756.57000000004</c:v>
                </c:pt>
                <c:pt idx="2">
                  <c:v>204515.86999999941</c:v>
                </c:pt>
                <c:pt idx="3">
                  <c:v>192977.04000000018</c:v>
                </c:pt>
                <c:pt idx="4">
                  <c:v>205642.85000000033</c:v>
                </c:pt>
                <c:pt idx="5">
                  <c:v>195489.95000000042</c:v>
                </c:pt>
                <c:pt idx="6">
                  <c:v>182737.19000000047</c:v>
                </c:pt>
                <c:pt idx="7">
                  <c:v>208599.36000000034</c:v>
                </c:pt>
                <c:pt idx="8">
                  <c:v>190084.82000000039</c:v>
                </c:pt>
                <c:pt idx="9">
                  <c:v>190384.21999999968</c:v>
                </c:pt>
                <c:pt idx="10">
                  <c:v>192253.24999999942</c:v>
                </c:pt>
                <c:pt idx="11">
                  <c:v>179355.56000000011</c:v>
                </c:pt>
              </c:numCache>
            </c:numRef>
          </c:val>
          <c:smooth val="1"/>
          <c:extLst>
            <c:ext xmlns:c15="http://schemas.microsoft.com/office/drawing/2012/chart" uri="{02D57815-91ED-43cb-92C2-25804820EDAC}">
              <c15:datalabelsRange>
                <c15:f>Sheet5!$AX$7:$AX$18</c15:f>
                <c15:dlblRangeCache>
                  <c:ptCount val="12"/>
                  <c:pt idx="1">
                    <c:v>+0%</c:v>
                  </c:pt>
                  <c:pt idx="2">
                    <c:v>+15%</c:v>
                  </c:pt>
                  <c:pt idx="3">
                    <c:v>-6%</c:v>
                  </c:pt>
                  <c:pt idx="4">
                    <c:v>+7%</c:v>
                  </c:pt>
                  <c:pt idx="5">
                    <c:v>-5%</c:v>
                  </c:pt>
                  <c:pt idx="6">
                    <c:v>-7%</c:v>
                  </c:pt>
                  <c:pt idx="7">
                    <c:v>+14%</c:v>
                  </c:pt>
                  <c:pt idx="8">
                    <c:v>-9%</c:v>
                  </c:pt>
                  <c:pt idx="9">
                    <c:v>+0%</c:v>
                  </c:pt>
                  <c:pt idx="10">
                    <c:v>+1%</c:v>
                  </c:pt>
                  <c:pt idx="11">
                    <c:v>-7%</c:v>
                  </c:pt>
                </c15:dlblRangeCache>
              </c15:datalabelsRange>
            </c:ext>
            <c:ext xmlns:c16="http://schemas.microsoft.com/office/drawing/2014/chart" uri="{C3380CC4-5D6E-409C-BE32-E72D297353CC}">
              <c16:uniqueId val="{0000000C-8AD5-4056-BDC1-C152383A8ACD}"/>
            </c:ext>
          </c:extLst>
        </c:ser>
        <c:dLbls>
          <c:showLegendKey val="0"/>
          <c:showVal val="0"/>
          <c:showCatName val="0"/>
          <c:showSerName val="0"/>
          <c:showPercent val="0"/>
          <c:showBubbleSize val="0"/>
        </c:dLbls>
        <c:marker val="1"/>
        <c:smooth val="0"/>
        <c:axId val="344195984"/>
        <c:axId val="1099170064"/>
      </c:lineChart>
      <c:catAx>
        <c:axId val="344195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50000"/>
                    <a:lumOff val="50000"/>
                  </a:schemeClr>
                </a:solidFill>
                <a:latin typeface="+mn-lt"/>
                <a:ea typeface="+mn-ea"/>
                <a:cs typeface="+mn-cs"/>
              </a:defRPr>
            </a:pPr>
            <a:endParaRPr lang="en-US"/>
          </a:p>
        </c:txPr>
        <c:crossAx val="1099170064"/>
        <c:crosses val="autoZero"/>
        <c:auto val="1"/>
        <c:lblAlgn val="ctr"/>
        <c:lblOffset val="100"/>
        <c:noMultiLvlLbl val="0"/>
      </c:catAx>
      <c:valAx>
        <c:axId val="1099170064"/>
        <c:scaling>
          <c:orientation val="minMax"/>
        </c:scaling>
        <c:delete val="1"/>
        <c:axPos val="l"/>
        <c:numFmt formatCode="General" sourceLinked="1"/>
        <c:majorTickMark val="none"/>
        <c:minorTickMark val="none"/>
        <c:tickLblPos val="nextTo"/>
        <c:crossAx val="344195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Sales Design.xlsm]Sheet5!PivotTable14</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8C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7516198704103674E-2"/>
          <c:y val="0.23770491803278687"/>
          <c:w val="0.90496760259179265"/>
          <c:h val="0.57214534658577521"/>
        </c:manualLayout>
      </c:layout>
      <c:barChart>
        <c:barDir val="col"/>
        <c:grouping val="clustered"/>
        <c:varyColors val="0"/>
        <c:ser>
          <c:idx val="0"/>
          <c:order val="0"/>
          <c:tx>
            <c:strRef>
              <c:f>Sheet5!$BC$6</c:f>
              <c:strCache>
                <c:ptCount val="1"/>
                <c:pt idx="0">
                  <c:v>Total</c:v>
                </c:pt>
              </c:strCache>
            </c:strRef>
          </c:tx>
          <c:spPr>
            <a:solidFill>
              <a:srgbClr val="1F8CB3"/>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Sheet5!$BB$7:$BB$13</c:f>
              <c:strCache>
                <c:ptCount val="7"/>
                <c:pt idx="0">
                  <c:v>Sun</c:v>
                </c:pt>
                <c:pt idx="1">
                  <c:v>Mon</c:v>
                </c:pt>
                <c:pt idx="2">
                  <c:v>Tue</c:v>
                </c:pt>
                <c:pt idx="3">
                  <c:v>Wed</c:v>
                </c:pt>
                <c:pt idx="4">
                  <c:v>Thu</c:v>
                </c:pt>
                <c:pt idx="5">
                  <c:v>Fri</c:v>
                </c:pt>
                <c:pt idx="6">
                  <c:v>Sat</c:v>
                </c:pt>
              </c:strCache>
            </c:strRef>
          </c:cat>
          <c:val>
            <c:numRef>
              <c:f>Sheet5!$BC$7:$BC$13</c:f>
              <c:numCache>
                <c:formatCode>[&gt;=1000000]"$"0,,"M";[&gt;=1000]"$"0,"K";0</c:formatCode>
                <c:ptCount val="7"/>
                <c:pt idx="0">
                  <c:v>313403.34999999951</c:v>
                </c:pt>
                <c:pt idx="1">
                  <c:v>342889.85000000324</c:v>
                </c:pt>
                <c:pt idx="2">
                  <c:v>324340.81999999884</c:v>
                </c:pt>
                <c:pt idx="3">
                  <c:v>324189.0599999979</c:v>
                </c:pt>
                <c:pt idx="4">
                  <c:v>340665.27999999869</c:v>
                </c:pt>
                <c:pt idx="5">
                  <c:v>319564.96000000124</c:v>
                </c:pt>
                <c:pt idx="6">
                  <c:v>332458.74000000069</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12FF-4A37-97B3-0609F01F3299}"/>
            </c:ext>
          </c:extLst>
        </c:ser>
        <c:dLbls>
          <c:dLblPos val="outEnd"/>
          <c:showLegendKey val="0"/>
          <c:showVal val="1"/>
          <c:showCatName val="0"/>
          <c:showSerName val="0"/>
          <c:showPercent val="0"/>
          <c:showBubbleSize val="0"/>
        </c:dLbls>
        <c:gapWidth val="84"/>
        <c:overlap val="-27"/>
        <c:axId val="249580592"/>
        <c:axId val="344016064"/>
      </c:barChart>
      <c:catAx>
        <c:axId val="249580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50000"/>
                    <a:lumOff val="50000"/>
                  </a:schemeClr>
                </a:solidFill>
                <a:latin typeface="+mn-lt"/>
                <a:ea typeface="+mn-ea"/>
                <a:cs typeface="+mn-cs"/>
              </a:defRPr>
            </a:pPr>
            <a:endParaRPr lang="en-US"/>
          </a:p>
        </c:txPr>
        <c:crossAx val="344016064"/>
        <c:crosses val="autoZero"/>
        <c:auto val="1"/>
        <c:lblAlgn val="ctr"/>
        <c:lblOffset val="100"/>
        <c:noMultiLvlLbl val="0"/>
      </c:catAx>
      <c:valAx>
        <c:axId val="344016064"/>
        <c:scaling>
          <c:orientation val="minMax"/>
        </c:scaling>
        <c:delete val="1"/>
        <c:axPos val="l"/>
        <c:numFmt formatCode="[&gt;=1000000]&quot;$&quot;0,,&quot;M&quot;;[&gt;=1000]&quot;$&quot;0,&quot;K&quot;;0" sourceLinked="1"/>
        <c:majorTickMark val="none"/>
        <c:minorTickMark val="none"/>
        <c:tickLblPos val="nextTo"/>
        <c:crossAx val="2495805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0.33823903455367049"/>
          <c:w val="0.93888888888888888"/>
          <c:h val="0.51699813296533814"/>
        </c:manualLayout>
      </c:layout>
      <c:barChart>
        <c:barDir val="col"/>
        <c:grouping val="clustered"/>
        <c:varyColors val="0"/>
        <c:ser>
          <c:idx val="0"/>
          <c:order val="0"/>
          <c:tx>
            <c:strRef>
              <c:f>Sheet3!$AI$21</c:f>
              <c:strCache>
                <c:ptCount val="1"/>
                <c:pt idx="0">
                  <c:v>Total Revenue</c:v>
                </c:pt>
              </c:strCache>
            </c:strRef>
          </c:tx>
          <c:spPr>
            <a:solidFill>
              <a:srgbClr val="70C7E6"/>
            </a:solidFill>
            <a:ln>
              <a:noFill/>
            </a:ln>
            <a:effectLst/>
          </c:spPr>
          <c:invertIfNegative val="0"/>
          <c:dLbls>
            <c:dLbl>
              <c:idx val="0"/>
              <c:tx>
                <c:rich>
                  <a:bodyPr/>
                  <a:lstStyle/>
                  <a:p>
                    <a:fld id="{5321A9D3-5BE1-446D-9A00-56AB5C573B6B}" type="CELLRANGE">
                      <a:rPr lang="en-US"/>
                      <a:pPr/>
                      <a:t>[CELLRANGE]</a:t>
                    </a:fld>
                    <a:endParaRPr lang="en-US" baseline="0"/>
                  </a:p>
                  <a:p>
                    <a:fld id="{0DC593E1-A6F6-4993-9F10-36CB95CE78A7}" type="VALUE">
                      <a:rPr lang="en-US"/>
                      <a:pPr/>
                      <a:t>[VALUE]</a:t>
                    </a:fld>
                    <a:endParaRPr lang="en-IN"/>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FC4E-4699-B5BA-72276862ED15}"/>
                </c:ext>
              </c:extLst>
            </c:dLbl>
            <c:dLbl>
              <c:idx val="1"/>
              <c:tx>
                <c:rich>
                  <a:bodyPr/>
                  <a:lstStyle/>
                  <a:p>
                    <a:fld id="{6B89F5E2-E4F4-41FC-B567-ECBA1A1969BC}" type="CELLRANGE">
                      <a:rPr lang="en-US"/>
                      <a:pPr/>
                      <a:t>[CELLRANGE]</a:t>
                    </a:fld>
                    <a:endParaRPr lang="en-US" baseline="0"/>
                  </a:p>
                  <a:p>
                    <a:fld id="{3B988104-DE0D-4F84-BCCF-DA90D9AB6927}" type="VALUE">
                      <a:rPr lang="en-US"/>
                      <a:pPr/>
                      <a:t>[VALUE]</a:t>
                    </a:fld>
                    <a:endParaRPr lang="en-IN"/>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FC4E-4699-B5BA-72276862ED15}"/>
                </c:ext>
              </c:extLst>
            </c:dLbl>
            <c:dLbl>
              <c:idx val="2"/>
              <c:tx>
                <c:rich>
                  <a:bodyPr/>
                  <a:lstStyle/>
                  <a:p>
                    <a:fld id="{B99D772A-B67C-459F-B925-9939CEFB1DA2}" type="CELLRANGE">
                      <a:rPr lang="en-US"/>
                      <a:pPr/>
                      <a:t>[CELLRANGE]</a:t>
                    </a:fld>
                    <a:endParaRPr lang="en-US" baseline="0"/>
                  </a:p>
                  <a:p>
                    <a:fld id="{6A119CB6-3871-4B7E-A860-BBA9A2BB8701}" type="VALUE">
                      <a:rPr lang="en-US"/>
                      <a:pPr/>
                      <a:t>[VALUE]</a:t>
                    </a:fld>
                    <a:endParaRPr lang="en-IN"/>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FC4E-4699-B5BA-72276862ED15}"/>
                </c:ext>
              </c:extLst>
            </c:dLbl>
            <c:dLbl>
              <c:idx val="3"/>
              <c:tx>
                <c:rich>
                  <a:bodyPr/>
                  <a:lstStyle/>
                  <a:p>
                    <a:fld id="{931A9627-FA0D-468B-966D-9DA9964D3C51}" type="CELLRANGE">
                      <a:rPr lang="en-US"/>
                      <a:pPr/>
                      <a:t>[CELLRANGE]</a:t>
                    </a:fld>
                    <a:endParaRPr lang="en-US" baseline="0"/>
                  </a:p>
                  <a:p>
                    <a:fld id="{EAAE23E4-8FA1-400C-AD3F-A1C69F18702A}" type="VALUE">
                      <a:rPr lang="en-US"/>
                      <a:pPr/>
                      <a:t>[VALUE]</a:t>
                    </a:fld>
                    <a:endParaRPr lang="en-IN"/>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FC4E-4699-B5BA-72276862ED15}"/>
                </c:ext>
              </c:extLst>
            </c:dLbl>
            <c:dLbl>
              <c:idx val="4"/>
              <c:tx>
                <c:rich>
                  <a:bodyPr/>
                  <a:lstStyle/>
                  <a:p>
                    <a:fld id="{64FBBB01-1542-4D53-BBE9-9FA6A9B9473E}" type="CELLRANGE">
                      <a:rPr lang="en-US"/>
                      <a:pPr/>
                      <a:t>[CELLRANGE]</a:t>
                    </a:fld>
                    <a:endParaRPr lang="en-US" baseline="0"/>
                  </a:p>
                  <a:p>
                    <a:fld id="{001A8E11-1F66-4447-8F8C-C5ACDB0BB693}" type="VALUE">
                      <a:rPr lang="en-US"/>
                      <a:pPr/>
                      <a:t>[VALUE]</a:t>
                    </a:fld>
                    <a:endParaRPr lang="en-IN"/>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FC4E-4699-B5BA-72276862ED15}"/>
                </c:ext>
              </c:extLst>
            </c:dLbl>
            <c:dLbl>
              <c:idx val="5"/>
              <c:tx>
                <c:rich>
                  <a:bodyPr/>
                  <a:lstStyle/>
                  <a:p>
                    <a:fld id="{A0ECE211-1312-41CA-B657-8CFF9EA02396}" type="CELLRANGE">
                      <a:rPr lang="en-US"/>
                      <a:pPr/>
                      <a:t>[CELLRANGE]</a:t>
                    </a:fld>
                    <a:endParaRPr lang="en-US" baseline="0"/>
                  </a:p>
                  <a:p>
                    <a:fld id="{E1D12AE7-7274-4033-A5FC-95E3775F5974}" type="VALUE">
                      <a:rPr lang="en-US"/>
                      <a:pPr/>
                      <a:t>[VALUE]</a:t>
                    </a:fld>
                    <a:endParaRPr lang="en-IN"/>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FC4E-4699-B5BA-72276862ED15}"/>
                </c:ext>
              </c:extLst>
            </c:dLbl>
            <c:dLbl>
              <c:idx val="6"/>
              <c:tx>
                <c:rich>
                  <a:bodyPr/>
                  <a:lstStyle/>
                  <a:p>
                    <a:fld id="{D96AAB5B-51CB-4C5D-B548-B331E7BFEC96}" type="CELLRANGE">
                      <a:rPr lang="en-US"/>
                      <a:pPr/>
                      <a:t>[CELLRANGE]</a:t>
                    </a:fld>
                    <a:endParaRPr lang="en-US" baseline="0"/>
                  </a:p>
                  <a:p>
                    <a:fld id="{4ED1F92F-CA2E-472B-853D-5A25394BFF82}" type="VALUE">
                      <a:rPr lang="en-US"/>
                      <a:pPr/>
                      <a:t>[VALUE]</a:t>
                    </a:fld>
                    <a:endParaRPr lang="en-IN"/>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FC4E-4699-B5BA-72276862ED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0"/>
              </c:ext>
            </c:extLst>
          </c:dLbls>
          <c:cat>
            <c:strRef>
              <c:f>Sheet3!$AH$22:$AH$28</c:f>
              <c:strCache>
                <c:ptCount val="7"/>
                <c:pt idx="0">
                  <c:v>Sun</c:v>
                </c:pt>
                <c:pt idx="1">
                  <c:v>Mon</c:v>
                </c:pt>
                <c:pt idx="2">
                  <c:v>Tue</c:v>
                </c:pt>
                <c:pt idx="3">
                  <c:v>Wed</c:v>
                </c:pt>
                <c:pt idx="4">
                  <c:v>Thu</c:v>
                </c:pt>
                <c:pt idx="5">
                  <c:v>Fri</c:v>
                </c:pt>
                <c:pt idx="6">
                  <c:v>Sat</c:v>
                </c:pt>
              </c:strCache>
            </c:strRef>
          </c:cat>
          <c:val>
            <c:numRef>
              <c:f>Sheet3!$AI$22:$AI$28</c:f>
              <c:numCache>
                <c:formatCode>[&gt;=1000000]"$"0.0,,"M";[&gt;=1000]"$"0.0,"K";0</c:formatCode>
                <c:ptCount val="7"/>
                <c:pt idx="0">
                  <c:v>69002.399999999994</c:v>
                </c:pt>
                <c:pt idx="1">
                  <c:v>83291.220000000088</c:v>
                </c:pt>
                <c:pt idx="2">
                  <c:v>82443.409999999974</c:v>
                </c:pt>
                <c:pt idx="3">
                  <c:v>70383.140000000014</c:v>
                </c:pt>
                <c:pt idx="4">
                  <c:v>76225.710000000036</c:v>
                </c:pt>
                <c:pt idx="5">
                  <c:v>73924.259999999951</c:v>
                </c:pt>
                <c:pt idx="6">
                  <c:v>70916.86000000003</c:v>
                </c:pt>
              </c:numCache>
            </c:numRef>
          </c:val>
          <c:extLst>
            <c:ext xmlns:c15="http://schemas.microsoft.com/office/drawing/2012/chart" uri="{02D57815-91ED-43cb-92C2-25804820EDAC}">
              <c15:datalabelsRange>
                <c15:f>Sheet3!$AJ$9:$AJ$15</c15:f>
                <c15:dlblRangeCache>
                  <c:ptCount val="7"/>
                  <c:pt idx="1">
                    <c:v>+20.7%</c:v>
                  </c:pt>
                  <c:pt idx="2">
                    <c:v>-1.0%</c:v>
                  </c:pt>
                  <c:pt idx="3">
                    <c:v>-14.6%</c:v>
                  </c:pt>
                  <c:pt idx="4">
                    <c:v>+8.3%</c:v>
                  </c:pt>
                  <c:pt idx="5">
                    <c:v>-3.0%</c:v>
                  </c:pt>
                  <c:pt idx="6">
                    <c:v>-4.1%</c:v>
                  </c:pt>
                </c15:dlblRangeCache>
              </c15:datalabelsRange>
            </c:ext>
            <c:ext xmlns:c16="http://schemas.microsoft.com/office/drawing/2014/chart" uri="{C3380CC4-5D6E-409C-BE32-E72D297353CC}">
              <c16:uniqueId val="{00000007-FC4E-4699-B5BA-72276862ED15}"/>
            </c:ext>
          </c:extLst>
        </c:ser>
        <c:ser>
          <c:idx val="1"/>
          <c:order val="1"/>
          <c:tx>
            <c:strRef>
              <c:f>Sheet3!$AJ$21</c:f>
              <c:strCache>
                <c:ptCount val="1"/>
                <c:pt idx="0">
                  <c:v>Highlight Above</c:v>
                </c:pt>
              </c:strCache>
            </c:strRef>
          </c:tx>
          <c:spPr>
            <a:solidFill>
              <a:srgbClr val="1F8CB3"/>
            </a:solidFill>
            <a:ln>
              <a:noFill/>
            </a:ln>
            <a:effectLst/>
          </c:spPr>
          <c:invertIfNegative val="0"/>
          <c:dLbls>
            <c:delete val="1"/>
          </c:dLbls>
          <c:val>
            <c:numRef>
              <c:f>Sheet3!$AJ$22:$AJ$28</c:f>
              <c:numCache>
                <c:formatCode>[&gt;=1000000]0.0,,"M";[&gt;=1000]0.0,"K";0</c:formatCode>
                <c:ptCount val="7"/>
                <c:pt idx="0">
                  <c:v>0</c:v>
                </c:pt>
                <c:pt idx="1">
                  <c:v>83291.220000000088</c:v>
                </c:pt>
                <c:pt idx="2">
                  <c:v>82443.409999999974</c:v>
                </c:pt>
                <c:pt idx="3">
                  <c:v>0</c:v>
                </c:pt>
                <c:pt idx="4">
                  <c:v>76225.710000000036</c:v>
                </c:pt>
                <c:pt idx="5">
                  <c:v>0</c:v>
                </c:pt>
                <c:pt idx="6">
                  <c:v>0</c:v>
                </c:pt>
              </c:numCache>
            </c:numRef>
          </c:val>
          <c:extLst>
            <c:ext xmlns:c16="http://schemas.microsoft.com/office/drawing/2014/chart" uri="{C3380CC4-5D6E-409C-BE32-E72D297353CC}">
              <c16:uniqueId val="{00000008-FC4E-4699-B5BA-72276862ED15}"/>
            </c:ext>
          </c:extLst>
        </c:ser>
        <c:dLbls>
          <c:dLblPos val="outEnd"/>
          <c:showLegendKey val="0"/>
          <c:showVal val="1"/>
          <c:showCatName val="0"/>
          <c:showSerName val="0"/>
          <c:showPercent val="0"/>
          <c:showBubbleSize val="0"/>
        </c:dLbls>
        <c:gapWidth val="74"/>
        <c:overlap val="100"/>
        <c:axId val="1853077023"/>
        <c:axId val="708704623"/>
      </c:barChart>
      <c:lineChart>
        <c:grouping val="standard"/>
        <c:varyColors val="0"/>
        <c:ser>
          <c:idx val="2"/>
          <c:order val="2"/>
          <c:tx>
            <c:strRef>
              <c:f>Sheet3!$AK$21</c:f>
              <c:strCache>
                <c:ptCount val="1"/>
                <c:pt idx="0">
                  <c:v>Average</c:v>
                </c:pt>
              </c:strCache>
            </c:strRef>
          </c:tx>
          <c:spPr>
            <a:ln w="19050" cap="rnd">
              <a:solidFill>
                <a:schemeClr val="bg1">
                  <a:lumMod val="65000"/>
                </a:schemeClr>
              </a:solidFill>
              <a:prstDash val="lgDash"/>
              <a:round/>
            </a:ln>
            <a:effectLst/>
          </c:spPr>
          <c:marker>
            <c:symbol val="none"/>
          </c:marker>
          <c:val>
            <c:numRef>
              <c:f>Sheet3!$AK$22:$AK$28</c:f>
              <c:numCache>
                <c:formatCode>[&gt;=1000000]"$"0.0,,"M";[&gt;=1000]"$"0.0,"K";0</c:formatCode>
                <c:ptCount val="7"/>
                <c:pt idx="0">
                  <c:v>75169.571428571435</c:v>
                </c:pt>
                <c:pt idx="1">
                  <c:v>75169.571428571435</c:v>
                </c:pt>
                <c:pt idx="2">
                  <c:v>75169.571428571435</c:v>
                </c:pt>
                <c:pt idx="3">
                  <c:v>75169.571428571435</c:v>
                </c:pt>
                <c:pt idx="4">
                  <c:v>75169.571428571435</c:v>
                </c:pt>
                <c:pt idx="5">
                  <c:v>75169.571428571435</c:v>
                </c:pt>
                <c:pt idx="6">
                  <c:v>75169.571428571435</c:v>
                </c:pt>
              </c:numCache>
            </c:numRef>
          </c:val>
          <c:smooth val="0"/>
          <c:extLst>
            <c:ext xmlns:c16="http://schemas.microsoft.com/office/drawing/2014/chart" uri="{C3380CC4-5D6E-409C-BE32-E72D297353CC}">
              <c16:uniqueId val="{00000000-CE75-42DE-B394-AC72CE713A37}"/>
            </c:ext>
          </c:extLst>
        </c:ser>
        <c:dLbls>
          <c:showLegendKey val="0"/>
          <c:showVal val="0"/>
          <c:showCatName val="0"/>
          <c:showSerName val="0"/>
          <c:showPercent val="0"/>
          <c:showBubbleSize val="0"/>
        </c:dLbls>
        <c:marker val="1"/>
        <c:smooth val="0"/>
        <c:axId val="1853077023"/>
        <c:axId val="708704623"/>
      </c:lineChart>
      <c:catAx>
        <c:axId val="18530770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708704623"/>
        <c:crosses val="autoZero"/>
        <c:auto val="1"/>
        <c:lblAlgn val="ctr"/>
        <c:lblOffset val="100"/>
        <c:noMultiLvlLbl val="0"/>
      </c:catAx>
      <c:valAx>
        <c:axId val="708704623"/>
        <c:scaling>
          <c:orientation val="minMax"/>
        </c:scaling>
        <c:delete val="1"/>
        <c:axPos val="l"/>
        <c:numFmt formatCode="[&gt;=1000000]&quot;$&quot;0.0,,&quot;M&quot;;[&gt;=1000]&quot;$&quot;0.0,&quot;K&quot;;0" sourceLinked="1"/>
        <c:majorTickMark val="none"/>
        <c:minorTickMark val="none"/>
        <c:tickLblPos val="nextTo"/>
        <c:crossAx val="185307702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441276882168081E-2"/>
          <c:y val="0.30775153105861769"/>
          <c:w val="0.8851174462356638"/>
          <c:h val="0.5408731408573928"/>
        </c:manualLayout>
      </c:layout>
      <c:barChart>
        <c:barDir val="col"/>
        <c:grouping val="clustered"/>
        <c:varyColors val="0"/>
        <c:ser>
          <c:idx val="0"/>
          <c:order val="0"/>
          <c:tx>
            <c:strRef>
              <c:f>Sheet3!$AR$19</c:f>
              <c:strCache>
                <c:ptCount val="1"/>
                <c:pt idx="0">
                  <c:v>Total Revenue</c:v>
                </c:pt>
              </c:strCache>
            </c:strRef>
          </c:tx>
          <c:spPr>
            <a:solidFill>
              <a:srgbClr val="70C7E6"/>
            </a:solidFill>
            <a:ln>
              <a:noFill/>
            </a:ln>
            <a:effectLst/>
          </c:spPr>
          <c:invertIfNegative val="0"/>
          <c:dLbls>
            <c:dLbl>
              <c:idx val="0"/>
              <c:tx>
                <c:rich>
                  <a:bodyPr/>
                  <a:lstStyle/>
                  <a:p>
                    <a:fld id="{083A241E-9610-427E-84A5-3CAEB80200C4}" type="CELLRANGE">
                      <a:rPr lang="en-US" baseline="0"/>
                      <a:pPr/>
                      <a:t>[CELLRANGE]</a:t>
                    </a:fld>
                    <a:r>
                      <a:rPr lang="en-US" baseline="0"/>
                      <a:t>, </a:t>
                    </a:r>
                    <a:fld id="{77261D94-B8E3-4F0F-9294-3081239564D8}"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9D-493C-A2DC-92726EDF2BC6}"/>
                </c:ext>
              </c:extLst>
            </c:dLbl>
            <c:dLbl>
              <c:idx val="1"/>
              <c:tx>
                <c:rich>
                  <a:bodyPr/>
                  <a:lstStyle/>
                  <a:p>
                    <a:fld id="{2515AA3F-8F8F-4513-8016-9EECECD63E27}" type="CELLRANGE">
                      <a:rPr lang="en-US"/>
                      <a:pPr/>
                      <a:t>[CELLRANGE]</a:t>
                    </a:fld>
                    <a:r>
                      <a:rPr lang="en-US" baseline="0"/>
                      <a:t>, </a:t>
                    </a:r>
                    <a:fld id="{EACFED24-3D90-45C7-B3EC-636FA4CC816C}"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9D-493C-A2DC-92726EDF2BC6}"/>
                </c:ext>
              </c:extLst>
            </c:dLbl>
            <c:dLbl>
              <c:idx val="2"/>
              <c:tx>
                <c:rich>
                  <a:bodyPr/>
                  <a:lstStyle/>
                  <a:p>
                    <a:fld id="{91332357-C311-4DCA-B230-7ED957FA06DF}" type="CELLRANGE">
                      <a:rPr lang="en-US"/>
                      <a:pPr/>
                      <a:t>[CELLRANGE]</a:t>
                    </a:fld>
                    <a:r>
                      <a:rPr lang="en-US" baseline="0"/>
                      <a:t>, </a:t>
                    </a:r>
                    <a:fld id="{0CD5DC6E-9E5C-4223-9035-C3416CF13E35}"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9D-493C-A2DC-92726EDF2BC6}"/>
                </c:ext>
              </c:extLst>
            </c:dLbl>
            <c:dLbl>
              <c:idx val="3"/>
              <c:tx>
                <c:rich>
                  <a:bodyPr/>
                  <a:lstStyle/>
                  <a:p>
                    <a:fld id="{36C51377-4CDD-4272-81F5-B7FEAA4AE0A2}" type="CELLRANGE">
                      <a:rPr lang="en-US"/>
                      <a:pPr/>
                      <a:t>[CELLRANGE]</a:t>
                    </a:fld>
                    <a:r>
                      <a:rPr lang="en-US" baseline="0"/>
                      <a:t>, </a:t>
                    </a:r>
                    <a:fld id="{423742E9-A7FA-45F7-A793-D70D5E432C11}"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9D-493C-A2DC-92726EDF2BC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Sheet3!$AQ$20:$AQ$23</c:f>
              <c:strCache>
                <c:ptCount val="4"/>
                <c:pt idx="0">
                  <c:v>Q-1</c:v>
                </c:pt>
                <c:pt idx="1">
                  <c:v>Q-2</c:v>
                </c:pt>
                <c:pt idx="2">
                  <c:v>Q-3</c:v>
                </c:pt>
                <c:pt idx="3">
                  <c:v>Q-4</c:v>
                </c:pt>
              </c:strCache>
            </c:strRef>
          </c:cat>
          <c:val>
            <c:numRef>
              <c:f>Sheet3!$AR$20:$AR$23</c:f>
              <c:numCache>
                <c:formatCode>[&gt;=1000000]0.0,,"M";[&gt;=1000]0.0,"K";0</c:formatCode>
                <c:ptCount val="4"/>
                <c:pt idx="0">
                  <c:v>127724.23000000003</c:v>
                </c:pt>
                <c:pt idx="1">
                  <c:v>140143.63999999996</c:v>
                </c:pt>
                <c:pt idx="2">
                  <c:v>122409.13000000003</c:v>
                </c:pt>
                <c:pt idx="3">
                  <c:v>135910.00000000003</c:v>
                </c:pt>
              </c:numCache>
            </c:numRef>
          </c:val>
          <c:extLst>
            <c:ext xmlns:c15="http://schemas.microsoft.com/office/drawing/2012/chart" uri="{02D57815-91ED-43cb-92C2-25804820EDAC}">
              <c15:datalabelsRange>
                <c15:f>Sheet3!$AS$9:$AS$12</c15:f>
                <c15:dlblRangeCache>
                  <c:ptCount val="4"/>
                  <c:pt idx="1">
                    <c:v>+9.7%</c:v>
                  </c:pt>
                  <c:pt idx="2">
                    <c:v>-12.7%</c:v>
                  </c:pt>
                  <c:pt idx="3">
                    <c:v>+11.0%</c:v>
                  </c:pt>
                </c15:dlblRangeCache>
              </c15:datalabelsRange>
            </c:ext>
            <c:ext xmlns:c16="http://schemas.microsoft.com/office/drawing/2014/chart" uri="{C3380CC4-5D6E-409C-BE32-E72D297353CC}">
              <c16:uniqueId val="{00000004-629D-493C-A2DC-92726EDF2BC6}"/>
            </c:ext>
          </c:extLst>
        </c:ser>
        <c:ser>
          <c:idx val="1"/>
          <c:order val="1"/>
          <c:tx>
            <c:strRef>
              <c:f>Sheet3!$AS$19</c:f>
              <c:strCache>
                <c:ptCount val="1"/>
                <c:pt idx="0">
                  <c:v>Highlight Above</c:v>
                </c:pt>
              </c:strCache>
            </c:strRef>
          </c:tx>
          <c:spPr>
            <a:solidFill>
              <a:srgbClr val="1F8CB3"/>
            </a:solidFill>
            <a:ln>
              <a:noFill/>
            </a:ln>
            <a:effectLst/>
          </c:spPr>
          <c:invertIfNegative val="0"/>
          <c:dLbls>
            <c:delete val="1"/>
          </c:dLbls>
          <c:val>
            <c:numRef>
              <c:f>Sheet3!$AS$20:$AS$23</c:f>
              <c:numCache>
                <c:formatCode>[&gt;=1000000]0.0,,"M";[&gt;=1000]0.0,"K";0</c:formatCode>
                <c:ptCount val="4"/>
                <c:pt idx="0">
                  <c:v>0</c:v>
                </c:pt>
                <c:pt idx="1">
                  <c:v>140143.63999999996</c:v>
                </c:pt>
                <c:pt idx="2">
                  <c:v>0</c:v>
                </c:pt>
                <c:pt idx="3">
                  <c:v>135910.00000000003</c:v>
                </c:pt>
              </c:numCache>
            </c:numRef>
          </c:val>
          <c:extLst>
            <c:ext xmlns:c16="http://schemas.microsoft.com/office/drawing/2014/chart" uri="{C3380CC4-5D6E-409C-BE32-E72D297353CC}">
              <c16:uniqueId val="{00000000-C99C-4AD0-A68F-4625B4D2DC47}"/>
            </c:ext>
          </c:extLst>
        </c:ser>
        <c:dLbls>
          <c:dLblPos val="outEnd"/>
          <c:showLegendKey val="0"/>
          <c:showVal val="1"/>
          <c:showCatName val="0"/>
          <c:showSerName val="0"/>
          <c:showPercent val="0"/>
          <c:showBubbleSize val="0"/>
        </c:dLbls>
        <c:gapWidth val="74"/>
        <c:overlap val="100"/>
        <c:axId val="2084489599"/>
        <c:axId val="1194362415"/>
      </c:barChart>
      <c:lineChart>
        <c:grouping val="standard"/>
        <c:varyColors val="0"/>
        <c:ser>
          <c:idx val="2"/>
          <c:order val="2"/>
          <c:tx>
            <c:strRef>
              <c:f>Sheet3!$AT$19</c:f>
              <c:strCache>
                <c:ptCount val="1"/>
                <c:pt idx="0">
                  <c:v>Average</c:v>
                </c:pt>
              </c:strCache>
            </c:strRef>
          </c:tx>
          <c:spPr>
            <a:ln w="15875" cap="rnd">
              <a:solidFill>
                <a:schemeClr val="accent3"/>
              </a:solidFill>
              <a:prstDash val="lgDash"/>
              <a:round/>
            </a:ln>
            <a:effectLst/>
          </c:spPr>
          <c:marker>
            <c:symbol val="none"/>
          </c:marker>
          <c:val>
            <c:numRef>
              <c:f>Sheet3!$AT$20:$AT$23</c:f>
              <c:numCache>
                <c:formatCode>[&gt;=1000000]0.0,,"M";[&gt;=1000]0.0,"K";0</c:formatCode>
                <c:ptCount val="4"/>
                <c:pt idx="0">
                  <c:v>131546.75</c:v>
                </c:pt>
                <c:pt idx="1">
                  <c:v>131546.75</c:v>
                </c:pt>
                <c:pt idx="2">
                  <c:v>131546.75</c:v>
                </c:pt>
                <c:pt idx="3">
                  <c:v>131546.75</c:v>
                </c:pt>
              </c:numCache>
            </c:numRef>
          </c:val>
          <c:smooth val="0"/>
          <c:extLst>
            <c:ext xmlns:c16="http://schemas.microsoft.com/office/drawing/2014/chart" uri="{C3380CC4-5D6E-409C-BE32-E72D297353CC}">
              <c16:uniqueId val="{00000001-C99C-4AD0-A68F-4625B4D2DC47}"/>
            </c:ext>
          </c:extLst>
        </c:ser>
        <c:dLbls>
          <c:showLegendKey val="0"/>
          <c:showVal val="0"/>
          <c:showCatName val="0"/>
          <c:showSerName val="0"/>
          <c:showPercent val="0"/>
          <c:showBubbleSize val="0"/>
        </c:dLbls>
        <c:marker val="1"/>
        <c:smooth val="0"/>
        <c:axId val="2084489599"/>
        <c:axId val="1194362415"/>
      </c:lineChart>
      <c:catAx>
        <c:axId val="2084489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194362415"/>
        <c:crosses val="autoZero"/>
        <c:auto val="1"/>
        <c:lblAlgn val="ctr"/>
        <c:lblOffset val="100"/>
        <c:noMultiLvlLbl val="0"/>
      </c:catAx>
      <c:valAx>
        <c:axId val="1194362415"/>
        <c:scaling>
          <c:orientation val="minMax"/>
        </c:scaling>
        <c:delete val="1"/>
        <c:axPos val="l"/>
        <c:numFmt formatCode="[&gt;=1000000]0.0,,&quot;M&quot;;[&gt;=1000]0.0,&quot;K&quot;;0" sourceLinked="1"/>
        <c:majorTickMark val="none"/>
        <c:minorTickMark val="none"/>
        <c:tickLblPos val="nextTo"/>
        <c:crossAx val="208448959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534418022528161E-2"/>
          <c:y val="0.20533880903490759"/>
          <c:w val="0.9449311639549437"/>
          <c:h val="0.70431211498973301"/>
        </c:manualLayout>
      </c:layout>
      <c:barChart>
        <c:barDir val="col"/>
        <c:grouping val="clustered"/>
        <c:varyColors val="0"/>
        <c:ser>
          <c:idx val="0"/>
          <c:order val="0"/>
          <c:spPr>
            <a:solidFill>
              <a:srgbClr val="7BCA01"/>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Sheet3!$U$9:$U$20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Sheet3!$V$9:$V$20</c:f>
              <c:numCache>
                <c:formatCode>\+0.0%;\-0.0%</c:formatCode>
                <c:ptCount val="12"/>
                <c:pt idx="0">
                  <c:v>-0.31561069220841009</c:v>
                </c:pt>
                <c:pt idx="1">
                  <c:v>-8.0251630179268577E-2</c:v>
                </c:pt>
                <c:pt idx="2">
                  <c:v>5.4414512922465012E-2</c:v>
                </c:pt>
                <c:pt idx="3">
                  <c:v>-0.13465266307832793</c:v>
                </c:pt>
                <c:pt idx="4">
                  <c:v>0.12043148334072672</c:v>
                </c:pt>
                <c:pt idx="5">
                  <c:v>0.13713729703915911</c:v>
                </c:pt>
                <c:pt idx="6">
                  <c:v>-0.3418300756620431</c:v>
                </c:pt>
                <c:pt idx="7">
                  <c:v>-4.9467978317607054E-2</c:v>
                </c:pt>
                <c:pt idx="8">
                  <c:v>-0.22157536237903375</c:v>
                </c:pt>
                <c:pt idx="9">
                  <c:v>-0.1904703420357475</c:v>
                </c:pt>
                <c:pt idx="10">
                  <c:v>-4.4525679758308193E-2</c:v>
                </c:pt>
                <c:pt idx="11">
                  <c:v>-0.23733626813406772</c:v>
                </c:pt>
              </c:numCache>
            </c:numRef>
          </c:val>
          <c:extLst>
            <c:ext xmlns:c14="http://schemas.microsoft.com/office/drawing/2007/8/2/chart" uri="{6F2FDCE9-48DA-4B69-8628-5D25D57E5C99}">
              <c14:invertSolidFillFmt>
                <c14:spPr xmlns:c14="http://schemas.microsoft.com/office/drawing/2007/8/2/chart">
                  <a:solidFill>
                    <a:srgbClr val="FF0101"/>
                  </a:solidFill>
                  <a:ln>
                    <a:noFill/>
                  </a:ln>
                  <a:effectLst/>
                </c14:spPr>
              </c14:invertSolidFillFmt>
            </c:ext>
            <c:ext xmlns:c16="http://schemas.microsoft.com/office/drawing/2014/chart" uri="{C3380CC4-5D6E-409C-BE32-E72D297353CC}">
              <c16:uniqueId val="{00000000-3CFE-4F2D-A6AF-27B1CFB52DE0}"/>
            </c:ext>
          </c:extLst>
        </c:ser>
        <c:dLbls>
          <c:showLegendKey val="0"/>
          <c:showVal val="0"/>
          <c:showCatName val="0"/>
          <c:showSerName val="0"/>
          <c:showPercent val="0"/>
          <c:showBubbleSize val="0"/>
        </c:dLbls>
        <c:gapWidth val="119"/>
        <c:overlap val="-27"/>
        <c:axId val="1116738239"/>
        <c:axId val="55091168"/>
      </c:barChart>
      <c:catAx>
        <c:axId val="1116738239"/>
        <c:scaling>
          <c:orientation val="minMax"/>
        </c:scaling>
        <c:delete val="1"/>
        <c:axPos val="b"/>
        <c:numFmt formatCode="General" sourceLinked="1"/>
        <c:majorTickMark val="none"/>
        <c:minorTickMark val="none"/>
        <c:tickLblPos val="nextTo"/>
        <c:crossAx val="55091168"/>
        <c:crosses val="autoZero"/>
        <c:auto val="1"/>
        <c:lblAlgn val="ctr"/>
        <c:lblOffset val="100"/>
        <c:noMultiLvlLbl val="0"/>
      </c:catAx>
      <c:valAx>
        <c:axId val="55091168"/>
        <c:scaling>
          <c:orientation val="minMax"/>
        </c:scaling>
        <c:delete val="1"/>
        <c:axPos val="l"/>
        <c:numFmt formatCode="\+0.0%;\-0.0%" sourceLinked="1"/>
        <c:majorTickMark val="none"/>
        <c:minorTickMark val="none"/>
        <c:tickLblPos val="nextTo"/>
        <c:crossAx val="111673823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9155847005192463E-2"/>
          <c:y val="0.18207681365576103"/>
          <c:w val="0.8735995709514639"/>
          <c:h val="0.55577020866701765"/>
        </c:manualLayout>
      </c:layout>
      <c:lineChart>
        <c:grouping val="standard"/>
        <c:varyColors val="0"/>
        <c:ser>
          <c:idx val="0"/>
          <c:order val="0"/>
          <c:tx>
            <c:strRef>
              <c:f>Sheet3!$Y$8</c:f>
              <c:strCache>
                <c:ptCount val="1"/>
                <c:pt idx="0">
                  <c:v>Revenue</c:v>
                </c:pt>
              </c:strCache>
            </c:strRef>
          </c:tx>
          <c:spPr>
            <a:ln w="28575" cap="rnd">
              <a:solidFill>
                <a:schemeClr val="bg1">
                  <a:lumMod val="50000"/>
                </a:schemeClr>
              </a:solidFill>
              <a:round/>
            </a:ln>
            <a:effectLst/>
          </c:spPr>
          <c:marker>
            <c:symbol val="circle"/>
            <c:size val="5"/>
            <c:spPr>
              <a:solidFill>
                <a:schemeClr val="bg1">
                  <a:lumMod val="50000"/>
                </a:schemeClr>
              </a:solidFill>
              <a:ln w="9525">
                <a:solidFill>
                  <a:schemeClr val="bg1">
                    <a:lumMod val="50000"/>
                  </a:schemeClr>
                </a:solidFill>
              </a:ln>
              <a:effectLst/>
            </c:spPr>
          </c:marker>
          <c:dLbls>
            <c:dLbl>
              <c:idx val="0"/>
              <c:tx>
                <c:rich>
                  <a:bodyPr/>
                  <a:lstStyle/>
                  <a:p>
                    <a:fld id="{DE8FA97C-0951-447C-88A0-C225DD0D79C8}"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1629-4F6B-B070-627EF00FBB53}"/>
                </c:ext>
              </c:extLst>
            </c:dLbl>
            <c:dLbl>
              <c:idx val="1"/>
              <c:tx>
                <c:rich>
                  <a:bodyPr/>
                  <a:lstStyle/>
                  <a:p>
                    <a:fld id="{170BDFD9-C87C-455C-AC4D-6D31DD9C5D16}"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1629-4F6B-B070-627EF00FBB53}"/>
                </c:ext>
              </c:extLst>
            </c:dLbl>
            <c:dLbl>
              <c:idx val="2"/>
              <c:tx>
                <c:rich>
                  <a:bodyPr/>
                  <a:lstStyle/>
                  <a:p>
                    <a:fld id="{AD3293B1-A3F9-4D51-9209-6A5465485D9F}"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1629-4F6B-B070-627EF00FBB53}"/>
                </c:ext>
              </c:extLst>
            </c:dLbl>
            <c:dLbl>
              <c:idx val="3"/>
              <c:tx>
                <c:rich>
                  <a:bodyPr/>
                  <a:lstStyle/>
                  <a:p>
                    <a:fld id="{9316FCED-777F-4C21-A1EF-F53BC90CAF96}"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629-4F6B-B070-627EF00FBB53}"/>
                </c:ext>
              </c:extLst>
            </c:dLbl>
            <c:dLbl>
              <c:idx val="4"/>
              <c:tx>
                <c:rich>
                  <a:bodyPr/>
                  <a:lstStyle/>
                  <a:p>
                    <a:fld id="{3E32CD60-1365-4020-A3FC-5A2840ED8F23}"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1629-4F6B-B070-627EF00FBB53}"/>
                </c:ext>
              </c:extLst>
            </c:dLbl>
            <c:dLbl>
              <c:idx val="5"/>
              <c:tx>
                <c:rich>
                  <a:bodyPr/>
                  <a:lstStyle/>
                  <a:p>
                    <a:fld id="{F92FD1B9-2BFE-4D30-88F4-7331EAD3B7B9}"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1629-4F6B-B070-627EF00FBB53}"/>
                </c:ext>
              </c:extLst>
            </c:dLbl>
            <c:dLbl>
              <c:idx val="6"/>
              <c:tx>
                <c:rich>
                  <a:bodyPr/>
                  <a:lstStyle/>
                  <a:p>
                    <a:fld id="{9C73BDCD-5B35-4DB0-BD0F-0B5B7301D47E}"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629-4F6B-B070-627EF00FBB53}"/>
                </c:ext>
              </c:extLst>
            </c:dLbl>
            <c:dLbl>
              <c:idx val="7"/>
              <c:tx>
                <c:rich>
                  <a:bodyPr/>
                  <a:lstStyle/>
                  <a:p>
                    <a:fld id="{E973478C-5260-4E2C-957B-84FEB5AB462D}"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629-4F6B-B070-627EF00FBB53}"/>
                </c:ext>
              </c:extLst>
            </c:dLbl>
            <c:dLbl>
              <c:idx val="8"/>
              <c:tx>
                <c:rich>
                  <a:bodyPr/>
                  <a:lstStyle/>
                  <a:p>
                    <a:fld id="{9B9B7C35-23D0-4D7F-8CFD-417451E6E03B}"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629-4F6B-B070-627EF00FBB53}"/>
                </c:ext>
              </c:extLst>
            </c:dLbl>
            <c:dLbl>
              <c:idx val="9"/>
              <c:tx>
                <c:rich>
                  <a:bodyPr/>
                  <a:lstStyle/>
                  <a:p>
                    <a:fld id="{617AA31C-C2B3-4F2D-AA97-5928F828AA7C}"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1629-4F6B-B070-627EF00FBB53}"/>
                </c:ext>
              </c:extLst>
            </c:dLbl>
            <c:dLbl>
              <c:idx val="10"/>
              <c:tx>
                <c:rich>
                  <a:bodyPr/>
                  <a:lstStyle/>
                  <a:p>
                    <a:fld id="{3810F305-644F-449D-8C1A-6AE0B9BD26BA}"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1629-4F6B-B070-627EF00FBB53}"/>
                </c:ext>
              </c:extLst>
            </c:dLbl>
            <c:dLbl>
              <c:idx val="11"/>
              <c:tx>
                <c:rich>
                  <a:bodyPr/>
                  <a:lstStyle/>
                  <a:p>
                    <a:fld id="{EFE2401A-92CA-4D16-BF1F-DCB523EA7184}"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1629-4F6B-B070-627EF00FBB53}"/>
                </c:ext>
              </c:extLst>
            </c:dLbl>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50000"/>
                        <a:lumOff val="50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Sheet3!$X$9:$X$20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Sheet3!$Y$9:$Y$20</c:f>
              <c:numCache>
                <c:formatCode>[&gt;=1000000]0.0,,"M";[&gt;=1000]0.0,"K";0</c:formatCode>
                <c:ptCount val="12"/>
                <c:pt idx="0">
                  <c:v>40299.57999999998</c:v>
                </c:pt>
                <c:pt idx="1">
                  <c:v>44995.01</c:v>
                </c:pt>
                <c:pt idx="2">
                  <c:v>42429.639999999992</c:v>
                </c:pt>
                <c:pt idx="3">
                  <c:v>44533.37000000001</c:v>
                </c:pt>
                <c:pt idx="4">
                  <c:v>47986.959999999985</c:v>
                </c:pt>
                <c:pt idx="5">
                  <c:v>47623.309999999983</c:v>
                </c:pt>
                <c:pt idx="6">
                  <c:v>37578.869999999988</c:v>
                </c:pt>
                <c:pt idx="7">
                  <c:v>47345.999999999993</c:v>
                </c:pt>
                <c:pt idx="8">
                  <c:v>37484.260000000009</c:v>
                </c:pt>
                <c:pt idx="9">
                  <c:v>47193.959999999992</c:v>
                </c:pt>
                <c:pt idx="10">
                  <c:v>50601.919999999998</c:v>
                </c:pt>
                <c:pt idx="11">
                  <c:v>38114.119999999966</c:v>
                </c:pt>
              </c:numCache>
            </c:numRef>
          </c:val>
          <c:smooth val="1"/>
          <c:extLst>
            <c:ext xmlns:c15="http://schemas.microsoft.com/office/drawing/2012/chart" uri="{02D57815-91ED-43cb-92C2-25804820EDAC}">
              <c15:datalabelsRange>
                <c15:f>Sheet3!$AA$9:$AA$20</c15:f>
                <c15:dlblRangeCache>
                  <c:ptCount val="12"/>
                  <c:pt idx="4">
                    <c:v>48.0K</c:v>
                  </c:pt>
                  <c:pt idx="10">
                    <c:v>50.6K</c:v>
                  </c:pt>
                </c15:dlblRangeCache>
              </c15:datalabelsRange>
            </c:ext>
            <c:ext xmlns:c16="http://schemas.microsoft.com/office/drawing/2014/chart" uri="{C3380CC4-5D6E-409C-BE32-E72D297353CC}">
              <c16:uniqueId val="{0000000C-1629-4F6B-B070-627EF00FBB53}"/>
            </c:ext>
          </c:extLst>
        </c:ser>
        <c:ser>
          <c:idx val="1"/>
          <c:order val="1"/>
          <c:tx>
            <c:strRef>
              <c:f>Sheet3!$Z$8</c:f>
              <c:strCache>
                <c:ptCount val="1"/>
                <c:pt idx="0">
                  <c:v> Target</c:v>
                </c:pt>
              </c:strCache>
            </c:strRef>
          </c:tx>
          <c:spPr>
            <a:ln w="28575" cap="rnd">
              <a:solidFill>
                <a:schemeClr val="bg1">
                  <a:lumMod val="85000"/>
                </a:schemeClr>
              </a:solidFill>
              <a:round/>
            </a:ln>
            <a:effectLst/>
          </c:spPr>
          <c:marker>
            <c:symbol val="none"/>
          </c:marker>
          <c:cat>
            <c:strRef>
              <c:f>Sheet3!$X$9:$X$20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Sheet3!$Z$9:$Z$20</c:f>
              <c:numCache>
                <c:formatCode>[&gt;=1000000]0.0,,"M";[&gt;=1000]0.0,"K";0</c:formatCode>
                <c:ptCount val="12"/>
                <c:pt idx="0">
                  <c:v>58884</c:v>
                </c:pt>
                <c:pt idx="1">
                  <c:v>48921</c:v>
                </c:pt>
                <c:pt idx="2">
                  <c:v>40240</c:v>
                </c:pt>
                <c:pt idx="3">
                  <c:v>51463</c:v>
                </c:pt>
                <c:pt idx="4">
                  <c:v>42829</c:v>
                </c:pt>
                <c:pt idx="5">
                  <c:v>41880</c:v>
                </c:pt>
                <c:pt idx="6">
                  <c:v>57096</c:v>
                </c:pt>
                <c:pt idx="7">
                  <c:v>49810</c:v>
                </c:pt>
                <c:pt idx="8">
                  <c:v>48154</c:v>
                </c:pt>
                <c:pt idx="9">
                  <c:v>58298</c:v>
                </c:pt>
                <c:pt idx="10">
                  <c:v>52960</c:v>
                </c:pt>
                <c:pt idx="11">
                  <c:v>49975</c:v>
                </c:pt>
              </c:numCache>
            </c:numRef>
          </c:val>
          <c:smooth val="1"/>
          <c:extLst>
            <c:ext xmlns:c16="http://schemas.microsoft.com/office/drawing/2014/chart" uri="{C3380CC4-5D6E-409C-BE32-E72D297353CC}">
              <c16:uniqueId val="{0000000D-1629-4F6B-B070-627EF00FBB53}"/>
            </c:ext>
          </c:extLst>
        </c:ser>
        <c:dLbls>
          <c:showLegendKey val="0"/>
          <c:showVal val="0"/>
          <c:showCatName val="0"/>
          <c:showSerName val="0"/>
          <c:showPercent val="0"/>
          <c:showBubbleSize val="0"/>
        </c:dLbls>
        <c:marker val="1"/>
        <c:smooth val="0"/>
        <c:axId val="60534303"/>
        <c:axId val="190356735"/>
      </c:lineChart>
      <c:catAx>
        <c:axId val="605343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0356735"/>
        <c:crosses val="autoZero"/>
        <c:auto val="1"/>
        <c:lblAlgn val="ctr"/>
        <c:lblOffset val="100"/>
        <c:noMultiLvlLbl val="0"/>
      </c:catAx>
      <c:valAx>
        <c:axId val="190356735"/>
        <c:scaling>
          <c:orientation val="minMax"/>
        </c:scaling>
        <c:delete val="0"/>
        <c:axPos val="l"/>
        <c:numFmt formatCode="[&gt;=1000000]0.0,,&quot;M&quot;;[&gt;=1000]0.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05343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Sheet5!$F$8"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firstButton="1" fmlaLink="Sheet5!$AE$20"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Drop" dropStyle="combo" dx="31" fmlaLink="Sheet5!$AE$21" fmlaRange="Sheet5!$AE$16:$AE$17" noThreeD="1" sel="1" val="0"/>
</file>

<file path=xl/ctrlProps/ctrlProp7.xml><?xml version="1.0" encoding="utf-8"?>
<formControlPr xmlns="http://schemas.microsoft.com/office/spreadsheetml/2009/9/main" objectType="Spin" dx="31" fmlaLink="Sheet3!$BX$4" max="86" min="1" page="10" val="25"/>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6.xml"/><Relationship Id="rId3" Type="http://schemas.openxmlformats.org/officeDocument/2006/relationships/chart" Target="../charts/chart1.xml"/><Relationship Id="rId7" Type="http://schemas.openxmlformats.org/officeDocument/2006/relationships/image" Target="../media/image4.png"/><Relationship Id="rId12" Type="http://schemas.openxmlformats.org/officeDocument/2006/relationships/chart" Target="../charts/chart5.xml"/><Relationship Id="rId2" Type="http://schemas.openxmlformats.org/officeDocument/2006/relationships/hyperlink" Target="#Store!A1"/><Relationship Id="rId1" Type="http://schemas.openxmlformats.org/officeDocument/2006/relationships/hyperlink" Target="#Timeframe!A1"/><Relationship Id="rId6" Type="http://schemas.openxmlformats.org/officeDocument/2006/relationships/image" Target="../media/image3.png"/><Relationship Id="rId11" Type="http://schemas.openxmlformats.org/officeDocument/2006/relationships/chart" Target="../charts/chart4.xml"/><Relationship Id="rId5" Type="http://schemas.openxmlformats.org/officeDocument/2006/relationships/image" Target="../media/image2.png"/><Relationship Id="rId10" Type="http://schemas.openxmlformats.org/officeDocument/2006/relationships/chart" Target="../charts/chart3.xml"/><Relationship Id="rId4" Type="http://schemas.openxmlformats.org/officeDocument/2006/relationships/image" Target="../media/image1.png"/><Relationship Id="rId9" Type="http://schemas.openxmlformats.org/officeDocument/2006/relationships/image" Target="../media/image5.emf"/><Relationship Id="rId14" Type="http://schemas.openxmlformats.org/officeDocument/2006/relationships/hyperlink" Target="#'Product Details'!A1"/></Relationships>
</file>

<file path=xl/drawings/_rels/drawing2.xml.rels><?xml version="1.0" encoding="UTF-8" standalone="yes"?>
<Relationships xmlns="http://schemas.openxmlformats.org/package/2006/relationships"><Relationship Id="rId3" Type="http://schemas.openxmlformats.org/officeDocument/2006/relationships/hyperlink" Target="#'Profit View'!A1"/><Relationship Id="rId2" Type="http://schemas.openxmlformats.org/officeDocument/2006/relationships/hyperlink" Target="#Store!A1"/><Relationship Id="rId1" Type="http://schemas.openxmlformats.org/officeDocument/2006/relationships/hyperlink" Target="#Timeframe!A1"/><Relationship Id="rId6" Type="http://schemas.openxmlformats.org/officeDocument/2006/relationships/image" Target="../media/image9.emf"/><Relationship Id="rId5" Type="http://schemas.openxmlformats.org/officeDocument/2006/relationships/image" Target="../media/image8.emf"/><Relationship Id="rId4" Type="http://schemas.openxmlformats.org/officeDocument/2006/relationships/image" Target="../media/image7.emf"/></Relationships>
</file>

<file path=xl/drawings/_rels/drawing3.xml.rels><?xml version="1.0" encoding="UTF-8" standalone="yes"?>
<Relationships xmlns="http://schemas.openxmlformats.org/package/2006/relationships"><Relationship Id="rId3" Type="http://schemas.openxmlformats.org/officeDocument/2006/relationships/hyperlink" Target="#Timeframe!A1"/><Relationship Id="rId2" Type="http://schemas.openxmlformats.org/officeDocument/2006/relationships/image" Target="../media/image13.png"/><Relationship Id="rId1" Type="http://schemas.microsoft.com/office/2011/relationships/webextension" Target="../webextensions/webextension1.xml"/><Relationship Id="rId5" Type="http://schemas.openxmlformats.org/officeDocument/2006/relationships/image" Target="../media/image14.emf"/><Relationship Id="rId4" Type="http://schemas.openxmlformats.org/officeDocument/2006/relationships/hyperlink" Target="#'Profit View'!A1"/></Relationships>
</file>

<file path=xl/drawings/_rels/drawing4.xml.rels><?xml version="1.0" encoding="UTF-8" standalone="yes"?>
<Relationships xmlns="http://schemas.openxmlformats.org/package/2006/relationships"><Relationship Id="rId8" Type="http://schemas.openxmlformats.org/officeDocument/2006/relationships/hyperlink" Target="#'Profit View'!A1"/><Relationship Id="rId3" Type="http://schemas.openxmlformats.org/officeDocument/2006/relationships/chart" Target="../charts/chart7.xml"/><Relationship Id="rId7" Type="http://schemas.openxmlformats.org/officeDocument/2006/relationships/hyperlink" Target="#Store!A1"/><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19.emf"/><Relationship Id="rId5" Type="http://schemas.openxmlformats.org/officeDocument/2006/relationships/image" Target="../media/image18.emf"/><Relationship Id="rId10" Type="http://schemas.openxmlformats.org/officeDocument/2006/relationships/chart" Target="../charts/chart10.xml"/><Relationship Id="rId4" Type="http://schemas.openxmlformats.org/officeDocument/2006/relationships/chart" Target="../charts/chart8.xml"/><Relationship Id="rId9" Type="http://schemas.openxmlformats.org/officeDocument/2006/relationships/chart" Target="../charts/chart9.xml"/></Relationships>
</file>

<file path=xl/drawings/_rels/drawing5.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image" Target="../media/image24.png"/><Relationship Id="rId4"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1.emf"/><Relationship Id="rId1" Type="http://schemas.openxmlformats.org/officeDocument/2006/relationships/image" Target="../media/image20.emf"/><Relationship Id="rId4"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editAs="absolute">
    <xdr:from>
      <xdr:col>15</xdr:col>
      <xdr:colOff>571500</xdr:colOff>
      <xdr:row>0</xdr:row>
      <xdr:rowOff>0</xdr:rowOff>
    </xdr:from>
    <xdr:to>
      <xdr:col>23</xdr:col>
      <xdr:colOff>209550</xdr:colOff>
      <xdr:row>39</xdr:row>
      <xdr:rowOff>0</xdr:rowOff>
    </xdr:to>
    <xdr:sp macro="" textlink="">
      <xdr:nvSpPr>
        <xdr:cNvPr id="3" name="Moon 2">
          <a:extLst>
            <a:ext uri="{FF2B5EF4-FFF2-40B4-BE49-F238E27FC236}">
              <a16:creationId xmlns:a16="http://schemas.microsoft.com/office/drawing/2014/main" id="{00000000-0008-0000-0000-000003000000}"/>
            </a:ext>
          </a:extLst>
        </xdr:cNvPr>
        <xdr:cNvSpPr/>
      </xdr:nvSpPr>
      <xdr:spPr>
        <a:xfrm flipH="1">
          <a:off x="10045700" y="0"/>
          <a:ext cx="4514850" cy="7327900"/>
        </a:xfrm>
        <a:prstGeom prst="moon">
          <a:avLst>
            <a:gd name="adj" fmla="val 69024"/>
          </a:avLst>
        </a:prstGeom>
        <a:solidFill>
          <a:srgbClr val="0070C0"/>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152400</xdr:colOff>
      <xdr:row>0</xdr:row>
      <xdr:rowOff>127000</xdr:rowOff>
    </xdr:from>
    <xdr:to>
      <xdr:col>15</xdr:col>
      <xdr:colOff>234950</xdr:colOff>
      <xdr:row>2</xdr:row>
      <xdr:rowOff>120650</xdr:rowOff>
    </xdr:to>
    <xdr:sp macro="" textlink="">
      <xdr:nvSpPr>
        <xdr:cNvPr id="4" name="Rectangle: Diagonal Corners Rounded 3">
          <a:extLst>
            <a:ext uri="{FF2B5EF4-FFF2-40B4-BE49-F238E27FC236}">
              <a16:creationId xmlns:a16="http://schemas.microsoft.com/office/drawing/2014/main" id="{00000000-0008-0000-0000-000004000000}"/>
            </a:ext>
          </a:extLst>
        </xdr:cNvPr>
        <xdr:cNvSpPr/>
      </xdr:nvSpPr>
      <xdr:spPr>
        <a:xfrm>
          <a:off x="152400" y="127000"/>
          <a:ext cx="9556750" cy="508000"/>
        </a:xfrm>
        <a:prstGeom prst="round2DiagRect">
          <a:avLst>
            <a:gd name="adj1" fmla="val 49491"/>
            <a:gd name="adj2" fmla="val 0"/>
          </a:avLst>
        </a:prstGeom>
        <a:gradFill flip="none" rotWithShape="1">
          <a:gsLst>
            <a:gs pos="53000">
              <a:schemeClr val="bg1"/>
            </a:gs>
            <a:gs pos="0">
              <a:schemeClr val="bg1">
                <a:lumMod val="95000"/>
              </a:schemeClr>
            </a:gs>
            <a:gs pos="100000">
              <a:schemeClr val="bg1">
                <a:lumMod val="95000"/>
              </a:schemeClr>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349250</xdr:colOff>
      <xdr:row>0</xdr:row>
      <xdr:rowOff>95250</xdr:rowOff>
    </xdr:from>
    <xdr:to>
      <xdr:col>6</xdr:col>
      <xdr:colOff>63500</xdr:colOff>
      <xdr:row>2</xdr:row>
      <xdr:rowOff>133350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349250" y="95250"/>
          <a:ext cx="37020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a:gradFill>
                <a:gsLst>
                  <a:gs pos="29000">
                    <a:srgbClr val="7030A0"/>
                  </a:gs>
                  <a:gs pos="0">
                    <a:srgbClr val="BA8CDC"/>
                  </a:gs>
                  <a:gs pos="78000">
                    <a:schemeClr val="bg1">
                      <a:lumMod val="50000"/>
                    </a:schemeClr>
                  </a:gs>
                </a:gsLst>
                <a:lin ang="10800000" scaled="1"/>
              </a:gradFill>
            </a:rPr>
            <a:t>Kix Business</a:t>
          </a:r>
          <a:r>
            <a:rPr lang="en-US" sz="2800" baseline="0">
              <a:gradFill>
                <a:gsLst>
                  <a:gs pos="29000">
                    <a:srgbClr val="7030A0"/>
                  </a:gs>
                  <a:gs pos="0">
                    <a:srgbClr val="BA8CDC"/>
                  </a:gs>
                  <a:gs pos="78000">
                    <a:schemeClr val="bg1">
                      <a:lumMod val="50000"/>
                    </a:schemeClr>
                  </a:gs>
                </a:gsLst>
                <a:lin ang="10800000" scaled="1"/>
              </a:gradFill>
            </a:rPr>
            <a:t> </a:t>
          </a:r>
          <a:r>
            <a:rPr lang="en-US" sz="2800">
              <a:gradFill>
                <a:gsLst>
                  <a:gs pos="29000">
                    <a:srgbClr val="7030A0"/>
                  </a:gs>
                  <a:gs pos="0">
                    <a:srgbClr val="BA8CDC"/>
                  </a:gs>
                  <a:gs pos="78000">
                    <a:schemeClr val="bg1">
                      <a:lumMod val="50000"/>
                    </a:schemeClr>
                  </a:gs>
                </a:gsLst>
                <a:lin ang="10800000" scaled="1"/>
              </a:gradFill>
            </a:rPr>
            <a:t>Dashboard </a:t>
          </a:r>
        </a:p>
      </xdr:txBody>
    </xdr:sp>
    <xdr:clientData/>
  </xdr:twoCellAnchor>
  <xdr:twoCellAnchor editAs="absolute">
    <xdr:from>
      <xdr:col>16</xdr:col>
      <xdr:colOff>0</xdr:colOff>
      <xdr:row>0</xdr:row>
      <xdr:rowOff>0</xdr:rowOff>
    </xdr:from>
    <xdr:to>
      <xdr:col>23</xdr:col>
      <xdr:colOff>247650</xdr:colOff>
      <xdr:row>39</xdr:row>
      <xdr:rowOff>0</xdr:rowOff>
    </xdr:to>
    <xdr:sp macro="" textlink="">
      <xdr:nvSpPr>
        <xdr:cNvPr id="6" name="Moon 5">
          <a:extLst>
            <a:ext uri="{FF2B5EF4-FFF2-40B4-BE49-F238E27FC236}">
              <a16:creationId xmlns:a16="http://schemas.microsoft.com/office/drawing/2014/main" id="{00000000-0008-0000-0000-000006000000}"/>
            </a:ext>
          </a:extLst>
        </xdr:cNvPr>
        <xdr:cNvSpPr/>
      </xdr:nvSpPr>
      <xdr:spPr>
        <a:xfrm flipH="1">
          <a:off x="10083800" y="0"/>
          <a:ext cx="4514850" cy="7327900"/>
        </a:xfrm>
        <a:prstGeom prst="moon">
          <a:avLst>
            <a:gd name="adj" fmla="val 69024"/>
          </a:avLst>
        </a:prstGeom>
        <a:solidFill>
          <a:schemeClr val="bg1">
            <a:lumMod val="85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158750</xdr:colOff>
      <xdr:row>0</xdr:row>
      <xdr:rowOff>260350</xdr:rowOff>
    </xdr:from>
    <xdr:to>
      <xdr:col>7</xdr:col>
      <xdr:colOff>450850</xdr:colOff>
      <xdr:row>1</xdr:row>
      <xdr:rowOff>177800</xdr:rowOff>
    </xdr:to>
    <xdr:sp macro="" textlink="">
      <xdr:nvSpPr>
        <xdr:cNvPr id="7" name="Rectangle: Diagonal Corners Rounded 6">
          <a:hlinkClick xmlns:r="http://schemas.openxmlformats.org/officeDocument/2006/relationships" r:id="rId1"/>
          <a:extLst>
            <a:ext uri="{FF2B5EF4-FFF2-40B4-BE49-F238E27FC236}">
              <a16:creationId xmlns:a16="http://schemas.microsoft.com/office/drawing/2014/main" id="{00000000-0008-0000-0000-000007000000}"/>
            </a:ext>
          </a:extLst>
        </xdr:cNvPr>
        <xdr:cNvSpPr/>
      </xdr:nvSpPr>
      <xdr:spPr>
        <a:xfrm>
          <a:off x="4146550" y="260350"/>
          <a:ext cx="901700" cy="247650"/>
        </a:xfrm>
        <a:prstGeom prst="round2DiagRect">
          <a:avLst>
            <a:gd name="adj1" fmla="val 32052"/>
            <a:gd name="adj2" fmla="val 0"/>
          </a:avLst>
        </a:prstGeom>
        <a:solidFill>
          <a:schemeClr val="bg1">
            <a:lumMod val="85000"/>
            <a:alpha val="64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tx1">
                  <a:lumMod val="65000"/>
                  <a:lumOff val="35000"/>
                </a:schemeClr>
              </a:solidFill>
              <a:latin typeface="+mn-lt"/>
              <a:ea typeface="+mn-ea"/>
              <a:cs typeface="+mn-cs"/>
            </a:rPr>
            <a:t>TimeFrame</a:t>
          </a:r>
        </a:p>
      </xdr:txBody>
    </xdr:sp>
    <xdr:clientData/>
  </xdr:twoCellAnchor>
  <xdr:twoCellAnchor>
    <xdr:from>
      <xdr:col>8</xdr:col>
      <xdr:colOff>0</xdr:colOff>
      <xdr:row>0</xdr:row>
      <xdr:rowOff>254000</xdr:rowOff>
    </xdr:from>
    <xdr:to>
      <xdr:col>9</xdr:col>
      <xdr:colOff>292100</xdr:colOff>
      <xdr:row>1</xdr:row>
      <xdr:rowOff>171450</xdr:rowOff>
    </xdr:to>
    <xdr:sp macro="" textlink="">
      <xdr:nvSpPr>
        <xdr:cNvPr id="8" name="Rectangle: Diagonal Corners Rounded 7">
          <a:hlinkClick xmlns:r="http://schemas.openxmlformats.org/officeDocument/2006/relationships" r:id="rId2"/>
          <a:extLst>
            <a:ext uri="{FF2B5EF4-FFF2-40B4-BE49-F238E27FC236}">
              <a16:creationId xmlns:a16="http://schemas.microsoft.com/office/drawing/2014/main" id="{00000000-0008-0000-0000-000008000000}"/>
            </a:ext>
          </a:extLst>
        </xdr:cNvPr>
        <xdr:cNvSpPr/>
      </xdr:nvSpPr>
      <xdr:spPr>
        <a:xfrm>
          <a:off x="5207000" y="254000"/>
          <a:ext cx="901700" cy="247650"/>
        </a:xfrm>
        <a:prstGeom prst="round2DiagRect">
          <a:avLst>
            <a:gd name="adj1" fmla="val 32052"/>
            <a:gd name="adj2" fmla="val 0"/>
          </a:avLst>
        </a:prstGeom>
        <a:solidFill>
          <a:schemeClr val="bg1">
            <a:lumMod val="85000"/>
            <a:alpha val="64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tx1">
                  <a:lumMod val="65000"/>
                  <a:lumOff val="35000"/>
                </a:schemeClr>
              </a:solidFill>
              <a:latin typeface="+mn-lt"/>
              <a:ea typeface="+mn-ea"/>
              <a:cs typeface="+mn-cs"/>
            </a:rPr>
            <a:t>Store</a:t>
          </a:r>
        </a:p>
      </xdr:txBody>
    </xdr:sp>
    <xdr:clientData/>
  </xdr:twoCellAnchor>
  <xdr:twoCellAnchor>
    <xdr:from>
      <xdr:col>9</xdr:col>
      <xdr:colOff>450850</xdr:colOff>
      <xdr:row>0</xdr:row>
      <xdr:rowOff>247650</xdr:rowOff>
    </xdr:from>
    <xdr:to>
      <xdr:col>11</xdr:col>
      <xdr:colOff>133350</xdr:colOff>
      <xdr:row>1</xdr:row>
      <xdr:rowOff>165100</xdr:rowOff>
    </xdr:to>
    <xdr:sp macro="" textlink="">
      <xdr:nvSpPr>
        <xdr:cNvPr id="9" name="Rectangle: Diagonal Corners Rounded 8">
          <a:extLst>
            <a:ext uri="{FF2B5EF4-FFF2-40B4-BE49-F238E27FC236}">
              <a16:creationId xmlns:a16="http://schemas.microsoft.com/office/drawing/2014/main" id="{00000000-0008-0000-0000-000009000000}"/>
            </a:ext>
          </a:extLst>
        </xdr:cNvPr>
        <xdr:cNvSpPr/>
      </xdr:nvSpPr>
      <xdr:spPr>
        <a:xfrm>
          <a:off x="6267450" y="247650"/>
          <a:ext cx="901700" cy="247650"/>
        </a:xfrm>
        <a:prstGeom prst="round2DiagRect">
          <a:avLst>
            <a:gd name="adj1" fmla="val 32052"/>
            <a:gd name="adj2" fmla="val 0"/>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Profit View</a:t>
          </a:r>
        </a:p>
      </xdr:txBody>
    </xdr:sp>
    <xdr:clientData/>
  </xdr:twoCellAnchor>
  <xdr:twoCellAnchor>
    <xdr:from>
      <xdr:col>13</xdr:col>
      <xdr:colOff>57150</xdr:colOff>
      <xdr:row>3</xdr:row>
      <xdr:rowOff>107950</xdr:rowOff>
    </xdr:from>
    <xdr:to>
      <xdr:col>17</xdr:col>
      <xdr:colOff>603250</xdr:colOff>
      <xdr:row>33</xdr:row>
      <xdr:rowOff>38100</xdr:rowOff>
    </xdr:to>
    <xdr:grpSp>
      <xdr:nvGrpSpPr>
        <xdr:cNvPr id="16" name="Group 15">
          <a:extLst>
            <a:ext uri="{FF2B5EF4-FFF2-40B4-BE49-F238E27FC236}">
              <a16:creationId xmlns:a16="http://schemas.microsoft.com/office/drawing/2014/main" id="{00000000-0008-0000-0000-000010000000}"/>
            </a:ext>
          </a:extLst>
        </xdr:cNvPr>
        <xdr:cNvGrpSpPr/>
      </xdr:nvGrpSpPr>
      <xdr:grpSpPr>
        <a:xfrm>
          <a:off x="8195310" y="801370"/>
          <a:ext cx="2954020" cy="5416550"/>
          <a:chOff x="8375650" y="901700"/>
          <a:chExt cx="2984500" cy="5226050"/>
        </a:xfrm>
        <a:solidFill>
          <a:srgbClr val="005392"/>
        </a:solidFill>
      </xdr:grpSpPr>
      <xdr:sp macro="" textlink="">
        <xdr:nvSpPr>
          <xdr:cNvPr id="2" name="Rectangle: Diagonal Corners Rounded 1">
            <a:extLst>
              <a:ext uri="{FF2B5EF4-FFF2-40B4-BE49-F238E27FC236}">
                <a16:creationId xmlns:a16="http://schemas.microsoft.com/office/drawing/2014/main" id="{00000000-0008-0000-0000-000002000000}"/>
              </a:ext>
            </a:extLst>
          </xdr:cNvPr>
          <xdr:cNvSpPr/>
        </xdr:nvSpPr>
        <xdr:spPr>
          <a:xfrm>
            <a:off x="8375650" y="901700"/>
            <a:ext cx="2152650" cy="5226050"/>
          </a:xfrm>
          <a:prstGeom prst="round2DiagRect">
            <a:avLst>
              <a:gd name="adj1" fmla="val 8094"/>
              <a:gd name="adj2" fmla="val 0"/>
            </a:avLst>
          </a:prstGeom>
          <a:grp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Rectangle 11">
            <a:extLst>
              <a:ext uri="{FF2B5EF4-FFF2-40B4-BE49-F238E27FC236}">
                <a16:creationId xmlns:a16="http://schemas.microsoft.com/office/drawing/2014/main" id="{00000000-0008-0000-0000-00000C000000}"/>
              </a:ext>
            </a:extLst>
          </xdr:cNvPr>
          <xdr:cNvSpPr/>
        </xdr:nvSpPr>
        <xdr:spPr>
          <a:xfrm>
            <a:off x="10452100" y="1308100"/>
            <a:ext cx="368300" cy="473710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000-00000D000000}"/>
              </a:ext>
            </a:extLst>
          </xdr:cNvPr>
          <xdr:cNvSpPr/>
        </xdr:nvSpPr>
        <xdr:spPr>
          <a:xfrm>
            <a:off x="10604500" y="1778000"/>
            <a:ext cx="368300" cy="393065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Rectangle 13">
            <a:extLst>
              <a:ext uri="{FF2B5EF4-FFF2-40B4-BE49-F238E27FC236}">
                <a16:creationId xmlns:a16="http://schemas.microsoft.com/office/drawing/2014/main" id="{00000000-0008-0000-0000-00000E000000}"/>
              </a:ext>
            </a:extLst>
          </xdr:cNvPr>
          <xdr:cNvSpPr/>
        </xdr:nvSpPr>
        <xdr:spPr>
          <a:xfrm>
            <a:off x="10788650" y="2152650"/>
            <a:ext cx="368300" cy="315595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Oval 14">
            <a:extLst>
              <a:ext uri="{FF2B5EF4-FFF2-40B4-BE49-F238E27FC236}">
                <a16:creationId xmlns:a16="http://schemas.microsoft.com/office/drawing/2014/main" id="{00000000-0008-0000-0000-00000F000000}"/>
              </a:ext>
            </a:extLst>
          </xdr:cNvPr>
          <xdr:cNvSpPr/>
        </xdr:nvSpPr>
        <xdr:spPr>
          <a:xfrm>
            <a:off x="10579100" y="2254250"/>
            <a:ext cx="781050" cy="2813050"/>
          </a:xfrm>
          <a:prstGeom prst="ellipse">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76200</xdr:colOff>
      <xdr:row>13</xdr:row>
      <xdr:rowOff>0</xdr:rowOff>
    </xdr:from>
    <xdr:to>
      <xdr:col>18</xdr:col>
      <xdr:colOff>555625</xdr:colOff>
      <xdr:row>22</xdr:row>
      <xdr:rowOff>3174</xdr:rowOff>
    </xdr:to>
    <xdr:graphicFrame macro="">
      <xdr:nvGraphicFramePr>
        <xdr:cNvPr id="19" name="Chart 18">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336550</xdr:colOff>
      <xdr:row>4</xdr:row>
      <xdr:rowOff>0</xdr:rowOff>
    </xdr:from>
    <xdr:to>
      <xdr:col>2</xdr:col>
      <xdr:colOff>590550</xdr:colOff>
      <xdr:row>7</xdr:row>
      <xdr:rowOff>146050</xdr:rowOff>
    </xdr:to>
    <xdr:sp macro="" textlink="">
      <xdr:nvSpPr>
        <xdr:cNvPr id="17" name="Rectangle: Rounded Corners 16">
          <a:extLst>
            <a:ext uri="{FF2B5EF4-FFF2-40B4-BE49-F238E27FC236}">
              <a16:creationId xmlns:a16="http://schemas.microsoft.com/office/drawing/2014/main" id="{00000000-0008-0000-0000-000011000000}"/>
            </a:ext>
          </a:extLst>
        </xdr:cNvPr>
        <xdr:cNvSpPr/>
      </xdr:nvSpPr>
      <xdr:spPr>
        <a:xfrm>
          <a:off x="336550" y="882650"/>
          <a:ext cx="1581150" cy="698500"/>
        </a:xfrm>
        <a:prstGeom prst="roundRect">
          <a:avLst/>
        </a:prstGeom>
        <a:gradFill flip="none" rotWithShape="1">
          <a:gsLst>
            <a:gs pos="0">
              <a:srgbClr val="0070C0"/>
            </a:gs>
            <a:gs pos="35000">
              <a:schemeClr val="tx2">
                <a:lumMod val="75000"/>
              </a:schemeClr>
            </a:gs>
            <a:gs pos="100000">
              <a:schemeClr val="tx2">
                <a:lumMod val="75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88900</xdr:colOff>
      <xdr:row>4</xdr:row>
      <xdr:rowOff>0</xdr:rowOff>
    </xdr:from>
    <xdr:to>
      <xdr:col>5</xdr:col>
      <xdr:colOff>450850</xdr:colOff>
      <xdr:row>7</xdr:row>
      <xdr:rowOff>146050</xdr:rowOff>
    </xdr:to>
    <xdr:sp macro="" textlink="">
      <xdr:nvSpPr>
        <xdr:cNvPr id="22" name="Rectangle: Rounded Corners 21">
          <a:extLst>
            <a:ext uri="{FF2B5EF4-FFF2-40B4-BE49-F238E27FC236}">
              <a16:creationId xmlns:a16="http://schemas.microsoft.com/office/drawing/2014/main" id="{00000000-0008-0000-0000-000016000000}"/>
            </a:ext>
          </a:extLst>
        </xdr:cNvPr>
        <xdr:cNvSpPr/>
      </xdr:nvSpPr>
      <xdr:spPr>
        <a:xfrm>
          <a:off x="2247900" y="882650"/>
          <a:ext cx="1581150" cy="698500"/>
        </a:xfrm>
        <a:prstGeom prst="roundRect">
          <a:avLst/>
        </a:prstGeom>
        <a:gradFill flip="none" rotWithShape="1">
          <a:gsLst>
            <a:gs pos="0">
              <a:schemeClr val="bg1">
                <a:lumMod val="95000"/>
              </a:schemeClr>
            </a:gs>
            <a:gs pos="35000">
              <a:schemeClr val="tx2">
                <a:lumMod val="75000"/>
              </a:schemeClr>
            </a:gs>
            <a:gs pos="100000">
              <a:schemeClr val="tx2">
                <a:lumMod val="75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6</xdr:col>
      <xdr:colOff>171450</xdr:colOff>
      <xdr:row>4</xdr:row>
      <xdr:rowOff>0</xdr:rowOff>
    </xdr:from>
    <xdr:to>
      <xdr:col>8</xdr:col>
      <xdr:colOff>533400</xdr:colOff>
      <xdr:row>7</xdr:row>
      <xdr:rowOff>146050</xdr:rowOff>
    </xdr:to>
    <xdr:sp macro="" textlink="">
      <xdr:nvSpPr>
        <xdr:cNvPr id="25" name="Rectangle: Rounded Corners 24">
          <a:extLst>
            <a:ext uri="{FF2B5EF4-FFF2-40B4-BE49-F238E27FC236}">
              <a16:creationId xmlns:a16="http://schemas.microsoft.com/office/drawing/2014/main" id="{00000000-0008-0000-0000-000019000000}"/>
            </a:ext>
          </a:extLst>
        </xdr:cNvPr>
        <xdr:cNvSpPr/>
      </xdr:nvSpPr>
      <xdr:spPr>
        <a:xfrm>
          <a:off x="4159250" y="882650"/>
          <a:ext cx="1581150" cy="698500"/>
        </a:xfrm>
        <a:prstGeom prst="roundRect">
          <a:avLst/>
        </a:prstGeom>
        <a:gradFill flip="none" rotWithShape="1">
          <a:gsLst>
            <a:gs pos="0">
              <a:srgbClr val="FD7E14"/>
            </a:gs>
            <a:gs pos="35000">
              <a:schemeClr val="tx2">
                <a:lumMod val="75000"/>
              </a:schemeClr>
            </a:gs>
            <a:gs pos="100000">
              <a:schemeClr val="tx2">
                <a:lumMod val="75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9</xdr:col>
      <xdr:colOff>254000</xdr:colOff>
      <xdr:row>4</xdr:row>
      <xdr:rowOff>0</xdr:rowOff>
    </xdr:from>
    <xdr:to>
      <xdr:col>12</xdr:col>
      <xdr:colOff>6350</xdr:colOff>
      <xdr:row>7</xdr:row>
      <xdr:rowOff>146050</xdr:rowOff>
    </xdr:to>
    <xdr:sp macro="" textlink="">
      <xdr:nvSpPr>
        <xdr:cNvPr id="26" name="Rectangle: Rounded Corners 25">
          <a:extLst>
            <a:ext uri="{FF2B5EF4-FFF2-40B4-BE49-F238E27FC236}">
              <a16:creationId xmlns:a16="http://schemas.microsoft.com/office/drawing/2014/main" id="{00000000-0008-0000-0000-00001A000000}"/>
            </a:ext>
          </a:extLst>
        </xdr:cNvPr>
        <xdr:cNvSpPr/>
      </xdr:nvSpPr>
      <xdr:spPr>
        <a:xfrm>
          <a:off x="6070600" y="882650"/>
          <a:ext cx="1581150" cy="698500"/>
        </a:xfrm>
        <a:prstGeom prst="roundRect">
          <a:avLst/>
        </a:prstGeom>
        <a:gradFill flip="none" rotWithShape="1">
          <a:gsLst>
            <a:gs pos="0">
              <a:srgbClr val="9FE6FF"/>
            </a:gs>
            <a:gs pos="35000">
              <a:schemeClr val="tx2">
                <a:lumMod val="75000"/>
              </a:schemeClr>
            </a:gs>
            <a:gs pos="100000">
              <a:schemeClr val="tx2">
                <a:lumMod val="75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0</xdr:col>
      <xdr:colOff>698500</xdr:colOff>
      <xdr:row>5</xdr:row>
      <xdr:rowOff>171450</xdr:rowOff>
    </xdr:from>
    <xdr:to>
      <xdr:col>2</xdr:col>
      <xdr:colOff>577850</xdr:colOff>
      <xdr:row>7</xdr:row>
      <xdr:rowOff>69850</xdr:rowOff>
    </xdr:to>
    <xdr:sp macro="" textlink="Sheet1!#REF!">
      <xdr:nvSpPr>
        <xdr:cNvPr id="23" name="TextBox 22">
          <a:extLst>
            <a:ext uri="{FF2B5EF4-FFF2-40B4-BE49-F238E27FC236}">
              <a16:creationId xmlns:a16="http://schemas.microsoft.com/office/drawing/2014/main" id="{00000000-0008-0000-0000-000017000000}"/>
            </a:ext>
          </a:extLst>
        </xdr:cNvPr>
        <xdr:cNvSpPr txBox="1"/>
      </xdr:nvSpPr>
      <xdr:spPr>
        <a:xfrm>
          <a:off x="698500" y="1238250"/>
          <a:ext cx="12065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a:solidFill>
                <a:schemeClr val="bg1">
                  <a:lumMod val="85000"/>
                </a:schemeClr>
              </a:solidFill>
              <a:latin typeface="Arial" panose="020B0604020202020204" pitchFamily="34" charset="0"/>
              <a:ea typeface="+mn-ea"/>
              <a:cs typeface="Arial" panose="020B0604020202020204" pitchFamily="34" charset="0"/>
            </a:rPr>
            <a:t>COGS</a:t>
          </a:r>
        </a:p>
      </xdr:txBody>
    </xdr:sp>
    <xdr:clientData/>
  </xdr:twoCellAnchor>
  <xdr:twoCellAnchor>
    <xdr:from>
      <xdr:col>0</xdr:col>
      <xdr:colOff>393700</xdr:colOff>
      <xdr:row>4</xdr:row>
      <xdr:rowOff>171450</xdr:rowOff>
    </xdr:from>
    <xdr:to>
      <xdr:col>1</xdr:col>
      <xdr:colOff>31750</xdr:colOff>
      <xdr:row>6</xdr:row>
      <xdr:rowOff>158750</xdr:rowOff>
    </xdr:to>
    <xdr:sp macro="" textlink="">
      <xdr:nvSpPr>
        <xdr:cNvPr id="27" name="Oval 26">
          <a:extLst>
            <a:ext uri="{FF2B5EF4-FFF2-40B4-BE49-F238E27FC236}">
              <a16:creationId xmlns:a16="http://schemas.microsoft.com/office/drawing/2014/main" id="{00000000-0008-0000-0000-00001B000000}"/>
            </a:ext>
          </a:extLst>
        </xdr:cNvPr>
        <xdr:cNvSpPr/>
      </xdr:nvSpPr>
      <xdr:spPr>
        <a:xfrm>
          <a:off x="393700" y="1054100"/>
          <a:ext cx="355600" cy="355600"/>
        </a:xfrm>
        <a:prstGeom prst="ellipse">
          <a:avLst/>
        </a:prstGeom>
        <a:solidFill>
          <a:srgbClr val="1F8CB3">
            <a:alpha val="41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177800</xdr:colOff>
      <xdr:row>4</xdr:row>
      <xdr:rowOff>171450</xdr:rowOff>
    </xdr:from>
    <xdr:to>
      <xdr:col>3</xdr:col>
      <xdr:colOff>533400</xdr:colOff>
      <xdr:row>6</xdr:row>
      <xdr:rowOff>158750</xdr:rowOff>
    </xdr:to>
    <xdr:sp macro="" textlink="">
      <xdr:nvSpPr>
        <xdr:cNvPr id="28" name="Oval 27">
          <a:extLst>
            <a:ext uri="{FF2B5EF4-FFF2-40B4-BE49-F238E27FC236}">
              <a16:creationId xmlns:a16="http://schemas.microsoft.com/office/drawing/2014/main" id="{00000000-0008-0000-0000-00001C000000}"/>
            </a:ext>
          </a:extLst>
        </xdr:cNvPr>
        <xdr:cNvSpPr/>
      </xdr:nvSpPr>
      <xdr:spPr>
        <a:xfrm>
          <a:off x="2336800" y="1054100"/>
          <a:ext cx="355600" cy="355600"/>
        </a:xfrm>
        <a:prstGeom prst="ellipse">
          <a:avLst/>
        </a:prstGeom>
        <a:solidFill>
          <a:schemeClr val="bg1">
            <a:lumMod val="95000"/>
            <a:alpha val="2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247650</xdr:colOff>
      <xdr:row>4</xdr:row>
      <xdr:rowOff>171450</xdr:rowOff>
    </xdr:from>
    <xdr:to>
      <xdr:col>6</xdr:col>
      <xdr:colOff>603250</xdr:colOff>
      <xdr:row>6</xdr:row>
      <xdr:rowOff>158750</xdr:rowOff>
    </xdr:to>
    <xdr:sp macro="" textlink="">
      <xdr:nvSpPr>
        <xdr:cNvPr id="29" name="Oval 28">
          <a:extLst>
            <a:ext uri="{FF2B5EF4-FFF2-40B4-BE49-F238E27FC236}">
              <a16:creationId xmlns:a16="http://schemas.microsoft.com/office/drawing/2014/main" id="{00000000-0008-0000-0000-00001D000000}"/>
            </a:ext>
          </a:extLst>
        </xdr:cNvPr>
        <xdr:cNvSpPr/>
      </xdr:nvSpPr>
      <xdr:spPr>
        <a:xfrm>
          <a:off x="4235450" y="1054100"/>
          <a:ext cx="355600" cy="355600"/>
        </a:xfrm>
        <a:prstGeom prst="ellipse">
          <a:avLst/>
        </a:prstGeom>
        <a:solidFill>
          <a:srgbClr val="FD7E14">
            <a:alpha val="29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342900</xdr:colOff>
      <xdr:row>4</xdr:row>
      <xdr:rowOff>171450</xdr:rowOff>
    </xdr:from>
    <xdr:to>
      <xdr:col>10</xdr:col>
      <xdr:colOff>88900</xdr:colOff>
      <xdr:row>6</xdr:row>
      <xdr:rowOff>158750</xdr:rowOff>
    </xdr:to>
    <xdr:sp macro="" textlink="">
      <xdr:nvSpPr>
        <xdr:cNvPr id="30" name="Oval 29">
          <a:extLst>
            <a:ext uri="{FF2B5EF4-FFF2-40B4-BE49-F238E27FC236}">
              <a16:creationId xmlns:a16="http://schemas.microsoft.com/office/drawing/2014/main" id="{00000000-0008-0000-0000-00001E000000}"/>
            </a:ext>
          </a:extLst>
        </xdr:cNvPr>
        <xdr:cNvSpPr/>
      </xdr:nvSpPr>
      <xdr:spPr>
        <a:xfrm>
          <a:off x="6159500" y="1054100"/>
          <a:ext cx="355600" cy="355600"/>
        </a:xfrm>
        <a:prstGeom prst="ellipse">
          <a:avLst/>
        </a:prstGeom>
        <a:solidFill>
          <a:srgbClr val="86D0EA">
            <a:alpha val="29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438150</xdr:colOff>
      <xdr:row>5</xdr:row>
      <xdr:rowOff>31750</xdr:rowOff>
    </xdr:from>
    <xdr:to>
      <xdr:col>0</xdr:col>
      <xdr:colOff>698500</xdr:colOff>
      <xdr:row>6</xdr:row>
      <xdr:rowOff>107950</xdr:rowOff>
    </xdr:to>
    <xdr:pic>
      <xdr:nvPicPr>
        <xdr:cNvPr id="32" name="Pictur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438150" y="1098550"/>
          <a:ext cx="260350" cy="260350"/>
        </a:xfrm>
        <a:prstGeom prst="rect">
          <a:avLst/>
        </a:prstGeom>
      </xdr:spPr>
    </xdr:pic>
    <xdr:clientData/>
  </xdr:twoCellAnchor>
  <xdr:twoCellAnchor editAs="oneCell">
    <xdr:from>
      <xdr:col>3</xdr:col>
      <xdr:colOff>238900</xdr:colOff>
      <xdr:row>5</xdr:row>
      <xdr:rowOff>35700</xdr:rowOff>
    </xdr:from>
    <xdr:to>
      <xdr:col>3</xdr:col>
      <xdr:colOff>469900</xdr:colOff>
      <xdr:row>6</xdr:row>
      <xdr:rowOff>82550</xdr:rowOff>
    </xdr:to>
    <xdr:pic>
      <xdr:nvPicPr>
        <xdr:cNvPr id="34" name="Picture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2397900" y="1102500"/>
          <a:ext cx="231000" cy="231000"/>
        </a:xfrm>
        <a:prstGeom prst="rect">
          <a:avLst/>
        </a:prstGeom>
      </xdr:spPr>
    </xdr:pic>
    <xdr:clientData/>
  </xdr:twoCellAnchor>
  <xdr:twoCellAnchor editAs="oneCell">
    <xdr:from>
      <xdr:col>6</xdr:col>
      <xdr:colOff>305854</xdr:colOff>
      <xdr:row>5</xdr:row>
      <xdr:rowOff>38408</xdr:rowOff>
    </xdr:from>
    <xdr:to>
      <xdr:col>6</xdr:col>
      <xdr:colOff>527796</xdr:colOff>
      <xdr:row>6</xdr:row>
      <xdr:rowOff>76200</xdr:rowOff>
    </xdr:to>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4293654" y="1105208"/>
          <a:ext cx="221942" cy="221942"/>
        </a:xfrm>
        <a:prstGeom prst="rect">
          <a:avLst/>
        </a:prstGeom>
      </xdr:spPr>
    </xdr:pic>
    <xdr:clientData/>
  </xdr:twoCellAnchor>
  <xdr:twoCellAnchor editAs="oneCell">
    <xdr:from>
      <xdr:col>9</xdr:col>
      <xdr:colOff>392850</xdr:colOff>
      <xdr:row>5</xdr:row>
      <xdr:rowOff>49950</xdr:rowOff>
    </xdr:from>
    <xdr:to>
      <xdr:col>10</xdr:col>
      <xdr:colOff>25400</xdr:colOff>
      <xdr:row>6</xdr:row>
      <xdr:rowOff>107950</xdr:rowOff>
    </xdr:to>
    <xdr:pic>
      <xdr:nvPicPr>
        <xdr:cNvPr id="38" name="Picture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7" cstate="print">
          <a:lum bright="70000" contrast="-70000"/>
          <a:extLst>
            <a:ext uri="{28A0092B-C50C-407E-A947-70E740481C1C}">
              <a14:useLocalDpi xmlns:a14="http://schemas.microsoft.com/office/drawing/2010/main" val="0"/>
            </a:ext>
          </a:extLst>
        </a:blip>
        <a:stretch>
          <a:fillRect/>
        </a:stretch>
      </xdr:blipFill>
      <xdr:spPr>
        <a:xfrm>
          <a:off x="6209450" y="1116750"/>
          <a:ext cx="242150" cy="242150"/>
        </a:xfrm>
        <a:prstGeom prst="rect">
          <a:avLst/>
        </a:prstGeom>
      </xdr:spPr>
    </xdr:pic>
    <xdr:clientData/>
  </xdr:twoCellAnchor>
  <xdr:twoCellAnchor editAs="absolute">
    <xdr:from>
      <xdr:col>3</xdr:col>
      <xdr:colOff>431800</xdr:colOff>
      <xdr:row>5</xdr:row>
      <xdr:rowOff>171450</xdr:rowOff>
    </xdr:from>
    <xdr:to>
      <xdr:col>5</xdr:col>
      <xdr:colOff>419100</xdr:colOff>
      <xdr:row>7</xdr:row>
      <xdr:rowOff>69850</xdr:rowOff>
    </xdr:to>
    <xdr:sp macro="" textlink="Sheet1!#REF!">
      <xdr:nvSpPr>
        <xdr:cNvPr id="39" name="TextBox 38">
          <a:extLst>
            <a:ext uri="{FF2B5EF4-FFF2-40B4-BE49-F238E27FC236}">
              <a16:creationId xmlns:a16="http://schemas.microsoft.com/office/drawing/2014/main" id="{00000000-0008-0000-0000-000027000000}"/>
            </a:ext>
          </a:extLst>
        </xdr:cNvPr>
        <xdr:cNvSpPr txBox="1"/>
      </xdr:nvSpPr>
      <xdr:spPr>
        <a:xfrm>
          <a:off x="2590800" y="1238250"/>
          <a:ext cx="12065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a:solidFill>
                <a:schemeClr val="bg1">
                  <a:lumMod val="85000"/>
                </a:schemeClr>
              </a:solidFill>
              <a:latin typeface="Arial" panose="020B0604020202020204" pitchFamily="34" charset="0"/>
              <a:ea typeface="+mn-ea"/>
              <a:cs typeface="Arial" panose="020B0604020202020204" pitchFamily="34" charset="0"/>
            </a:rPr>
            <a:t>Total Revnue</a:t>
          </a:r>
        </a:p>
      </xdr:txBody>
    </xdr:sp>
    <xdr:clientData/>
  </xdr:twoCellAnchor>
  <xdr:twoCellAnchor editAs="absolute">
    <xdr:from>
      <xdr:col>6</xdr:col>
      <xdr:colOff>495300</xdr:colOff>
      <xdr:row>5</xdr:row>
      <xdr:rowOff>171450</xdr:rowOff>
    </xdr:from>
    <xdr:to>
      <xdr:col>8</xdr:col>
      <xdr:colOff>482600</xdr:colOff>
      <xdr:row>7</xdr:row>
      <xdr:rowOff>69850</xdr:rowOff>
    </xdr:to>
    <xdr:sp macro="" textlink="Sheet1!#REF!">
      <xdr:nvSpPr>
        <xdr:cNvPr id="40" name="TextBox 39">
          <a:extLst>
            <a:ext uri="{FF2B5EF4-FFF2-40B4-BE49-F238E27FC236}">
              <a16:creationId xmlns:a16="http://schemas.microsoft.com/office/drawing/2014/main" id="{00000000-0008-0000-0000-000028000000}"/>
            </a:ext>
          </a:extLst>
        </xdr:cNvPr>
        <xdr:cNvSpPr txBox="1"/>
      </xdr:nvSpPr>
      <xdr:spPr>
        <a:xfrm>
          <a:off x="4483100" y="1238250"/>
          <a:ext cx="12065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a:solidFill>
                <a:schemeClr val="bg1">
                  <a:lumMod val="85000"/>
                </a:schemeClr>
              </a:solidFill>
              <a:latin typeface="Arial" panose="020B0604020202020204" pitchFamily="34" charset="0"/>
              <a:ea typeface="+mn-ea"/>
              <a:cs typeface="Arial" panose="020B0604020202020204" pitchFamily="34" charset="0"/>
            </a:rPr>
            <a:t>Profit Margin</a:t>
          </a:r>
        </a:p>
      </xdr:txBody>
    </xdr:sp>
    <xdr:clientData/>
  </xdr:twoCellAnchor>
  <xdr:twoCellAnchor editAs="absolute">
    <xdr:from>
      <xdr:col>10</xdr:col>
      <xdr:colOff>31750</xdr:colOff>
      <xdr:row>5</xdr:row>
      <xdr:rowOff>171450</xdr:rowOff>
    </xdr:from>
    <xdr:to>
      <xdr:col>12</xdr:col>
      <xdr:colOff>19050</xdr:colOff>
      <xdr:row>7</xdr:row>
      <xdr:rowOff>69850</xdr:rowOff>
    </xdr:to>
    <xdr:sp macro="" textlink="Sheet1!#REF!">
      <xdr:nvSpPr>
        <xdr:cNvPr id="41" name="TextBox 40">
          <a:extLst>
            <a:ext uri="{FF2B5EF4-FFF2-40B4-BE49-F238E27FC236}">
              <a16:creationId xmlns:a16="http://schemas.microsoft.com/office/drawing/2014/main" id="{00000000-0008-0000-0000-000029000000}"/>
            </a:ext>
          </a:extLst>
        </xdr:cNvPr>
        <xdr:cNvSpPr txBox="1"/>
      </xdr:nvSpPr>
      <xdr:spPr>
        <a:xfrm>
          <a:off x="6457950" y="1238250"/>
          <a:ext cx="12065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a:solidFill>
                <a:schemeClr val="bg1">
                  <a:lumMod val="85000"/>
                </a:schemeClr>
              </a:solidFill>
              <a:latin typeface="Arial" panose="020B0604020202020204" pitchFamily="34" charset="0"/>
              <a:ea typeface="+mn-ea"/>
              <a:cs typeface="Arial" panose="020B0604020202020204" pitchFamily="34" charset="0"/>
            </a:rPr>
            <a:t>% Profit Margin</a:t>
          </a:r>
        </a:p>
      </xdr:txBody>
    </xdr:sp>
    <xdr:clientData/>
  </xdr:twoCellAnchor>
  <xdr:twoCellAnchor editAs="absolute">
    <xdr:from>
      <xdr:col>1</xdr:col>
      <xdr:colOff>0</xdr:colOff>
      <xdr:row>4</xdr:row>
      <xdr:rowOff>101600</xdr:rowOff>
    </xdr:from>
    <xdr:to>
      <xdr:col>2</xdr:col>
      <xdr:colOff>596900</xdr:colOff>
      <xdr:row>6</xdr:row>
      <xdr:rowOff>0</xdr:rowOff>
    </xdr:to>
    <xdr:sp macro="" textlink="Sheet5!U7">
      <xdr:nvSpPr>
        <xdr:cNvPr id="42" name="TextBox 41">
          <a:extLst>
            <a:ext uri="{FF2B5EF4-FFF2-40B4-BE49-F238E27FC236}">
              <a16:creationId xmlns:a16="http://schemas.microsoft.com/office/drawing/2014/main" id="{00000000-0008-0000-0000-00002A000000}"/>
            </a:ext>
          </a:extLst>
        </xdr:cNvPr>
        <xdr:cNvSpPr txBox="1"/>
      </xdr:nvSpPr>
      <xdr:spPr>
        <a:xfrm>
          <a:off x="717550" y="984250"/>
          <a:ext cx="12065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57749DA-16A9-4FB2-8B62-4200D5EC55B1}" type="TxLink">
            <a:rPr lang="en-US" sz="2400" b="0" i="0" u="none" strike="noStrike">
              <a:solidFill>
                <a:schemeClr val="bg1"/>
              </a:solidFill>
              <a:latin typeface="Calibri"/>
              <a:ea typeface="+mn-ea"/>
              <a:cs typeface="Calibri"/>
            </a:rPr>
            <a:pPr marL="0" indent="0" algn="ctr"/>
            <a:t>$3.1M</a:t>
          </a:fld>
          <a:endParaRPr lang="en-US" sz="2400" b="0" i="0" u="none" strike="noStrike">
            <a:solidFill>
              <a:schemeClr val="bg1"/>
            </a:solidFill>
            <a:latin typeface="Calibri"/>
            <a:ea typeface="+mn-ea"/>
            <a:cs typeface="Calibri"/>
          </a:endParaRPr>
        </a:p>
      </xdr:txBody>
    </xdr:sp>
    <xdr:clientData/>
  </xdr:twoCellAnchor>
  <xdr:twoCellAnchor editAs="absolute">
    <xdr:from>
      <xdr:col>3</xdr:col>
      <xdr:colOff>444500</xdr:colOff>
      <xdr:row>4</xdr:row>
      <xdr:rowOff>101600</xdr:rowOff>
    </xdr:from>
    <xdr:to>
      <xdr:col>5</xdr:col>
      <xdr:colOff>431800</xdr:colOff>
      <xdr:row>6</xdr:row>
      <xdr:rowOff>0</xdr:rowOff>
    </xdr:to>
    <xdr:sp macro="" textlink="Sheet5!R7">
      <xdr:nvSpPr>
        <xdr:cNvPr id="43" name="TextBox 42">
          <a:extLst>
            <a:ext uri="{FF2B5EF4-FFF2-40B4-BE49-F238E27FC236}">
              <a16:creationId xmlns:a16="http://schemas.microsoft.com/office/drawing/2014/main" id="{00000000-0008-0000-0000-00002B000000}"/>
            </a:ext>
          </a:extLst>
        </xdr:cNvPr>
        <xdr:cNvSpPr txBox="1"/>
      </xdr:nvSpPr>
      <xdr:spPr>
        <a:xfrm>
          <a:off x="2603500" y="984250"/>
          <a:ext cx="12065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1B86E4-8BD1-4D94-B96B-EA3F4DB24EE0}" type="TxLink">
            <a:rPr lang="en-US" sz="2400" b="0" i="0" u="none" strike="noStrike">
              <a:solidFill>
                <a:schemeClr val="bg1"/>
              </a:solidFill>
              <a:latin typeface="Calibri"/>
              <a:ea typeface="+mn-ea"/>
              <a:cs typeface="Calibri"/>
            </a:rPr>
            <a:pPr marL="0" indent="0" algn="ctr"/>
            <a:t>$5.4M</a:t>
          </a:fld>
          <a:endParaRPr lang="en-US" sz="2400" b="0" i="0" u="none" strike="noStrike">
            <a:solidFill>
              <a:schemeClr val="bg1"/>
            </a:solidFill>
            <a:latin typeface="Calibri"/>
            <a:ea typeface="+mn-ea"/>
            <a:cs typeface="Calibri"/>
          </a:endParaRPr>
        </a:p>
      </xdr:txBody>
    </xdr:sp>
    <xdr:clientData/>
  </xdr:twoCellAnchor>
  <xdr:twoCellAnchor editAs="absolute">
    <xdr:from>
      <xdr:col>6</xdr:col>
      <xdr:colOff>476250</xdr:colOff>
      <xdr:row>4</xdr:row>
      <xdr:rowOff>101600</xdr:rowOff>
    </xdr:from>
    <xdr:to>
      <xdr:col>8</xdr:col>
      <xdr:colOff>463550</xdr:colOff>
      <xdr:row>6</xdr:row>
      <xdr:rowOff>0</xdr:rowOff>
    </xdr:to>
    <xdr:sp macro="" textlink="Sheet5!Q7">
      <xdr:nvSpPr>
        <xdr:cNvPr id="44" name="TextBox 43">
          <a:extLst>
            <a:ext uri="{FF2B5EF4-FFF2-40B4-BE49-F238E27FC236}">
              <a16:creationId xmlns:a16="http://schemas.microsoft.com/office/drawing/2014/main" id="{00000000-0008-0000-0000-00002C000000}"/>
            </a:ext>
          </a:extLst>
        </xdr:cNvPr>
        <xdr:cNvSpPr txBox="1"/>
      </xdr:nvSpPr>
      <xdr:spPr>
        <a:xfrm>
          <a:off x="4464050" y="984250"/>
          <a:ext cx="12065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A3143D5-0534-460F-AEA9-1DCED54E1CD7}" type="TxLink">
            <a:rPr lang="en-US" sz="2400" b="0" i="0" u="none" strike="noStrike">
              <a:solidFill>
                <a:schemeClr val="bg1"/>
              </a:solidFill>
              <a:latin typeface="Calibri"/>
              <a:ea typeface="+mn-ea"/>
              <a:cs typeface="Calibri"/>
            </a:rPr>
            <a:pPr marL="0" indent="0" algn="ctr"/>
            <a:t>$2.3M</a:t>
          </a:fld>
          <a:endParaRPr lang="en-US" sz="2400" b="0" i="0" u="none" strike="noStrike">
            <a:solidFill>
              <a:schemeClr val="bg1"/>
            </a:solidFill>
            <a:latin typeface="Calibri"/>
            <a:ea typeface="+mn-ea"/>
            <a:cs typeface="Calibri"/>
          </a:endParaRPr>
        </a:p>
      </xdr:txBody>
    </xdr:sp>
    <xdr:clientData/>
  </xdr:twoCellAnchor>
  <xdr:twoCellAnchor editAs="absolute">
    <xdr:from>
      <xdr:col>9</xdr:col>
      <xdr:colOff>590550</xdr:colOff>
      <xdr:row>4</xdr:row>
      <xdr:rowOff>88900</xdr:rowOff>
    </xdr:from>
    <xdr:to>
      <xdr:col>11</xdr:col>
      <xdr:colOff>577850</xdr:colOff>
      <xdr:row>5</xdr:row>
      <xdr:rowOff>171450</xdr:rowOff>
    </xdr:to>
    <xdr:sp macro="" textlink="Sheet5!S7">
      <xdr:nvSpPr>
        <xdr:cNvPr id="45" name="TextBox 44">
          <a:extLst>
            <a:ext uri="{FF2B5EF4-FFF2-40B4-BE49-F238E27FC236}">
              <a16:creationId xmlns:a16="http://schemas.microsoft.com/office/drawing/2014/main" id="{00000000-0008-0000-0000-00002D000000}"/>
            </a:ext>
          </a:extLst>
        </xdr:cNvPr>
        <xdr:cNvSpPr txBox="1"/>
      </xdr:nvSpPr>
      <xdr:spPr>
        <a:xfrm>
          <a:off x="6407150" y="971550"/>
          <a:ext cx="12065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1693C68-E93F-4712-BB5E-CC8628E46E22}" type="TxLink">
            <a:rPr lang="en-US" sz="2400" b="0" i="0" u="none" strike="noStrike">
              <a:solidFill>
                <a:schemeClr val="bg1"/>
              </a:solidFill>
              <a:latin typeface="Calibri"/>
              <a:ea typeface="+mn-ea"/>
              <a:cs typeface="Calibri"/>
            </a:rPr>
            <a:pPr marL="0" indent="0" algn="ctr"/>
            <a:t>42.18%</a:t>
          </a:fld>
          <a:endParaRPr lang="en-US" sz="2400" b="0" i="0" u="none" strike="noStrike">
            <a:solidFill>
              <a:schemeClr val="bg1"/>
            </a:solidFill>
            <a:latin typeface="Calibri"/>
            <a:ea typeface="+mn-ea"/>
            <a:cs typeface="Calibri"/>
          </a:endParaRPr>
        </a:p>
      </xdr:txBody>
    </xdr:sp>
    <xdr:clientData/>
  </xdr:twoCellAnchor>
  <xdr:twoCellAnchor editAs="absolute">
    <xdr:from>
      <xdr:col>13</xdr:col>
      <xdr:colOff>177800</xdr:colOff>
      <xdr:row>10</xdr:row>
      <xdr:rowOff>146050</xdr:rowOff>
    </xdr:from>
    <xdr:to>
      <xdr:col>14</xdr:col>
      <xdr:colOff>171450</xdr:colOff>
      <xdr:row>12</xdr:row>
      <xdr:rowOff>44450</xdr:rowOff>
    </xdr:to>
    <xdr:sp macro="" textlink="Sheet1!#REF!">
      <xdr:nvSpPr>
        <xdr:cNvPr id="46" name="TextBox 45">
          <a:extLst>
            <a:ext uri="{FF2B5EF4-FFF2-40B4-BE49-F238E27FC236}">
              <a16:creationId xmlns:a16="http://schemas.microsoft.com/office/drawing/2014/main" id="{00000000-0008-0000-0000-00002E000000}"/>
            </a:ext>
          </a:extLst>
        </xdr:cNvPr>
        <xdr:cNvSpPr txBox="1"/>
      </xdr:nvSpPr>
      <xdr:spPr>
        <a:xfrm>
          <a:off x="8432800" y="2133600"/>
          <a:ext cx="6032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900" b="0" i="0" u="none" strike="noStrike">
              <a:solidFill>
                <a:schemeClr val="bg1">
                  <a:lumMod val="85000"/>
                </a:schemeClr>
              </a:solidFill>
              <a:latin typeface="Arial" panose="020B0604020202020204" pitchFamily="34" charset="0"/>
              <a:ea typeface="+mn-ea"/>
              <a:cs typeface="Arial" panose="020B0604020202020204" pitchFamily="34" charset="0"/>
            </a:rPr>
            <a:t>Profit</a:t>
          </a:r>
        </a:p>
      </xdr:txBody>
    </xdr:sp>
    <xdr:clientData/>
  </xdr:twoCellAnchor>
  <mc:AlternateContent xmlns:mc="http://schemas.openxmlformats.org/markup-compatibility/2006">
    <mc:Choice xmlns:a14="http://schemas.microsoft.com/office/drawing/2010/main" Requires="a14">
      <xdr:twoCellAnchor editAs="oneCell">
        <xdr:from>
          <xdr:col>14</xdr:col>
          <xdr:colOff>7620</xdr:colOff>
          <xdr:row>10</xdr:row>
          <xdr:rowOff>167640</xdr:rowOff>
        </xdr:from>
        <xdr:to>
          <xdr:col>14</xdr:col>
          <xdr:colOff>251460</xdr:colOff>
          <xdr:row>12</xdr:row>
          <xdr:rowOff>22860</xdr:rowOff>
        </xdr:to>
        <xdr:sp macro="" textlink="">
          <xdr:nvSpPr>
            <xdr:cNvPr id="11266" name="Option Button 2" hidden="1">
              <a:extLst>
                <a:ext uri="{63B3BB69-23CF-44E3-9099-C40C66FF867C}">
                  <a14:compatExt spid="_x0000_s11266"/>
                </a:ext>
                <a:ext uri="{FF2B5EF4-FFF2-40B4-BE49-F238E27FC236}">
                  <a16:creationId xmlns:a16="http://schemas.microsoft.com/office/drawing/2014/main" id="{00000000-0008-0000-0000-00000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14</xdr:col>
      <xdr:colOff>457200</xdr:colOff>
      <xdr:row>10</xdr:row>
      <xdr:rowOff>133350</xdr:rowOff>
    </xdr:from>
    <xdr:to>
      <xdr:col>15</xdr:col>
      <xdr:colOff>527050</xdr:colOff>
      <xdr:row>12</xdr:row>
      <xdr:rowOff>31750</xdr:rowOff>
    </xdr:to>
    <xdr:sp macro="" textlink="Sheet1!#REF!">
      <xdr:nvSpPr>
        <xdr:cNvPr id="48" name="TextBox 47">
          <a:extLst>
            <a:ext uri="{FF2B5EF4-FFF2-40B4-BE49-F238E27FC236}">
              <a16:creationId xmlns:a16="http://schemas.microsoft.com/office/drawing/2014/main" id="{00000000-0008-0000-0000-000030000000}"/>
            </a:ext>
          </a:extLst>
        </xdr:cNvPr>
        <xdr:cNvSpPr txBox="1"/>
      </xdr:nvSpPr>
      <xdr:spPr>
        <a:xfrm>
          <a:off x="9321800" y="2120900"/>
          <a:ext cx="6794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900" b="0" i="0" u="none" strike="noStrike">
              <a:solidFill>
                <a:schemeClr val="bg1">
                  <a:lumMod val="85000"/>
                </a:schemeClr>
              </a:solidFill>
              <a:latin typeface="Arial" panose="020B0604020202020204" pitchFamily="34" charset="0"/>
              <a:ea typeface="+mn-ea"/>
              <a:cs typeface="Arial" panose="020B0604020202020204" pitchFamily="34" charset="0"/>
            </a:rPr>
            <a:t>Quantity</a:t>
          </a:r>
        </a:p>
      </xdr:txBody>
    </xdr:sp>
    <xdr:clientData/>
  </xdr:twoCellAnchor>
  <mc:AlternateContent xmlns:mc="http://schemas.openxmlformats.org/markup-compatibility/2006">
    <mc:Choice xmlns:a14="http://schemas.microsoft.com/office/drawing/2010/main" Requires="a14">
      <xdr:twoCellAnchor editAs="oneCell">
        <xdr:from>
          <xdr:col>15</xdr:col>
          <xdr:colOff>403860</xdr:colOff>
          <xdr:row>10</xdr:row>
          <xdr:rowOff>167640</xdr:rowOff>
        </xdr:from>
        <xdr:to>
          <xdr:col>16</xdr:col>
          <xdr:colOff>30480</xdr:colOff>
          <xdr:row>12</xdr:row>
          <xdr:rowOff>22860</xdr:rowOff>
        </xdr:to>
        <xdr:sp macro="" textlink="">
          <xdr:nvSpPr>
            <xdr:cNvPr id="11267" name="Option Button 3" hidden="1">
              <a:extLst>
                <a:ext uri="{63B3BB69-23CF-44E3-9099-C40C66FF867C}">
                  <a14:compatExt spid="_x0000_s11267"/>
                </a:ext>
                <a:ext uri="{FF2B5EF4-FFF2-40B4-BE49-F238E27FC236}">
                  <a16:creationId xmlns:a16="http://schemas.microsoft.com/office/drawing/2014/main" id="{00000000-0008-0000-0000-00000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196850</xdr:colOff>
      <xdr:row>34</xdr:row>
      <xdr:rowOff>57150</xdr:rowOff>
    </xdr:to>
    <xdr:sp macro="" textlink="">
      <xdr:nvSpPr>
        <xdr:cNvPr id="49" name="Rectangle 48">
          <a:extLst>
            <a:ext uri="{FF2B5EF4-FFF2-40B4-BE49-F238E27FC236}">
              <a16:creationId xmlns:a16="http://schemas.microsoft.com/office/drawing/2014/main" id="{00000000-0008-0000-0000-000031000000}"/>
            </a:ext>
          </a:extLst>
        </xdr:cNvPr>
        <xdr:cNvSpPr/>
      </xdr:nvSpPr>
      <xdr:spPr>
        <a:xfrm>
          <a:off x="0" y="0"/>
          <a:ext cx="196850" cy="6464300"/>
        </a:xfrm>
        <a:prstGeom prst="rect">
          <a:avLst/>
        </a:prstGeom>
        <a:solidFill>
          <a:srgbClr val="00539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13</xdr:col>
      <xdr:colOff>203200</xdr:colOff>
      <xdr:row>5</xdr:row>
      <xdr:rowOff>12700</xdr:rowOff>
    </xdr:from>
    <xdr:to>
      <xdr:col>14</xdr:col>
      <xdr:colOff>577850</xdr:colOff>
      <xdr:row>8</xdr:row>
      <xdr:rowOff>44450</xdr:rowOff>
    </xdr:to>
    <xdr:sp macro="" textlink="Sheet1!#REF!">
      <xdr:nvSpPr>
        <xdr:cNvPr id="51" name="TextBox 50">
          <a:extLst>
            <a:ext uri="{FF2B5EF4-FFF2-40B4-BE49-F238E27FC236}">
              <a16:creationId xmlns:a16="http://schemas.microsoft.com/office/drawing/2014/main" id="{00000000-0008-0000-0000-000033000000}"/>
            </a:ext>
          </a:extLst>
        </xdr:cNvPr>
        <xdr:cNvSpPr txBox="1"/>
      </xdr:nvSpPr>
      <xdr:spPr>
        <a:xfrm>
          <a:off x="8458200" y="1079500"/>
          <a:ext cx="984250" cy="584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50" b="0" i="0" u="none" strike="noStrike">
              <a:solidFill>
                <a:schemeClr val="bg1">
                  <a:lumMod val="85000"/>
                </a:schemeClr>
              </a:solidFill>
              <a:latin typeface="Arial" panose="020B0604020202020204" pitchFamily="34" charset="0"/>
              <a:ea typeface="+mn-ea"/>
              <a:cs typeface="Arial" panose="020B0604020202020204" pitchFamily="34" charset="0"/>
            </a:rPr>
            <a:t>Product Return Rate</a:t>
          </a:r>
        </a:p>
      </xdr:txBody>
    </xdr:sp>
    <xdr:clientData/>
  </xdr:twoCellAnchor>
  <xdr:twoCellAnchor editAs="absolute">
    <xdr:from>
      <xdr:col>13</xdr:col>
      <xdr:colOff>215900</xdr:colOff>
      <xdr:row>7</xdr:row>
      <xdr:rowOff>88900</xdr:rowOff>
    </xdr:from>
    <xdr:to>
      <xdr:col>14</xdr:col>
      <xdr:colOff>590550</xdr:colOff>
      <xdr:row>10</xdr:row>
      <xdr:rowOff>120650</xdr:rowOff>
    </xdr:to>
    <xdr:sp macro="" textlink="Sheet1!#REF!">
      <xdr:nvSpPr>
        <xdr:cNvPr id="53" name="TextBox 52">
          <a:extLst>
            <a:ext uri="{FF2B5EF4-FFF2-40B4-BE49-F238E27FC236}">
              <a16:creationId xmlns:a16="http://schemas.microsoft.com/office/drawing/2014/main" id="{00000000-0008-0000-0000-000035000000}"/>
            </a:ext>
          </a:extLst>
        </xdr:cNvPr>
        <xdr:cNvSpPr txBox="1"/>
      </xdr:nvSpPr>
      <xdr:spPr>
        <a:xfrm>
          <a:off x="8470900" y="1524000"/>
          <a:ext cx="984250" cy="584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50" b="0" i="0" u="none" strike="noStrike">
              <a:solidFill>
                <a:schemeClr val="bg1">
                  <a:lumMod val="85000"/>
                </a:schemeClr>
              </a:solidFill>
              <a:latin typeface="Arial" panose="020B0604020202020204" pitchFamily="34" charset="0"/>
              <a:ea typeface="+mn-ea"/>
              <a:cs typeface="Arial" panose="020B0604020202020204" pitchFamily="34" charset="0"/>
            </a:rPr>
            <a:t>Product Refund Rate</a:t>
          </a:r>
        </a:p>
      </xdr:txBody>
    </xdr:sp>
    <xdr:clientData/>
  </xdr:twoCellAnchor>
  <xdr:twoCellAnchor>
    <xdr:from>
      <xdr:col>13</xdr:col>
      <xdr:colOff>196850</xdr:colOff>
      <xdr:row>6</xdr:row>
      <xdr:rowOff>0</xdr:rowOff>
    </xdr:from>
    <xdr:to>
      <xdr:col>13</xdr:col>
      <xdr:colOff>242569</xdr:colOff>
      <xdr:row>7</xdr:row>
      <xdr:rowOff>90170</xdr:rowOff>
    </xdr:to>
    <xdr:sp macro="" textlink="">
      <xdr:nvSpPr>
        <xdr:cNvPr id="54" name="Rectangle 53">
          <a:extLst>
            <a:ext uri="{FF2B5EF4-FFF2-40B4-BE49-F238E27FC236}">
              <a16:creationId xmlns:a16="http://schemas.microsoft.com/office/drawing/2014/main" id="{00000000-0008-0000-0000-000036000000}"/>
            </a:ext>
          </a:extLst>
        </xdr:cNvPr>
        <xdr:cNvSpPr/>
      </xdr:nvSpPr>
      <xdr:spPr>
        <a:xfrm>
          <a:off x="8451850" y="1250950"/>
          <a:ext cx="45719" cy="274320"/>
        </a:xfrm>
        <a:prstGeom prst="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196850</xdr:colOff>
      <xdr:row>8</xdr:row>
      <xdr:rowOff>69850</xdr:rowOff>
    </xdr:from>
    <xdr:to>
      <xdr:col>13</xdr:col>
      <xdr:colOff>242569</xdr:colOff>
      <xdr:row>9</xdr:row>
      <xdr:rowOff>160020</xdr:rowOff>
    </xdr:to>
    <xdr:sp macro="" textlink="">
      <xdr:nvSpPr>
        <xdr:cNvPr id="55" name="Rectangle 54">
          <a:extLst>
            <a:ext uri="{FF2B5EF4-FFF2-40B4-BE49-F238E27FC236}">
              <a16:creationId xmlns:a16="http://schemas.microsoft.com/office/drawing/2014/main" id="{00000000-0008-0000-0000-000037000000}"/>
            </a:ext>
          </a:extLst>
        </xdr:cNvPr>
        <xdr:cNvSpPr/>
      </xdr:nvSpPr>
      <xdr:spPr>
        <a:xfrm>
          <a:off x="8451850" y="1689100"/>
          <a:ext cx="45719" cy="274320"/>
        </a:xfrm>
        <a:prstGeom prst="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19050</xdr:colOff>
      <xdr:row>5</xdr:row>
      <xdr:rowOff>88900</xdr:rowOff>
    </xdr:from>
    <xdr:to>
      <xdr:col>16</xdr:col>
      <xdr:colOff>330200</xdr:colOff>
      <xdr:row>8</xdr:row>
      <xdr:rowOff>19050</xdr:rowOff>
    </xdr:to>
    <xdr:sp macro="" textlink="Sheet5!V7">
      <xdr:nvSpPr>
        <xdr:cNvPr id="56" name="TextBox 55">
          <a:extLst>
            <a:ext uri="{FF2B5EF4-FFF2-40B4-BE49-F238E27FC236}">
              <a16:creationId xmlns:a16="http://schemas.microsoft.com/office/drawing/2014/main" id="{00000000-0008-0000-0000-000038000000}"/>
            </a:ext>
          </a:extLst>
        </xdr:cNvPr>
        <xdr:cNvSpPr txBox="1"/>
      </xdr:nvSpPr>
      <xdr:spPr>
        <a:xfrm>
          <a:off x="9493250" y="1155700"/>
          <a:ext cx="920750" cy="48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8FCD614-58C6-4FDD-8B39-8CB77FAF79AD}" type="TxLink">
            <a:rPr lang="en-US" sz="2000" b="0" i="0" u="none" strike="noStrike">
              <a:solidFill>
                <a:schemeClr val="bg1"/>
              </a:solidFill>
              <a:latin typeface="Calibri"/>
              <a:ea typeface="+mn-ea"/>
              <a:cs typeface="Calibri"/>
            </a:rPr>
            <a:pPr marL="0" indent="0" algn="l"/>
            <a:t>8.03%</a:t>
          </a:fld>
          <a:endParaRPr lang="en-US" sz="2000" b="0" i="0" u="none" strike="noStrike">
            <a:solidFill>
              <a:schemeClr val="bg1"/>
            </a:solidFill>
            <a:latin typeface="Calibri"/>
            <a:ea typeface="+mn-ea"/>
            <a:cs typeface="Calibri"/>
          </a:endParaRPr>
        </a:p>
      </xdr:txBody>
    </xdr:sp>
    <xdr:clientData/>
  </xdr:twoCellAnchor>
  <xdr:twoCellAnchor editAs="absolute">
    <xdr:from>
      <xdr:col>15</xdr:col>
      <xdr:colOff>31750</xdr:colOff>
      <xdr:row>7</xdr:row>
      <xdr:rowOff>152400</xdr:rowOff>
    </xdr:from>
    <xdr:to>
      <xdr:col>16</xdr:col>
      <xdr:colOff>342900</xdr:colOff>
      <xdr:row>10</xdr:row>
      <xdr:rowOff>82550</xdr:rowOff>
    </xdr:to>
    <xdr:sp macro="" textlink="Sheet5!W7">
      <xdr:nvSpPr>
        <xdr:cNvPr id="57" name="TextBox 56">
          <a:extLst>
            <a:ext uri="{FF2B5EF4-FFF2-40B4-BE49-F238E27FC236}">
              <a16:creationId xmlns:a16="http://schemas.microsoft.com/office/drawing/2014/main" id="{00000000-0008-0000-0000-000039000000}"/>
            </a:ext>
          </a:extLst>
        </xdr:cNvPr>
        <xdr:cNvSpPr txBox="1"/>
      </xdr:nvSpPr>
      <xdr:spPr>
        <a:xfrm>
          <a:off x="9505950" y="1587500"/>
          <a:ext cx="920750" cy="48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90A0A76-38F6-472B-BD82-291649A428AC}" type="TxLink">
            <a:rPr lang="en-US" sz="2000" b="0" i="0" u="none" strike="noStrike">
              <a:solidFill>
                <a:schemeClr val="bg1"/>
              </a:solidFill>
              <a:latin typeface="Calibri"/>
              <a:ea typeface="+mn-ea"/>
              <a:cs typeface="Calibri"/>
            </a:rPr>
            <a:pPr marL="0" indent="0" algn="l"/>
            <a:t>8.05%</a:t>
          </a:fld>
          <a:endParaRPr lang="en-US" sz="2000" b="0" i="0" u="none" strike="noStrike">
            <a:solidFill>
              <a:schemeClr val="bg1"/>
            </a:solidFill>
            <a:latin typeface="Calibri"/>
            <a:ea typeface="+mn-ea"/>
            <a:cs typeface="Calibri"/>
          </a:endParaRPr>
        </a:p>
      </xdr:txBody>
    </xdr:sp>
    <xdr:clientData/>
  </xdr:twoCellAnchor>
  <xdr:twoCellAnchor>
    <xdr:from>
      <xdr:col>13</xdr:col>
      <xdr:colOff>171450</xdr:colOff>
      <xdr:row>24</xdr:row>
      <xdr:rowOff>57150</xdr:rowOff>
    </xdr:from>
    <xdr:to>
      <xdr:col>15</xdr:col>
      <xdr:colOff>140970</xdr:colOff>
      <xdr:row>25</xdr:row>
      <xdr:rowOff>44450</xdr:rowOff>
    </xdr:to>
    <xdr:sp macro="" textlink="">
      <xdr:nvSpPr>
        <xdr:cNvPr id="60" name="Rectangle 59">
          <a:extLst>
            <a:ext uri="{FF2B5EF4-FFF2-40B4-BE49-F238E27FC236}">
              <a16:creationId xmlns:a16="http://schemas.microsoft.com/office/drawing/2014/main" id="{00000000-0008-0000-0000-00003C000000}"/>
            </a:ext>
          </a:extLst>
        </xdr:cNvPr>
        <xdr:cNvSpPr/>
      </xdr:nvSpPr>
      <xdr:spPr>
        <a:xfrm>
          <a:off x="8426450" y="4622800"/>
          <a:ext cx="1188720" cy="171450"/>
        </a:xfrm>
        <a:prstGeom prst="rect">
          <a:avLst/>
        </a:prstGeom>
        <a:solidFill>
          <a:schemeClr val="tx2">
            <a:lumMod val="40000"/>
            <a:lumOff val="60000"/>
            <a:alpha val="19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171450</xdr:colOff>
      <xdr:row>25</xdr:row>
      <xdr:rowOff>67129</xdr:rowOff>
    </xdr:from>
    <xdr:to>
      <xdr:col>15</xdr:col>
      <xdr:colOff>140970</xdr:colOff>
      <xdr:row>26</xdr:row>
      <xdr:rowOff>54429</xdr:rowOff>
    </xdr:to>
    <xdr:sp macro="" textlink="">
      <xdr:nvSpPr>
        <xdr:cNvPr id="61" name="Rectangle 60">
          <a:extLst>
            <a:ext uri="{FF2B5EF4-FFF2-40B4-BE49-F238E27FC236}">
              <a16:creationId xmlns:a16="http://schemas.microsoft.com/office/drawing/2014/main" id="{00000000-0008-0000-0000-00003D000000}"/>
            </a:ext>
          </a:extLst>
        </xdr:cNvPr>
        <xdr:cNvSpPr/>
      </xdr:nvSpPr>
      <xdr:spPr>
        <a:xfrm>
          <a:off x="8426450" y="4816929"/>
          <a:ext cx="1188720" cy="171450"/>
        </a:xfrm>
        <a:prstGeom prst="rect">
          <a:avLst/>
        </a:prstGeom>
        <a:solidFill>
          <a:schemeClr val="tx2">
            <a:lumMod val="40000"/>
            <a:lumOff val="60000"/>
            <a:alpha val="19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171450</xdr:colOff>
      <xdr:row>26</xdr:row>
      <xdr:rowOff>77108</xdr:rowOff>
    </xdr:from>
    <xdr:to>
      <xdr:col>15</xdr:col>
      <xdr:colOff>140970</xdr:colOff>
      <xdr:row>27</xdr:row>
      <xdr:rowOff>64408</xdr:rowOff>
    </xdr:to>
    <xdr:sp macro="" textlink="">
      <xdr:nvSpPr>
        <xdr:cNvPr id="62" name="Rectangle 61">
          <a:extLst>
            <a:ext uri="{FF2B5EF4-FFF2-40B4-BE49-F238E27FC236}">
              <a16:creationId xmlns:a16="http://schemas.microsoft.com/office/drawing/2014/main" id="{00000000-0008-0000-0000-00003E000000}"/>
            </a:ext>
          </a:extLst>
        </xdr:cNvPr>
        <xdr:cNvSpPr/>
      </xdr:nvSpPr>
      <xdr:spPr>
        <a:xfrm>
          <a:off x="8426450" y="5011058"/>
          <a:ext cx="1188720" cy="171450"/>
        </a:xfrm>
        <a:prstGeom prst="rect">
          <a:avLst/>
        </a:prstGeom>
        <a:solidFill>
          <a:schemeClr val="tx2">
            <a:lumMod val="40000"/>
            <a:lumOff val="60000"/>
            <a:alpha val="19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171450</xdr:colOff>
      <xdr:row>27</xdr:row>
      <xdr:rowOff>87087</xdr:rowOff>
    </xdr:from>
    <xdr:to>
      <xdr:col>15</xdr:col>
      <xdr:colOff>140970</xdr:colOff>
      <xdr:row>28</xdr:row>
      <xdr:rowOff>74387</xdr:rowOff>
    </xdr:to>
    <xdr:sp macro="" textlink="">
      <xdr:nvSpPr>
        <xdr:cNvPr id="63" name="Rectangle 62">
          <a:extLst>
            <a:ext uri="{FF2B5EF4-FFF2-40B4-BE49-F238E27FC236}">
              <a16:creationId xmlns:a16="http://schemas.microsoft.com/office/drawing/2014/main" id="{00000000-0008-0000-0000-00003F000000}"/>
            </a:ext>
          </a:extLst>
        </xdr:cNvPr>
        <xdr:cNvSpPr/>
      </xdr:nvSpPr>
      <xdr:spPr>
        <a:xfrm>
          <a:off x="8426450" y="5205187"/>
          <a:ext cx="1188720" cy="171450"/>
        </a:xfrm>
        <a:prstGeom prst="rect">
          <a:avLst/>
        </a:prstGeom>
        <a:solidFill>
          <a:schemeClr val="tx2">
            <a:lumMod val="40000"/>
            <a:lumOff val="60000"/>
            <a:alpha val="19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171450</xdr:colOff>
      <xdr:row>28</xdr:row>
      <xdr:rowOff>97066</xdr:rowOff>
    </xdr:from>
    <xdr:to>
      <xdr:col>15</xdr:col>
      <xdr:colOff>140970</xdr:colOff>
      <xdr:row>29</xdr:row>
      <xdr:rowOff>84366</xdr:rowOff>
    </xdr:to>
    <xdr:sp macro="" textlink="">
      <xdr:nvSpPr>
        <xdr:cNvPr id="11264" name="Rectangle 11263">
          <a:extLst>
            <a:ext uri="{FF2B5EF4-FFF2-40B4-BE49-F238E27FC236}">
              <a16:creationId xmlns:a16="http://schemas.microsoft.com/office/drawing/2014/main" id="{00000000-0008-0000-0000-0000002C0000}"/>
            </a:ext>
          </a:extLst>
        </xdr:cNvPr>
        <xdr:cNvSpPr/>
      </xdr:nvSpPr>
      <xdr:spPr>
        <a:xfrm>
          <a:off x="8426450" y="5399316"/>
          <a:ext cx="1188720" cy="171450"/>
        </a:xfrm>
        <a:prstGeom prst="rect">
          <a:avLst/>
        </a:prstGeom>
        <a:solidFill>
          <a:schemeClr val="tx2">
            <a:lumMod val="40000"/>
            <a:lumOff val="60000"/>
            <a:alpha val="19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171450</xdr:colOff>
      <xdr:row>29</xdr:row>
      <xdr:rowOff>107045</xdr:rowOff>
    </xdr:from>
    <xdr:to>
      <xdr:col>15</xdr:col>
      <xdr:colOff>140970</xdr:colOff>
      <xdr:row>30</xdr:row>
      <xdr:rowOff>94345</xdr:rowOff>
    </xdr:to>
    <xdr:sp macro="" textlink="">
      <xdr:nvSpPr>
        <xdr:cNvPr id="11265" name="Rectangle 11264">
          <a:extLst>
            <a:ext uri="{FF2B5EF4-FFF2-40B4-BE49-F238E27FC236}">
              <a16:creationId xmlns:a16="http://schemas.microsoft.com/office/drawing/2014/main" id="{00000000-0008-0000-0000-0000012C0000}"/>
            </a:ext>
          </a:extLst>
        </xdr:cNvPr>
        <xdr:cNvSpPr/>
      </xdr:nvSpPr>
      <xdr:spPr>
        <a:xfrm>
          <a:off x="8426450" y="5593445"/>
          <a:ext cx="1188720" cy="171450"/>
        </a:xfrm>
        <a:prstGeom prst="rect">
          <a:avLst/>
        </a:prstGeom>
        <a:solidFill>
          <a:schemeClr val="tx2">
            <a:lumMod val="40000"/>
            <a:lumOff val="60000"/>
            <a:alpha val="19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171450</xdr:colOff>
      <xdr:row>30</xdr:row>
      <xdr:rowOff>117024</xdr:rowOff>
    </xdr:from>
    <xdr:to>
      <xdr:col>15</xdr:col>
      <xdr:colOff>140970</xdr:colOff>
      <xdr:row>31</xdr:row>
      <xdr:rowOff>104324</xdr:rowOff>
    </xdr:to>
    <xdr:sp macro="" textlink="">
      <xdr:nvSpPr>
        <xdr:cNvPr id="11269" name="Rectangle 11268">
          <a:extLst>
            <a:ext uri="{FF2B5EF4-FFF2-40B4-BE49-F238E27FC236}">
              <a16:creationId xmlns:a16="http://schemas.microsoft.com/office/drawing/2014/main" id="{00000000-0008-0000-0000-0000052C0000}"/>
            </a:ext>
          </a:extLst>
        </xdr:cNvPr>
        <xdr:cNvSpPr/>
      </xdr:nvSpPr>
      <xdr:spPr>
        <a:xfrm>
          <a:off x="8426450" y="5787574"/>
          <a:ext cx="1188720" cy="171450"/>
        </a:xfrm>
        <a:prstGeom prst="rect">
          <a:avLst/>
        </a:prstGeom>
        <a:solidFill>
          <a:schemeClr val="tx2">
            <a:lumMod val="40000"/>
            <a:lumOff val="60000"/>
            <a:alpha val="19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171450</xdr:colOff>
      <xdr:row>31</xdr:row>
      <xdr:rowOff>127000</xdr:rowOff>
    </xdr:from>
    <xdr:to>
      <xdr:col>15</xdr:col>
      <xdr:colOff>140970</xdr:colOff>
      <xdr:row>32</xdr:row>
      <xdr:rowOff>114300</xdr:rowOff>
    </xdr:to>
    <xdr:sp macro="" textlink="">
      <xdr:nvSpPr>
        <xdr:cNvPr id="11270" name="Rectangle 11269">
          <a:extLst>
            <a:ext uri="{FF2B5EF4-FFF2-40B4-BE49-F238E27FC236}">
              <a16:creationId xmlns:a16="http://schemas.microsoft.com/office/drawing/2014/main" id="{00000000-0008-0000-0000-0000062C0000}"/>
            </a:ext>
          </a:extLst>
        </xdr:cNvPr>
        <xdr:cNvSpPr/>
      </xdr:nvSpPr>
      <xdr:spPr>
        <a:xfrm>
          <a:off x="8426450" y="5981700"/>
          <a:ext cx="1188720" cy="171450"/>
        </a:xfrm>
        <a:prstGeom prst="rect">
          <a:avLst/>
        </a:prstGeom>
        <a:solidFill>
          <a:schemeClr val="tx2">
            <a:lumMod val="40000"/>
            <a:lumOff val="60000"/>
            <a:alpha val="19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25401</xdr:colOff>
      <xdr:row>23</xdr:row>
      <xdr:rowOff>95251</xdr:rowOff>
    </xdr:from>
    <xdr:to>
      <xdr:col>17</xdr:col>
      <xdr:colOff>95250</xdr:colOff>
      <xdr:row>33</xdr:row>
      <xdr:rowOff>88901</xdr:rowOff>
    </xdr:to>
    <xdr:graphicFrame macro="">
      <xdr:nvGraphicFramePr>
        <xdr:cNvPr id="59" name="Chart 58">
          <a:extLst>
            <a:ext uri="{FF2B5EF4-FFF2-40B4-BE49-F238E27FC236}">
              <a16:creationId xmlns:a16="http://schemas.microsoft.com/office/drawing/2014/main" id="{00000000-0008-0000-00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13</xdr:col>
      <xdr:colOff>215900</xdr:colOff>
      <xdr:row>22</xdr:row>
      <xdr:rowOff>76200</xdr:rowOff>
    </xdr:from>
    <xdr:to>
      <xdr:col>17</xdr:col>
      <xdr:colOff>393700</xdr:colOff>
      <xdr:row>23</xdr:row>
      <xdr:rowOff>158750</xdr:rowOff>
    </xdr:to>
    <xdr:sp macro="" textlink="Sheet1!#REF!">
      <xdr:nvSpPr>
        <xdr:cNvPr id="11271" name="TextBox 11270">
          <a:extLst>
            <a:ext uri="{FF2B5EF4-FFF2-40B4-BE49-F238E27FC236}">
              <a16:creationId xmlns:a16="http://schemas.microsoft.com/office/drawing/2014/main" id="{00000000-0008-0000-0000-0000072C0000}"/>
            </a:ext>
          </a:extLst>
        </xdr:cNvPr>
        <xdr:cNvSpPr txBox="1"/>
      </xdr:nvSpPr>
      <xdr:spPr>
        <a:xfrm>
          <a:off x="8470900" y="4273550"/>
          <a:ext cx="26162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chemeClr val="bg1">
                  <a:lumMod val="85000"/>
                </a:schemeClr>
              </a:solidFill>
              <a:latin typeface="Arial" panose="020B0604020202020204" pitchFamily="34" charset="0"/>
              <a:ea typeface="+mn-ea"/>
              <a:cs typeface="Arial" panose="020B0604020202020204" pitchFamily="34" charset="0"/>
            </a:rPr>
            <a:t>Profit by Product Category</a:t>
          </a:r>
        </a:p>
      </xdr:txBody>
    </xdr:sp>
    <xdr:clientData/>
  </xdr:twoCellAnchor>
  <xdr:twoCellAnchor>
    <xdr:from>
      <xdr:col>13</xdr:col>
      <xdr:colOff>133350</xdr:colOff>
      <xdr:row>22</xdr:row>
      <xdr:rowOff>139700</xdr:rowOff>
    </xdr:from>
    <xdr:to>
      <xdr:col>13</xdr:col>
      <xdr:colOff>260350</xdr:colOff>
      <xdr:row>23</xdr:row>
      <xdr:rowOff>82550</xdr:rowOff>
    </xdr:to>
    <xdr:sp macro="" textlink="">
      <xdr:nvSpPr>
        <xdr:cNvPr id="11272" name="Oval 11271">
          <a:extLst>
            <a:ext uri="{FF2B5EF4-FFF2-40B4-BE49-F238E27FC236}">
              <a16:creationId xmlns:a16="http://schemas.microsoft.com/office/drawing/2014/main" id="{00000000-0008-0000-0000-0000082C0000}"/>
            </a:ext>
          </a:extLst>
        </xdr:cNvPr>
        <xdr:cNvSpPr/>
      </xdr:nvSpPr>
      <xdr:spPr>
        <a:xfrm>
          <a:off x="8388350" y="4337050"/>
          <a:ext cx="127000" cy="127000"/>
        </a:xfrm>
        <a:prstGeom prst="ellipse">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13</xdr:col>
      <xdr:colOff>260350</xdr:colOff>
      <xdr:row>11</xdr:row>
      <xdr:rowOff>152400</xdr:rowOff>
    </xdr:from>
    <xdr:to>
      <xdr:col>17</xdr:col>
      <xdr:colOff>438150</xdr:colOff>
      <xdr:row>13</xdr:row>
      <xdr:rowOff>50800</xdr:rowOff>
    </xdr:to>
    <xdr:sp macro="" textlink="Sheet5!C14">
      <xdr:nvSpPr>
        <xdr:cNvPr id="11273" name="TextBox 11272">
          <a:extLst>
            <a:ext uri="{FF2B5EF4-FFF2-40B4-BE49-F238E27FC236}">
              <a16:creationId xmlns:a16="http://schemas.microsoft.com/office/drawing/2014/main" id="{00000000-0008-0000-0000-0000092C0000}"/>
            </a:ext>
          </a:extLst>
        </xdr:cNvPr>
        <xdr:cNvSpPr txBox="1"/>
      </xdr:nvSpPr>
      <xdr:spPr>
        <a:xfrm>
          <a:off x="8515350" y="2324100"/>
          <a:ext cx="26162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954D2B9-4D18-4579-AA82-2681EADB3961}" type="TxLink">
            <a:rPr lang="en-US" sz="1100" b="0" i="0" u="none" strike="noStrike">
              <a:solidFill>
                <a:schemeClr val="bg1">
                  <a:lumMod val="85000"/>
                </a:schemeClr>
              </a:solidFill>
              <a:latin typeface="Arial" panose="020B0604020202020204" pitchFamily="34" charset="0"/>
              <a:ea typeface="+mn-ea"/>
              <a:cs typeface="Arial" panose="020B0604020202020204" pitchFamily="34" charset="0"/>
            </a:rPr>
            <a:pPr marL="0" indent="0" algn="l"/>
            <a:t>Top-5 Profitable Products</a:t>
          </a:fld>
          <a:endParaRPr lang="en-US" sz="1100" b="0" i="0" u="none" strike="noStrike">
            <a:solidFill>
              <a:schemeClr val="bg1">
                <a:lumMod val="85000"/>
              </a:schemeClr>
            </a:solidFill>
            <a:latin typeface="Arial" panose="020B0604020202020204" pitchFamily="34" charset="0"/>
            <a:ea typeface="+mn-ea"/>
            <a:cs typeface="Arial" panose="020B0604020202020204" pitchFamily="34" charset="0"/>
          </a:endParaRPr>
        </a:p>
      </xdr:txBody>
    </xdr:sp>
    <xdr:clientData/>
  </xdr:twoCellAnchor>
  <xdr:twoCellAnchor>
    <xdr:from>
      <xdr:col>13</xdr:col>
      <xdr:colOff>177800</xdr:colOff>
      <xdr:row>12</xdr:row>
      <xdr:rowOff>31750</xdr:rowOff>
    </xdr:from>
    <xdr:to>
      <xdr:col>13</xdr:col>
      <xdr:colOff>304800</xdr:colOff>
      <xdr:row>12</xdr:row>
      <xdr:rowOff>158750</xdr:rowOff>
    </xdr:to>
    <xdr:sp macro="" textlink="">
      <xdr:nvSpPr>
        <xdr:cNvPr id="11274" name="Oval 11273">
          <a:extLst>
            <a:ext uri="{FF2B5EF4-FFF2-40B4-BE49-F238E27FC236}">
              <a16:creationId xmlns:a16="http://schemas.microsoft.com/office/drawing/2014/main" id="{00000000-0008-0000-0000-00000A2C0000}"/>
            </a:ext>
          </a:extLst>
        </xdr:cNvPr>
        <xdr:cNvSpPr/>
      </xdr:nvSpPr>
      <xdr:spPr>
        <a:xfrm>
          <a:off x="8432800" y="2387600"/>
          <a:ext cx="127000" cy="127000"/>
        </a:xfrm>
        <a:prstGeom prst="ellipse">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336550</xdr:colOff>
      <xdr:row>9</xdr:row>
      <xdr:rowOff>12700</xdr:rowOff>
    </xdr:from>
    <xdr:to>
      <xdr:col>0</xdr:col>
      <xdr:colOff>698500</xdr:colOff>
      <xdr:row>21</xdr:row>
      <xdr:rowOff>107950</xdr:rowOff>
    </xdr:to>
    <xdr:sp macro="" textlink="">
      <xdr:nvSpPr>
        <xdr:cNvPr id="11275" name="Rectangle: Diagonal Corners Rounded 11274">
          <a:extLst>
            <a:ext uri="{FF2B5EF4-FFF2-40B4-BE49-F238E27FC236}">
              <a16:creationId xmlns:a16="http://schemas.microsoft.com/office/drawing/2014/main" id="{00000000-0008-0000-0000-00000B2C0000}"/>
            </a:ext>
          </a:extLst>
        </xdr:cNvPr>
        <xdr:cNvSpPr/>
      </xdr:nvSpPr>
      <xdr:spPr>
        <a:xfrm>
          <a:off x="336550" y="1816100"/>
          <a:ext cx="361950" cy="2305050"/>
        </a:xfrm>
        <a:prstGeom prst="round2DiagRect">
          <a:avLst>
            <a:gd name="adj1" fmla="val 32052"/>
            <a:gd name="adj2" fmla="val 0"/>
          </a:avLst>
        </a:prstGeom>
        <a:gradFill flip="none" rotWithShape="1">
          <a:gsLst>
            <a:gs pos="0">
              <a:srgbClr val="9FE6FF"/>
            </a:gs>
            <a:gs pos="35000">
              <a:schemeClr val="tx2">
                <a:lumMod val="75000"/>
              </a:schemeClr>
            </a:gs>
            <a:gs pos="100000">
              <a:schemeClr val="tx2">
                <a:lumMod val="75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marL="0" indent="0" algn="ctr"/>
          <a:r>
            <a:rPr lang="en-US" sz="2000">
              <a:solidFill>
                <a:schemeClr val="lt1"/>
              </a:solidFill>
              <a:latin typeface="+mn-lt"/>
              <a:ea typeface="+mn-ea"/>
              <a:cs typeface="+mn-cs"/>
            </a:rPr>
            <a:t>Customer Analysis</a:t>
          </a:r>
        </a:p>
      </xdr:txBody>
    </xdr:sp>
    <xdr:clientData/>
  </xdr:twoCellAnchor>
  <xdr:twoCellAnchor>
    <xdr:from>
      <xdr:col>0</xdr:col>
      <xdr:colOff>311150</xdr:colOff>
      <xdr:row>22</xdr:row>
      <xdr:rowOff>171450</xdr:rowOff>
    </xdr:from>
    <xdr:to>
      <xdr:col>0</xdr:col>
      <xdr:colOff>704850</xdr:colOff>
      <xdr:row>33</xdr:row>
      <xdr:rowOff>76200</xdr:rowOff>
    </xdr:to>
    <xdr:sp macro="" textlink="">
      <xdr:nvSpPr>
        <xdr:cNvPr id="11276" name="Rectangle: Diagonal Corners Rounded 11275">
          <a:extLst>
            <a:ext uri="{FF2B5EF4-FFF2-40B4-BE49-F238E27FC236}">
              <a16:creationId xmlns:a16="http://schemas.microsoft.com/office/drawing/2014/main" id="{00000000-0008-0000-0000-00000C2C0000}"/>
            </a:ext>
          </a:extLst>
        </xdr:cNvPr>
        <xdr:cNvSpPr/>
      </xdr:nvSpPr>
      <xdr:spPr>
        <a:xfrm>
          <a:off x="311150" y="4368800"/>
          <a:ext cx="393700" cy="1930400"/>
        </a:xfrm>
        <a:prstGeom prst="round2DiagRect">
          <a:avLst>
            <a:gd name="adj1" fmla="val 32052"/>
            <a:gd name="adj2" fmla="val 0"/>
          </a:avLst>
        </a:prstGeom>
        <a:gradFill flip="none" rotWithShape="1">
          <a:gsLst>
            <a:gs pos="0">
              <a:srgbClr val="0070C0"/>
            </a:gs>
            <a:gs pos="35000">
              <a:schemeClr val="tx2">
                <a:lumMod val="75000"/>
              </a:schemeClr>
            </a:gs>
            <a:gs pos="100000">
              <a:schemeClr val="tx2">
                <a:lumMod val="75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marL="0" indent="0" algn="ctr"/>
          <a:r>
            <a:rPr lang="en-US" sz="2000">
              <a:solidFill>
                <a:schemeClr val="lt1"/>
              </a:solidFill>
              <a:latin typeface="+mn-lt"/>
              <a:ea typeface="+mn-ea"/>
              <a:cs typeface="+mn-cs"/>
            </a:rPr>
            <a:t>Time Frame</a:t>
          </a:r>
        </a:p>
      </xdr:txBody>
    </xdr:sp>
    <xdr:clientData/>
  </xdr:twoCellAnchor>
  <xdr:twoCellAnchor>
    <xdr:from>
      <xdr:col>1</xdr:col>
      <xdr:colOff>139700</xdr:colOff>
      <xdr:row>9</xdr:row>
      <xdr:rowOff>25400</xdr:rowOff>
    </xdr:from>
    <xdr:to>
      <xdr:col>3</xdr:col>
      <xdr:colOff>311150</xdr:colOff>
      <xdr:row>22</xdr:row>
      <xdr:rowOff>95250</xdr:rowOff>
    </xdr:to>
    <xdr:sp macro="" textlink="">
      <xdr:nvSpPr>
        <xdr:cNvPr id="11280" name="Rectangle 11279">
          <a:extLst>
            <a:ext uri="{FF2B5EF4-FFF2-40B4-BE49-F238E27FC236}">
              <a16:creationId xmlns:a16="http://schemas.microsoft.com/office/drawing/2014/main" id="{00000000-0008-0000-0000-0000102C0000}"/>
            </a:ext>
          </a:extLst>
        </xdr:cNvPr>
        <xdr:cNvSpPr/>
      </xdr:nvSpPr>
      <xdr:spPr>
        <a:xfrm>
          <a:off x="857250" y="1828800"/>
          <a:ext cx="1612900" cy="24638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241300</xdr:colOff>
          <xdr:row>11</xdr:row>
          <xdr:rowOff>76200</xdr:rowOff>
        </xdr:from>
        <xdr:to>
          <xdr:col>3</xdr:col>
          <xdr:colOff>203200</xdr:colOff>
          <xdr:row>18</xdr:row>
          <xdr:rowOff>127000</xdr:rowOff>
        </xdr:to>
        <xdr:pic>
          <xdr:nvPicPr>
            <xdr:cNvPr id="11279" name="Picture 11278">
              <a:extLst>
                <a:ext uri="{FF2B5EF4-FFF2-40B4-BE49-F238E27FC236}">
                  <a16:creationId xmlns:a16="http://schemas.microsoft.com/office/drawing/2014/main" id="{00000000-0008-0000-0000-00000F2C0000}"/>
                </a:ext>
              </a:extLst>
            </xdr:cNvPr>
            <xdr:cNvPicPr>
              <a:picLocks noChangeAspect="1" noChangeArrowheads="1"/>
              <a:extLst>
                <a:ext uri="{84589F7E-364E-4C9E-8A38-B11213B215E9}">
                  <a14:cameraTool cellRange="Gender!$C$26:$L$35" spid="_x0000_s11338"/>
                </a:ext>
              </a:extLst>
            </xdr:cNvPicPr>
          </xdr:nvPicPr>
          <xdr:blipFill>
            <a:blip xmlns:r="http://schemas.openxmlformats.org/officeDocument/2006/relationships" r:embed="rId9"/>
            <a:srcRect/>
            <a:stretch>
              <a:fillRect/>
            </a:stretch>
          </xdr:blipFill>
          <xdr:spPr bwMode="auto">
            <a:xfrm>
              <a:off x="958850" y="2247900"/>
              <a:ext cx="1403350" cy="133985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285750</xdr:colOff>
      <xdr:row>19</xdr:row>
      <xdr:rowOff>95250</xdr:rowOff>
    </xdr:from>
    <xdr:to>
      <xdr:col>1</xdr:col>
      <xdr:colOff>457200</xdr:colOff>
      <xdr:row>20</xdr:row>
      <xdr:rowOff>82550</xdr:rowOff>
    </xdr:to>
    <xdr:sp macro="" textlink="">
      <xdr:nvSpPr>
        <xdr:cNvPr id="11281" name="Oval 11280">
          <a:extLst>
            <a:ext uri="{FF2B5EF4-FFF2-40B4-BE49-F238E27FC236}">
              <a16:creationId xmlns:a16="http://schemas.microsoft.com/office/drawing/2014/main" id="{00000000-0008-0000-0000-0000112C0000}"/>
            </a:ext>
          </a:extLst>
        </xdr:cNvPr>
        <xdr:cNvSpPr/>
      </xdr:nvSpPr>
      <xdr:spPr>
        <a:xfrm>
          <a:off x="1003300" y="3740150"/>
          <a:ext cx="171450" cy="171450"/>
        </a:xfrm>
        <a:prstGeom prst="ellipse">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336550</xdr:colOff>
      <xdr:row>9</xdr:row>
      <xdr:rowOff>127000</xdr:rowOff>
    </xdr:from>
    <xdr:to>
      <xdr:col>3</xdr:col>
      <xdr:colOff>577850</xdr:colOff>
      <xdr:row>11</xdr:row>
      <xdr:rowOff>25400</xdr:rowOff>
    </xdr:to>
    <xdr:sp macro="" textlink="Sheet1!#REF!">
      <xdr:nvSpPr>
        <xdr:cNvPr id="11283" name="TextBox 11282">
          <a:extLst>
            <a:ext uri="{FF2B5EF4-FFF2-40B4-BE49-F238E27FC236}">
              <a16:creationId xmlns:a16="http://schemas.microsoft.com/office/drawing/2014/main" id="{00000000-0008-0000-0000-0000132C0000}"/>
            </a:ext>
          </a:extLst>
        </xdr:cNvPr>
        <xdr:cNvSpPr txBox="1"/>
      </xdr:nvSpPr>
      <xdr:spPr>
        <a:xfrm>
          <a:off x="1054100" y="1930400"/>
          <a:ext cx="16827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chemeClr val="tx1">
                  <a:lumMod val="65000"/>
                  <a:lumOff val="35000"/>
                </a:schemeClr>
              </a:solidFill>
              <a:latin typeface="Arial" panose="020B0604020202020204" pitchFamily="34" charset="0"/>
              <a:ea typeface="+mn-ea"/>
              <a:cs typeface="Arial" panose="020B0604020202020204" pitchFamily="34" charset="0"/>
            </a:rPr>
            <a:t>Profit by Gender</a:t>
          </a:r>
        </a:p>
      </xdr:txBody>
    </xdr:sp>
    <xdr:clientData/>
  </xdr:twoCellAnchor>
  <xdr:twoCellAnchor editAs="absolute">
    <xdr:from>
      <xdr:col>1</xdr:col>
      <xdr:colOff>419100</xdr:colOff>
      <xdr:row>20</xdr:row>
      <xdr:rowOff>158750</xdr:rowOff>
    </xdr:from>
    <xdr:to>
      <xdr:col>2</xdr:col>
      <xdr:colOff>425450</xdr:colOff>
      <xdr:row>22</xdr:row>
      <xdr:rowOff>57150</xdr:rowOff>
    </xdr:to>
    <xdr:sp macro="" textlink="Sheet1!#REF!">
      <xdr:nvSpPr>
        <xdr:cNvPr id="11284" name="TextBox 11283">
          <a:extLst>
            <a:ext uri="{FF2B5EF4-FFF2-40B4-BE49-F238E27FC236}">
              <a16:creationId xmlns:a16="http://schemas.microsoft.com/office/drawing/2014/main" id="{00000000-0008-0000-0000-0000142C0000}"/>
            </a:ext>
          </a:extLst>
        </xdr:cNvPr>
        <xdr:cNvSpPr txBox="1"/>
      </xdr:nvSpPr>
      <xdr:spPr>
        <a:xfrm>
          <a:off x="1136650" y="3987800"/>
          <a:ext cx="6159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chemeClr val="tx1">
                  <a:lumMod val="65000"/>
                  <a:lumOff val="35000"/>
                </a:schemeClr>
              </a:solidFill>
              <a:latin typeface="Arial" panose="020B0604020202020204" pitchFamily="34" charset="0"/>
              <a:ea typeface="+mn-ea"/>
              <a:cs typeface="Arial" panose="020B0604020202020204" pitchFamily="34" charset="0"/>
            </a:rPr>
            <a:t>Male</a:t>
          </a:r>
        </a:p>
      </xdr:txBody>
    </xdr:sp>
    <xdr:clientData/>
  </xdr:twoCellAnchor>
  <xdr:twoCellAnchor editAs="absolute">
    <xdr:from>
      <xdr:col>1</xdr:col>
      <xdr:colOff>425450</xdr:colOff>
      <xdr:row>19</xdr:row>
      <xdr:rowOff>44450</xdr:rowOff>
    </xdr:from>
    <xdr:to>
      <xdr:col>2</xdr:col>
      <xdr:colOff>501650</xdr:colOff>
      <xdr:row>20</xdr:row>
      <xdr:rowOff>127000</xdr:rowOff>
    </xdr:to>
    <xdr:sp macro="" textlink="Sheet1!#REF!">
      <xdr:nvSpPr>
        <xdr:cNvPr id="11285" name="TextBox 11284">
          <a:extLst>
            <a:ext uri="{FF2B5EF4-FFF2-40B4-BE49-F238E27FC236}">
              <a16:creationId xmlns:a16="http://schemas.microsoft.com/office/drawing/2014/main" id="{00000000-0008-0000-0000-0000152C0000}"/>
            </a:ext>
          </a:extLst>
        </xdr:cNvPr>
        <xdr:cNvSpPr txBox="1"/>
      </xdr:nvSpPr>
      <xdr:spPr>
        <a:xfrm>
          <a:off x="1143000" y="3689350"/>
          <a:ext cx="6858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chemeClr val="tx1">
                  <a:lumMod val="65000"/>
                  <a:lumOff val="35000"/>
                </a:schemeClr>
              </a:solidFill>
              <a:latin typeface="Arial" panose="020B0604020202020204" pitchFamily="34" charset="0"/>
              <a:ea typeface="+mn-ea"/>
              <a:cs typeface="Arial" panose="020B0604020202020204" pitchFamily="34" charset="0"/>
            </a:rPr>
            <a:t>Female</a:t>
          </a:r>
        </a:p>
      </xdr:txBody>
    </xdr:sp>
    <xdr:clientData/>
  </xdr:twoCellAnchor>
  <xdr:twoCellAnchor editAs="absolute">
    <xdr:from>
      <xdr:col>2</xdr:col>
      <xdr:colOff>444500</xdr:colOff>
      <xdr:row>19</xdr:row>
      <xdr:rowOff>31750</xdr:rowOff>
    </xdr:from>
    <xdr:to>
      <xdr:col>3</xdr:col>
      <xdr:colOff>298450</xdr:colOff>
      <xdr:row>20</xdr:row>
      <xdr:rowOff>152400</xdr:rowOff>
    </xdr:to>
    <xdr:sp macro="" textlink="Gender!B5">
      <xdr:nvSpPr>
        <xdr:cNvPr id="11286" name="TextBox 11285">
          <a:extLst>
            <a:ext uri="{FF2B5EF4-FFF2-40B4-BE49-F238E27FC236}">
              <a16:creationId xmlns:a16="http://schemas.microsoft.com/office/drawing/2014/main" id="{00000000-0008-0000-0000-0000162C0000}"/>
            </a:ext>
          </a:extLst>
        </xdr:cNvPr>
        <xdr:cNvSpPr txBox="1"/>
      </xdr:nvSpPr>
      <xdr:spPr>
        <a:xfrm>
          <a:off x="1771650" y="3676650"/>
          <a:ext cx="6858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6DF553E-35D1-4959-8277-4BA305AC8A47}" type="TxLink">
            <a:rPr lang="en-US" sz="1400" b="0" i="0" u="none" strike="noStrike">
              <a:solidFill>
                <a:srgbClr val="0070C0"/>
              </a:solidFill>
              <a:latin typeface="Calibri"/>
              <a:ea typeface="+mn-ea"/>
              <a:cs typeface="Calibri"/>
            </a:rPr>
            <a:pPr marL="0" indent="0" algn="l"/>
            <a:t>48.5%</a:t>
          </a:fld>
          <a:endParaRPr lang="en-US" sz="1400" b="0" i="0" u="none" strike="noStrike">
            <a:solidFill>
              <a:srgbClr val="0070C0"/>
            </a:solidFill>
            <a:latin typeface="Arial" panose="020B0604020202020204" pitchFamily="34" charset="0"/>
            <a:ea typeface="+mn-ea"/>
            <a:cs typeface="Arial" panose="020B0604020202020204" pitchFamily="34" charset="0"/>
          </a:endParaRPr>
        </a:p>
      </xdr:txBody>
    </xdr:sp>
    <xdr:clientData/>
  </xdr:twoCellAnchor>
  <xdr:twoCellAnchor editAs="absolute">
    <xdr:from>
      <xdr:col>2</xdr:col>
      <xdr:colOff>438150</xdr:colOff>
      <xdr:row>20</xdr:row>
      <xdr:rowOff>146050</xdr:rowOff>
    </xdr:from>
    <xdr:to>
      <xdr:col>3</xdr:col>
      <xdr:colOff>304800</xdr:colOff>
      <xdr:row>22</xdr:row>
      <xdr:rowOff>44450</xdr:rowOff>
    </xdr:to>
    <xdr:sp macro="" textlink="Gender!B4">
      <xdr:nvSpPr>
        <xdr:cNvPr id="11287" name="TextBox 11286">
          <a:extLst>
            <a:ext uri="{FF2B5EF4-FFF2-40B4-BE49-F238E27FC236}">
              <a16:creationId xmlns:a16="http://schemas.microsoft.com/office/drawing/2014/main" id="{00000000-0008-0000-0000-0000172C0000}"/>
            </a:ext>
          </a:extLst>
        </xdr:cNvPr>
        <xdr:cNvSpPr txBox="1"/>
      </xdr:nvSpPr>
      <xdr:spPr>
        <a:xfrm>
          <a:off x="1765300" y="3975100"/>
          <a:ext cx="6985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47A709F-9252-4B4A-89EC-269B03E34CD0}" type="TxLink">
            <a:rPr lang="en-US" sz="1400" b="0" i="0" u="none" strike="noStrike">
              <a:solidFill>
                <a:srgbClr val="1F8CB3"/>
              </a:solidFill>
              <a:latin typeface="Calibri"/>
              <a:ea typeface="+mn-ea"/>
              <a:cs typeface="Calibri"/>
            </a:rPr>
            <a:pPr marL="0" indent="0" algn="l"/>
            <a:t>51.5%</a:t>
          </a:fld>
          <a:endParaRPr lang="en-US" sz="1400" b="0" i="0" u="none" strike="noStrike">
            <a:solidFill>
              <a:srgbClr val="1F8CB3"/>
            </a:solidFill>
            <a:latin typeface="Calibri"/>
            <a:ea typeface="+mn-ea"/>
            <a:cs typeface="Calibri"/>
          </a:endParaRPr>
        </a:p>
      </xdr:txBody>
    </xdr:sp>
    <xdr:clientData/>
  </xdr:twoCellAnchor>
  <xdr:twoCellAnchor>
    <xdr:from>
      <xdr:col>1</xdr:col>
      <xdr:colOff>279400</xdr:colOff>
      <xdr:row>21</xdr:row>
      <xdr:rowOff>6350</xdr:rowOff>
    </xdr:from>
    <xdr:to>
      <xdr:col>1</xdr:col>
      <xdr:colOff>444500</xdr:colOff>
      <xdr:row>21</xdr:row>
      <xdr:rowOff>171450</xdr:rowOff>
    </xdr:to>
    <xdr:sp macro="" textlink="">
      <xdr:nvSpPr>
        <xdr:cNvPr id="11288" name="Rectangle 11287">
          <a:extLst>
            <a:ext uri="{FF2B5EF4-FFF2-40B4-BE49-F238E27FC236}">
              <a16:creationId xmlns:a16="http://schemas.microsoft.com/office/drawing/2014/main" id="{00000000-0008-0000-0000-0000182C0000}"/>
            </a:ext>
          </a:extLst>
        </xdr:cNvPr>
        <xdr:cNvSpPr/>
      </xdr:nvSpPr>
      <xdr:spPr>
        <a:xfrm>
          <a:off x="996950" y="4019550"/>
          <a:ext cx="165100" cy="165100"/>
        </a:xfrm>
        <a:prstGeom prst="rect">
          <a:avLst/>
        </a:prstGeom>
        <a:solidFill>
          <a:srgbClr val="9FE6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431800</xdr:colOff>
      <xdr:row>9</xdr:row>
      <xdr:rowOff>12700</xdr:rowOff>
    </xdr:from>
    <xdr:to>
      <xdr:col>7</xdr:col>
      <xdr:colOff>25400</xdr:colOff>
      <xdr:row>22</xdr:row>
      <xdr:rowOff>88900</xdr:rowOff>
    </xdr:to>
    <xdr:sp macro="" textlink="">
      <xdr:nvSpPr>
        <xdr:cNvPr id="11292" name="Rectangle 11291">
          <a:extLst>
            <a:ext uri="{FF2B5EF4-FFF2-40B4-BE49-F238E27FC236}">
              <a16:creationId xmlns:a16="http://schemas.microsoft.com/office/drawing/2014/main" id="{00000000-0008-0000-0000-00001C2C0000}"/>
            </a:ext>
          </a:extLst>
        </xdr:cNvPr>
        <xdr:cNvSpPr/>
      </xdr:nvSpPr>
      <xdr:spPr>
        <a:xfrm>
          <a:off x="2590800" y="1816100"/>
          <a:ext cx="2032000" cy="247015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38100</xdr:colOff>
      <xdr:row>9</xdr:row>
      <xdr:rowOff>114300</xdr:rowOff>
    </xdr:from>
    <xdr:to>
      <xdr:col>7</xdr:col>
      <xdr:colOff>139700</xdr:colOff>
      <xdr:row>11</xdr:row>
      <xdr:rowOff>12700</xdr:rowOff>
    </xdr:to>
    <xdr:sp macro="" textlink="Sheet1!#REF!">
      <xdr:nvSpPr>
        <xdr:cNvPr id="11295" name="TextBox 11294">
          <a:extLst>
            <a:ext uri="{FF2B5EF4-FFF2-40B4-BE49-F238E27FC236}">
              <a16:creationId xmlns:a16="http://schemas.microsoft.com/office/drawing/2014/main" id="{00000000-0008-0000-0000-00001F2C0000}"/>
            </a:ext>
          </a:extLst>
        </xdr:cNvPr>
        <xdr:cNvSpPr txBox="1"/>
      </xdr:nvSpPr>
      <xdr:spPr>
        <a:xfrm>
          <a:off x="2806700" y="1917700"/>
          <a:ext cx="19304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chemeClr val="tx1">
                  <a:lumMod val="65000"/>
                  <a:lumOff val="35000"/>
                </a:schemeClr>
              </a:solidFill>
              <a:latin typeface="Arial" panose="020B0604020202020204" pitchFamily="34" charset="0"/>
              <a:ea typeface="+mn-ea"/>
              <a:cs typeface="Arial" panose="020B0604020202020204" pitchFamily="34" charset="0"/>
            </a:rPr>
            <a:t>Profit by</a:t>
          </a:r>
          <a:r>
            <a:rPr lang="en-US" sz="1100" b="0" i="0" u="none" strike="noStrike" baseline="0">
              <a:solidFill>
                <a:schemeClr val="tx1">
                  <a:lumMod val="65000"/>
                  <a:lumOff val="35000"/>
                </a:schemeClr>
              </a:solidFill>
              <a:latin typeface="Arial" panose="020B0604020202020204" pitchFamily="34" charset="0"/>
              <a:ea typeface="+mn-ea"/>
              <a:cs typeface="Arial" panose="020B0604020202020204" pitchFamily="34" charset="0"/>
            </a:rPr>
            <a:t> Customer Age</a:t>
          </a:r>
          <a:endParaRPr lang="en-US" sz="1100" b="0" i="0" u="none" strike="noStrike">
            <a:solidFill>
              <a:schemeClr val="tx1">
                <a:lumMod val="65000"/>
                <a:lumOff val="35000"/>
              </a:schemeClr>
            </a:solidFill>
            <a:latin typeface="Arial" panose="020B0604020202020204" pitchFamily="34" charset="0"/>
            <a:ea typeface="+mn-ea"/>
            <a:cs typeface="Arial" panose="020B0604020202020204" pitchFamily="34" charset="0"/>
          </a:endParaRPr>
        </a:p>
      </xdr:txBody>
    </xdr:sp>
    <xdr:clientData/>
  </xdr:twoCellAnchor>
  <xdr:twoCellAnchor editAs="absolute">
    <xdr:from>
      <xdr:col>3</xdr:col>
      <xdr:colOff>577850</xdr:colOff>
      <xdr:row>10</xdr:row>
      <xdr:rowOff>177800</xdr:rowOff>
    </xdr:from>
    <xdr:to>
      <xdr:col>5</xdr:col>
      <xdr:colOff>546100</xdr:colOff>
      <xdr:row>13</xdr:row>
      <xdr:rowOff>158750</xdr:rowOff>
    </xdr:to>
    <xdr:sp macro="" textlink="Sheet1!#REF!">
      <xdr:nvSpPr>
        <xdr:cNvPr id="11296" name="TextBox 11295">
          <a:extLst>
            <a:ext uri="{FF2B5EF4-FFF2-40B4-BE49-F238E27FC236}">
              <a16:creationId xmlns:a16="http://schemas.microsoft.com/office/drawing/2014/main" id="{00000000-0008-0000-0000-0000202C0000}"/>
            </a:ext>
          </a:extLst>
        </xdr:cNvPr>
        <xdr:cNvSpPr txBox="1"/>
      </xdr:nvSpPr>
      <xdr:spPr>
        <a:xfrm>
          <a:off x="2736850" y="2165350"/>
          <a:ext cx="118745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0" u="none" strike="noStrike">
              <a:solidFill>
                <a:schemeClr val="tx1">
                  <a:lumMod val="65000"/>
                  <a:lumOff val="35000"/>
                </a:schemeClr>
              </a:solidFill>
              <a:latin typeface="Arial" panose="020B0604020202020204" pitchFamily="34" charset="0"/>
              <a:ea typeface="+mn-ea"/>
              <a:cs typeface="Arial" panose="020B0604020202020204" pitchFamily="34" charset="0"/>
            </a:rPr>
            <a:t>Average</a:t>
          </a:r>
          <a:endParaRPr lang="en-US" sz="900" b="0" i="0" u="none" strike="noStrike" baseline="0">
            <a:solidFill>
              <a:schemeClr val="tx1">
                <a:lumMod val="65000"/>
                <a:lumOff val="35000"/>
              </a:schemeClr>
            </a:solidFill>
            <a:latin typeface="Arial" panose="020B0604020202020204" pitchFamily="34" charset="0"/>
            <a:ea typeface="+mn-ea"/>
            <a:cs typeface="Arial" panose="020B0604020202020204" pitchFamily="34" charset="0"/>
          </a:endParaRPr>
        </a:p>
        <a:p>
          <a:pPr marL="0" indent="0" algn="l"/>
          <a:r>
            <a:rPr lang="en-US" sz="900" b="0" i="0" u="none" strike="noStrike" baseline="0">
              <a:solidFill>
                <a:schemeClr val="tx1">
                  <a:lumMod val="65000"/>
                  <a:lumOff val="35000"/>
                </a:schemeClr>
              </a:solidFill>
              <a:latin typeface="Arial" panose="020B0604020202020204" pitchFamily="34" charset="0"/>
              <a:ea typeface="+mn-ea"/>
              <a:cs typeface="Arial" panose="020B0604020202020204" pitchFamily="34" charset="0"/>
            </a:rPr>
            <a:t>Customer Age</a:t>
          </a:r>
        </a:p>
      </xdr:txBody>
    </xdr:sp>
    <xdr:clientData/>
  </xdr:twoCellAnchor>
  <xdr:twoCellAnchor editAs="absolute">
    <xdr:from>
      <xdr:col>5</xdr:col>
      <xdr:colOff>203200</xdr:colOff>
      <xdr:row>11</xdr:row>
      <xdr:rowOff>152400</xdr:rowOff>
    </xdr:from>
    <xdr:to>
      <xdr:col>6</xdr:col>
      <xdr:colOff>292100</xdr:colOff>
      <xdr:row>13</xdr:row>
      <xdr:rowOff>50800</xdr:rowOff>
    </xdr:to>
    <xdr:sp macro="" textlink="Sheet5!X7">
      <xdr:nvSpPr>
        <xdr:cNvPr id="11297" name="TextBox 11296">
          <a:extLst>
            <a:ext uri="{FF2B5EF4-FFF2-40B4-BE49-F238E27FC236}">
              <a16:creationId xmlns:a16="http://schemas.microsoft.com/office/drawing/2014/main" id="{00000000-0008-0000-0000-0000212C0000}"/>
            </a:ext>
          </a:extLst>
        </xdr:cNvPr>
        <xdr:cNvSpPr txBox="1"/>
      </xdr:nvSpPr>
      <xdr:spPr>
        <a:xfrm>
          <a:off x="3581400" y="2324100"/>
          <a:ext cx="6985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8B0C6B8-AB23-4519-A006-3C8CCE96E572}" type="TxLink">
            <a:rPr lang="en-US" sz="1800" b="0" i="0" u="none" strike="noStrike">
              <a:solidFill>
                <a:srgbClr val="1F8CB3"/>
              </a:solidFill>
              <a:latin typeface="Calibri"/>
              <a:ea typeface="+mn-ea"/>
              <a:cs typeface="Calibri"/>
            </a:rPr>
            <a:pPr marL="0" indent="0" algn="l"/>
            <a:t>47</a:t>
          </a:fld>
          <a:endParaRPr lang="en-US" sz="1800" b="0" i="0" u="none" strike="noStrike">
            <a:solidFill>
              <a:srgbClr val="1F8CB3"/>
            </a:solidFill>
            <a:latin typeface="Calibri"/>
            <a:ea typeface="+mn-ea"/>
            <a:cs typeface="Calibri"/>
          </a:endParaRPr>
        </a:p>
      </xdr:txBody>
    </xdr:sp>
    <xdr:clientData/>
  </xdr:twoCellAnchor>
  <xdr:twoCellAnchor>
    <xdr:from>
      <xdr:col>3</xdr:col>
      <xdr:colOff>584200</xdr:colOff>
      <xdr:row>11</xdr:row>
      <xdr:rowOff>107950</xdr:rowOff>
    </xdr:from>
    <xdr:to>
      <xdr:col>4</xdr:col>
      <xdr:colOff>20319</xdr:colOff>
      <xdr:row>13</xdr:row>
      <xdr:rowOff>13970</xdr:rowOff>
    </xdr:to>
    <xdr:sp macro="" textlink="">
      <xdr:nvSpPr>
        <xdr:cNvPr id="11298" name="Rectangle 11297">
          <a:extLst>
            <a:ext uri="{FF2B5EF4-FFF2-40B4-BE49-F238E27FC236}">
              <a16:creationId xmlns:a16="http://schemas.microsoft.com/office/drawing/2014/main" id="{00000000-0008-0000-0000-0000222C0000}"/>
            </a:ext>
          </a:extLst>
        </xdr:cNvPr>
        <xdr:cNvSpPr/>
      </xdr:nvSpPr>
      <xdr:spPr>
        <a:xfrm>
          <a:off x="2743200" y="2279650"/>
          <a:ext cx="45719" cy="274320"/>
        </a:xfrm>
        <a:prstGeom prst="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304800</xdr:colOff>
      <xdr:row>11</xdr:row>
      <xdr:rowOff>171450</xdr:rowOff>
    </xdr:from>
    <xdr:to>
      <xdr:col>7</xdr:col>
      <xdr:colOff>158750</xdr:colOff>
      <xdr:row>22</xdr:row>
      <xdr:rowOff>133350</xdr:rowOff>
    </xdr:to>
    <xdr:graphicFrame macro="">
      <xdr:nvGraphicFramePr>
        <xdr:cNvPr id="11299" name="Chart 11298">
          <a:extLst>
            <a:ext uri="{FF2B5EF4-FFF2-40B4-BE49-F238E27FC236}">
              <a16:creationId xmlns:a16="http://schemas.microsoft.com/office/drawing/2014/main" id="{00000000-0008-0000-0000-0000232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127000</xdr:colOff>
      <xdr:row>9</xdr:row>
      <xdr:rowOff>19050</xdr:rowOff>
    </xdr:from>
    <xdr:to>
      <xdr:col>12</xdr:col>
      <xdr:colOff>539750</xdr:colOff>
      <xdr:row>22</xdr:row>
      <xdr:rowOff>88900</xdr:rowOff>
    </xdr:to>
    <xdr:sp macro="" textlink="">
      <xdr:nvSpPr>
        <xdr:cNvPr id="11304" name="Rectangle 11303">
          <a:extLst>
            <a:ext uri="{FF2B5EF4-FFF2-40B4-BE49-F238E27FC236}">
              <a16:creationId xmlns:a16="http://schemas.microsoft.com/office/drawing/2014/main" id="{00000000-0008-0000-0000-0000282C0000}"/>
            </a:ext>
          </a:extLst>
        </xdr:cNvPr>
        <xdr:cNvSpPr/>
      </xdr:nvSpPr>
      <xdr:spPr>
        <a:xfrm>
          <a:off x="4724400" y="1822450"/>
          <a:ext cx="3460750" cy="24638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171450</xdr:colOff>
      <xdr:row>9</xdr:row>
      <xdr:rowOff>114300</xdr:rowOff>
    </xdr:from>
    <xdr:to>
      <xdr:col>7</xdr:col>
      <xdr:colOff>552450</xdr:colOff>
      <xdr:row>10</xdr:row>
      <xdr:rowOff>139700</xdr:rowOff>
    </xdr:to>
    <xdr:sp macro="" textlink="Sheet1!#REF!">
      <xdr:nvSpPr>
        <xdr:cNvPr id="11307" name="TextBox 11306">
          <a:extLst>
            <a:ext uri="{FF2B5EF4-FFF2-40B4-BE49-F238E27FC236}">
              <a16:creationId xmlns:a16="http://schemas.microsoft.com/office/drawing/2014/main" id="{00000000-0008-0000-0000-00002B2C0000}"/>
            </a:ext>
          </a:extLst>
        </xdr:cNvPr>
        <xdr:cNvSpPr txBox="1"/>
      </xdr:nvSpPr>
      <xdr:spPr>
        <a:xfrm>
          <a:off x="4768850" y="1917700"/>
          <a:ext cx="3810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0" u="none" strike="noStrike">
              <a:solidFill>
                <a:schemeClr val="tx1">
                  <a:lumMod val="65000"/>
                  <a:lumOff val="35000"/>
                </a:schemeClr>
              </a:solidFill>
              <a:latin typeface="Arial" panose="020B0604020202020204" pitchFamily="34" charset="0"/>
              <a:ea typeface="+mn-ea"/>
              <a:cs typeface="Arial" panose="020B0604020202020204" pitchFamily="34" charset="0"/>
            </a:rPr>
            <a:t>Top</a:t>
          </a:r>
        </a:p>
      </xdr:txBody>
    </xdr:sp>
    <xdr:clientData/>
  </xdr:twoCellAnchor>
  <xdr:twoCellAnchor>
    <xdr:from>
      <xdr:col>1</xdr:col>
      <xdr:colOff>254000</xdr:colOff>
      <xdr:row>10</xdr:row>
      <xdr:rowOff>12700</xdr:rowOff>
    </xdr:from>
    <xdr:to>
      <xdr:col>1</xdr:col>
      <xdr:colOff>381000</xdr:colOff>
      <xdr:row>10</xdr:row>
      <xdr:rowOff>139700</xdr:rowOff>
    </xdr:to>
    <xdr:sp macro="" textlink="">
      <xdr:nvSpPr>
        <xdr:cNvPr id="11308" name="Oval 11307">
          <a:extLst>
            <a:ext uri="{FF2B5EF4-FFF2-40B4-BE49-F238E27FC236}">
              <a16:creationId xmlns:a16="http://schemas.microsoft.com/office/drawing/2014/main" id="{00000000-0008-0000-0000-00002C2C0000}"/>
            </a:ext>
          </a:extLst>
        </xdr:cNvPr>
        <xdr:cNvSpPr/>
      </xdr:nvSpPr>
      <xdr:spPr>
        <a:xfrm>
          <a:off x="971550" y="2000250"/>
          <a:ext cx="127000" cy="127000"/>
        </a:xfrm>
        <a:prstGeom prst="ellipse">
          <a:avLst/>
        </a:prstGeom>
        <a:solidFill>
          <a:schemeClr val="tx1">
            <a:lumMod val="50000"/>
            <a:lumOff val="50000"/>
            <a:alpha val="3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355600</xdr:colOff>
      <xdr:row>9</xdr:row>
      <xdr:rowOff>107950</xdr:rowOff>
    </xdr:from>
    <xdr:to>
      <xdr:col>9</xdr:col>
      <xdr:colOff>317500</xdr:colOff>
      <xdr:row>10</xdr:row>
      <xdr:rowOff>146050</xdr:rowOff>
    </xdr:to>
    <xdr:sp macro="" textlink="Sheet1!#REF!">
      <xdr:nvSpPr>
        <xdr:cNvPr id="11309" name="TextBox 11308">
          <a:extLst>
            <a:ext uri="{FF2B5EF4-FFF2-40B4-BE49-F238E27FC236}">
              <a16:creationId xmlns:a16="http://schemas.microsoft.com/office/drawing/2014/main" id="{00000000-0008-0000-0000-00002D2C0000}"/>
            </a:ext>
          </a:extLst>
        </xdr:cNvPr>
        <xdr:cNvSpPr txBox="1"/>
      </xdr:nvSpPr>
      <xdr:spPr>
        <a:xfrm>
          <a:off x="5562600" y="1911350"/>
          <a:ext cx="571500" cy="22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0" u="none" strike="noStrike">
              <a:solidFill>
                <a:schemeClr val="tx1">
                  <a:lumMod val="65000"/>
                  <a:lumOff val="35000"/>
                </a:schemeClr>
              </a:solidFill>
              <a:latin typeface="Arial" panose="020B0604020202020204" pitchFamily="34" charset="0"/>
              <a:ea typeface="+mn-ea"/>
              <a:cs typeface="Arial" panose="020B0604020202020204" pitchFamily="34" charset="0"/>
            </a:rPr>
            <a:t>Bottom</a:t>
          </a:r>
        </a:p>
      </xdr:txBody>
    </xdr:sp>
    <xdr:clientData/>
  </xdr:twoCellAnchor>
  <mc:AlternateContent xmlns:mc="http://schemas.openxmlformats.org/markup-compatibility/2006">
    <mc:Choice xmlns:a14="http://schemas.microsoft.com/office/drawing/2010/main" Requires="a14">
      <xdr:twoCellAnchor editAs="oneCell">
        <xdr:from>
          <xdr:col>7</xdr:col>
          <xdr:colOff>480060</xdr:colOff>
          <xdr:row>9</xdr:row>
          <xdr:rowOff>99060</xdr:rowOff>
        </xdr:from>
        <xdr:to>
          <xdr:col>8</xdr:col>
          <xdr:colOff>83820</xdr:colOff>
          <xdr:row>10</xdr:row>
          <xdr:rowOff>137160</xdr:rowOff>
        </xdr:to>
        <xdr:sp macro="" textlink="">
          <xdr:nvSpPr>
            <xdr:cNvPr id="11278" name="Option Button 14" hidden="1">
              <a:extLst>
                <a:ext uri="{63B3BB69-23CF-44E3-9099-C40C66FF867C}">
                  <a14:compatExt spid="_x0000_s11278"/>
                </a:ext>
                <a:ext uri="{FF2B5EF4-FFF2-40B4-BE49-F238E27FC236}">
                  <a16:creationId xmlns:a16="http://schemas.microsoft.com/office/drawing/2014/main" id="{00000000-0008-0000-0000-00000E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205740</xdr:colOff>
          <xdr:row>9</xdr:row>
          <xdr:rowOff>99060</xdr:rowOff>
        </xdr:from>
        <xdr:to>
          <xdr:col>9</xdr:col>
          <xdr:colOff>419100</xdr:colOff>
          <xdr:row>10</xdr:row>
          <xdr:rowOff>137160</xdr:rowOff>
        </xdr:to>
        <xdr:sp macro="" textlink="">
          <xdr:nvSpPr>
            <xdr:cNvPr id="10" name="Option Button 15" hidden="1">
              <a:extLst>
                <a:ext uri="{63B3BB69-23CF-44E3-9099-C40C66FF867C}">
                  <a14:compatExt spid="_x0000_s11279"/>
                </a:ext>
                <a:ext uri="{FF2B5EF4-FFF2-40B4-BE49-F238E27FC236}">
                  <a16:creationId xmlns:a16="http://schemas.microsoft.com/office/drawing/2014/main" id="{00000000-0008-0000-0000-00000A0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9</xdr:row>
          <xdr:rowOff>60960</xdr:rowOff>
        </xdr:from>
        <xdr:to>
          <xdr:col>10</xdr:col>
          <xdr:colOff>53340</xdr:colOff>
          <xdr:row>10</xdr:row>
          <xdr:rowOff>167640</xdr:rowOff>
        </xdr:to>
        <xdr:sp macro="" textlink="">
          <xdr:nvSpPr>
            <xdr:cNvPr id="11" name="Group Box 17" hidden="1">
              <a:extLst>
                <a:ext uri="{63B3BB69-23CF-44E3-9099-C40C66FF867C}">
                  <a14:compatExt spid="_x0000_s11281"/>
                </a:ext>
                <a:ext uri="{FF2B5EF4-FFF2-40B4-BE49-F238E27FC236}">
                  <a16:creationId xmlns:a16="http://schemas.microsoft.com/office/drawing/2014/main" id="{00000000-0008-0000-0000-00000B0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7</xdr:col>
      <xdr:colOff>222250</xdr:colOff>
      <xdr:row>9</xdr:row>
      <xdr:rowOff>57150</xdr:rowOff>
    </xdr:from>
    <xdr:to>
      <xdr:col>10</xdr:col>
      <xdr:colOff>38100</xdr:colOff>
      <xdr:row>10</xdr:row>
      <xdr:rowOff>158750</xdr:rowOff>
    </xdr:to>
    <xdr:sp macro="" textlink="">
      <xdr:nvSpPr>
        <xdr:cNvPr id="11311" name="Rectangle 11310">
          <a:extLst>
            <a:ext uri="{FF2B5EF4-FFF2-40B4-BE49-F238E27FC236}">
              <a16:creationId xmlns:a16="http://schemas.microsoft.com/office/drawing/2014/main" id="{00000000-0008-0000-0000-00002F2C0000}"/>
            </a:ext>
          </a:extLst>
        </xdr:cNvPr>
        <xdr:cNvSpPr/>
      </xdr:nvSpPr>
      <xdr:spPr>
        <a:xfrm>
          <a:off x="4819650" y="1860550"/>
          <a:ext cx="1644650" cy="285750"/>
        </a:xfrm>
        <a:prstGeom prst="rect">
          <a:avLst/>
        </a:prstGeom>
        <a:noFill/>
        <a:ln w="4445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11</xdr:col>
          <xdr:colOff>297180</xdr:colOff>
          <xdr:row>9</xdr:row>
          <xdr:rowOff>60960</xdr:rowOff>
        </xdr:from>
        <xdr:to>
          <xdr:col>12</xdr:col>
          <xdr:colOff>502920</xdr:colOff>
          <xdr:row>10</xdr:row>
          <xdr:rowOff>137160</xdr:rowOff>
        </xdr:to>
        <xdr:sp macro="" textlink="">
          <xdr:nvSpPr>
            <xdr:cNvPr id="11282" name="Drop Down 18" hidden="1">
              <a:extLst>
                <a:ext uri="{63B3BB69-23CF-44E3-9099-C40C66FF867C}">
                  <a14:compatExt spid="_x0000_s11282"/>
                </a:ext>
                <a:ext uri="{FF2B5EF4-FFF2-40B4-BE49-F238E27FC236}">
                  <a16:creationId xmlns:a16="http://schemas.microsoft.com/office/drawing/2014/main" id="{00000000-0008-0000-0000-00001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107950</xdr:colOff>
      <xdr:row>14</xdr:row>
      <xdr:rowOff>146050</xdr:rowOff>
    </xdr:from>
    <xdr:to>
      <xdr:col>12</xdr:col>
      <xdr:colOff>603250</xdr:colOff>
      <xdr:row>22</xdr:row>
      <xdr:rowOff>101600</xdr:rowOff>
    </xdr:to>
    <xdr:graphicFrame macro="">
      <xdr:nvGraphicFramePr>
        <xdr:cNvPr id="11313" name="Chart 11312">
          <a:extLst>
            <a:ext uri="{FF2B5EF4-FFF2-40B4-BE49-F238E27FC236}">
              <a16:creationId xmlns:a16="http://schemas.microsoft.com/office/drawing/2014/main" id="{00000000-0008-0000-0000-0000312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139700</xdr:colOff>
      <xdr:row>23</xdr:row>
      <xdr:rowOff>25400</xdr:rowOff>
    </xdr:from>
    <xdr:to>
      <xdr:col>8</xdr:col>
      <xdr:colOff>57150</xdr:colOff>
      <xdr:row>33</xdr:row>
      <xdr:rowOff>12700</xdr:rowOff>
    </xdr:to>
    <xdr:sp macro="" textlink="">
      <xdr:nvSpPr>
        <xdr:cNvPr id="11314" name="Rectangle 11313">
          <a:extLst>
            <a:ext uri="{FF2B5EF4-FFF2-40B4-BE49-F238E27FC236}">
              <a16:creationId xmlns:a16="http://schemas.microsoft.com/office/drawing/2014/main" id="{00000000-0008-0000-0000-0000322C0000}"/>
            </a:ext>
          </a:extLst>
        </xdr:cNvPr>
        <xdr:cNvSpPr/>
      </xdr:nvSpPr>
      <xdr:spPr>
        <a:xfrm>
          <a:off x="857250" y="4406900"/>
          <a:ext cx="4406900" cy="18288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165100</xdr:colOff>
      <xdr:row>22</xdr:row>
      <xdr:rowOff>177800</xdr:rowOff>
    </xdr:from>
    <xdr:to>
      <xdr:col>12</xdr:col>
      <xdr:colOff>546100</xdr:colOff>
      <xdr:row>32</xdr:row>
      <xdr:rowOff>165100</xdr:rowOff>
    </xdr:to>
    <xdr:sp macro="" textlink="">
      <xdr:nvSpPr>
        <xdr:cNvPr id="11316" name="Rectangle 11315">
          <a:extLst>
            <a:ext uri="{FF2B5EF4-FFF2-40B4-BE49-F238E27FC236}">
              <a16:creationId xmlns:a16="http://schemas.microsoft.com/office/drawing/2014/main" id="{00000000-0008-0000-0000-0000342C0000}"/>
            </a:ext>
          </a:extLst>
        </xdr:cNvPr>
        <xdr:cNvSpPr/>
      </xdr:nvSpPr>
      <xdr:spPr>
        <a:xfrm>
          <a:off x="5372100" y="4375150"/>
          <a:ext cx="2819400" cy="18288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698500</xdr:colOff>
      <xdr:row>24</xdr:row>
      <xdr:rowOff>133350</xdr:rowOff>
    </xdr:from>
    <xdr:to>
      <xdr:col>8</xdr:col>
      <xdr:colOff>177800</xdr:colOff>
      <xdr:row>32</xdr:row>
      <xdr:rowOff>171450</xdr:rowOff>
    </xdr:to>
    <xdr:graphicFrame macro="">
      <xdr:nvGraphicFramePr>
        <xdr:cNvPr id="11317" name="Chart 11316">
          <a:extLst>
            <a:ext uri="{FF2B5EF4-FFF2-40B4-BE49-F238E27FC236}">
              <a16:creationId xmlns:a16="http://schemas.microsoft.com/office/drawing/2014/main" id="{00000000-0008-0000-0000-0000352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1</xdr:col>
      <xdr:colOff>387350</xdr:colOff>
      <xdr:row>23</xdr:row>
      <xdr:rowOff>107950</xdr:rowOff>
    </xdr:from>
    <xdr:to>
      <xdr:col>8</xdr:col>
      <xdr:colOff>38100</xdr:colOff>
      <xdr:row>25</xdr:row>
      <xdr:rowOff>6350</xdr:rowOff>
    </xdr:to>
    <xdr:sp macro="" textlink="Sheet1!#REF!">
      <xdr:nvSpPr>
        <xdr:cNvPr id="11325" name="TextBox 11324">
          <a:extLst>
            <a:ext uri="{FF2B5EF4-FFF2-40B4-BE49-F238E27FC236}">
              <a16:creationId xmlns:a16="http://schemas.microsoft.com/office/drawing/2014/main" id="{00000000-0008-0000-0000-00003D2C0000}"/>
            </a:ext>
          </a:extLst>
        </xdr:cNvPr>
        <xdr:cNvSpPr txBox="1"/>
      </xdr:nvSpPr>
      <xdr:spPr>
        <a:xfrm>
          <a:off x="1104900" y="4489450"/>
          <a:ext cx="41402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chemeClr val="tx1">
                  <a:lumMod val="65000"/>
                  <a:lumOff val="35000"/>
                </a:schemeClr>
              </a:solidFill>
              <a:latin typeface="Arial" panose="020B0604020202020204" pitchFamily="34" charset="0"/>
              <a:ea typeface="+mn-ea"/>
              <a:cs typeface="Arial" panose="020B0604020202020204" pitchFamily="34" charset="0"/>
            </a:rPr>
            <a:t>Profit Trend and</a:t>
          </a:r>
          <a:r>
            <a:rPr lang="en-US" sz="1100" b="0" i="0" u="none" strike="noStrike" baseline="0">
              <a:solidFill>
                <a:schemeClr val="tx1">
                  <a:lumMod val="65000"/>
                  <a:lumOff val="35000"/>
                </a:schemeClr>
              </a:solidFill>
              <a:latin typeface="Arial" panose="020B0604020202020204" pitchFamily="34" charset="0"/>
              <a:ea typeface="+mn-ea"/>
              <a:cs typeface="Arial" panose="020B0604020202020204" pitchFamily="34" charset="0"/>
            </a:rPr>
            <a:t> </a:t>
          </a:r>
          <a:r>
            <a:rPr lang="en-US" sz="1100" b="0" i="0">
              <a:solidFill>
                <a:schemeClr val="dk1"/>
              </a:solidFill>
              <a:effectLst/>
              <a:latin typeface="+mn-lt"/>
              <a:ea typeface="+mn-ea"/>
              <a:cs typeface="+mn-cs"/>
            </a:rPr>
            <a:t>MoM Growth Rate</a:t>
          </a:r>
          <a:endParaRPr lang="en-US" sz="1100" b="0" i="0" u="none" strike="noStrike">
            <a:solidFill>
              <a:schemeClr val="tx1">
                <a:lumMod val="65000"/>
                <a:lumOff val="35000"/>
              </a:schemeClr>
            </a:solidFill>
            <a:latin typeface="Arial" panose="020B0604020202020204" pitchFamily="34" charset="0"/>
            <a:ea typeface="+mn-ea"/>
            <a:cs typeface="Arial" panose="020B0604020202020204" pitchFamily="34" charset="0"/>
          </a:endParaRPr>
        </a:p>
      </xdr:txBody>
    </xdr:sp>
    <xdr:clientData/>
  </xdr:twoCellAnchor>
  <xdr:twoCellAnchor>
    <xdr:from>
      <xdr:col>8</xdr:col>
      <xdr:colOff>101600</xdr:colOff>
      <xdr:row>24</xdr:row>
      <xdr:rowOff>88900</xdr:rowOff>
    </xdr:from>
    <xdr:to>
      <xdr:col>12</xdr:col>
      <xdr:colOff>603250</xdr:colOff>
      <xdr:row>32</xdr:row>
      <xdr:rowOff>165100</xdr:rowOff>
    </xdr:to>
    <xdr:graphicFrame macro="">
      <xdr:nvGraphicFramePr>
        <xdr:cNvPr id="11335" name="Chart 11334">
          <a:extLst>
            <a:ext uri="{FF2B5EF4-FFF2-40B4-BE49-F238E27FC236}">
              <a16:creationId xmlns:a16="http://schemas.microsoft.com/office/drawing/2014/main" id="{00000000-0008-0000-0000-0000472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absolute">
    <xdr:from>
      <xdr:col>8</xdr:col>
      <xdr:colOff>330200</xdr:colOff>
      <xdr:row>23</xdr:row>
      <xdr:rowOff>31750</xdr:rowOff>
    </xdr:from>
    <xdr:to>
      <xdr:col>12</xdr:col>
      <xdr:colOff>393700</xdr:colOff>
      <xdr:row>24</xdr:row>
      <xdr:rowOff>114300</xdr:rowOff>
    </xdr:to>
    <xdr:sp macro="" textlink="Sheet1!#REF!">
      <xdr:nvSpPr>
        <xdr:cNvPr id="11336" name="TextBox 11335">
          <a:extLst>
            <a:ext uri="{FF2B5EF4-FFF2-40B4-BE49-F238E27FC236}">
              <a16:creationId xmlns:a16="http://schemas.microsoft.com/office/drawing/2014/main" id="{00000000-0008-0000-0000-0000482C0000}"/>
            </a:ext>
          </a:extLst>
        </xdr:cNvPr>
        <xdr:cNvSpPr txBox="1"/>
      </xdr:nvSpPr>
      <xdr:spPr>
        <a:xfrm>
          <a:off x="5537200" y="4413250"/>
          <a:ext cx="25019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chemeClr val="tx1">
                  <a:lumMod val="65000"/>
                  <a:lumOff val="35000"/>
                </a:schemeClr>
              </a:solidFill>
              <a:latin typeface="Arial" panose="020B0604020202020204" pitchFamily="34" charset="0"/>
              <a:ea typeface="+mn-ea"/>
              <a:cs typeface="Arial" panose="020B0604020202020204" pitchFamily="34" charset="0"/>
            </a:rPr>
            <a:t>Profit by</a:t>
          </a:r>
          <a:r>
            <a:rPr lang="en-US" sz="1100" b="0" i="0" u="none" strike="noStrike" baseline="0">
              <a:solidFill>
                <a:schemeClr val="tx1">
                  <a:lumMod val="65000"/>
                  <a:lumOff val="35000"/>
                </a:schemeClr>
              </a:solidFill>
              <a:latin typeface="Arial" panose="020B0604020202020204" pitchFamily="34" charset="0"/>
              <a:ea typeface="+mn-ea"/>
              <a:cs typeface="Arial" panose="020B0604020202020204" pitchFamily="34" charset="0"/>
            </a:rPr>
            <a:t> weekday</a:t>
          </a:r>
          <a:endParaRPr lang="en-US" sz="1100" b="0" i="0" u="none" strike="noStrike">
            <a:solidFill>
              <a:schemeClr val="tx1">
                <a:lumMod val="65000"/>
                <a:lumOff val="35000"/>
              </a:schemeClr>
            </a:solidFill>
            <a:latin typeface="Arial" panose="020B0604020202020204" pitchFamily="34" charset="0"/>
            <a:ea typeface="+mn-ea"/>
            <a:cs typeface="Arial" panose="020B0604020202020204" pitchFamily="34" charset="0"/>
          </a:endParaRPr>
        </a:p>
      </xdr:txBody>
    </xdr:sp>
    <xdr:clientData/>
  </xdr:twoCellAnchor>
  <xdr:twoCellAnchor>
    <xdr:from>
      <xdr:col>8</xdr:col>
      <xdr:colOff>247650</xdr:colOff>
      <xdr:row>23</xdr:row>
      <xdr:rowOff>95250</xdr:rowOff>
    </xdr:from>
    <xdr:to>
      <xdr:col>8</xdr:col>
      <xdr:colOff>374650</xdr:colOff>
      <xdr:row>24</xdr:row>
      <xdr:rowOff>38100</xdr:rowOff>
    </xdr:to>
    <xdr:sp macro="" textlink="">
      <xdr:nvSpPr>
        <xdr:cNvPr id="11337" name="Oval 11336">
          <a:extLst>
            <a:ext uri="{FF2B5EF4-FFF2-40B4-BE49-F238E27FC236}">
              <a16:creationId xmlns:a16="http://schemas.microsoft.com/office/drawing/2014/main" id="{00000000-0008-0000-0000-0000492C0000}"/>
            </a:ext>
          </a:extLst>
        </xdr:cNvPr>
        <xdr:cNvSpPr/>
      </xdr:nvSpPr>
      <xdr:spPr>
        <a:xfrm>
          <a:off x="5454650" y="4476750"/>
          <a:ext cx="127000" cy="127000"/>
        </a:xfrm>
        <a:prstGeom prst="ellipse">
          <a:avLst/>
        </a:prstGeom>
        <a:solidFill>
          <a:schemeClr val="tx1">
            <a:lumMod val="50000"/>
            <a:lumOff val="50000"/>
            <a:alpha val="3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273050</xdr:colOff>
      <xdr:row>23</xdr:row>
      <xdr:rowOff>158750</xdr:rowOff>
    </xdr:from>
    <xdr:to>
      <xdr:col>1</xdr:col>
      <xdr:colOff>400050</xdr:colOff>
      <xdr:row>24</xdr:row>
      <xdr:rowOff>101600</xdr:rowOff>
    </xdr:to>
    <xdr:sp macro="" textlink="">
      <xdr:nvSpPr>
        <xdr:cNvPr id="11338" name="Oval 11337">
          <a:extLst>
            <a:ext uri="{FF2B5EF4-FFF2-40B4-BE49-F238E27FC236}">
              <a16:creationId xmlns:a16="http://schemas.microsoft.com/office/drawing/2014/main" id="{00000000-0008-0000-0000-00004A2C0000}"/>
            </a:ext>
          </a:extLst>
        </xdr:cNvPr>
        <xdr:cNvSpPr/>
      </xdr:nvSpPr>
      <xdr:spPr>
        <a:xfrm>
          <a:off x="990600" y="4540250"/>
          <a:ext cx="127000" cy="127000"/>
        </a:xfrm>
        <a:prstGeom prst="ellipse">
          <a:avLst/>
        </a:prstGeom>
        <a:solidFill>
          <a:schemeClr val="tx1">
            <a:lumMod val="50000"/>
            <a:lumOff val="50000"/>
            <a:alpha val="3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368300</xdr:colOff>
      <xdr:row>10</xdr:row>
      <xdr:rowOff>146050</xdr:rowOff>
    </xdr:from>
    <xdr:to>
      <xdr:col>11</xdr:col>
      <xdr:colOff>431800</xdr:colOff>
      <xdr:row>12</xdr:row>
      <xdr:rowOff>44450</xdr:rowOff>
    </xdr:to>
    <xdr:sp macro="" textlink="Sheet5!AK26">
      <xdr:nvSpPr>
        <xdr:cNvPr id="11339" name="TextBox 11338">
          <a:extLst>
            <a:ext uri="{FF2B5EF4-FFF2-40B4-BE49-F238E27FC236}">
              <a16:creationId xmlns:a16="http://schemas.microsoft.com/office/drawing/2014/main" id="{00000000-0008-0000-0000-00004B2C0000}"/>
            </a:ext>
          </a:extLst>
        </xdr:cNvPr>
        <xdr:cNvSpPr txBox="1"/>
      </xdr:nvSpPr>
      <xdr:spPr>
        <a:xfrm>
          <a:off x="4965700" y="2133600"/>
          <a:ext cx="25019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2B3E450-EF0A-4873-AA9B-4A9BBB0083F5}" type="TxLink">
            <a:rPr lang="en-US" sz="1100" b="0" i="0" u="none" strike="noStrike">
              <a:solidFill>
                <a:schemeClr val="tx1">
                  <a:lumMod val="65000"/>
                  <a:lumOff val="35000"/>
                </a:schemeClr>
              </a:solidFill>
              <a:latin typeface="Arial" panose="020B0604020202020204" pitchFamily="34" charset="0"/>
              <a:ea typeface="+mn-ea"/>
              <a:cs typeface="Arial" panose="020B0604020202020204" pitchFamily="34" charset="0"/>
            </a:rPr>
            <a:pPr marL="0" indent="0" algn="l"/>
            <a:t>5-Less Profitable Customer</a:t>
          </a:fld>
          <a:endParaRPr lang="en-US" sz="1100" b="0" i="0" u="none" strike="noStrike">
            <a:solidFill>
              <a:schemeClr val="tx1">
                <a:lumMod val="65000"/>
                <a:lumOff val="35000"/>
              </a:schemeClr>
            </a:solidFill>
            <a:latin typeface="Arial" panose="020B0604020202020204" pitchFamily="34" charset="0"/>
            <a:ea typeface="+mn-ea"/>
            <a:cs typeface="Arial" panose="020B0604020202020204" pitchFamily="34" charset="0"/>
          </a:endParaRPr>
        </a:p>
      </xdr:txBody>
    </xdr:sp>
    <xdr:clientData/>
  </xdr:twoCellAnchor>
  <xdr:twoCellAnchor>
    <xdr:from>
      <xdr:col>17</xdr:col>
      <xdr:colOff>222250</xdr:colOff>
      <xdr:row>1</xdr:row>
      <xdr:rowOff>146050</xdr:rowOff>
    </xdr:from>
    <xdr:to>
      <xdr:col>18</xdr:col>
      <xdr:colOff>463550</xdr:colOff>
      <xdr:row>3</xdr:row>
      <xdr:rowOff>12700</xdr:rowOff>
    </xdr:to>
    <xdr:sp macro="[0]!CloseProfitView" textlink="">
      <xdr:nvSpPr>
        <xdr:cNvPr id="11346" name="Rectangle: Rounded Corners 11345">
          <a:extLst>
            <a:ext uri="{FF2B5EF4-FFF2-40B4-BE49-F238E27FC236}">
              <a16:creationId xmlns:a16="http://schemas.microsoft.com/office/drawing/2014/main" id="{00000000-0008-0000-0000-0000522C0000}"/>
            </a:ext>
          </a:extLst>
        </xdr:cNvPr>
        <xdr:cNvSpPr/>
      </xdr:nvSpPr>
      <xdr:spPr>
        <a:xfrm>
          <a:off x="10915650" y="476250"/>
          <a:ext cx="850900" cy="234950"/>
        </a:xfrm>
        <a:prstGeom prst="roundRect">
          <a:avLst>
            <a:gd name="adj" fmla="val 27478"/>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Open</a:t>
          </a:r>
          <a:r>
            <a:rPr lang="en-US" sz="1100" baseline="0"/>
            <a:t> Filer</a:t>
          </a:r>
          <a:endParaRPr lang="en-US" sz="1100"/>
        </a:p>
      </xdr:txBody>
    </xdr:sp>
    <xdr:clientData/>
  </xdr:twoCellAnchor>
  <xdr:twoCellAnchor>
    <xdr:from>
      <xdr:col>16</xdr:col>
      <xdr:colOff>355600</xdr:colOff>
      <xdr:row>1</xdr:row>
      <xdr:rowOff>146050</xdr:rowOff>
    </xdr:from>
    <xdr:to>
      <xdr:col>19</xdr:col>
      <xdr:colOff>114300</xdr:colOff>
      <xdr:row>31</xdr:row>
      <xdr:rowOff>76200</xdr:rowOff>
    </xdr:to>
    <xdr:grpSp>
      <xdr:nvGrpSpPr>
        <xdr:cNvPr id="20" name="Group 19" hidden="1">
          <a:extLst>
            <a:ext uri="{FF2B5EF4-FFF2-40B4-BE49-F238E27FC236}">
              <a16:creationId xmlns:a16="http://schemas.microsoft.com/office/drawing/2014/main" id="{00000000-0008-0000-0000-000014000000}"/>
            </a:ext>
          </a:extLst>
        </xdr:cNvPr>
        <xdr:cNvGrpSpPr/>
      </xdr:nvGrpSpPr>
      <xdr:grpSpPr>
        <a:xfrm>
          <a:off x="10299700" y="473710"/>
          <a:ext cx="1564640" cy="5416550"/>
          <a:chOff x="10439400" y="476250"/>
          <a:chExt cx="1587500" cy="5454650"/>
        </a:xfrm>
      </xdr:grpSpPr>
      <xdr:grpSp>
        <xdr:nvGrpSpPr>
          <xdr:cNvPr id="11340" name="Group 11339" hidden="1">
            <a:extLst>
              <a:ext uri="{FF2B5EF4-FFF2-40B4-BE49-F238E27FC236}">
                <a16:creationId xmlns:a16="http://schemas.microsoft.com/office/drawing/2014/main" id="{00000000-0008-0000-0000-00004C2C0000}"/>
              </a:ext>
            </a:extLst>
          </xdr:cNvPr>
          <xdr:cNvGrpSpPr/>
        </xdr:nvGrpSpPr>
        <xdr:grpSpPr>
          <a:xfrm>
            <a:off x="10439400" y="476250"/>
            <a:ext cx="1587500" cy="5403850"/>
            <a:chOff x="10369550" y="355600"/>
            <a:chExt cx="1587500" cy="5403850"/>
          </a:xfrm>
        </xdr:grpSpPr>
        <xdr:grpSp>
          <xdr:nvGrpSpPr>
            <xdr:cNvPr id="11341" name="Group 11340" hidden="1">
              <a:extLst>
                <a:ext uri="{FF2B5EF4-FFF2-40B4-BE49-F238E27FC236}">
                  <a16:creationId xmlns:a16="http://schemas.microsoft.com/office/drawing/2014/main" id="{00000000-0008-0000-0000-00004D2C0000}"/>
                </a:ext>
              </a:extLst>
            </xdr:cNvPr>
            <xdr:cNvGrpSpPr/>
          </xdr:nvGrpSpPr>
          <xdr:grpSpPr>
            <a:xfrm>
              <a:off x="10369550" y="800100"/>
              <a:ext cx="1587500" cy="4959350"/>
              <a:chOff x="146050" y="831850"/>
              <a:chExt cx="1587500" cy="4959350"/>
            </a:xfrm>
          </xdr:grpSpPr>
          <xdr:sp macro="" textlink="">
            <xdr:nvSpPr>
              <xdr:cNvPr id="11343" name="Rectangle: Diagonal Corners Rounded 11342" hidden="1">
                <a:extLst>
                  <a:ext uri="{FF2B5EF4-FFF2-40B4-BE49-F238E27FC236}">
                    <a16:creationId xmlns:a16="http://schemas.microsoft.com/office/drawing/2014/main" id="{00000000-0008-0000-0000-00004F2C0000}"/>
                  </a:ext>
                </a:extLst>
              </xdr:cNvPr>
              <xdr:cNvSpPr/>
            </xdr:nvSpPr>
            <xdr:spPr>
              <a:xfrm>
                <a:off x="146050" y="831850"/>
                <a:ext cx="1587500" cy="4959350"/>
              </a:xfrm>
              <a:prstGeom prst="round2DiagRect">
                <a:avLst>
                  <a:gd name="adj1" fmla="val 7297"/>
                  <a:gd name="adj2" fmla="val 5501"/>
                </a:avLst>
              </a:prstGeom>
              <a:solidFill>
                <a:srgbClr val="446D8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Sheet1!#REF!">
            <xdr:nvSpPr>
              <xdr:cNvPr id="11345" name="TextBox 11344" hidden="1">
                <a:extLst>
                  <a:ext uri="{FF2B5EF4-FFF2-40B4-BE49-F238E27FC236}">
                    <a16:creationId xmlns:a16="http://schemas.microsoft.com/office/drawing/2014/main" id="{00000000-0008-0000-0000-0000512C0000}"/>
                  </a:ext>
                </a:extLst>
              </xdr:cNvPr>
              <xdr:cNvSpPr txBox="1"/>
            </xdr:nvSpPr>
            <xdr:spPr>
              <a:xfrm>
                <a:off x="158750" y="927100"/>
                <a:ext cx="1555750" cy="311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0" i="0" u="none" strike="noStrike">
                    <a:solidFill>
                      <a:schemeClr val="bg1"/>
                    </a:solidFill>
                    <a:latin typeface="Arial" panose="020B0604020202020204" pitchFamily="34" charset="0"/>
                    <a:cs typeface="Arial" panose="020B0604020202020204" pitchFamily="34" charset="0"/>
                  </a:rPr>
                  <a:t>Use Filter</a:t>
                </a:r>
                <a:endParaRPr lang="en-US" sz="1050">
                  <a:solidFill>
                    <a:schemeClr val="bg1"/>
                  </a:solidFill>
                  <a:latin typeface="Arial" panose="020B0604020202020204" pitchFamily="34" charset="0"/>
                  <a:cs typeface="Arial" panose="020B0604020202020204" pitchFamily="34" charset="0"/>
                </a:endParaRPr>
              </a:p>
            </xdr:txBody>
          </xdr:sp>
        </xdr:grpSp>
        <xdr:sp macro="[0]!CloseProfitView" textlink="">
          <xdr:nvSpPr>
            <xdr:cNvPr id="11342" name="Rectangle: Rounded Corners 11341" hidden="1">
              <a:extLst>
                <a:ext uri="{FF2B5EF4-FFF2-40B4-BE49-F238E27FC236}">
                  <a16:creationId xmlns:a16="http://schemas.microsoft.com/office/drawing/2014/main" id="{00000000-0008-0000-0000-00004E2C0000}"/>
                </a:ext>
              </a:extLst>
            </xdr:cNvPr>
            <xdr:cNvSpPr/>
          </xdr:nvSpPr>
          <xdr:spPr>
            <a:xfrm>
              <a:off x="10845800" y="355600"/>
              <a:ext cx="850900" cy="234950"/>
            </a:xfrm>
            <a:prstGeom prst="roundRect">
              <a:avLst>
                <a:gd name="adj" fmla="val 27478"/>
              </a:avLst>
            </a:prstGeom>
            <a:solidFill>
              <a:srgbClr val="FF43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Close</a:t>
              </a:r>
              <a:r>
                <a:rPr lang="en-US" sz="1100" baseline="0"/>
                <a:t> Filer</a:t>
              </a:r>
              <a:endParaRPr lang="en-US" sz="1100"/>
            </a:p>
          </xdr:txBody>
        </xdr:sp>
      </xdr:grpSp>
      <mc:AlternateContent xmlns:mc="http://schemas.openxmlformats.org/markup-compatibility/2006" xmlns:a14="http://schemas.microsoft.com/office/drawing/2010/main">
        <mc:Choice Requires="a14">
          <xdr:graphicFrame macro="">
            <xdr:nvGraphicFramePr>
              <xdr:cNvPr id="11347" name="Category" hidden="1">
                <a:extLst>
                  <a:ext uri="{FF2B5EF4-FFF2-40B4-BE49-F238E27FC236}">
                    <a16:creationId xmlns:a16="http://schemas.microsoft.com/office/drawing/2014/main" id="{00000000-0008-0000-0000-0000532C0000}"/>
                  </a:ext>
                </a:extLst>
              </xdr:cNvPr>
              <xdr:cNvGraphicFramePr/>
            </xdr:nvGraphicFramePr>
            <xdr:xfrm>
              <a:off x="10490200" y="3365500"/>
              <a:ext cx="1473200" cy="256540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0490200" y="3365500"/>
                <a:ext cx="1473200" cy="2565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1349" name="Month" hidden="1">
                <a:extLst>
                  <a:ext uri="{FF2B5EF4-FFF2-40B4-BE49-F238E27FC236}">
                    <a16:creationId xmlns:a16="http://schemas.microsoft.com/office/drawing/2014/main" id="{00000000-0008-0000-0000-0000552C0000}"/>
                  </a:ext>
                </a:extLst>
              </xdr:cNvPr>
              <xdr:cNvGraphicFramePr/>
            </xdr:nvGraphicFramePr>
            <xdr:xfrm>
              <a:off x="10471150" y="1377951"/>
              <a:ext cx="1511300" cy="2006599"/>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0471150" y="1377951"/>
                <a:ext cx="1511300" cy="20065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3</xdr:col>
      <xdr:colOff>546100</xdr:colOff>
      <xdr:row>10</xdr:row>
      <xdr:rowOff>6350</xdr:rowOff>
    </xdr:from>
    <xdr:to>
      <xdr:col>4</xdr:col>
      <xdr:colOff>63500</xdr:colOff>
      <xdr:row>10</xdr:row>
      <xdr:rowOff>133350</xdr:rowOff>
    </xdr:to>
    <xdr:sp macro="" textlink="">
      <xdr:nvSpPr>
        <xdr:cNvPr id="21" name="Oval 20">
          <a:extLst>
            <a:ext uri="{FF2B5EF4-FFF2-40B4-BE49-F238E27FC236}">
              <a16:creationId xmlns:a16="http://schemas.microsoft.com/office/drawing/2014/main" id="{00000000-0008-0000-0000-000015000000}"/>
            </a:ext>
          </a:extLst>
        </xdr:cNvPr>
        <xdr:cNvSpPr/>
      </xdr:nvSpPr>
      <xdr:spPr>
        <a:xfrm>
          <a:off x="2705100" y="1993900"/>
          <a:ext cx="127000" cy="127000"/>
        </a:xfrm>
        <a:prstGeom prst="ellipse">
          <a:avLst/>
        </a:prstGeom>
        <a:solidFill>
          <a:schemeClr val="tx1">
            <a:lumMod val="50000"/>
            <a:lumOff val="50000"/>
            <a:alpha val="3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13</xdr:col>
      <xdr:colOff>196850</xdr:colOff>
      <xdr:row>3</xdr:row>
      <xdr:rowOff>38100</xdr:rowOff>
    </xdr:from>
    <xdr:to>
      <xdr:col>14</xdr:col>
      <xdr:colOff>571500</xdr:colOff>
      <xdr:row>6</xdr:row>
      <xdr:rowOff>69850</xdr:rowOff>
    </xdr:to>
    <xdr:sp macro="" textlink="Sheet1!#REF!">
      <xdr:nvSpPr>
        <xdr:cNvPr id="24" name="TextBox 23">
          <a:extLst>
            <a:ext uri="{FF2B5EF4-FFF2-40B4-BE49-F238E27FC236}">
              <a16:creationId xmlns:a16="http://schemas.microsoft.com/office/drawing/2014/main" id="{00000000-0008-0000-0000-000018000000}"/>
            </a:ext>
          </a:extLst>
        </xdr:cNvPr>
        <xdr:cNvSpPr txBox="1"/>
      </xdr:nvSpPr>
      <xdr:spPr>
        <a:xfrm>
          <a:off x="8451850" y="736600"/>
          <a:ext cx="984250" cy="584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50" b="0" i="0" u="none" strike="noStrike">
              <a:solidFill>
                <a:schemeClr val="bg1">
                  <a:lumMod val="85000"/>
                </a:schemeClr>
              </a:solidFill>
              <a:latin typeface="Arial" panose="020B0604020202020204" pitchFamily="34" charset="0"/>
              <a:ea typeface="+mn-ea"/>
              <a:cs typeface="Arial" panose="020B0604020202020204" pitchFamily="34" charset="0"/>
            </a:rPr>
            <a:t>Product Sold</a:t>
          </a:r>
        </a:p>
      </xdr:txBody>
    </xdr:sp>
    <xdr:clientData/>
  </xdr:twoCellAnchor>
  <xdr:twoCellAnchor>
    <xdr:from>
      <xdr:col>13</xdr:col>
      <xdr:colOff>127000</xdr:colOff>
      <xdr:row>4</xdr:row>
      <xdr:rowOff>88900</xdr:rowOff>
    </xdr:from>
    <xdr:to>
      <xdr:col>13</xdr:col>
      <xdr:colOff>254000</xdr:colOff>
      <xdr:row>5</xdr:row>
      <xdr:rowOff>31750</xdr:rowOff>
    </xdr:to>
    <xdr:sp macro="" textlink="">
      <xdr:nvSpPr>
        <xdr:cNvPr id="31" name="Oval 30">
          <a:extLst>
            <a:ext uri="{FF2B5EF4-FFF2-40B4-BE49-F238E27FC236}">
              <a16:creationId xmlns:a16="http://schemas.microsoft.com/office/drawing/2014/main" id="{00000000-0008-0000-0000-00001F000000}"/>
            </a:ext>
          </a:extLst>
        </xdr:cNvPr>
        <xdr:cNvSpPr/>
      </xdr:nvSpPr>
      <xdr:spPr>
        <a:xfrm>
          <a:off x="8382000" y="971550"/>
          <a:ext cx="127000" cy="127000"/>
        </a:xfrm>
        <a:prstGeom prst="ellipse">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25400</xdr:colOff>
      <xdr:row>3</xdr:row>
      <xdr:rowOff>76200</xdr:rowOff>
    </xdr:from>
    <xdr:to>
      <xdr:col>16</xdr:col>
      <xdr:colOff>336550</xdr:colOff>
      <xdr:row>6</xdr:row>
      <xdr:rowOff>6350</xdr:rowOff>
    </xdr:to>
    <xdr:sp macro="" textlink="Sheet5!Y7">
      <xdr:nvSpPr>
        <xdr:cNvPr id="33" name="TextBox 32">
          <a:extLst>
            <a:ext uri="{FF2B5EF4-FFF2-40B4-BE49-F238E27FC236}">
              <a16:creationId xmlns:a16="http://schemas.microsoft.com/office/drawing/2014/main" id="{00000000-0008-0000-0000-000021000000}"/>
            </a:ext>
          </a:extLst>
        </xdr:cNvPr>
        <xdr:cNvSpPr txBox="1"/>
      </xdr:nvSpPr>
      <xdr:spPr>
        <a:xfrm>
          <a:off x="9499600" y="774700"/>
          <a:ext cx="920750" cy="48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59589B1-728E-4709-8210-F8681416A8B0}" type="TxLink">
            <a:rPr lang="en-US" sz="2000" b="0" i="0" u="none" strike="noStrike">
              <a:solidFill>
                <a:schemeClr val="bg1"/>
              </a:solidFill>
              <a:latin typeface="Calibri"/>
              <a:ea typeface="+mn-ea"/>
              <a:cs typeface="Calibri"/>
            </a:rPr>
            <a:pPr marL="0" indent="0" algn="l"/>
            <a:t>100</a:t>
          </a:fld>
          <a:endParaRPr lang="en-US" sz="2000" b="0" i="0" u="none" strike="noStrike">
            <a:solidFill>
              <a:schemeClr val="bg1"/>
            </a:solidFill>
            <a:latin typeface="Calibri"/>
            <a:ea typeface="+mn-ea"/>
            <a:cs typeface="Calibri"/>
          </a:endParaRPr>
        </a:p>
      </xdr:txBody>
    </xdr:sp>
    <xdr:clientData/>
  </xdr:twoCellAnchor>
  <xdr:twoCellAnchor>
    <xdr:from>
      <xdr:col>13</xdr:col>
      <xdr:colOff>444500</xdr:colOff>
      <xdr:row>2</xdr:row>
      <xdr:rowOff>57150</xdr:rowOff>
    </xdr:from>
    <xdr:to>
      <xdr:col>16</xdr:col>
      <xdr:colOff>95250</xdr:colOff>
      <xdr:row>3</xdr:row>
      <xdr:rowOff>139700</xdr:rowOff>
    </xdr:to>
    <xdr:sp macro="" textlink="">
      <xdr:nvSpPr>
        <xdr:cNvPr id="35" name="Rectangle: Diagonal Corners Rounded 34">
          <a:hlinkClick xmlns:r="http://schemas.openxmlformats.org/officeDocument/2006/relationships" r:id="rId14" tooltip="View more product analysis"/>
          <a:extLst>
            <a:ext uri="{FF2B5EF4-FFF2-40B4-BE49-F238E27FC236}">
              <a16:creationId xmlns:a16="http://schemas.microsoft.com/office/drawing/2014/main" id="{00000000-0008-0000-0000-000023000000}"/>
            </a:ext>
          </a:extLst>
        </xdr:cNvPr>
        <xdr:cNvSpPr/>
      </xdr:nvSpPr>
      <xdr:spPr>
        <a:xfrm>
          <a:off x="8699500" y="571500"/>
          <a:ext cx="1479550" cy="266700"/>
        </a:xfrm>
        <a:prstGeom prst="round2DiagRect">
          <a:avLst>
            <a:gd name="adj1" fmla="val 32052"/>
            <a:gd name="adj2" fmla="val 0"/>
          </a:avLst>
        </a:prstGeom>
        <a:solidFill>
          <a:srgbClr val="00B0F0"/>
        </a:solidFill>
        <a:ln>
          <a:noFill/>
        </a:ln>
        <a:effectLst>
          <a:outerShdw blurRad="50800" dist="38100" dir="16200000" rotWithShape="0">
            <a:prstClr val="black">
              <a:alpha val="8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Goto Product Detail</a:t>
          </a:r>
        </a:p>
      </xdr:txBody>
    </xdr:sp>
    <xdr:clientData/>
  </xdr:twoCellAnchor>
  <xdr:twoCellAnchor>
    <xdr:from>
      <xdr:col>7</xdr:col>
      <xdr:colOff>292100</xdr:colOff>
      <xdr:row>11</xdr:row>
      <xdr:rowOff>31750</xdr:rowOff>
    </xdr:from>
    <xdr:to>
      <xdr:col>7</xdr:col>
      <xdr:colOff>419100</xdr:colOff>
      <xdr:row>11</xdr:row>
      <xdr:rowOff>158750</xdr:rowOff>
    </xdr:to>
    <xdr:sp macro="" textlink="">
      <xdr:nvSpPr>
        <xdr:cNvPr id="37" name="Oval 36">
          <a:extLst>
            <a:ext uri="{FF2B5EF4-FFF2-40B4-BE49-F238E27FC236}">
              <a16:creationId xmlns:a16="http://schemas.microsoft.com/office/drawing/2014/main" id="{00000000-0008-0000-0000-000025000000}"/>
            </a:ext>
          </a:extLst>
        </xdr:cNvPr>
        <xdr:cNvSpPr/>
      </xdr:nvSpPr>
      <xdr:spPr>
        <a:xfrm>
          <a:off x="4889500" y="2203450"/>
          <a:ext cx="127000" cy="127000"/>
        </a:xfrm>
        <a:prstGeom prst="ellipse">
          <a:avLst/>
        </a:prstGeom>
        <a:solidFill>
          <a:schemeClr val="tx1">
            <a:lumMod val="50000"/>
            <a:lumOff val="50000"/>
            <a:alpha val="3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387350</xdr:colOff>
      <xdr:row>11</xdr:row>
      <xdr:rowOff>133350</xdr:rowOff>
    </xdr:from>
    <xdr:to>
      <xdr:col>8</xdr:col>
      <xdr:colOff>552450</xdr:colOff>
      <xdr:row>13</xdr:row>
      <xdr:rowOff>165100</xdr:rowOff>
    </xdr:to>
    <xdr:sp macro="" textlink="Sheet5!AK27">
      <xdr:nvSpPr>
        <xdr:cNvPr id="50" name="TextBox 49">
          <a:extLst>
            <a:ext uri="{FF2B5EF4-FFF2-40B4-BE49-F238E27FC236}">
              <a16:creationId xmlns:a16="http://schemas.microsoft.com/office/drawing/2014/main" id="{00000000-0008-0000-0000-000032000000}"/>
            </a:ext>
          </a:extLst>
        </xdr:cNvPr>
        <xdr:cNvSpPr txBox="1"/>
      </xdr:nvSpPr>
      <xdr:spPr>
        <a:xfrm>
          <a:off x="4984750" y="2305050"/>
          <a:ext cx="774700"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1FC8B94-BB7A-4B48-9C8B-F95EF6720FA4}" type="TxLink">
            <a:rPr lang="en-US" sz="900" b="0" i="0" u="none" strike="noStrike">
              <a:solidFill>
                <a:schemeClr val="tx1">
                  <a:lumMod val="65000"/>
                  <a:lumOff val="35000"/>
                </a:schemeClr>
              </a:solidFill>
              <a:latin typeface="Arial" panose="020B0604020202020204" pitchFamily="34" charset="0"/>
              <a:ea typeface="+mn-ea"/>
              <a:cs typeface="Arial" panose="020B0604020202020204" pitchFamily="34" charset="0"/>
            </a:rPr>
            <a:pPr marL="0" indent="0" algn="l"/>
            <a:t>Customers Overtime</a:t>
          </a:fld>
          <a:endParaRPr lang="en-US" sz="900" b="0" i="0" u="none" strike="noStrike">
            <a:solidFill>
              <a:schemeClr val="tx1">
                <a:lumMod val="65000"/>
                <a:lumOff val="35000"/>
              </a:schemeClr>
            </a:solidFill>
            <a:latin typeface="Arial" panose="020B0604020202020204" pitchFamily="34" charset="0"/>
            <a:ea typeface="+mn-ea"/>
            <a:cs typeface="Arial" panose="020B0604020202020204" pitchFamily="34" charset="0"/>
          </a:endParaRPr>
        </a:p>
      </xdr:txBody>
    </xdr:sp>
    <xdr:clientData/>
  </xdr:twoCellAnchor>
  <xdr:twoCellAnchor editAs="absolute">
    <xdr:from>
      <xdr:col>8</xdr:col>
      <xdr:colOff>508000</xdr:colOff>
      <xdr:row>12</xdr:row>
      <xdr:rowOff>12700</xdr:rowOff>
    </xdr:from>
    <xdr:to>
      <xdr:col>9</xdr:col>
      <xdr:colOff>527050</xdr:colOff>
      <xdr:row>13</xdr:row>
      <xdr:rowOff>133350</xdr:rowOff>
    </xdr:to>
    <xdr:sp macro="" textlink="Sheet5!AK28">
      <xdr:nvSpPr>
        <xdr:cNvPr id="52" name="TextBox 51">
          <a:extLst>
            <a:ext uri="{FF2B5EF4-FFF2-40B4-BE49-F238E27FC236}">
              <a16:creationId xmlns:a16="http://schemas.microsoft.com/office/drawing/2014/main" id="{00000000-0008-0000-0000-000034000000}"/>
            </a:ext>
          </a:extLst>
        </xdr:cNvPr>
        <xdr:cNvSpPr txBox="1"/>
      </xdr:nvSpPr>
      <xdr:spPr>
        <a:xfrm>
          <a:off x="5715000" y="2368550"/>
          <a:ext cx="628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231A395-68D8-44AF-AD21-5C29CB324BC4}" type="TxLink">
            <a:rPr lang="en-US" sz="1800" b="0" i="0" u="none" strike="noStrike">
              <a:solidFill>
                <a:srgbClr val="1F8CB3"/>
              </a:solidFill>
              <a:latin typeface="Calibri"/>
              <a:ea typeface="+mn-ea"/>
              <a:cs typeface="Calibri"/>
            </a:rPr>
            <a:pPr marL="0" indent="0" algn="l"/>
            <a:t>600</a:t>
          </a:fld>
          <a:endParaRPr lang="en-US" sz="1800" b="0" i="0" u="none" strike="noStrike">
            <a:solidFill>
              <a:srgbClr val="1F8CB3"/>
            </a:solidFill>
            <a:latin typeface="Calibri"/>
            <a:ea typeface="+mn-ea"/>
            <a:cs typeface="Calibri"/>
          </a:endParaRPr>
        </a:p>
      </xdr:txBody>
    </xdr:sp>
    <xdr:clientData/>
  </xdr:twoCellAnchor>
  <xdr:twoCellAnchor>
    <xdr:from>
      <xdr:col>7</xdr:col>
      <xdr:colOff>342900</xdr:colOff>
      <xdr:row>12</xdr:row>
      <xdr:rowOff>6350</xdr:rowOff>
    </xdr:from>
    <xdr:to>
      <xdr:col>7</xdr:col>
      <xdr:colOff>388619</xdr:colOff>
      <xdr:row>13</xdr:row>
      <xdr:rowOff>96520</xdr:rowOff>
    </xdr:to>
    <xdr:sp macro="" textlink="">
      <xdr:nvSpPr>
        <xdr:cNvPr id="58" name="Rectangle 57">
          <a:extLst>
            <a:ext uri="{FF2B5EF4-FFF2-40B4-BE49-F238E27FC236}">
              <a16:creationId xmlns:a16="http://schemas.microsoft.com/office/drawing/2014/main" id="{00000000-0008-0000-0000-00003A000000}"/>
            </a:ext>
          </a:extLst>
        </xdr:cNvPr>
        <xdr:cNvSpPr/>
      </xdr:nvSpPr>
      <xdr:spPr>
        <a:xfrm>
          <a:off x="4940300" y="2362200"/>
          <a:ext cx="45719" cy="274320"/>
        </a:xfrm>
        <a:prstGeom prst="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171450</xdr:colOff>
      <xdr:row>10</xdr:row>
      <xdr:rowOff>127000</xdr:rowOff>
    </xdr:from>
    <xdr:to>
      <xdr:col>17</xdr:col>
      <xdr:colOff>69850</xdr:colOff>
      <xdr:row>10</xdr:row>
      <xdr:rowOff>127000</xdr:rowOff>
    </xdr:to>
    <xdr:cxnSp macro="">
      <xdr:nvCxnSpPr>
        <xdr:cNvPr id="11289" name="Straight Connector 11288">
          <a:extLst>
            <a:ext uri="{FF2B5EF4-FFF2-40B4-BE49-F238E27FC236}">
              <a16:creationId xmlns:a16="http://schemas.microsoft.com/office/drawing/2014/main" id="{00000000-0008-0000-0000-0000192C0000}"/>
            </a:ext>
          </a:extLst>
        </xdr:cNvPr>
        <xdr:cNvCxnSpPr/>
      </xdr:nvCxnSpPr>
      <xdr:spPr>
        <a:xfrm>
          <a:off x="8426450" y="2114550"/>
          <a:ext cx="2336800" cy="0"/>
        </a:xfrm>
        <a:prstGeom prst="line">
          <a:avLst/>
        </a:prstGeom>
        <a:ln w="22225">
          <a:gradFill flip="none" rotWithShape="1">
            <a:gsLst>
              <a:gs pos="6000">
                <a:srgbClr val="005392"/>
              </a:gs>
              <a:gs pos="50000">
                <a:schemeClr val="accent1">
                  <a:lumMod val="45000"/>
                  <a:lumOff val="55000"/>
                </a:schemeClr>
              </a:gs>
              <a:gs pos="93000">
                <a:srgbClr val="005392"/>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63500</xdr:colOff>
      <xdr:row>22</xdr:row>
      <xdr:rowOff>25400</xdr:rowOff>
    </xdr:from>
    <xdr:to>
      <xdr:col>17</xdr:col>
      <xdr:colOff>552450</xdr:colOff>
      <xdr:row>22</xdr:row>
      <xdr:rowOff>25400</xdr:rowOff>
    </xdr:to>
    <xdr:cxnSp macro="">
      <xdr:nvCxnSpPr>
        <xdr:cNvPr id="11291" name="Straight Connector 11290">
          <a:extLst>
            <a:ext uri="{FF2B5EF4-FFF2-40B4-BE49-F238E27FC236}">
              <a16:creationId xmlns:a16="http://schemas.microsoft.com/office/drawing/2014/main" id="{00000000-0008-0000-0000-00001B2C0000}"/>
            </a:ext>
          </a:extLst>
        </xdr:cNvPr>
        <xdr:cNvCxnSpPr/>
      </xdr:nvCxnSpPr>
      <xdr:spPr>
        <a:xfrm>
          <a:off x="8318500" y="4222750"/>
          <a:ext cx="2927350" cy="0"/>
        </a:xfrm>
        <a:prstGeom prst="line">
          <a:avLst/>
        </a:prstGeom>
        <a:ln w="22225">
          <a:gradFill flip="none" rotWithShape="1">
            <a:gsLst>
              <a:gs pos="6000">
                <a:srgbClr val="005392"/>
              </a:gs>
              <a:gs pos="50000">
                <a:schemeClr val="accent1">
                  <a:lumMod val="45000"/>
                  <a:lumOff val="55000"/>
                </a:schemeClr>
              </a:gs>
              <a:gs pos="93000">
                <a:srgbClr val="005392"/>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146050</xdr:colOff>
      <xdr:row>3</xdr:row>
      <xdr:rowOff>25400</xdr:rowOff>
    </xdr:from>
    <xdr:to>
      <xdr:col>16</xdr:col>
      <xdr:colOff>425450</xdr:colOff>
      <xdr:row>8</xdr:row>
      <xdr:rowOff>31750</xdr:rowOff>
    </xdr:to>
    <xdr:sp macro="" textlink="">
      <xdr:nvSpPr>
        <xdr:cNvPr id="8" name="Rectangle: Diagonal Corners Rounded 7">
          <a:extLst>
            <a:ext uri="{FF2B5EF4-FFF2-40B4-BE49-F238E27FC236}">
              <a16:creationId xmlns:a16="http://schemas.microsoft.com/office/drawing/2014/main" id="{00000000-0008-0000-0100-000008000000}"/>
            </a:ext>
          </a:extLst>
        </xdr:cNvPr>
        <xdr:cNvSpPr/>
      </xdr:nvSpPr>
      <xdr:spPr>
        <a:xfrm>
          <a:off x="146050" y="723900"/>
          <a:ext cx="10363200" cy="927100"/>
        </a:xfrm>
        <a:prstGeom prst="round2DiagRect">
          <a:avLst>
            <a:gd name="adj1" fmla="val 49491"/>
            <a:gd name="adj2" fmla="val 0"/>
          </a:avLst>
        </a:prstGeom>
        <a:gradFill flip="none" rotWithShape="1">
          <a:gsLst>
            <a:gs pos="53000">
              <a:schemeClr val="bg1"/>
            </a:gs>
            <a:gs pos="0">
              <a:schemeClr val="bg1">
                <a:lumMod val="95000"/>
              </a:schemeClr>
            </a:gs>
            <a:gs pos="100000">
              <a:schemeClr val="bg1">
                <a:lumMod val="95000"/>
              </a:schemeClr>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571500</xdr:colOff>
      <xdr:row>0</xdr:row>
      <xdr:rowOff>0</xdr:rowOff>
    </xdr:from>
    <xdr:to>
      <xdr:col>23</xdr:col>
      <xdr:colOff>209550</xdr:colOff>
      <xdr:row>39</xdr:row>
      <xdr:rowOff>0</xdr:rowOff>
    </xdr:to>
    <xdr:sp macro="" textlink="">
      <xdr:nvSpPr>
        <xdr:cNvPr id="4" name="Moon 3">
          <a:extLst>
            <a:ext uri="{FF2B5EF4-FFF2-40B4-BE49-F238E27FC236}">
              <a16:creationId xmlns:a16="http://schemas.microsoft.com/office/drawing/2014/main" id="{00000000-0008-0000-0100-000004000000}"/>
            </a:ext>
          </a:extLst>
        </xdr:cNvPr>
        <xdr:cNvSpPr/>
      </xdr:nvSpPr>
      <xdr:spPr>
        <a:xfrm flipH="1">
          <a:off x="10045700" y="0"/>
          <a:ext cx="4514850" cy="7327900"/>
        </a:xfrm>
        <a:prstGeom prst="moon">
          <a:avLst>
            <a:gd name="adj" fmla="val 69024"/>
          </a:avLst>
        </a:prstGeom>
        <a:solidFill>
          <a:srgbClr val="0070C0"/>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152400</xdr:colOff>
      <xdr:row>0</xdr:row>
      <xdr:rowOff>127000</xdr:rowOff>
    </xdr:from>
    <xdr:to>
      <xdr:col>15</xdr:col>
      <xdr:colOff>234950</xdr:colOff>
      <xdr:row>2</xdr:row>
      <xdr:rowOff>120650</xdr:rowOff>
    </xdr:to>
    <xdr:sp macro="" textlink="">
      <xdr:nvSpPr>
        <xdr:cNvPr id="5" name="Rectangle: Diagonal Corners Rounded 4">
          <a:extLst>
            <a:ext uri="{FF2B5EF4-FFF2-40B4-BE49-F238E27FC236}">
              <a16:creationId xmlns:a16="http://schemas.microsoft.com/office/drawing/2014/main" id="{00000000-0008-0000-0100-000005000000}"/>
            </a:ext>
          </a:extLst>
        </xdr:cNvPr>
        <xdr:cNvSpPr/>
      </xdr:nvSpPr>
      <xdr:spPr>
        <a:xfrm>
          <a:off x="152400" y="127000"/>
          <a:ext cx="9556750" cy="508000"/>
        </a:xfrm>
        <a:prstGeom prst="round2DiagRect">
          <a:avLst>
            <a:gd name="adj1" fmla="val 49491"/>
            <a:gd name="adj2" fmla="val 0"/>
          </a:avLst>
        </a:prstGeom>
        <a:gradFill flip="none" rotWithShape="1">
          <a:gsLst>
            <a:gs pos="53000">
              <a:schemeClr val="bg1"/>
            </a:gs>
            <a:gs pos="0">
              <a:schemeClr val="bg1">
                <a:lumMod val="95000"/>
              </a:schemeClr>
            </a:gs>
            <a:gs pos="100000">
              <a:schemeClr val="bg1">
                <a:lumMod val="95000"/>
              </a:schemeClr>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146050</xdr:colOff>
      <xdr:row>0</xdr:row>
      <xdr:rowOff>95250</xdr:rowOff>
    </xdr:from>
    <xdr:to>
      <xdr:col>6</xdr:col>
      <xdr:colOff>63500</xdr:colOff>
      <xdr:row>2</xdr:row>
      <xdr:rowOff>133350</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46050" y="95250"/>
          <a:ext cx="39052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a:gradFill>
                <a:gsLst>
                  <a:gs pos="29000">
                    <a:srgbClr val="7030A0"/>
                  </a:gs>
                  <a:gs pos="0">
                    <a:srgbClr val="BA8CDC"/>
                  </a:gs>
                  <a:gs pos="78000">
                    <a:schemeClr val="bg1">
                      <a:lumMod val="50000"/>
                    </a:schemeClr>
                  </a:gs>
                </a:gsLst>
                <a:lin ang="10800000" scaled="1"/>
              </a:gradFill>
            </a:rPr>
            <a:t>Kix Business</a:t>
          </a:r>
          <a:r>
            <a:rPr lang="en-US" sz="2800" baseline="0">
              <a:gradFill>
                <a:gsLst>
                  <a:gs pos="29000">
                    <a:srgbClr val="7030A0"/>
                  </a:gs>
                  <a:gs pos="0">
                    <a:srgbClr val="BA8CDC"/>
                  </a:gs>
                  <a:gs pos="78000">
                    <a:schemeClr val="bg1">
                      <a:lumMod val="50000"/>
                    </a:schemeClr>
                  </a:gs>
                </a:gsLst>
                <a:lin ang="10800000" scaled="1"/>
              </a:gradFill>
            </a:rPr>
            <a:t> </a:t>
          </a:r>
          <a:r>
            <a:rPr lang="en-US" sz="2800">
              <a:gradFill>
                <a:gsLst>
                  <a:gs pos="29000">
                    <a:srgbClr val="7030A0"/>
                  </a:gs>
                  <a:gs pos="0">
                    <a:srgbClr val="BA8CDC"/>
                  </a:gs>
                  <a:gs pos="78000">
                    <a:schemeClr val="bg1">
                      <a:lumMod val="50000"/>
                    </a:schemeClr>
                  </a:gs>
                </a:gsLst>
                <a:lin ang="10800000" scaled="1"/>
              </a:gradFill>
            </a:rPr>
            <a:t>Dashboard </a:t>
          </a:r>
        </a:p>
      </xdr:txBody>
    </xdr:sp>
    <xdr:clientData/>
  </xdr:twoCellAnchor>
  <xdr:twoCellAnchor editAs="absolute">
    <xdr:from>
      <xdr:col>16</xdr:col>
      <xdr:colOff>0</xdr:colOff>
      <xdr:row>0</xdr:row>
      <xdr:rowOff>0</xdr:rowOff>
    </xdr:from>
    <xdr:to>
      <xdr:col>23</xdr:col>
      <xdr:colOff>247650</xdr:colOff>
      <xdr:row>39</xdr:row>
      <xdr:rowOff>0</xdr:rowOff>
    </xdr:to>
    <xdr:sp macro="" textlink="">
      <xdr:nvSpPr>
        <xdr:cNvPr id="7" name="Moon 6">
          <a:extLst>
            <a:ext uri="{FF2B5EF4-FFF2-40B4-BE49-F238E27FC236}">
              <a16:creationId xmlns:a16="http://schemas.microsoft.com/office/drawing/2014/main" id="{00000000-0008-0000-0100-000007000000}"/>
            </a:ext>
          </a:extLst>
        </xdr:cNvPr>
        <xdr:cNvSpPr/>
      </xdr:nvSpPr>
      <xdr:spPr>
        <a:xfrm flipH="1">
          <a:off x="10083800" y="0"/>
          <a:ext cx="4514850" cy="7327900"/>
        </a:xfrm>
        <a:prstGeom prst="moon">
          <a:avLst>
            <a:gd name="adj" fmla="val 69024"/>
          </a:avLst>
        </a:prstGeom>
        <a:solidFill>
          <a:schemeClr val="bg1">
            <a:lumMod val="85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158750</xdr:colOff>
      <xdr:row>0</xdr:row>
      <xdr:rowOff>260350</xdr:rowOff>
    </xdr:from>
    <xdr:to>
      <xdr:col>7</xdr:col>
      <xdr:colOff>450850</xdr:colOff>
      <xdr:row>1</xdr:row>
      <xdr:rowOff>177800</xdr:rowOff>
    </xdr:to>
    <xdr:sp macro="" textlink="">
      <xdr:nvSpPr>
        <xdr:cNvPr id="23" name="Rectangle: Diagonal Corners Rounded 22">
          <a:hlinkClick xmlns:r="http://schemas.openxmlformats.org/officeDocument/2006/relationships" r:id="rId1"/>
          <a:extLst>
            <a:ext uri="{FF2B5EF4-FFF2-40B4-BE49-F238E27FC236}">
              <a16:creationId xmlns:a16="http://schemas.microsoft.com/office/drawing/2014/main" id="{00000000-0008-0000-0100-000017000000}"/>
            </a:ext>
          </a:extLst>
        </xdr:cNvPr>
        <xdr:cNvSpPr/>
      </xdr:nvSpPr>
      <xdr:spPr>
        <a:xfrm>
          <a:off x="4146550" y="260350"/>
          <a:ext cx="901700" cy="247650"/>
        </a:xfrm>
        <a:prstGeom prst="round2DiagRect">
          <a:avLst>
            <a:gd name="adj1" fmla="val 32052"/>
            <a:gd name="adj2" fmla="val 0"/>
          </a:avLst>
        </a:prstGeom>
        <a:solidFill>
          <a:schemeClr val="bg1">
            <a:lumMod val="85000"/>
            <a:alpha val="64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tx1">
                  <a:lumMod val="65000"/>
                  <a:lumOff val="35000"/>
                </a:schemeClr>
              </a:solidFill>
              <a:latin typeface="+mn-lt"/>
              <a:ea typeface="+mn-ea"/>
              <a:cs typeface="+mn-cs"/>
            </a:rPr>
            <a:t>TimeFrame</a:t>
          </a:r>
        </a:p>
      </xdr:txBody>
    </xdr:sp>
    <xdr:clientData/>
  </xdr:twoCellAnchor>
  <xdr:twoCellAnchor>
    <xdr:from>
      <xdr:col>8</xdr:col>
      <xdr:colOff>0</xdr:colOff>
      <xdr:row>0</xdr:row>
      <xdr:rowOff>254000</xdr:rowOff>
    </xdr:from>
    <xdr:to>
      <xdr:col>9</xdr:col>
      <xdr:colOff>292100</xdr:colOff>
      <xdr:row>1</xdr:row>
      <xdr:rowOff>171450</xdr:rowOff>
    </xdr:to>
    <xdr:sp macro="" textlink="">
      <xdr:nvSpPr>
        <xdr:cNvPr id="24" name="Rectangle: Diagonal Corners Rounded 23">
          <a:hlinkClick xmlns:r="http://schemas.openxmlformats.org/officeDocument/2006/relationships" r:id="rId2"/>
          <a:extLst>
            <a:ext uri="{FF2B5EF4-FFF2-40B4-BE49-F238E27FC236}">
              <a16:creationId xmlns:a16="http://schemas.microsoft.com/office/drawing/2014/main" id="{00000000-0008-0000-0100-000018000000}"/>
            </a:ext>
          </a:extLst>
        </xdr:cNvPr>
        <xdr:cNvSpPr/>
      </xdr:nvSpPr>
      <xdr:spPr>
        <a:xfrm>
          <a:off x="5207000" y="254000"/>
          <a:ext cx="901700" cy="247650"/>
        </a:xfrm>
        <a:prstGeom prst="round2DiagRect">
          <a:avLst>
            <a:gd name="adj1" fmla="val 32052"/>
            <a:gd name="adj2" fmla="val 0"/>
          </a:avLst>
        </a:prstGeom>
        <a:solidFill>
          <a:schemeClr val="bg1">
            <a:lumMod val="85000"/>
            <a:alpha val="64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tx1">
                  <a:lumMod val="65000"/>
                  <a:lumOff val="35000"/>
                </a:schemeClr>
              </a:solidFill>
              <a:latin typeface="+mn-lt"/>
              <a:ea typeface="+mn-ea"/>
              <a:cs typeface="+mn-cs"/>
            </a:rPr>
            <a:t>Store</a:t>
          </a:r>
        </a:p>
      </xdr:txBody>
    </xdr:sp>
    <xdr:clientData/>
  </xdr:twoCellAnchor>
  <xdr:twoCellAnchor>
    <xdr:from>
      <xdr:col>9</xdr:col>
      <xdr:colOff>450850</xdr:colOff>
      <xdr:row>0</xdr:row>
      <xdr:rowOff>247650</xdr:rowOff>
    </xdr:from>
    <xdr:to>
      <xdr:col>11</xdr:col>
      <xdr:colOff>133350</xdr:colOff>
      <xdr:row>1</xdr:row>
      <xdr:rowOff>165100</xdr:rowOff>
    </xdr:to>
    <xdr:sp macro="" textlink="">
      <xdr:nvSpPr>
        <xdr:cNvPr id="25" name="Rectangle: Diagonal Corners Rounded 24">
          <a:hlinkClick xmlns:r="http://schemas.openxmlformats.org/officeDocument/2006/relationships" r:id="rId3"/>
          <a:extLst>
            <a:ext uri="{FF2B5EF4-FFF2-40B4-BE49-F238E27FC236}">
              <a16:creationId xmlns:a16="http://schemas.microsoft.com/office/drawing/2014/main" id="{00000000-0008-0000-0100-000019000000}"/>
            </a:ext>
          </a:extLst>
        </xdr:cNvPr>
        <xdr:cNvSpPr/>
      </xdr:nvSpPr>
      <xdr:spPr>
        <a:xfrm>
          <a:off x="6267450" y="247650"/>
          <a:ext cx="901700" cy="247650"/>
        </a:xfrm>
        <a:prstGeom prst="round2DiagRect">
          <a:avLst>
            <a:gd name="adj1" fmla="val 32052"/>
            <a:gd name="adj2" fmla="val 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tx1">
                  <a:lumMod val="75000"/>
                  <a:lumOff val="25000"/>
                </a:schemeClr>
              </a:solidFill>
              <a:latin typeface="+mn-lt"/>
              <a:ea typeface="+mn-ea"/>
              <a:cs typeface="+mn-cs"/>
            </a:rPr>
            <a:t>Profit View</a:t>
          </a:r>
        </a:p>
      </xdr:txBody>
    </xdr:sp>
    <xdr:clientData/>
  </xdr:twoCellAnchor>
  <xdr:twoCellAnchor editAs="absolute">
    <xdr:from>
      <xdr:col>12</xdr:col>
      <xdr:colOff>44450</xdr:colOff>
      <xdr:row>0</xdr:row>
      <xdr:rowOff>101600</xdr:rowOff>
    </xdr:from>
    <xdr:to>
      <xdr:col>16</xdr:col>
      <xdr:colOff>76200</xdr:colOff>
      <xdr:row>2</xdr:row>
      <xdr:rowOff>139700</xdr:rowOff>
    </xdr:to>
    <xdr:sp macro="" textlink="">
      <xdr:nvSpPr>
        <xdr:cNvPr id="26" name="TextBox 25">
          <a:extLst>
            <a:ext uri="{FF2B5EF4-FFF2-40B4-BE49-F238E27FC236}">
              <a16:creationId xmlns:a16="http://schemas.microsoft.com/office/drawing/2014/main" id="{00000000-0008-0000-0100-00001A000000}"/>
            </a:ext>
          </a:extLst>
        </xdr:cNvPr>
        <xdr:cNvSpPr txBox="1"/>
      </xdr:nvSpPr>
      <xdr:spPr>
        <a:xfrm>
          <a:off x="7689850" y="101600"/>
          <a:ext cx="24701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gradFill>
                <a:gsLst>
                  <a:gs pos="29000">
                    <a:srgbClr val="7030A0"/>
                  </a:gs>
                  <a:gs pos="0">
                    <a:srgbClr val="BA8CDC"/>
                  </a:gs>
                  <a:gs pos="78000">
                    <a:schemeClr val="bg1">
                      <a:lumMod val="50000"/>
                    </a:schemeClr>
                  </a:gs>
                </a:gsLst>
                <a:lin ang="10800000" scaled="1"/>
              </a:gradFill>
            </a:rPr>
            <a:t>Profitability view</a:t>
          </a:r>
        </a:p>
      </xdr:txBody>
    </xdr:sp>
    <xdr:clientData/>
  </xdr:twoCellAnchor>
  <mc:AlternateContent xmlns:mc="http://schemas.openxmlformats.org/markup-compatibility/2006">
    <mc:Choice xmlns:a14="http://schemas.microsoft.com/office/drawing/2010/main" Requires="a14">
      <xdr:twoCellAnchor editAs="oneCell">
        <xdr:from>
          <xdr:col>0</xdr:col>
          <xdr:colOff>438150</xdr:colOff>
          <xdr:row>8</xdr:row>
          <xdr:rowOff>177800</xdr:rowOff>
        </xdr:from>
        <xdr:to>
          <xdr:col>16</xdr:col>
          <xdr:colOff>577850</xdr:colOff>
          <xdr:row>28</xdr:row>
          <xdr:rowOff>158750</xdr:rowOff>
        </xdr:to>
        <xdr:pic>
          <xdr:nvPicPr>
            <xdr:cNvPr id="15" name="Picture 14">
              <a:extLst>
                <a:ext uri="{FF2B5EF4-FFF2-40B4-BE49-F238E27FC236}">
                  <a16:creationId xmlns:a16="http://schemas.microsoft.com/office/drawing/2014/main" id="{00000000-0008-0000-0100-00000F000000}"/>
                </a:ext>
              </a:extLst>
            </xdr:cNvPr>
            <xdr:cNvPicPr>
              <a:picLocks noChangeAspect="1" noChangeArrowheads="1"/>
              <a:extLst>
                <a:ext uri="{84589F7E-364E-4C9E-8A38-B11213B215E9}">
                  <a14:cameraTool cellRange="Sheet3!$BX$8:$CF$22" spid="_x0000_s4427"/>
                </a:ext>
              </a:extLst>
            </xdr:cNvPicPr>
          </xdr:nvPicPr>
          <xdr:blipFill>
            <a:blip xmlns:r="http://schemas.openxmlformats.org/officeDocument/2006/relationships" r:embed="rId4"/>
            <a:srcRect/>
            <a:stretch>
              <a:fillRect/>
            </a:stretch>
          </xdr:blipFill>
          <xdr:spPr bwMode="auto">
            <a:xfrm>
              <a:off x="438150" y="1797050"/>
              <a:ext cx="10223500" cy="366395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absolute">
    <xdr:from>
      <xdr:col>0</xdr:col>
      <xdr:colOff>304800</xdr:colOff>
      <xdr:row>3</xdr:row>
      <xdr:rowOff>76200</xdr:rowOff>
    </xdr:from>
    <xdr:to>
      <xdr:col>2</xdr:col>
      <xdr:colOff>438150</xdr:colOff>
      <xdr:row>5</xdr:row>
      <xdr:rowOff>88900</xdr:rowOff>
    </xdr:to>
    <xdr:sp macro="" textlink="">
      <xdr:nvSpPr>
        <xdr:cNvPr id="17" name="TextBox 16">
          <a:extLst>
            <a:ext uri="{FF2B5EF4-FFF2-40B4-BE49-F238E27FC236}">
              <a16:creationId xmlns:a16="http://schemas.microsoft.com/office/drawing/2014/main" id="{00000000-0008-0000-0100-000011000000}"/>
            </a:ext>
          </a:extLst>
        </xdr:cNvPr>
        <xdr:cNvSpPr txBox="1"/>
      </xdr:nvSpPr>
      <xdr:spPr>
        <a:xfrm>
          <a:off x="304800" y="774700"/>
          <a:ext cx="14605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tx1">
                  <a:lumMod val="75000"/>
                  <a:lumOff val="25000"/>
                </a:schemeClr>
              </a:solidFill>
            </a:rPr>
            <a:t>Total Products</a:t>
          </a:r>
        </a:p>
      </xdr:txBody>
    </xdr:sp>
    <xdr:clientData/>
  </xdr:twoCellAnchor>
  <xdr:twoCellAnchor editAs="absolute">
    <xdr:from>
      <xdr:col>0</xdr:col>
      <xdr:colOff>317500</xdr:colOff>
      <xdr:row>5</xdr:row>
      <xdr:rowOff>82550</xdr:rowOff>
    </xdr:from>
    <xdr:to>
      <xdr:col>2</xdr:col>
      <xdr:colOff>450850</xdr:colOff>
      <xdr:row>7</xdr:row>
      <xdr:rowOff>95250</xdr:rowOff>
    </xdr:to>
    <xdr:sp macro="" textlink="Sheet3!CJ9">
      <xdr:nvSpPr>
        <xdr:cNvPr id="2" name="TextBox 1">
          <a:extLst>
            <a:ext uri="{FF2B5EF4-FFF2-40B4-BE49-F238E27FC236}">
              <a16:creationId xmlns:a16="http://schemas.microsoft.com/office/drawing/2014/main" id="{00000000-0008-0000-0100-000002000000}"/>
            </a:ext>
          </a:extLst>
        </xdr:cNvPr>
        <xdr:cNvSpPr txBox="1"/>
      </xdr:nvSpPr>
      <xdr:spPr>
        <a:xfrm>
          <a:off x="317500" y="1149350"/>
          <a:ext cx="14605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01E758F-BF78-41E7-BC40-1754D8F53BA0}" type="TxLink">
            <a:rPr lang="en-US" sz="2400" b="0" i="0" u="none" strike="noStrike">
              <a:solidFill>
                <a:schemeClr val="tx1">
                  <a:lumMod val="65000"/>
                  <a:lumOff val="35000"/>
                </a:schemeClr>
              </a:solidFill>
              <a:latin typeface="Calibri"/>
              <a:cs typeface="Calibri"/>
            </a:rPr>
            <a:pPr algn="ctr"/>
            <a:t>100</a:t>
          </a:fld>
          <a:endParaRPr lang="en-US" sz="3200">
            <a:solidFill>
              <a:schemeClr val="tx1">
                <a:lumMod val="65000"/>
                <a:lumOff val="35000"/>
              </a:schemeClr>
            </a:solidFill>
          </a:endParaRPr>
        </a:p>
      </xdr:txBody>
    </xdr:sp>
    <xdr:clientData/>
  </xdr:twoCellAnchor>
  <xdr:twoCellAnchor editAs="absolute">
    <xdr:from>
      <xdr:col>3</xdr:col>
      <xdr:colOff>95250</xdr:colOff>
      <xdr:row>3</xdr:row>
      <xdr:rowOff>133350</xdr:rowOff>
    </xdr:from>
    <xdr:to>
      <xdr:col>16</xdr:col>
      <xdr:colOff>463550</xdr:colOff>
      <xdr:row>7</xdr:row>
      <xdr:rowOff>31750</xdr:rowOff>
    </xdr:to>
    <xdr:sp macro="" textlink="Sheet3!CJ21">
      <xdr:nvSpPr>
        <xdr:cNvPr id="3" name="TextBox 2">
          <a:extLst>
            <a:ext uri="{FF2B5EF4-FFF2-40B4-BE49-F238E27FC236}">
              <a16:creationId xmlns:a16="http://schemas.microsoft.com/office/drawing/2014/main" id="{00000000-0008-0000-0100-000003000000}"/>
            </a:ext>
          </a:extLst>
        </xdr:cNvPr>
        <xdr:cNvSpPr txBox="1"/>
      </xdr:nvSpPr>
      <xdr:spPr>
        <a:xfrm>
          <a:off x="2254250" y="831850"/>
          <a:ext cx="8293100" cy="635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6A0951F-855F-4387-995B-A338B1A67F2D}" type="TxLink">
            <a:rPr lang="en-US" sz="1600" b="0" i="1" u="none" strike="noStrike">
              <a:solidFill>
                <a:schemeClr val="tx1">
                  <a:lumMod val="65000"/>
                  <a:lumOff val="35000"/>
                </a:schemeClr>
              </a:solidFill>
              <a:latin typeface="Calibri"/>
              <a:cs typeface="Calibri"/>
            </a:rPr>
            <a:pPr algn="ctr"/>
            <a:t>Out of 100 products, the 14 displayed ones led to a +18.8% profit increase. Yet, -14.4% of the purchased products were returned.</a:t>
          </a:fld>
          <a:endParaRPr lang="en-US" sz="2000" i="1">
            <a:solidFill>
              <a:schemeClr val="tx1">
                <a:lumMod val="65000"/>
                <a:lumOff val="35000"/>
              </a:schemeClr>
            </a:solidFill>
          </a:endParaRPr>
        </a:p>
      </xdr:txBody>
    </xdr:sp>
    <xdr:clientData/>
  </xdr:twoCellAnchor>
  <xdr:twoCellAnchor editAs="absolute">
    <xdr:from>
      <xdr:col>17</xdr:col>
      <xdr:colOff>520700</xdr:colOff>
      <xdr:row>9</xdr:row>
      <xdr:rowOff>139700</xdr:rowOff>
    </xdr:from>
    <xdr:to>
      <xdr:col>19</xdr:col>
      <xdr:colOff>171450</xdr:colOff>
      <xdr:row>12</xdr:row>
      <xdr:rowOff>82550</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214100" y="1943100"/>
          <a:ext cx="86995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a:solidFill>
                <a:schemeClr val="tx1">
                  <a:lumMod val="65000"/>
                  <a:lumOff val="35000"/>
                </a:schemeClr>
              </a:solidFill>
            </a:rPr>
            <a:t>Next</a:t>
          </a:r>
        </a:p>
        <a:p>
          <a:pPr algn="ctr"/>
          <a:r>
            <a:rPr lang="en-US" sz="1050">
              <a:solidFill>
                <a:schemeClr val="tx1">
                  <a:lumMod val="65000"/>
                  <a:lumOff val="35000"/>
                </a:schemeClr>
              </a:solidFill>
            </a:rPr>
            <a:t>Product</a:t>
          </a:r>
        </a:p>
      </xdr:txBody>
    </xdr:sp>
    <xdr:clientData/>
  </xdr:twoCellAnchor>
  <mc:AlternateContent xmlns:mc="http://schemas.openxmlformats.org/markup-compatibility/2006">
    <mc:Choice xmlns:a14="http://schemas.microsoft.com/office/drawing/2010/main" Requires="a14">
      <xdr:twoCellAnchor editAs="oneCell">
        <xdr:from>
          <xdr:col>18</xdr:col>
          <xdr:colOff>201529</xdr:colOff>
          <xdr:row>15</xdr:row>
          <xdr:rowOff>171448</xdr:rowOff>
        </xdr:from>
        <xdr:to>
          <xdr:col>19</xdr:col>
          <xdr:colOff>0</xdr:colOff>
          <xdr:row>18</xdr:row>
          <xdr:rowOff>63499</xdr:rowOff>
        </xdr:to>
        <xdr:pic>
          <xdr:nvPicPr>
            <xdr:cNvPr id="12" name="Picture 11">
              <a:extLst>
                <a:ext uri="{FF2B5EF4-FFF2-40B4-BE49-F238E27FC236}">
                  <a16:creationId xmlns:a16="http://schemas.microsoft.com/office/drawing/2014/main" id="{00000000-0008-0000-0100-00000C000000}"/>
                </a:ext>
              </a:extLst>
            </xdr:cNvPr>
            <xdr:cNvPicPr>
              <a:picLocks noChangeAspect="1" noChangeArrowheads="1"/>
              <a:extLst>
                <a:ext uri="{84589F7E-364E-4C9E-8A38-B11213B215E9}">
                  <a14:cameraTool cellRange="Sheet3!$BV$2" spid="_x0000_s4428"/>
                </a:ext>
              </a:extLst>
            </xdr:cNvPicPr>
          </xdr:nvPicPr>
          <xdr:blipFill>
            <a:blip xmlns:r="http://schemas.openxmlformats.org/officeDocument/2006/relationships" r:embed="rId5"/>
            <a:srcRect/>
            <a:stretch>
              <a:fillRect/>
            </a:stretch>
          </xdr:blipFill>
          <xdr:spPr bwMode="auto">
            <a:xfrm flipV="1">
              <a:off x="11504529" y="3079748"/>
              <a:ext cx="408071" cy="444501"/>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190499</xdr:colOff>
          <xdr:row>12</xdr:row>
          <xdr:rowOff>114300</xdr:rowOff>
        </xdr:from>
        <xdr:to>
          <xdr:col>18</xdr:col>
          <xdr:colOff>601979</xdr:colOff>
          <xdr:row>15</xdr:row>
          <xdr:rowOff>120286</xdr:rowOff>
        </xdr:to>
        <xdr:pic>
          <xdr:nvPicPr>
            <xdr:cNvPr id="14" name="Picture 13">
              <a:extLst>
                <a:ext uri="{FF2B5EF4-FFF2-40B4-BE49-F238E27FC236}">
                  <a16:creationId xmlns:a16="http://schemas.microsoft.com/office/drawing/2014/main" id="{00000000-0008-0000-0100-00000E000000}"/>
                </a:ext>
              </a:extLst>
            </xdr:cNvPr>
            <xdr:cNvPicPr>
              <a:picLocks noChangeAspect="1" noChangeArrowheads="1"/>
              <a:extLst>
                <a:ext uri="{84589F7E-364E-4C9E-8A38-B11213B215E9}">
                  <a14:cameraTool cellRange="Sheet3!$BV$3" spid="_x0000_s4429"/>
                </a:ext>
              </a:extLst>
            </xdr:cNvPicPr>
          </xdr:nvPicPr>
          <xdr:blipFill>
            <a:blip xmlns:r="http://schemas.openxmlformats.org/officeDocument/2006/relationships" r:embed="rId6"/>
            <a:srcRect/>
            <a:stretch>
              <a:fillRect/>
            </a:stretch>
          </xdr:blipFill>
          <xdr:spPr bwMode="auto">
            <a:xfrm flipV="1">
              <a:off x="11493499" y="2470150"/>
              <a:ext cx="411480" cy="558436"/>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18</xdr:col>
          <xdr:colOff>205740</xdr:colOff>
          <xdr:row>14</xdr:row>
          <xdr:rowOff>152400</xdr:rowOff>
        </xdr:from>
        <xdr:to>
          <xdr:col>18</xdr:col>
          <xdr:colOff>594360</xdr:colOff>
          <xdr:row>16</xdr:row>
          <xdr:rowOff>91440</xdr:rowOff>
        </xdr:to>
        <xdr:sp macro="" textlink="">
          <xdr:nvSpPr>
            <xdr:cNvPr id="4098" name="Spinner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304800</xdr:colOff>
      <xdr:row>4</xdr:row>
      <xdr:rowOff>57150</xdr:rowOff>
    </xdr:from>
    <xdr:to>
      <xdr:col>16</xdr:col>
      <xdr:colOff>527050</xdr:colOff>
      <xdr:row>30</xdr:row>
      <xdr:rowOff>171450</xdr:rowOff>
    </xdr:to>
    <xdr:sp macro="" textlink="">
      <xdr:nvSpPr>
        <xdr:cNvPr id="8" name="Rectangle: Diagonal Corners Rounded 7">
          <a:extLst>
            <a:ext uri="{FF2B5EF4-FFF2-40B4-BE49-F238E27FC236}">
              <a16:creationId xmlns:a16="http://schemas.microsoft.com/office/drawing/2014/main" id="{00000000-0008-0000-0200-000008000000}"/>
            </a:ext>
          </a:extLst>
        </xdr:cNvPr>
        <xdr:cNvSpPr/>
      </xdr:nvSpPr>
      <xdr:spPr>
        <a:xfrm>
          <a:off x="304800" y="939800"/>
          <a:ext cx="10306050" cy="4902200"/>
        </a:xfrm>
        <a:prstGeom prst="round2DiagRect">
          <a:avLst>
            <a:gd name="adj1" fmla="val 8094"/>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328082</xdr:rowOff>
    </xdr:from>
    <xdr:to>
      <xdr:col>4</xdr:col>
      <xdr:colOff>57151</xdr:colOff>
      <xdr:row>16</xdr:row>
      <xdr:rowOff>61383</xdr:rowOff>
    </xdr:to>
    <xdr:sp macro="" textlink="">
      <xdr:nvSpPr>
        <xdr:cNvPr id="35" name="Oval 34">
          <a:extLst>
            <a:ext uri="{FF2B5EF4-FFF2-40B4-BE49-F238E27FC236}">
              <a16:creationId xmlns:a16="http://schemas.microsoft.com/office/drawing/2014/main" id="{00000000-0008-0000-0200-000023000000}"/>
            </a:ext>
          </a:extLst>
        </xdr:cNvPr>
        <xdr:cNvSpPr/>
      </xdr:nvSpPr>
      <xdr:spPr>
        <a:xfrm>
          <a:off x="0" y="328082"/>
          <a:ext cx="2825751" cy="2825751"/>
        </a:xfrm>
        <a:prstGeom prst="ellipse">
          <a:avLst/>
        </a:prstGeom>
        <a:solidFill>
          <a:schemeClr val="bg1">
            <a:lumMod val="95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15</xdr:col>
      <xdr:colOff>571500</xdr:colOff>
      <xdr:row>0</xdr:row>
      <xdr:rowOff>0</xdr:rowOff>
    </xdr:from>
    <xdr:to>
      <xdr:col>23</xdr:col>
      <xdr:colOff>209550</xdr:colOff>
      <xdr:row>39</xdr:row>
      <xdr:rowOff>0</xdr:rowOff>
    </xdr:to>
    <xdr:sp macro="" textlink="">
      <xdr:nvSpPr>
        <xdr:cNvPr id="2" name="Moon 1">
          <a:extLst>
            <a:ext uri="{FF2B5EF4-FFF2-40B4-BE49-F238E27FC236}">
              <a16:creationId xmlns:a16="http://schemas.microsoft.com/office/drawing/2014/main" id="{00000000-0008-0000-0200-000002000000}"/>
            </a:ext>
          </a:extLst>
        </xdr:cNvPr>
        <xdr:cNvSpPr/>
      </xdr:nvSpPr>
      <xdr:spPr>
        <a:xfrm flipH="1">
          <a:off x="10045700" y="0"/>
          <a:ext cx="4514850" cy="7327900"/>
        </a:xfrm>
        <a:prstGeom prst="moon">
          <a:avLst>
            <a:gd name="adj" fmla="val 69024"/>
          </a:avLst>
        </a:prstGeom>
        <a:solidFill>
          <a:srgbClr val="0070C0"/>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152400</xdr:colOff>
      <xdr:row>0</xdr:row>
      <xdr:rowOff>127000</xdr:rowOff>
    </xdr:from>
    <xdr:to>
      <xdr:col>15</xdr:col>
      <xdr:colOff>234950</xdr:colOff>
      <xdr:row>2</xdr:row>
      <xdr:rowOff>120650</xdr:rowOff>
    </xdr:to>
    <xdr:sp macro="" textlink="">
      <xdr:nvSpPr>
        <xdr:cNvPr id="4" name="Rectangle: Diagonal Corners Rounded 3">
          <a:extLst>
            <a:ext uri="{FF2B5EF4-FFF2-40B4-BE49-F238E27FC236}">
              <a16:creationId xmlns:a16="http://schemas.microsoft.com/office/drawing/2014/main" id="{00000000-0008-0000-0200-000004000000}"/>
            </a:ext>
          </a:extLst>
        </xdr:cNvPr>
        <xdr:cNvSpPr/>
      </xdr:nvSpPr>
      <xdr:spPr>
        <a:xfrm>
          <a:off x="152400" y="127000"/>
          <a:ext cx="9556750" cy="508000"/>
        </a:xfrm>
        <a:prstGeom prst="round2DiagRect">
          <a:avLst>
            <a:gd name="adj1" fmla="val 49491"/>
            <a:gd name="adj2" fmla="val 0"/>
          </a:avLst>
        </a:prstGeom>
        <a:gradFill flip="none" rotWithShape="1">
          <a:gsLst>
            <a:gs pos="53000">
              <a:schemeClr val="bg1"/>
            </a:gs>
            <a:gs pos="0">
              <a:schemeClr val="bg1">
                <a:lumMod val="95000"/>
              </a:schemeClr>
            </a:gs>
            <a:gs pos="100000">
              <a:schemeClr val="bg1">
                <a:lumMod val="95000"/>
              </a:schemeClr>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285750</xdr:colOff>
      <xdr:row>0</xdr:row>
      <xdr:rowOff>95250</xdr:rowOff>
    </xdr:from>
    <xdr:to>
      <xdr:col>6</xdr:col>
      <xdr:colOff>63500</xdr:colOff>
      <xdr:row>2</xdr:row>
      <xdr:rowOff>133350</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85750" y="95250"/>
          <a:ext cx="37655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a:gradFill>
                <a:gsLst>
                  <a:gs pos="29000">
                    <a:srgbClr val="7030A0"/>
                  </a:gs>
                  <a:gs pos="0">
                    <a:srgbClr val="BA8CDC"/>
                  </a:gs>
                  <a:gs pos="78000">
                    <a:schemeClr val="bg1">
                      <a:lumMod val="50000"/>
                    </a:schemeClr>
                  </a:gs>
                </a:gsLst>
                <a:lin ang="10800000" scaled="1"/>
              </a:gradFill>
            </a:rPr>
            <a:t>Kix Business</a:t>
          </a:r>
          <a:r>
            <a:rPr lang="en-US" sz="2800" baseline="0">
              <a:gradFill>
                <a:gsLst>
                  <a:gs pos="29000">
                    <a:srgbClr val="7030A0"/>
                  </a:gs>
                  <a:gs pos="0">
                    <a:srgbClr val="BA8CDC"/>
                  </a:gs>
                  <a:gs pos="78000">
                    <a:schemeClr val="bg1">
                      <a:lumMod val="50000"/>
                    </a:schemeClr>
                  </a:gs>
                </a:gsLst>
                <a:lin ang="10800000" scaled="1"/>
              </a:gradFill>
            </a:rPr>
            <a:t> </a:t>
          </a:r>
          <a:r>
            <a:rPr lang="en-US" sz="2800">
              <a:gradFill>
                <a:gsLst>
                  <a:gs pos="29000">
                    <a:srgbClr val="7030A0"/>
                  </a:gs>
                  <a:gs pos="0">
                    <a:srgbClr val="BA8CDC"/>
                  </a:gs>
                  <a:gs pos="78000">
                    <a:schemeClr val="bg1">
                      <a:lumMod val="50000"/>
                    </a:schemeClr>
                  </a:gs>
                </a:gsLst>
                <a:lin ang="10800000" scaled="1"/>
              </a:gradFill>
            </a:rPr>
            <a:t>Dashboard </a:t>
          </a:r>
        </a:p>
      </xdr:txBody>
    </xdr:sp>
    <xdr:clientData/>
  </xdr:twoCellAnchor>
  <xdr:twoCellAnchor editAs="absolute">
    <xdr:from>
      <xdr:col>16</xdr:col>
      <xdr:colOff>0</xdr:colOff>
      <xdr:row>0</xdr:row>
      <xdr:rowOff>0</xdr:rowOff>
    </xdr:from>
    <xdr:to>
      <xdr:col>23</xdr:col>
      <xdr:colOff>247650</xdr:colOff>
      <xdr:row>39</xdr:row>
      <xdr:rowOff>0</xdr:rowOff>
    </xdr:to>
    <xdr:sp macro="" textlink="">
      <xdr:nvSpPr>
        <xdr:cNvPr id="6" name="Moon 5">
          <a:extLst>
            <a:ext uri="{FF2B5EF4-FFF2-40B4-BE49-F238E27FC236}">
              <a16:creationId xmlns:a16="http://schemas.microsoft.com/office/drawing/2014/main" id="{00000000-0008-0000-0200-000006000000}"/>
            </a:ext>
          </a:extLst>
        </xdr:cNvPr>
        <xdr:cNvSpPr/>
      </xdr:nvSpPr>
      <xdr:spPr>
        <a:xfrm flipH="1">
          <a:off x="10083800" y="0"/>
          <a:ext cx="4514850" cy="7327900"/>
        </a:xfrm>
        <a:prstGeom prst="moon">
          <a:avLst>
            <a:gd name="adj" fmla="val 69024"/>
          </a:avLst>
        </a:prstGeom>
        <a:solidFill>
          <a:schemeClr val="bg1">
            <a:lumMod val="85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12700</xdr:colOff>
      <xdr:row>5</xdr:row>
      <xdr:rowOff>88900</xdr:rowOff>
    </xdr:from>
    <xdr:to>
      <xdr:col>16</xdr:col>
      <xdr:colOff>234950</xdr:colOff>
      <xdr:row>29</xdr:row>
      <xdr:rowOff>158750</xdr:rowOff>
    </xdr:to>
    <xdr:sp macro="" textlink="">
      <xdr:nvSpPr>
        <xdr:cNvPr id="32" name="Rectangle: Diagonal Corners Rounded 31">
          <a:extLst>
            <a:ext uri="{FF2B5EF4-FFF2-40B4-BE49-F238E27FC236}">
              <a16:creationId xmlns:a16="http://schemas.microsoft.com/office/drawing/2014/main" id="{00000000-0008-0000-0200-000020000000}"/>
            </a:ext>
          </a:extLst>
        </xdr:cNvPr>
        <xdr:cNvSpPr/>
      </xdr:nvSpPr>
      <xdr:spPr>
        <a:xfrm>
          <a:off x="730250" y="1155700"/>
          <a:ext cx="9588500" cy="4489450"/>
        </a:xfrm>
        <a:prstGeom prst="round2DiagRect">
          <a:avLst>
            <a:gd name="adj1" fmla="val 8094"/>
            <a:gd name="adj2" fmla="val 0"/>
          </a:avLst>
        </a:prstGeom>
        <a:solidFill>
          <a:schemeClr val="bg1"/>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133350</xdr:colOff>
      <xdr:row>0</xdr:row>
      <xdr:rowOff>76200</xdr:rowOff>
    </xdr:from>
    <xdr:to>
      <xdr:col>16</xdr:col>
      <xdr:colOff>165100</xdr:colOff>
      <xdr:row>2</xdr:row>
      <xdr:rowOff>114300</xdr:rowOff>
    </xdr:to>
    <xdr:sp macro="" textlink="">
      <xdr:nvSpPr>
        <xdr:cNvPr id="44" name="TextBox 43">
          <a:extLst>
            <a:ext uri="{FF2B5EF4-FFF2-40B4-BE49-F238E27FC236}">
              <a16:creationId xmlns:a16="http://schemas.microsoft.com/office/drawing/2014/main" id="{00000000-0008-0000-0200-00002C000000}"/>
            </a:ext>
          </a:extLst>
        </xdr:cNvPr>
        <xdr:cNvSpPr txBox="1"/>
      </xdr:nvSpPr>
      <xdr:spPr>
        <a:xfrm>
          <a:off x="7778750" y="76200"/>
          <a:ext cx="24701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gradFill>
                <a:gsLst>
                  <a:gs pos="29000">
                    <a:srgbClr val="7030A0"/>
                  </a:gs>
                  <a:gs pos="0">
                    <a:srgbClr val="BA8CDC"/>
                  </a:gs>
                  <a:gs pos="78000">
                    <a:schemeClr val="bg1">
                      <a:lumMod val="50000"/>
                    </a:schemeClr>
                  </a:gs>
                </a:gsLst>
                <a:lin ang="10800000" scaled="1"/>
              </a:gradFill>
            </a:rPr>
            <a:t>Store Budget</a:t>
          </a:r>
          <a:r>
            <a:rPr lang="en-US" sz="1400" baseline="0">
              <a:gradFill>
                <a:gsLst>
                  <a:gs pos="29000">
                    <a:srgbClr val="7030A0"/>
                  </a:gs>
                  <a:gs pos="0">
                    <a:srgbClr val="BA8CDC"/>
                  </a:gs>
                  <a:gs pos="78000">
                    <a:schemeClr val="bg1">
                      <a:lumMod val="50000"/>
                    </a:schemeClr>
                  </a:gs>
                </a:gsLst>
                <a:lin ang="10800000" scaled="1"/>
              </a:gradFill>
            </a:rPr>
            <a:t> vs Revenue</a:t>
          </a:r>
          <a:endParaRPr lang="en-US" sz="1400">
            <a:gradFill>
              <a:gsLst>
                <a:gs pos="29000">
                  <a:srgbClr val="7030A0"/>
                </a:gs>
                <a:gs pos="0">
                  <a:srgbClr val="BA8CDC"/>
                </a:gs>
                <a:gs pos="78000">
                  <a:schemeClr val="bg1">
                    <a:lumMod val="50000"/>
                  </a:schemeClr>
                </a:gs>
              </a:gsLst>
              <a:lin ang="10800000" scaled="1"/>
            </a:gradFill>
          </a:endParaRPr>
        </a:p>
      </xdr:txBody>
    </xdr:sp>
    <xdr:clientData/>
  </xdr:twoCellAnchor>
  <xdr:twoCellAnchor editAs="absolute">
    <xdr:from>
      <xdr:col>5</xdr:col>
      <xdr:colOff>482600</xdr:colOff>
      <xdr:row>5</xdr:row>
      <xdr:rowOff>158750</xdr:rowOff>
    </xdr:from>
    <xdr:to>
      <xdr:col>16</xdr:col>
      <xdr:colOff>247650</xdr:colOff>
      <xdr:row>29</xdr:row>
      <xdr:rowOff>19050</xdr:rowOff>
    </xdr:to>
    <xdr:sp macro="" textlink="">
      <xdr:nvSpPr>
        <xdr:cNvPr id="11" name="Rectangle: Diagonal Corners Rounded 10">
          <a:extLst>
            <a:ext uri="{FF2B5EF4-FFF2-40B4-BE49-F238E27FC236}">
              <a16:creationId xmlns:a16="http://schemas.microsoft.com/office/drawing/2014/main" id="{00000000-0008-0000-0200-00000B000000}"/>
            </a:ext>
          </a:extLst>
        </xdr:cNvPr>
        <xdr:cNvSpPr/>
      </xdr:nvSpPr>
      <xdr:spPr>
        <a:xfrm>
          <a:off x="3860800" y="1225550"/>
          <a:ext cx="6470650" cy="4279900"/>
        </a:xfrm>
        <a:prstGeom prst="round2DiagRect">
          <a:avLst>
            <a:gd name="adj1" fmla="val 8094"/>
            <a:gd name="adj2" fmla="val 0"/>
          </a:avLst>
        </a:prstGeom>
        <a:solidFill>
          <a:schemeClr val="bg1"/>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171450</xdr:colOff>
      <xdr:row>7</xdr:row>
      <xdr:rowOff>76200</xdr:rowOff>
    </xdr:from>
    <xdr:to>
      <xdr:col>5</xdr:col>
      <xdr:colOff>133350</xdr:colOff>
      <xdr:row>16</xdr:row>
      <xdr:rowOff>88900</xdr:rowOff>
    </xdr:to>
    <mc:AlternateContent xmlns:mc="http://schemas.openxmlformats.org/markup-compatibility/2006" xmlns:a14="http://schemas.microsoft.com/office/drawing/2010/main">
      <mc:Choice Requires="a14">
        <xdr:graphicFrame macro="">
          <xdr:nvGraphicFramePr>
            <xdr:cNvPr id="49" name="Filter by Month">
              <a:extLst>
                <a:ext uri="{FF2B5EF4-FFF2-40B4-BE49-F238E27FC236}">
                  <a16:creationId xmlns:a16="http://schemas.microsoft.com/office/drawing/2014/main" id="{00000000-0008-0000-0200-000031000000}"/>
                </a:ext>
              </a:extLst>
            </xdr:cNvPr>
            <xdr:cNvGraphicFramePr/>
          </xdr:nvGraphicFramePr>
          <xdr:xfrm>
            <a:off x="0" y="0"/>
            <a:ext cx="0" cy="0"/>
          </xdr:xfrm>
          <a:graphic>
            <a:graphicData uri="http://schemas.microsoft.com/office/drawing/2010/slicer">
              <sle:slicer xmlns:sle="http://schemas.microsoft.com/office/drawing/2010/slicer" name="Filter by Month"/>
            </a:graphicData>
          </a:graphic>
        </xdr:graphicFrame>
      </mc:Choice>
      <mc:Fallback xmlns="">
        <xdr:sp macro="" textlink="">
          <xdr:nvSpPr>
            <xdr:cNvPr id="0" name=""/>
            <xdr:cNvSpPr>
              <a:spLocks noTextEdit="1"/>
            </xdr:cNvSpPr>
          </xdr:nvSpPr>
          <xdr:spPr>
            <a:xfrm>
              <a:off x="889000" y="1511300"/>
              <a:ext cx="2622550" cy="1670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12701</xdr:colOff>
      <xdr:row>7</xdr:row>
      <xdr:rowOff>38100</xdr:rowOff>
    </xdr:from>
    <xdr:to>
      <xdr:col>16</xdr:col>
      <xdr:colOff>171451</xdr:colOff>
      <xdr:row>28</xdr:row>
      <xdr:rowOff>101600</xdr:rowOff>
    </xdr:to>
    <mc:AlternateContent xmlns:mc="http://schemas.openxmlformats.org/markup-compatibility/2006">
      <mc:Choice xmlns:we="http://schemas.microsoft.com/office/webextensions/webextension/2010/11" Requires="we">
        <xdr:graphicFrame macro="">
          <xdr:nvGraphicFramePr>
            <xdr:cNvPr id="3" name="Add-in 2">
              <a:extLst>
                <a:ext uri="{FF2B5EF4-FFF2-40B4-BE49-F238E27FC236}">
                  <a16:creationId xmlns:a16="http://schemas.microsoft.com/office/drawing/2014/main" id="{00000000-0008-0000-0200-000003000000}"/>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3" name="Add-in 2">
              <a:extLst>
                <a:ext uri="{FF2B5EF4-FFF2-40B4-BE49-F238E27FC236}">
                  <a16:creationId xmlns:a16="http://schemas.microsoft.com/office/drawing/2014/main" id="{00000000-0008-0000-0200-000003000000}"/>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twoCellAnchor editAs="absolute">
    <xdr:from>
      <xdr:col>5</xdr:col>
      <xdr:colOff>527050</xdr:colOff>
      <xdr:row>8</xdr:row>
      <xdr:rowOff>88900</xdr:rowOff>
    </xdr:from>
    <xdr:to>
      <xdr:col>7</xdr:col>
      <xdr:colOff>387350</xdr:colOff>
      <xdr:row>10</xdr:row>
      <xdr:rowOff>44450</xdr:rowOff>
    </xdr:to>
    <xdr:sp macro="" textlink="">
      <xdr:nvSpPr>
        <xdr:cNvPr id="63" name="TextBox 62">
          <a:extLst>
            <a:ext uri="{FF2B5EF4-FFF2-40B4-BE49-F238E27FC236}">
              <a16:creationId xmlns:a16="http://schemas.microsoft.com/office/drawing/2014/main" id="{00000000-0008-0000-0200-00003F000000}"/>
            </a:ext>
          </a:extLst>
        </xdr:cNvPr>
        <xdr:cNvSpPr txBox="1"/>
      </xdr:nvSpPr>
      <xdr:spPr>
        <a:xfrm>
          <a:off x="3905250" y="1708150"/>
          <a:ext cx="10795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a:gradFill>
                <a:gsLst>
                  <a:gs pos="29000">
                    <a:srgbClr val="7030A0"/>
                  </a:gs>
                  <a:gs pos="0">
                    <a:srgbClr val="BA8CDC"/>
                  </a:gs>
                  <a:gs pos="78000">
                    <a:schemeClr val="bg1">
                      <a:lumMod val="50000"/>
                    </a:schemeClr>
                  </a:gs>
                </a:gsLst>
                <a:lin ang="10800000" scaled="1"/>
              </a:gradFill>
            </a:rPr>
            <a:t>Store </a:t>
          </a:r>
        </a:p>
      </xdr:txBody>
    </xdr:sp>
    <xdr:clientData/>
  </xdr:twoCellAnchor>
  <xdr:twoCellAnchor>
    <xdr:from>
      <xdr:col>6</xdr:col>
      <xdr:colOff>158750</xdr:colOff>
      <xdr:row>0</xdr:row>
      <xdr:rowOff>260350</xdr:rowOff>
    </xdr:from>
    <xdr:to>
      <xdr:col>7</xdr:col>
      <xdr:colOff>450850</xdr:colOff>
      <xdr:row>1</xdr:row>
      <xdr:rowOff>177800</xdr:rowOff>
    </xdr:to>
    <xdr:sp macro="" textlink="">
      <xdr:nvSpPr>
        <xdr:cNvPr id="7" name="Rectangle: Diagonal Corners Rounded 6">
          <a:hlinkClick xmlns:r="http://schemas.openxmlformats.org/officeDocument/2006/relationships" r:id="rId3"/>
          <a:extLst>
            <a:ext uri="{FF2B5EF4-FFF2-40B4-BE49-F238E27FC236}">
              <a16:creationId xmlns:a16="http://schemas.microsoft.com/office/drawing/2014/main" id="{00000000-0008-0000-0200-000007000000}"/>
            </a:ext>
          </a:extLst>
        </xdr:cNvPr>
        <xdr:cNvSpPr/>
      </xdr:nvSpPr>
      <xdr:spPr>
        <a:xfrm>
          <a:off x="4146550" y="260350"/>
          <a:ext cx="901700" cy="247650"/>
        </a:xfrm>
        <a:prstGeom prst="round2DiagRect">
          <a:avLst>
            <a:gd name="adj1" fmla="val 32052"/>
            <a:gd name="adj2" fmla="val 0"/>
          </a:avLst>
        </a:prstGeom>
        <a:solidFill>
          <a:schemeClr val="bg1">
            <a:lumMod val="85000"/>
            <a:alpha val="64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tx1">
                  <a:lumMod val="65000"/>
                  <a:lumOff val="35000"/>
                </a:schemeClr>
              </a:solidFill>
              <a:latin typeface="+mn-lt"/>
              <a:ea typeface="+mn-ea"/>
              <a:cs typeface="+mn-cs"/>
            </a:rPr>
            <a:t>TimeFrame</a:t>
          </a:r>
        </a:p>
      </xdr:txBody>
    </xdr:sp>
    <xdr:clientData/>
  </xdr:twoCellAnchor>
  <xdr:twoCellAnchor>
    <xdr:from>
      <xdr:col>8</xdr:col>
      <xdr:colOff>0</xdr:colOff>
      <xdr:row>0</xdr:row>
      <xdr:rowOff>254000</xdr:rowOff>
    </xdr:from>
    <xdr:to>
      <xdr:col>9</xdr:col>
      <xdr:colOff>292100</xdr:colOff>
      <xdr:row>1</xdr:row>
      <xdr:rowOff>171450</xdr:rowOff>
    </xdr:to>
    <xdr:sp macro="" textlink="">
      <xdr:nvSpPr>
        <xdr:cNvPr id="9" name="Rectangle: Diagonal Corners Rounded 8">
          <a:extLst>
            <a:ext uri="{FF2B5EF4-FFF2-40B4-BE49-F238E27FC236}">
              <a16:creationId xmlns:a16="http://schemas.microsoft.com/office/drawing/2014/main" id="{00000000-0008-0000-0200-000009000000}"/>
            </a:ext>
          </a:extLst>
        </xdr:cNvPr>
        <xdr:cNvSpPr/>
      </xdr:nvSpPr>
      <xdr:spPr>
        <a:xfrm>
          <a:off x="5207000" y="254000"/>
          <a:ext cx="901700" cy="247650"/>
        </a:xfrm>
        <a:prstGeom prst="round2DiagRect">
          <a:avLst>
            <a:gd name="adj1" fmla="val 32052"/>
            <a:gd name="adj2" fmla="val 0"/>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Store</a:t>
          </a:r>
        </a:p>
      </xdr:txBody>
    </xdr:sp>
    <xdr:clientData/>
  </xdr:twoCellAnchor>
  <xdr:twoCellAnchor>
    <xdr:from>
      <xdr:col>9</xdr:col>
      <xdr:colOff>450850</xdr:colOff>
      <xdr:row>0</xdr:row>
      <xdr:rowOff>247650</xdr:rowOff>
    </xdr:from>
    <xdr:to>
      <xdr:col>11</xdr:col>
      <xdr:colOff>133350</xdr:colOff>
      <xdr:row>1</xdr:row>
      <xdr:rowOff>165100</xdr:rowOff>
    </xdr:to>
    <xdr:sp macro="" textlink="">
      <xdr:nvSpPr>
        <xdr:cNvPr id="10" name="Rectangle: Diagonal Corners Rounded 9">
          <a:hlinkClick xmlns:r="http://schemas.openxmlformats.org/officeDocument/2006/relationships" r:id="rId4"/>
          <a:extLst>
            <a:ext uri="{FF2B5EF4-FFF2-40B4-BE49-F238E27FC236}">
              <a16:creationId xmlns:a16="http://schemas.microsoft.com/office/drawing/2014/main" id="{00000000-0008-0000-0200-00000A000000}"/>
            </a:ext>
          </a:extLst>
        </xdr:cNvPr>
        <xdr:cNvSpPr/>
      </xdr:nvSpPr>
      <xdr:spPr>
        <a:xfrm>
          <a:off x="6267450" y="247650"/>
          <a:ext cx="901700" cy="247650"/>
        </a:xfrm>
        <a:prstGeom prst="round2DiagRect">
          <a:avLst>
            <a:gd name="adj1" fmla="val 32052"/>
            <a:gd name="adj2" fmla="val 0"/>
          </a:avLst>
        </a:prstGeom>
        <a:solidFill>
          <a:schemeClr val="bg1">
            <a:lumMod val="85000"/>
            <a:alpha val="64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tx1">
                  <a:lumMod val="65000"/>
                  <a:lumOff val="35000"/>
                </a:schemeClr>
              </a:solidFill>
              <a:latin typeface="+mn-lt"/>
              <a:ea typeface="+mn-ea"/>
              <a:cs typeface="+mn-cs"/>
            </a:rPr>
            <a:t>Profit View</a:t>
          </a:r>
        </a:p>
      </xdr:txBody>
    </xdr:sp>
    <xdr:clientData/>
  </xdr:twoCellAnchor>
  <xdr:twoCellAnchor>
    <xdr:from>
      <xdr:col>1</xdr:col>
      <xdr:colOff>63500</xdr:colOff>
      <xdr:row>18</xdr:row>
      <xdr:rowOff>12700</xdr:rowOff>
    </xdr:from>
    <xdr:to>
      <xdr:col>5</xdr:col>
      <xdr:colOff>279400</xdr:colOff>
      <xdr:row>20</xdr:row>
      <xdr:rowOff>101600</xdr:rowOff>
    </xdr:to>
    <xdr:sp macro="" textlink="">
      <xdr:nvSpPr>
        <xdr:cNvPr id="12" name="Rectangle: Diagonal Corners Rounded 11">
          <a:extLst>
            <a:ext uri="{FF2B5EF4-FFF2-40B4-BE49-F238E27FC236}">
              <a16:creationId xmlns:a16="http://schemas.microsoft.com/office/drawing/2014/main" id="{00000000-0008-0000-0200-00000C000000}"/>
            </a:ext>
          </a:extLst>
        </xdr:cNvPr>
        <xdr:cNvSpPr/>
      </xdr:nvSpPr>
      <xdr:spPr>
        <a:xfrm>
          <a:off x="781050" y="3473450"/>
          <a:ext cx="2876550" cy="457200"/>
        </a:xfrm>
        <a:prstGeom prst="round2DiagRect">
          <a:avLst>
            <a:gd name="adj1" fmla="val 16667"/>
            <a:gd name="adj2" fmla="val 36111"/>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76200</xdr:colOff>
      <xdr:row>20</xdr:row>
      <xdr:rowOff>146050</xdr:rowOff>
    </xdr:from>
    <xdr:to>
      <xdr:col>5</xdr:col>
      <xdr:colOff>292100</xdr:colOff>
      <xdr:row>23</xdr:row>
      <xdr:rowOff>50800</xdr:rowOff>
    </xdr:to>
    <xdr:sp macro="" textlink="">
      <xdr:nvSpPr>
        <xdr:cNvPr id="13" name="Rectangle: Diagonal Corners Rounded 12">
          <a:extLst>
            <a:ext uri="{FF2B5EF4-FFF2-40B4-BE49-F238E27FC236}">
              <a16:creationId xmlns:a16="http://schemas.microsoft.com/office/drawing/2014/main" id="{00000000-0008-0000-0200-00000D000000}"/>
            </a:ext>
          </a:extLst>
        </xdr:cNvPr>
        <xdr:cNvSpPr/>
      </xdr:nvSpPr>
      <xdr:spPr>
        <a:xfrm>
          <a:off x="793750" y="3975100"/>
          <a:ext cx="2876550" cy="457200"/>
        </a:xfrm>
        <a:prstGeom prst="round2DiagRect">
          <a:avLst>
            <a:gd name="adj1" fmla="val 16667"/>
            <a:gd name="adj2" fmla="val 36111"/>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95250</xdr:colOff>
      <xdr:row>23</xdr:row>
      <xdr:rowOff>101600</xdr:rowOff>
    </xdr:from>
    <xdr:to>
      <xdr:col>5</xdr:col>
      <xdr:colOff>311150</xdr:colOff>
      <xdr:row>26</xdr:row>
      <xdr:rowOff>6350</xdr:rowOff>
    </xdr:to>
    <xdr:sp macro="" textlink="">
      <xdr:nvSpPr>
        <xdr:cNvPr id="14" name="Rectangle: Diagonal Corners Rounded 13">
          <a:extLst>
            <a:ext uri="{FF2B5EF4-FFF2-40B4-BE49-F238E27FC236}">
              <a16:creationId xmlns:a16="http://schemas.microsoft.com/office/drawing/2014/main" id="{00000000-0008-0000-0200-00000E000000}"/>
            </a:ext>
          </a:extLst>
        </xdr:cNvPr>
        <xdr:cNvSpPr/>
      </xdr:nvSpPr>
      <xdr:spPr>
        <a:xfrm>
          <a:off x="812800" y="4483100"/>
          <a:ext cx="2876550" cy="457200"/>
        </a:xfrm>
        <a:prstGeom prst="round2DiagRect">
          <a:avLst>
            <a:gd name="adj1" fmla="val 16667"/>
            <a:gd name="adj2" fmla="val 36111"/>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438150</xdr:colOff>
      <xdr:row>18</xdr:row>
      <xdr:rowOff>101600</xdr:rowOff>
    </xdr:from>
    <xdr:to>
      <xdr:col>3</xdr:col>
      <xdr:colOff>184150</xdr:colOff>
      <xdr:row>20</xdr:row>
      <xdr:rowOff>57150</xdr:rowOff>
    </xdr:to>
    <xdr:sp macro="" textlink="">
      <xdr:nvSpPr>
        <xdr:cNvPr id="51" name="TextBox 50">
          <a:extLst>
            <a:ext uri="{FF2B5EF4-FFF2-40B4-BE49-F238E27FC236}">
              <a16:creationId xmlns:a16="http://schemas.microsoft.com/office/drawing/2014/main" id="{00000000-0008-0000-0200-000033000000}"/>
            </a:ext>
          </a:extLst>
        </xdr:cNvPr>
        <xdr:cNvSpPr txBox="1"/>
      </xdr:nvSpPr>
      <xdr:spPr>
        <a:xfrm>
          <a:off x="1155700" y="3562350"/>
          <a:ext cx="11874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a:solidFill>
                <a:schemeClr val="tx1">
                  <a:lumMod val="65000"/>
                  <a:lumOff val="35000"/>
                </a:schemeClr>
              </a:solidFill>
            </a:rPr>
            <a:t>Total Revenue</a:t>
          </a:r>
        </a:p>
      </xdr:txBody>
    </xdr:sp>
    <xdr:clientData/>
  </xdr:twoCellAnchor>
  <xdr:twoCellAnchor editAs="absolute">
    <xdr:from>
      <xdr:col>1</xdr:col>
      <xdr:colOff>463550</xdr:colOff>
      <xdr:row>21</xdr:row>
      <xdr:rowOff>31750</xdr:rowOff>
    </xdr:from>
    <xdr:to>
      <xdr:col>3</xdr:col>
      <xdr:colOff>209550</xdr:colOff>
      <xdr:row>22</xdr:row>
      <xdr:rowOff>171450</xdr:rowOff>
    </xdr:to>
    <xdr:sp macro="" textlink="">
      <xdr:nvSpPr>
        <xdr:cNvPr id="52" name="TextBox 51">
          <a:extLst>
            <a:ext uri="{FF2B5EF4-FFF2-40B4-BE49-F238E27FC236}">
              <a16:creationId xmlns:a16="http://schemas.microsoft.com/office/drawing/2014/main" id="{00000000-0008-0000-0200-000034000000}"/>
            </a:ext>
          </a:extLst>
        </xdr:cNvPr>
        <xdr:cNvSpPr txBox="1"/>
      </xdr:nvSpPr>
      <xdr:spPr>
        <a:xfrm>
          <a:off x="1181100" y="4044950"/>
          <a:ext cx="11874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a:solidFill>
                <a:schemeClr val="tx1">
                  <a:lumMod val="65000"/>
                  <a:lumOff val="35000"/>
                </a:schemeClr>
              </a:solidFill>
            </a:rPr>
            <a:t>Total Target</a:t>
          </a:r>
        </a:p>
      </xdr:txBody>
    </xdr:sp>
    <xdr:clientData/>
  </xdr:twoCellAnchor>
  <xdr:twoCellAnchor editAs="absolute">
    <xdr:from>
      <xdr:col>3</xdr:col>
      <xdr:colOff>6350</xdr:colOff>
      <xdr:row>18</xdr:row>
      <xdr:rowOff>95250</xdr:rowOff>
    </xdr:from>
    <xdr:to>
      <xdr:col>4</xdr:col>
      <xdr:colOff>323850</xdr:colOff>
      <xdr:row>20</xdr:row>
      <xdr:rowOff>50800</xdr:rowOff>
    </xdr:to>
    <xdr:sp macro="" textlink="Sheet3!B24">
      <xdr:nvSpPr>
        <xdr:cNvPr id="54" name="TextBox 53">
          <a:extLst>
            <a:ext uri="{FF2B5EF4-FFF2-40B4-BE49-F238E27FC236}">
              <a16:creationId xmlns:a16="http://schemas.microsoft.com/office/drawing/2014/main" id="{00000000-0008-0000-0200-000036000000}"/>
            </a:ext>
          </a:extLst>
        </xdr:cNvPr>
        <xdr:cNvSpPr txBox="1"/>
      </xdr:nvSpPr>
      <xdr:spPr>
        <a:xfrm>
          <a:off x="2165350" y="3556000"/>
          <a:ext cx="9271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F1940D0-3773-4606-AA68-17A6EB5839E1}" type="TxLink">
            <a:rPr lang="en-US" sz="1600" b="0" i="0" u="none" strike="noStrike">
              <a:solidFill>
                <a:schemeClr val="tx1">
                  <a:lumMod val="65000"/>
                  <a:lumOff val="35000"/>
                </a:schemeClr>
              </a:solidFill>
              <a:latin typeface="Calibri"/>
              <a:cs typeface="Calibri"/>
            </a:rPr>
            <a:pPr algn="l"/>
            <a:t>5.4M</a:t>
          </a:fld>
          <a:endParaRPr lang="en-US" sz="1800">
            <a:solidFill>
              <a:schemeClr val="tx1">
                <a:lumMod val="65000"/>
                <a:lumOff val="35000"/>
              </a:schemeClr>
            </a:solidFill>
          </a:endParaRPr>
        </a:p>
      </xdr:txBody>
    </xdr:sp>
    <xdr:clientData/>
  </xdr:twoCellAnchor>
  <xdr:twoCellAnchor editAs="absolute">
    <xdr:from>
      <xdr:col>3</xdr:col>
      <xdr:colOff>6350</xdr:colOff>
      <xdr:row>21</xdr:row>
      <xdr:rowOff>31750</xdr:rowOff>
    </xdr:from>
    <xdr:to>
      <xdr:col>4</xdr:col>
      <xdr:colOff>323850</xdr:colOff>
      <xdr:row>22</xdr:row>
      <xdr:rowOff>171450</xdr:rowOff>
    </xdr:to>
    <xdr:sp macro="" textlink="Sheet3!C24">
      <xdr:nvSpPr>
        <xdr:cNvPr id="55" name="TextBox 54">
          <a:extLst>
            <a:ext uri="{FF2B5EF4-FFF2-40B4-BE49-F238E27FC236}">
              <a16:creationId xmlns:a16="http://schemas.microsoft.com/office/drawing/2014/main" id="{00000000-0008-0000-0200-000037000000}"/>
            </a:ext>
          </a:extLst>
        </xdr:cNvPr>
        <xdr:cNvSpPr txBox="1"/>
      </xdr:nvSpPr>
      <xdr:spPr>
        <a:xfrm>
          <a:off x="2165350" y="4044950"/>
          <a:ext cx="9271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77586D5-A92F-4568-991B-F2D62BC1D32C}" type="TxLink">
            <a:rPr lang="en-US" sz="1600" b="0" i="0" u="none" strike="noStrike">
              <a:solidFill>
                <a:schemeClr val="tx1">
                  <a:lumMod val="65000"/>
                  <a:lumOff val="35000"/>
                </a:schemeClr>
              </a:solidFill>
              <a:latin typeface="Calibri"/>
              <a:ea typeface="+mn-ea"/>
              <a:cs typeface="Calibri"/>
            </a:rPr>
            <a:pPr marL="0" indent="0" algn="l"/>
            <a:t>5.3M</a:t>
          </a:fld>
          <a:endParaRPr lang="en-US" sz="1600" b="0" i="0" u="none" strike="noStrike">
            <a:solidFill>
              <a:schemeClr val="tx1">
                <a:lumMod val="65000"/>
                <a:lumOff val="35000"/>
              </a:schemeClr>
            </a:solidFill>
            <a:latin typeface="Calibri"/>
            <a:ea typeface="+mn-ea"/>
            <a:cs typeface="Calibri"/>
          </a:endParaRPr>
        </a:p>
      </xdr:txBody>
    </xdr:sp>
    <xdr:clientData/>
  </xdr:twoCellAnchor>
  <xdr:twoCellAnchor>
    <xdr:from>
      <xdr:col>1</xdr:col>
      <xdr:colOff>323850</xdr:colOff>
      <xdr:row>19</xdr:row>
      <xdr:rowOff>19050</xdr:rowOff>
    </xdr:from>
    <xdr:to>
      <xdr:col>1</xdr:col>
      <xdr:colOff>476250</xdr:colOff>
      <xdr:row>19</xdr:row>
      <xdr:rowOff>165100</xdr:rowOff>
    </xdr:to>
    <xdr:sp macro="" textlink="">
      <xdr:nvSpPr>
        <xdr:cNvPr id="58" name="Rectangle: Rounded Corners 57">
          <a:extLst>
            <a:ext uri="{FF2B5EF4-FFF2-40B4-BE49-F238E27FC236}">
              <a16:creationId xmlns:a16="http://schemas.microsoft.com/office/drawing/2014/main" id="{00000000-0008-0000-0200-00003A000000}"/>
            </a:ext>
          </a:extLst>
        </xdr:cNvPr>
        <xdr:cNvSpPr/>
      </xdr:nvSpPr>
      <xdr:spPr>
        <a:xfrm>
          <a:off x="1041400" y="3663950"/>
          <a:ext cx="152400" cy="146050"/>
        </a:xfrm>
        <a:prstGeom prst="roundRect">
          <a:avLst>
            <a:gd name="adj" fmla="val 36835"/>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336550</xdr:colOff>
      <xdr:row>24</xdr:row>
      <xdr:rowOff>57150</xdr:rowOff>
    </xdr:from>
    <xdr:to>
      <xdr:col>1</xdr:col>
      <xdr:colOff>488950</xdr:colOff>
      <xdr:row>25</xdr:row>
      <xdr:rowOff>19050</xdr:rowOff>
    </xdr:to>
    <xdr:sp macro="" textlink="">
      <xdr:nvSpPr>
        <xdr:cNvPr id="60" name="Rectangle: Rounded Corners 59">
          <a:extLst>
            <a:ext uri="{FF2B5EF4-FFF2-40B4-BE49-F238E27FC236}">
              <a16:creationId xmlns:a16="http://schemas.microsoft.com/office/drawing/2014/main" id="{00000000-0008-0000-0200-00003C000000}"/>
            </a:ext>
          </a:extLst>
        </xdr:cNvPr>
        <xdr:cNvSpPr/>
      </xdr:nvSpPr>
      <xdr:spPr>
        <a:xfrm>
          <a:off x="1054100" y="4622800"/>
          <a:ext cx="152400" cy="146050"/>
        </a:xfrm>
        <a:prstGeom prst="roundRect">
          <a:avLst>
            <a:gd name="adj" fmla="val 36835"/>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2</xdr:col>
          <xdr:colOff>742950</xdr:colOff>
          <xdr:row>23</xdr:row>
          <xdr:rowOff>177800</xdr:rowOff>
        </xdr:from>
        <xdr:to>
          <xdr:col>4</xdr:col>
          <xdr:colOff>247650</xdr:colOff>
          <xdr:row>25</xdr:row>
          <xdr:rowOff>50800</xdr:rowOff>
        </xdr:to>
        <xdr:pic>
          <xdr:nvPicPr>
            <xdr:cNvPr id="62" name="Picture 61">
              <a:extLst>
                <a:ext uri="{FF2B5EF4-FFF2-40B4-BE49-F238E27FC236}">
                  <a16:creationId xmlns:a16="http://schemas.microsoft.com/office/drawing/2014/main" id="{00000000-0008-0000-0200-00003E000000}"/>
                </a:ext>
              </a:extLst>
            </xdr:cNvPr>
            <xdr:cNvPicPr>
              <a:picLocks noChangeAspect="1" noChangeArrowheads="1"/>
              <a:extLst>
                <a:ext uri="{84589F7E-364E-4C9E-8A38-B11213B215E9}">
                  <a14:cameraTool cellRange="Sheet3!$E$25" spid="_x0000_s1235"/>
                </a:ext>
              </a:extLst>
            </xdr:cNvPicPr>
          </xdr:nvPicPr>
          <xdr:blipFill>
            <a:blip xmlns:r="http://schemas.openxmlformats.org/officeDocument/2006/relationships" r:embed="rId5"/>
            <a:srcRect/>
            <a:stretch>
              <a:fillRect/>
            </a:stretch>
          </xdr:blipFill>
          <xdr:spPr bwMode="auto">
            <a:xfrm>
              <a:off x="2070100" y="4559300"/>
              <a:ext cx="946150" cy="2413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absolute">
    <xdr:from>
      <xdr:col>1</xdr:col>
      <xdr:colOff>488950</xdr:colOff>
      <xdr:row>23</xdr:row>
      <xdr:rowOff>139700</xdr:rowOff>
    </xdr:from>
    <xdr:to>
      <xdr:col>3</xdr:col>
      <xdr:colOff>234950</xdr:colOff>
      <xdr:row>25</xdr:row>
      <xdr:rowOff>95250</xdr:rowOff>
    </xdr:to>
    <xdr:sp macro="" textlink="">
      <xdr:nvSpPr>
        <xdr:cNvPr id="53" name="TextBox 52">
          <a:extLst>
            <a:ext uri="{FF2B5EF4-FFF2-40B4-BE49-F238E27FC236}">
              <a16:creationId xmlns:a16="http://schemas.microsoft.com/office/drawing/2014/main" id="{00000000-0008-0000-0200-000035000000}"/>
            </a:ext>
          </a:extLst>
        </xdr:cNvPr>
        <xdr:cNvSpPr txBox="1"/>
      </xdr:nvSpPr>
      <xdr:spPr>
        <a:xfrm>
          <a:off x="1206500" y="4521200"/>
          <a:ext cx="11874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a:solidFill>
                <a:schemeClr val="tx1">
                  <a:lumMod val="65000"/>
                  <a:lumOff val="35000"/>
                </a:schemeClr>
              </a:solidFill>
            </a:rPr>
            <a:t>Varaince</a:t>
          </a:r>
        </a:p>
      </xdr:txBody>
    </xdr:sp>
    <xdr:clientData/>
  </xdr:twoCellAnchor>
  <xdr:twoCellAnchor>
    <xdr:from>
      <xdr:col>1</xdr:col>
      <xdr:colOff>330200</xdr:colOff>
      <xdr:row>21</xdr:row>
      <xdr:rowOff>133350</xdr:rowOff>
    </xdr:from>
    <xdr:to>
      <xdr:col>1</xdr:col>
      <xdr:colOff>482600</xdr:colOff>
      <xdr:row>22</xdr:row>
      <xdr:rowOff>95250</xdr:rowOff>
    </xdr:to>
    <xdr:sp macro="" textlink="">
      <xdr:nvSpPr>
        <xdr:cNvPr id="59" name="Rectangle: Rounded Corners 58">
          <a:extLst>
            <a:ext uri="{FF2B5EF4-FFF2-40B4-BE49-F238E27FC236}">
              <a16:creationId xmlns:a16="http://schemas.microsoft.com/office/drawing/2014/main" id="{00000000-0008-0000-0200-00003B000000}"/>
            </a:ext>
          </a:extLst>
        </xdr:cNvPr>
        <xdr:cNvSpPr/>
      </xdr:nvSpPr>
      <xdr:spPr>
        <a:xfrm>
          <a:off x="1047750" y="4146550"/>
          <a:ext cx="152400" cy="146050"/>
        </a:xfrm>
        <a:prstGeom prst="roundRect">
          <a:avLst>
            <a:gd name="adj" fmla="val 36835"/>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0</xdr:col>
      <xdr:colOff>196850</xdr:colOff>
      <xdr:row>34</xdr:row>
      <xdr:rowOff>57150</xdr:rowOff>
    </xdr:to>
    <xdr:sp macro="" textlink="">
      <xdr:nvSpPr>
        <xdr:cNvPr id="15" name="Rectangle 14">
          <a:extLst>
            <a:ext uri="{FF2B5EF4-FFF2-40B4-BE49-F238E27FC236}">
              <a16:creationId xmlns:a16="http://schemas.microsoft.com/office/drawing/2014/main" id="{00000000-0008-0000-0200-00000F000000}"/>
            </a:ext>
          </a:extLst>
        </xdr:cNvPr>
        <xdr:cNvSpPr/>
      </xdr:nvSpPr>
      <xdr:spPr>
        <a:xfrm>
          <a:off x="0" y="0"/>
          <a:ext cx="196850" cy="6464300"/>
        </a:xfrm>
        <a:prstGeom prst="rect">
          <a:avLst/>
        </a:prstGeom>
        <a:solidFill>
          <a:srgbClr val="00539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7</xdr:col>
      <xdr:colOff>565150</xdr:colOff>
      <xdr:row>3</xdr:row>
      <xdr:rowOff>120650</xdr:rowOff>
    </xdr:from>
    <xdr:to>
      <xdr:col>17</xdr:col>
      <xdr:colOff>222250</xdr:colOff>
      <xdr:row>30</xdr:row>
      <xdr:rowOff>127000</xdr:rowOff>
    </xdr:to>
    <xdr:sp macro="" textlink="">
      <xdr:nvSpPr>
        <xdr:cNvPr id="7" name="Rectangle: Diagonal Corners Rounded 6">
          <a:extLst>
            <a:ext uri="{FF2B5EF4-FFF2-40B4-BE49-F238E27FC236}">
              <a16:creationId xmlns:a16="http://schemas.microsoft.com/office/drawing/2014/main" id="{00000000-0008-0000-0300-000007000000}"/>
            </a:ext>
          </a:extLst>
        </xdr:cNvPr>
        <xdr:cNvSpPr/>
      </xdr:nvSpPr>
      <xdr:spPr>
        <a:xfrm>
          <a:off x="4832350" y="819150"/>
          <a:ext cx="5753100" cy="4978400"/>
        </a:xfrm>
        <a:prstGeom prst="round2DiagRect">
          <a:avLst>
            <a:gd name="adj1" fmla="val 4695"/>
            <a:gd name="adj2" fmla="val 5501"/>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292100</xdr:colOff>
      <xdr:row>0</xdr:row>
      <xdr:rowOff>0</xdr:rowOff>
    </xdr:from>
    <xdr:to>
      <xdr:col>23</xdr:col>
      <xdr:colOff>539750</xdr:colOff>
      <xdr:row>39</xdr:row>
      <xdr:rowOff>0</xdr:rowOff>
    </xdr:to>
    <xdr:sp macro="" textlink="">
      <xdr:nvSpPr>
        <xdr:cNvPr id="2" name="Moon 1">
          <a:extLst>
            <a:ext uri="{FF2B5EF4-FFF2-40B4-BE49-F238E27FC236}">
              <a16:creationId xmlns:a16="http://schemas.microsoft.com/office/drawing/2014/main" id="{00000000-0008-0000-0300-000002000000}"/>
            </a:ext>
          </a:extLst>
        </xdr:cNvPr>
        <xdr:cNvSpPr/>
      </xdr:nvSpPr>
      <xdr:spPr>
        <a:xfrm flipH="1">
          <a:off x="10045700" y="0"/>
          <a:ext cx="4514850" cy="7327900"/>
        </a:xfrm>
        <a:prstGeom prst="moon">
          <a:avLst>
            <a:gd name="adj" fmla="val 69024"/>
          </a:avLst>
        </a:prstGeom>
        <a:solidFill>
          <a:srgbClr val="446D8E"/>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152400</xdr:colOff>
      <xdr:row>0</xdr:row>
      <xdr:rowOff>127000</xdr:rowOff>
    </xdr:from>
    <xdr:to>
      <xdr:col>15</xdr:col>
      <xdr:colOff>565150</xdr:colOff>
      <xdr:row>2</xdr:row>
      <xdr:rowOff>120650</xdr:rowOff>
    </xdr:to>
    <xdr:sp macro="" textlink="">
      <xdr:nvSpPr>
        <xdr:cNvPr id="3" name="Rectangle: Diagonal Corners Rounded 2">
          <a:extLst>
            <a:ext uri="{FF2B5EF4-FFF2-40B4-BE49-F238E27FC236}">
              <a16:creationId xmlns:a16="http://schemas.microsoft.com/office/drawing/2014/main" id="{00000000-0008-0000-0300-000003000000}"/>
            </a:ext>
          </a:extLst>
        </xdr:cNvPr>
        <xdr:cNvSpPr/>
      </xdr:nvSpPr>
      <xdr:spPr>
        <a:xfrm>
          <a:off x="152400" y="127000"/>
          <a:ext cx="9556750" cy="508000"/>
        </a:xfrm>
        <a:prstGeom prst="round2DiagRect">
          <a:avLst>
            <a:gd name="adj1" fmla="val 49491"/>
            <a:gd name="adj2" fmla="val 0"/>
          </a:avLst>
        </a:prstGeom>
        <a:gradFill flip="none" rotWithShape="1">
          <a:gsLst>
            <a:gs pos="53000">
              <a:schemeClr val="bg1"/>
            </a:gs>
            <a:gs pos="0">
              <a:schemeClr val="bg1">
                <a:lumMod val="95000"/>
              </a:schemeClr>
            </a:gs>
            <a:gs pos="100000">
              <a:schemeClr val="bg1">
                <a:lumMod val="95000"/>
              </a:schemeClr>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146050</xdr:colOff>
      <xdr:row>0</xdr:row>
      <xdr:rowOff>95250</xdr:rowOff>
    </xdr:from>
    <xdr:to>
      <xdr:col>11</xdr:col>
      <xdr:colOff>190500</xdr:colOff>
      <xdr:row>2</xdr:row>
      <xdr:rowOff>133350</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146050" y="95250"/>
          <a:ext cx="67500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a:gradFill>
                <a:gsLst>
                  <a:gs pos="29000">
                    <a:srgbClr val="0070C0"/>
                  </a:gs>
                  <a:gs pos="0">
                    <a:srgbClr val="0070C0"/>
                  </a:gs>
                  <a:gs pos="78000">
                    <a:schemeClr val="bg1">
                      <a:lumMod val="50000"/>
                    </a:schemeClr>
                  </a:gs>
                </a:gsLst>
                <a:lin ang="10800000" scaled="1"/>
              </a:gradFill>
            </a:rPr>
            <a:t>Kix Business</a:t>
          </a:r>
          <a:r>
            <a:rPr lang="en-US" sz="2800" baseline="0">
              <a:gradFill>
                <a:gsLst>
                  <a:gs pos="29000">
                    <a:srgbClr val="0070C0"/>
                  </a:gs>
                  <a:gs pos="0">
                    <a:srgbClr val="0070C0"/>
                  </a:gs>
                  <a:gs pos="78000">
                    <a:schemeClr val="bg1">
                      <a:lumMod val="50000"/>
                    </a:schemeClr>
                  </a:gs>
                </a:gsLst>
                <a:lin ang="10800000" scaled="1"/>
              </a:gradFill>
            </a:rPr>
            <a:t> </a:t>
          </a:r>
          <a:r>
            <a:rPr lang="en-US" sz="2800">
              <a:gradFill>
                <a:gsLst>
                  <a:gs pos="29000">
                    <a:srgbClr val="0070C0"/>
                  </a:gs>
                  <a:gs pos="0">
                    <a:srgbClr val="0070C0"/>
                  </a:gs>
                  <a:gs pos="78000">
                    <a:schemeClr val="bg1">
                      <a:lumMod val="50000"/>
                    </a:schemeClr>
                  </a:gs>
                </a:gsLst>
                <a:lin ang="10800000" scaled="1"/>
              </a:gradFill>
            </a:rPr>
            <a:t>Dashboard</a:t>
          </a:r>
        </a:p>
      </xdr:txBody>
    </xdr:sp>
    <xdr:clientData/>
  </xdr:twoCellAnchor>
  <xdr:twoCellAnchor editAs="absolute">
    <xdr:from>
      <xdr:col>16</xdr:col>
      <xdr:colOff>330200</xdr:colOff>
      <xdr:row>0</xdr:row>
      <xdr:rowOff>0</xdr:rowOff>
    </xdr:from>
    <xdr:to>
      <xdr:col>23</xdr:col>
      <xdr:colOff>577850</xdr:colOff>
      <xdr:row>39</xdr:row>
      <xdr:rowOff>0</xdr:rowOff>
    </xdr:to>
    <xdr:sp macro="" textlink="">
      <xdr:nvSpPr>
        <xdr:cNvPr id="15" name="Moon 14">
          <a:extLst>
            <a:ext uri="{FF2B5EF4-FFF2-40B4-BE49-F238E27FC236}">
              <a16:creationId xmlns:a16="http://schemas.microsoft.com/office/drawing/2014/main" id="{00000000-0008-0000-0300-00000F000000}"/>
            </a:ext>
          </a:extLst>
        </xdr:cNvPr>
        <xdr:cNvSpPr/>
      </xdr:nvSpPr>
      <xdr:spPr>
        <a:xfrm flipH="1">
          <a:off x="10083800" y="0"/>
          <a:ext cx="4514850" cy="7327900"/>
        </a:xfrm>
        <a:prstGeom prst="moon">
          <a:avLst>
            <a:gd name="adj" fmla="val 69024"/>
          </a:avLst>
        </a:prstGeom>
        <a:solidFill>
          <a:schemeClr val="bg1">
            <a:lumMod val="85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234950</xdr:colOff>
      <xdr:row>4</xdr:row>
      <xdr:rowOff>114300</xdr:rowOff>
    </xdr:from>
    <xdr:to>
      <xdr:col>13</xdr:col>
      <xdr:colOff>279400</xdr:colOff>
      <xdr:row>7</xdr:row>
      <xdr:rowOff>101600</xdr:rowOff>
    </xdr:to>
    <xdr:sp macro="" textlink="Sheet3!O24">
      <xdr:nvSpPr>
        <xdr:cNvPr id="12" name="TextBox 11">
          <a:extLst>
            <a:ext uri="{FF2B5EF4-FFF2-40B4-BE49-F238E27FC236}">
              <a16:creationId xmlns:a16="http://schemas.microsoft.com/office/drawing/2014/main" id="{00000000-0008-0000-0300-00000C000000}"/>
            </a:ext>
          </a:extLst>
        </xdr:cNvPr>
        <xdr:cNvSpPr txBox="1"/>
      </xdr:nvSpPr>
      <xdr:spPr>
        <a:xfrm>
          <a:off x="6940550" y="996950"/>
          <a:ext cx="1263650" cy="539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794169E-2B6D-4EB1-BC97-CBC7415FD624}" type="TxLink">
            <a:rPr lang="en-US" sz="2000" b="0" i="0" u="none" strike="noStrike">
              <a:solidFill>
                <a:schemeClr val="bg1">
                  <a:lumMod val="65000"/>
                </a:schemeClr>
              </a:solidFill>
              <a:latin typeface="Calibri"/>
              <a:ea typeface="+mn-ea"/>
              <a:cs typeface="Calibri"/>
            </a:rPr>
            <a:pPr marL="0" indent="0" algn="ctr"/>
            <a:t>600.5K</a:t>
          </a:fld>
          <a:endParaRPr lang="en-US" sz="2000" b="0" i="0" u="none" strike="noStrike">
            <a:solidFill>
              <a:schemeClr val="bg1">
                <a:lumMod val="65000"/>
              </a:schemeClr>
            </a:solidFill>
            <a:latin typeface="Calibri"/>
            <a:ea typeface="+mn-ea"/>
            <a:cs typeface="Calibri"/>
          </a:endParaRPr>
        </a:p>
      </xdr:txBody>
    </xdr:sp>
    <xdr:clientData/>
  </xdr:twoCellAnchor>
  <xdr:twoCellAnchor editAs="absolute">
    <xdr:from>
      <xdr:col>8</xdr:col>
      <xdr:colOff>469900</xdr:colOff>
      <xdr:row>4</xdr:row>
      <xdr:rowOff>25400</xdr:rowOff>
    </xdr:from>
    <xdr:to>
      <xdr:col>10</xdr:col>
      <xdr:colOff>457200</xdr:colOff>
      <xdr:row>5</xdr:row>
      <xdr:rowOff>107950</xdr:rowOff>
    </xdr:to>
    <xdr:sp macro="" textlink="Sheet1!#REF!">
      <xdr:nvSpPr>
        <xdr:cNvPr id="25" name="TextBox 24">
          <a:extLst>
            <a:ext uri="{FF2B5EF4-FFF2-40B4-BE49-F238E27FC236}">
              <a16:creationId xmlns:a16="http://schemas.microsoft.com/office/drawing/2014/main" id="{00000000-0008-0000-0300-000019000000}"/>
            </a:ext>
          </a:extLst>
        </xdr:cNvPr>
        <xdr:cNvSpPr txBox="1"/>
      </xdr:nvSpPr>
      <xdr:spPr>
        <a:xfrm>
          <a:off x="5346700" y="908050"/>
          <a:ext cx="12065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100" b="0" i="0" u="none" strike="noStrike">
              <a:solidFill>
                <a:schemeClr val="tx1">
                  <a:lumMod val="75000"/>
                  <a:lumOff val="25000"/>
                </a:schemeClr>
              </a:solidFill>
              <a:latin typeface="Arial" panose="020B0604020202020204" pitchFamily="34" charset="0"/>
              <a:ea typeface="+mn-ea"/>
              <a:cs typeface="Arial" panose="020B0604020202020204" pitchFamily="34" charset="0"/>
            </a:rPr>
            <a:t>Total Revenue</a:t>
          </a:r>
        </a:p>
      </xdr:txBody>
    </xdr:sp>
    <xdr:clientData/>
  </xdr:twoCellAnchor>
  <xdr:twoCellAnchor editAs="absolute">
    <xdr:from>
      <xdr:col>11</xdr:col>
      <xdr:colOff>431800</xdr:colOff>
      <xdr:row>4</xdr:row>
      <xdr:rowOff>44450</xdr:rowOff>
    </xdr:from>
    <xdr:to>
      <xdr:col>13</xdr:col>
      <xdr:colOff>419100</xdr:colOff>
      <xdr:row>5</xdr:row>
      <xdr:rowOff>127000</xdr:rowOff>
    </xdr:to>
    <xdr:sp macro="" textlink="Sheet1!#REF!">
      <xdr:nvSpPr>
        <xdr:cNvPr id="26" name="TextBox 25">
          <a:extLst>
            <a:ext uri="{FF2B5EF4-FFF2-40B4-BE49-F238E27FC236}">
              <a16:creationId xmlns:a16="http://schemas.microsoft.com/office/drawing/2014/main" id="{00000000-0008-0000-0300-00001A000000}"/>
            </a:ext>
          </a:extLst>
        </xdr:cNvPr>
        <xdr:cNvSpPr txBox="1"/>
      </xdr:nvSpPr>
      <xdr:spPr>
        <a:xfrm>
          <a:off x="7137400" y="927100"/>
          <a:ext cx="12065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100" b="0" i="0" u="none" strike="noStrike">
              <a:solidFill>
                <a:schemeClr val="tx1">
                  <a:lumMod val="75000"/>
                  <a:lumOff val="25000"/>
                </a:schemeClr>
              </a:solidFill>
              <a:latin typeface="Arial" panose="020B0604020202020204" pitchFamily="34" charset="0"/>
              <a:ea typeface="+mn-ea"/>
              <a:cs typeface="Arial" panose="020B0604020202020204" pitchFamily="34" charset="0"/>
            </a:rPr>
            <a:t>Total Target</a:t>
          </a:r>
        </a:p>
      </xdr:txBody>
    </xdr:sp>
    <xdr:clientData/>
  </xdr:twoCellAnchor>
  <xdr:twoCellAnchor editAs="absolute">
    <xdr:from>
      <xdr:col>8</xdr:col>
      <xdr:colOff>266700</xdr:colOff>
      <xdr:row>5</xdr:row>
      <xdr:rowOff>0</xdr:rowOff>
    </xdr:from>
    <xdr:to>
      <xdr:col>10</xdr:col>
      <xdr:colOff>482600</xdr:colOff>
      <xdr:row>7</xdr:row>
      <xdr:rowOff>19050</xdr:rowOff>
    </xdr:to>
    <xdr:sp macro="" textlink="Sheet3!N24">
      <xdr:nvSpPr>
        <xdr:cNvPr id="27" name="TextBox 26">
          <a:extLst>
            <a:ext uri="{FF2B5EF4-FFF2-40B4-BE49-F238E27FC236}">
              <a16:creationId xmlns:a16="http://schemas.microsoft.com/office/drawing/2014/main" id="{00000000-0008-0000-0300-00001B000000}"/>
            </a:ext>
          </a:extLst>
        </xdr:cNvPr>
        <xdr:cNvSpPr txBox="1"/>
      </xdr:nvSpPr>
      <xdr:spPr>
        <a:xfrm>
          <a:off x="5143500" y="1066800"/>
          <a:ext cx="1435100" cy="387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58F5768-3329-4503-8F76-139C0FC21BFF}" type="TxLink">
            <a:rPr lang="en-US" sz="2000" b="0" i="0" u="none" strike="noStrike">
              <a:solidFill>
                <a:schemeClr val="tx1">
                  <a:lumMod val="65000"/>
                  <a:lumOff val="35000"/>
                </a:schemeClr>
              </a:solidFill>
              <a:latin typeface="Calibri"/>
              <a:ea typeface="+mn-ea"/>
              <a:cs typeface="Calibri"/>
            </a:rPr>
            <a:pPr marL="0" indent="0" algn="ctr"/>
            <a:t>526.2K</a:t>
          </a:fld>
          <a:endParaRPr lang="en-US" sz="2000" b="0" i="0" u="none" strike="noStrike">
            <a:solidFill>
              <a:schemeClr val="tx1">
                <a:lumMod val="65000"/>
                <a:lumOff val="35000"/>
              </a:schemeClr>
            </a:solidFill>
            <a:latin typeface="Calibri"/>
            <a:ea typeface="+mn-ea"/>
            <a:cs typeface="Calibri"/>
          </a:endParaRPr>
        </a:p>
      </xdr:txBody>
    </xdr:sp>
    <xdr:clientData/>
  </xdr:twoCellAnchor>
  <xdr:twoCellAnchor editAs="absolute">
    <xdr:from>
      <xdr:col>0</xdr:col>
      <xdr:colOff>146050</xdr:colOff>
      <xdr:row>18</xdr:row>
      <xdr:rowOff>107950</xdr:rowOff>
    </xdr:from>
    <xdr:to>
      <xdr:col>7</xdr:col>
      <xdr:colOff>368300</xdr:colOff>
      <xdr:row>30</xdr:row>
      <xdr:rowOff>120650</xdr:rowOff>
    </xdr:to>
    <xdr:sp macro="" textlink="">
      <xdr:nvSpPr>
        <xdr:cNvPr id="6" name="Rectangle: Diagonal Corners Rounded 5">
          <a:extLst>
            <a:ext uri="{FF2B5EF4-FFF2-40B4-BE49-F238E27FC236}">
              <a16:creationId xmlns:a16="http://schemas.microsoft.com/office/drawing/2014/main" id="{00000000-0008-0000-0300-000006000000}"/>
            </a:ext>
          </a:extLst>
        </xdr:cNvPr>
        <xdr:cNvSpPr/>
      </xdr:nvSpPr>
      <xdr:spPr>
        <a:xfrm>
          <a:off x="146050" y="3568700"/>
          <a:ext cx="4489450" cy="2222500"/>
        </a:xfrm>
        <a:prstGeom prst="round2DiagRect">
          <a:avLst>
            <a:gd name="adj1" fmla="val 7297"/>
            <a:gd name="adj2" fmla="val 5501"/>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209550</xdr:colOff>
      <xdr:row>10</xdr:row>
      <xdr:rowOff>57150</xdr:rowOff>
    </xdr:from>
    <xdr:to>
      <xdr:col>13</xdr:col>
      <xdr:colOff>95250</xdr:colOff>
      <xdr:row>11</xdr:row>
      <xdr:rowOff>139700</xdr:rowOff>
    </xdr:to>
    <xdr:sp macro="" textlink="Sheet1!#REF!">
      <xdr:nvSpPr>
        <xdr:cNvPr id="14" name="TextBox 13">
          <a:extLst>
            <a:ext uri="{FF2B5EF4-FFF2-40B4-BE49-F238E27FC236}">
              <a16:creationId xmlns:a16="http://schemas.microsoft.com/office/drawing/2014/main" id="{00000000-0008-0000-0300-00000E000000}"/>
            </a:ext>
          </a:extLst>
        </xdr:cNvPr>
        <xdr:cNvSpPr txBox="1"/>
      </xdr:nvSpPr>
      <xdr:spPr>
        <a:xfrm>
          <a:off x="5086350" y="2044700"/>
          <a:ext cx="29337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0" i="0" u="none" strike="noStrike">
              <a:solidFill>
                <a:schemeClr val="tx1">
                  <a:lumMod val="75000"/>
                  <a:lumOff val="25000"/>
                </a:schemeClr>
              </a:solidFill>
              <a:latin typeface="Arial" panose="020B0604020202020204" pitchFamily="34" charset="0"/>
              <a:ea typeface="+mn-ea"/>
              <a:cs typeface="Arial" panose="020B0604020202020204" pitchFamily="34" charset="0"/>
            </a:rPr>
            <a:t>Revenue vs Target by Month</a:t>
          </a:r>
        </a:p>
      </xdr:txBody>
    </xdr:sp>
    <xdr:clientData/>
  </xdr:twoCellAnchor>
  <xdr:twoCellAnchor editAs="absolute">
    <xdr:from>
      <xdr:col>14</xdr:col>
      <xdr:colOff>393700</xdr:colOff>
      <xdr:row>4</xdr:row>
      <xdr:rowOff>34925</xdr:rowOff>
    </xdr:from>
    <xdr:to>
      <xdr:col>16</xdr:col>
      <xdr:colOff>381000</xdr:colOff>
      <xdr:row>5</xdr:row>
      <xdr:rowOff>117475</xdr:rowOff>
    </xdr:to>
    <xdr:sp macro="" textlink="Sheet1!#REF!">
      <xdr:nvSpPr>
        <xdr:cNvPr id="31" name="TextBox 30">
          <a:extLst>
            <a:ext uri="{FF2B5EF4-FFF2-40B4-BE49-F238E27FC236}">
              <a16:creationId xmlns:a16="http://schemas.microsoft.com/office/drawing/2014/main" id="{00000000-0008-0000-0300-00001F000000}"/>
            </a:ext>
          </a:extLst>
        </xdr:cNvPr>
        <xdr:cNvSpPr txBox="1"/>
      </xdr:nvSpPr>
      <xdr:spPr>
        <a:xfrm>
          <a:off x="8928100" y="917575"/>
          <a:ext cx="12065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100" b="0" i="0" u="none" strike="noStrike">
              <a:solidFill>
                <a:schemeClr val="tx1">
                  <a:lumMod val="75000"/>
                  <a:lumOff val="25000"/>
                </a:schemeClr>
              </a:solidFill>
              <a:latin typeface="Arial" panose="020B0604020202020204" pitchFamily="34" charset="0"/>
              <a:ea typeface="+mn-ea"/>
              <a:cs typeface="Arial" panose="020B0604020202020204" pitchFamily="34" charset="0"/>
            </a:rPr>
            <a:t>Variance</a:t>
          </a:r>
        </a:p>
      </xdr:txBody>
    </xdr:sp>
    <xdr:clientData/>
  </xdr:twoCellAnchor>
  <xdr:twoCellAnchor>
    <xdr:from>
      <xdr:col>8</xdr:col>
      <xdr:colOff>469900</xdr:colOff>
      <xdr:row>4</xdr:row>
      <xdr:rowOff>63500</xdr:rowOff>
    </xdr:from>
    <xdr:to>
      <xdr:col>8</xdr:col>
      <xdr:colOff>515619</xdr:colOff>
      <xdr:row>6</xdr:row>
      <xdr:rowOff>146050</xdr:rowOff>
    </xdr:to>
    <xdr:sp macro="" textlink="">
      <xdr:nvSpPr>
        <xdr:cNvPr id="48" name="Rectangle 47">
          <a:extLst>
            <a:ext uri="{FF2B5EF4-FFF2-40B4-BE49-F238E27FC236}">
              <a16:creationId xmlns:a16="http://schemas.microsoft.com/office/drawing/2014/main" id="{00000000-0008-0000-0300-000030000000}"/>
            </a:ext>
          </a:extLst>
        </xdr:cNvPr>
        <xdr:cNvSpPr/>
      </xdr:nvSpPr>
      <xdr:spPr>
        <a:xfrm>
          <a:off x="5346700" y="946150"/>
          <a:ext cx="45719" cy="450850"/>
        </a:xfrm>
        <a:prstGeom prst="rect">
          <a:avLst/>
        </a:prstGeom>
        <a:solidFill>
          <a:schemeClr val="tx1">
            <a:lumMod val="65000"/>
            <a:lumOff val="35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438150</xdr:colOff>
      <xdr:row>4</xdr:row>
      <xdr:rowOff>69850</xdr:rowOff>
    </xdr:from>
    <xdr:to>
      <xdr:col>11</xdr:col>
      <xdr:colOff>483869</xdr:colOff>
      <xdr:row>6</xdr:row>
      <xdr:rowOff>152400</xdr:rowOff>
    </xdr:to>
    <xdr:sp macro="" textlink="">
      <xdr:nvSpPr>
        <xdr:cNvPr id="49" name="Rectangle 48">
          <a:extLst>
            <a:ext uri="{FF2B5EF4-FFF2-40B4-BE49-F238E27FC236}">
              <a16:creationId xmlns:a16="http://schemas.microsoft.com/office/drawing/2014/main" id="{00000000-0008-0000-0300-000031000000}"/>
            </a:ext>
          </a:extLst>
        </xdr:cNvPr>
        <xdr:cNvSpPr/>
      </xdr:nvSpPr>
      <xdr:spPr>
        <a:xfrm>
          <a:off x="7143750" y="952500"/>
          <a:ext cx="45719" cy="450850"/>
        </a:xfrm>
        <a:prstGeom prst="rect">
          <a:avLst/>
        </a:prstGeom>
        <a:solidFill>
          <a:schemeClr val="bg1">
            <a:lumMod val="85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13</xdr:col>
          <xdr:colOff>508000</xdr:colOff>
          <xdr:row>5</xdr:row>
          <xdr:rowOff>25400</xdr:rowOff>
        </xdr:from>
        <xdr:to>
          <xdr:col>17</xdr:col>
          <xdr:colOff>247650</xdr:colOff>
          <xdr:row>7</xdr:row>
          <xdr:rowOff>28248</xdr:rowOff>
        </xdr:to>
        <xdr:pic>
          <xdr:nvPicPr>
            <xdr:cNvPr id="11" name="Picture 10">
              <a:extLst>
                <a:ext uri="{FF2B5EF4-FFF2-40B4-BE49-F238E27FC236}">
                  <a16:creationId xmlns:a16="http://schemas.microsoft.com/office/drawing/2014/main" id="{00000000-0008-0000-0300-00000B000000}"/>
                </a:ext>
              </a:extLst>
            </xdr:cNvPr>
            <xdr:cNvPicPr>
              <a:picLocks noChangeAspect="1" noChangeArrowheads="1"/>
              <a:extLst>
                <a:ext uri="{84589F7E-364E-4C9E-8A38-B11213B215E9}">
                  <a14:cameraTool cellRange="Sheet3!$Q$25" spid="_x0000_s2738"/>
                </a:ext>
              </a:extLst>
            </xdr:cNvPicPr>
          </xdr:nvPicPr>
          <xdr:blipFill>
            <a:blip xmlns:r="http://schemas.openxmlformats.org/officeDocument/2006/relationships" r:embed="rId1"/>
            <a:srcRect/>
            <a:stretch>
              <a:fillRect/>
            </a:stretch>
          </xdr:blipFill>
          <xdr:spPr bwMode="auto">
            <a:xfrm>
              <a:off x="8432800" y="1092200"/>
              <a:ext cx="2178050" cy="371148"/>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381000</xdr:colOff>
          <xdr:row>4</xdr:row>
          <xdr:rowOff>69851</xdr:rowOff>
        </xdr:from>
        <xdr:to>
          <xdr:col>14</xdr:col>
          <xdr:colOff>457200</xdr:colOff>
          <xdr:row>6</xdr:row>
          <xdr:rowOff>146051</xdr:rowOff>
        </xdr:to>
        <xdr:pic>
          <xdr:nvPicPr>
            <xdr:cNvPr id="23" name="Picture 22">
              <a:extLst>
                <a:ext uri="{FF2B5EF4-FFF2-40B4-BE49-F238E27FC236}">
                  <a16:creationId xmlns:a16="http://schemas.microsoft.com/office/drawing/2014/main" id="{00000000-0008-0000-0300-000017000000}"/>
                </a:ext>
              </a:extLst>
            </xdr:cNvPr>
            <xdr:cNvPicPr>
              <a:picLocks noChangeAspect="1" noChangeArrowheads="1"/>
              <a:extLst>
                <a:ext uri="{84589F7E-364E-4C9E-8A38-B11213B215E9}">
                  <a14:cameraTool cellRange="Sheet3!$S$39" spid="_x0000_s2739"/>
                </a:ext>
              </a:extLst>
            </xdr:cNvPicPr>
          </xdr:nvPicPr>
          <xdr:blipFill>
            <a:blip xmlns:r="http://schemas.openxmlformats.org/officeDocument/2006/relationships" r:embed="rId2"/>
            <a:srcRect/>
            <a:stretch>
              <a:fillRect/>
            </a:stretch>
          </xdr:blipFill>
          <xdr:spPr bwMode="auto">
            <a:xfrm>
              <a:off x="8915400" y="952501"/>
              <a:ext cx="76200" cy="4445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17</xdr:col>
      <xdr:colOff>482600</xdr:colOff>
      <xdr:row>1</xdr:row>
      <xdr:rowOff>19050</xdr:rowOff>
    </xdr:from>
    <xdr:to>
      <xdr:col>19</xdr:col>
      <xdr:colOff>114300</xdr:colOff>
      <xdr:row>2</xdr:row>
      <xdr:rowOff>69850</xdr:rowOff>
    </xdr:to>
    <xdr:sp macro="[0]!ToggleOpenClose" textlink="">
      <xdr:nvSpPr>
        <xdr:cNvPr id="30" name="Rectangle: Rounded Corners 29">
          <a:extLst>
            <a:ext uri="{FF2B5EF4-FFF2-40B4-BE49-F238E27FC236}">
              <a16:creationId xmlns:a16="http://schemas.microsoft.com/office/drawing/2014/main" id="{00000000-0008-0000-0300-00001E000000}"/>
            </a:ext>
          </a:extLst>
        </xdr:cNvPr>
        <xdr:cNvSpPr/>
      </xdr:nvSpPr>
      <xdr:spPr>
        <a:xfrm>
          <a:off x="10845800" y="349250"/>
          <a:ext cx="850900" cy="234950"/>
        </a:xfrm>
        <a:prstGeom prst="roundRect">
          <a:avLst>
            <a:gd name="adj" fmla="val 27478"/>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Open</a:t>
          </a:r>
          <a:r>
            <a:rPr lang="en-US" sz="1100" baseline="0"/>
            <a:t> Filer</a:t>
          </a:r>
          <a:endParaRPr lang="en-US" sz="1100"/>
        </a:p>
      </xdr:txBody>
    </xdr:sp>
    <xdr:clientData/>
  </xdr:twoCellAnchor>
  <xdr:twoCellAnchor>
    <xdr:from>
      <xdr:col>17</xdr:col>
      <xdr:colOff>6350</xdr:colOff>
      <xdr:row>1</xdr:row>
      <xdr:rowOff>25400</xdr:rowOff>
    </xdr:from>
    <xdr:to>
      <xdr:col>19</xdr:col>
      <xdr:colOff>374650</xdr:colOff>
      <xdr:row>30</xdr:row>
      <xdr:rowOff>88900</xdr:rowOff>
    </xdr:to>
    <xdr:grpSp>
      <xdr:nvGrpSpPr>
        <xdr:cNvPr id="33" name="Group 32" hidden="1">
          <a:extLst>
            <a:ext uri="{FF2B5EF4-FFF2-40B4-BE49-F238E27FC236}">
              <a16:creationId xmlns:a16="http://schemas.microsoft.com/office/drawing/2014/main" id="{00000000-0008-0000-0300-000021000000}"/>
            </a:ext>
          </a:extLst>
        </xdr:cNvPr>
        <xdr:cNvGrpSpPr/>
      </xdr:nvGrpSpPr>
      <xdr:grpSpPr>
        <a:xfrm>
          <a:off x="10240010" y="353060"/>
          <a:ext cx="1572260" cy="5367020"/>
          <a:chOff x="10369550" y="355600"/>
          <a:chExt cx="1587500" cy="5403850"/>
        </a:xfrm>
      </xdr:grpSpPr>
      <xdr:grpSp>
        <xdr:nvGrpSpPr>
          <xdr:cNvPr id="29" name="Group 28" hidden="1">
            <a:extLst>
              <a:ext uri="{FF2B5EF4-FFF2-40B4-BE49-F238E27FC236}">
                <a16:creationId xmlns:a16="http://schemas.microsoft.com/office/drawing/2014/main" id="{00000000-0008-0000-0300-00001D000000}"/>
              </a:ext>
            </a:extLst>
          </xdr:cNvPr>
          <xdr:cNvGrpSpPr/>
        </xdr:nvGrpSpPr>
        <xdr:grpSpPr>
          <a:xfrm>
            <a:off x="10369550" y="800100"/>
            <a:ext cx="1587500" cy="4959350"/>
            <a:chOff x="146050" y="831850"/>
            <a:chExt cx="1587500" cy="4959350"/>
          </a:xfrm>
        </xdr:grpSpPr>
        <xdr:sp macro="" textlink="">
          <xdr:nvSpPr>
            <xdr:cNvPr id="19" name="Rectangle: Diagonal Corners Rounded 18" hidden="1">
              <a:extLst>
                <a:ext uri="{FF2B5EF4-FFF2-40B4-BE49-F238E27FC236}">
                  <a16:creationId xmlns:a16="http://schemas.microsoft.com/office/drawing/2014/main" id="{00000000-0008-0000-0300-000013000000}"/>
                </a:ext>
              </a:extLst>
            </xdr:cNvPr>
            <xdr:cNvSpPr/>
          </xdr:nvSpPr>
          <xdr:spPr>
            <a:xfrm>
              <a:off x="146050" y="831850"/>
              <a:ext cx="1587500" cy="4959350"/>
            </a:xfrm>
            <a:prstGeom prst="round2DiagRect">
              <a:avLst>
                <a:gd name="adj1" fmla="val 7297"/>
                <a:gd name="adj2" fmla="val 5501"/>
              </a:avLst>
            </a:prstGeom>
            <a:solidFill>
              <a:srgbClr val="446D8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18" name="Store Name 1" hidden="1">
                  <a:extLst>
                    <a:ext uri="{FF2B5EF4-FFF2-40B4-BE49-F238E27FC236}">
                      <a16:creationId xmlns:a16="http://schemas.microsoft.com/office/drawing/2014/main" id="{00000000-0008-0000-0300-000012000000}"/>
                    </a:ext>
                  </a:extLst>
                </xdr:cNvPr>
                <xdr:cNvGraphicFramePr/>
              </xdr:nvGraphicFramePr>
              <xdr:xfrm>
                <a:off x="190500" y="1314450"/>
                <a:ext cx="1543050" cy="4394200"/>
              </xdr:xfrm>
              <a:graphic>
                <a:graphicData uri="http://schemas.microsoft.com/office/drawing/2010/slicer">
                  <sle:slicer xmlns:sle="http://schemas.microsoft.com/office/drawing/2010/slicer" name="Store Name 1"/>
                </a:graphicData>
              </a:graphic>
            </xdr:graphicFrame>
          </mc:Choice>
          <mc:Fallback xmlns="">
            <xdr:sp macro="" textlink="">
              <xdr:nvSpPr>
                <xdr:cNvPr id="0" name=""/>
                <xdr:cNvSpPr>
                  <a:spLocks noTextEdit="1"/>
                </xdr:cNvSpPr>
              </xdr:nvSpPr>
              <xdr:spPr>
                <a:xfrm>
                  <a:off x="10414000" y="1282700"/>
                  <a:ext cx="1543050" cy="4394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Sheet1!#REF!">
          <xdr:nvSpPr>
            <xdr:cNvPr id="28" name="TextBox 27" hidden="1">
              <a:extLst>
                <a:ext uri="{FF2B5EF4-FFF2-40B4-BE49-F238E27FC236}">
                  <a16:creationId xmlns:a16="http://schemas.microsoft.com/office/drawing/2014/main" id="{00000000-0008-0000-0300-00001C000000}"/>
                </a:ext>
              </a:extLst>
            </xdr:cNvPr>
            <xdr:cNvSpPr txBox="1"/>
          </xdr:nvSpPr>
          <xdr:spPr>
            <a:xfrm>
              <a:off x="158750" y="927100"/>
              <a:ext cx="1555750" cy="311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0" i="0" u="none" strike="noStrike">
                  <a:solidFill>
                    <a:schemeClr val="bg1"/>
                  </a:solidFill>
                  <a:latin typeface="Arial" panose="020B0604020202020204" pitchFamily="34" charset="0"/>
                  <a:cs typeface="Arial" panose="020B0604020202020204" pitchFamily="34" charset="0"/>
                </a:rPr>
                <a:t>Filter by Sales Store</a:t>
              </a:r>
              <a:endParaRPr lang="en-US" sz="1050">
                <a:solidFill>
                  <a:schemeClr val="bg1"/>
                </a:solidFill>
                <a:latin typeface="Arial" panose="020B0604020202020204" pitchFamily="34" charset="0"/>
                <a:cs typeface="Arial" panose="020B0604020202020204" pitchFamily="34" charset="0"/>
              </a:endParaRPr>
            </a:p>
          </xdr:txBody>
        </xdr:sp>
      </xdr:grpSp>
      <xdr:sp macro="[0]!ToggleOpenClose" textlink="">
        <xdr:nvSpPr>
          <xdr:cNvPr id="32" name="Rectangle: Rounded Corners 31" hidden="1">
            <a:extLst>
              <a:ext uri="{FF2B5EF4-FFF2-40B4-BE49-F238E27FC236}">
                <a16:creationId xmlns:a16="http://schemas.microsoft.com/office/drawing/2014/main" id="{00000000-0008-0000-0300-000020000000}"/>
              </a:ext>
            </a:extLst>
          </xdr:cNvPr>
          <xdr:cNvSpPr/>
        </xdr:nvSpPr>
        <xdr:spPr>
          <a:xfrm>
            <a:off x="10845800" y="355600"/>
            <a:ext cx="850900" cy="234950"/>
          </a:xfrm>
          <a:prstGeom prst="roundRect">
            <a:avLst>
              <a:gd name="adj" fmla="val 27478"/>
            </a:avLst>
          </a:prstGeom>
          <a:solidFill>
            <a:srgbClr val="FF43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Close</a:t>
            </a:r>
            <a:r>
              <a:rPr lang="en-US" sz="1100" baseline="0"/>
              <a:t> Filer</a:t>
            </a:r>
            <a:endParaRPr lang="en-US" sz="1100"/>
          </a:p>
        </xdr:txBody>
      </xdr:sp>
    </xdr:grpSp>
    <xdr:clientData/>
  </xdr:twoCellAnchor>
  <xdr:twoCellAnchor>
    <xdr:from>
      <xdr:col>0</xdr:col>
      <xdr:colOff>101600</xdr:colOff>
      <xdr:row>19</xdr:row>
      <xdr:rowOff>6350</xdr:rowOff>
    </xdr:from>
    <xdr:to>
      <xdr:col>7</xdr:col>
      <xdr:colOff>406400</xdr:colOff>
      <xdr:row>29</xdr:row>
      <xdr:rowOff>12700</xdr:rowOff>
    </xdr:to>
    <xdr:graphicFrame macro="">
      <xdr:nvGraphicFramePr>
        <xdr:cNvPr id="34" name="Chart 33">
          <a:extLst>
            <a:ext uri="{FF2B5EF4-FFF2-40B4-BE49-F238E27FC236}">
              <a16:creationId xmlns:a16="http://schemas.microsoft.com/office/drawing/2014/main" id="{00000000-0008-0000-03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285750</xdr:colOff>
      <xdr:row>18</xdr:row>
      <xdr:rowOff>152400</xdr:rowOff>
    </xdr:from>
    <xdr:to>
      <xdr:col>7</xdr:col>
      <xdr:colOff>177800</xdr:colOff>
      <xdr:row>20</xdr:row>
      <xdr:rowOff>50800</xdr:rowOff>
    </xdr:to>
    <xdr:sp macro="" textlink="Sheet1!#REF!">
      <xdr:nvSpPr>
        <xdr:cNvPr id="37" name="TextBox 36">
          <a:extLst>
            <a:ext uri="{FF2B5EF4-FFF2-40B4-BE49-F238E27FC236}">
              <a16:creationId xmlns:a16="http://schemas.microsoft.com/office/drawing/2014/main" id="{00000000-0008-0000-0300-000025000000}"/>
            </a:ext>
          </a:extLst>
        </xdr:cNvPr>
        <xdr:cNvSpPr txBox="1"/>
      </xdr:nvSpPr>
      <xdr:spPr>
        <a:xfrm>
          <a:off x="285750" y="3613150"/>
          <a:ext cx="41592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tx1">
                  <a:lumMod val="75000"/>
                  <a:lumOff val="25000"/>
                </a:schemeClr>
              </a:solidFill>
              <a:latin typeface="Arial" panose="020B0604020202020204" pitchFamily="34" charset="0"/>
              <a:cs typeface="Arial" panose="020B0604020202020204" pitchFamily="34" charset="0"/>
            </a:rPr>
            <a:t>Revenue by</a:t>
          </a:r>
          <a:r>
            <a:rPr lang="en-US" sz="1100" b="0" i="0" u="none" strike="noStrike" baseline="0">
              <a:solidFill>
                <a:schemeClr val="tx1">
                  <a:lumMod val="75000"/>
                  <a:lumOff val="25000"/>
                </a:schemeClr>
              </a:solidFill>
              <a:latin typeface="Arial" panose="020B0604020202020204" pitchFamily="34" charset="0"/>
              <a:cs typeface="Arial" panose="020B0604020202020204" pitchFamily="34" charset="0"/>
            </a:rPr>
            <a:t> Weekday vs percentage change</a:t>
          </a:r>
          <a:endParaRPr lang="en-US" sz="1100">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editAs="absolute">
    <xdr:from>
      <xdr:col>0</xdr:col>
      <xdr:colOff>177800</xdr:colOff>
      <xdr:row>3</xdr:row>
      <xdr:rowOff>101600</xdr:rowOff>
    </xdr:from>
    <xdr:to>
      <xdr:col>3</xdr:col>
      <xdr:colOff>527050</xdr:colOff>
      <xdr:row>18</xdr:row>
      <xdr:rowOff>19050</xdr:rowOff>
    </xdr:to>
    <xdr:sp macro="" textlink="">
      <xdr:nvSpPr>
        <xdr:cNvPr id="38" name="Rectangle: Diagonal Corners Rounded 37">
          <a:extLst>
            <a:ext uri="{FF2B5EF4-FFF2-40B4-BE49-F238E27FC236}">
              <a16:creationId xmlns:a16="http://schemas.microsoft.com/office/drawing/2014/main" id="{00000000-0008-0000-0300-000026000000}"/>
            </a:ext>
          </a:extLst>
        </xdr:cNvPr>
        <xdr:cNvSpPr/>
      </xdr:nvSpPr>
      <xdr:spPr>
        <a:xfrm>
          <a:off x="177800" y="800100"/>
          <a:ext cx="2178050" cy="2679700"/>
        </a:xfrm>
        <a:prstGeom prst="round2DiagRect">
          <a:avLst>
            <a:gd name="adj1" fmla="val 7297"/>
            <a:gd name="adj2" fmla="val 5501"/>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50800</xdr:colOff>
      <xdr:row>3</xdr:row>
      <xdr:rowOff>101600</xdr:rowOff>
    </xdr:from>
    <xdr:to>
      <xdr:col>7</xdr:col>
      <xdr:colOff>400050</xdr:colOff>
      <xdr:row>18</xdr:row>
      <xdr:rowOff>19050</xdr:rowOff>
    </xdr:to>
    <xdr:sp macro="" textlink="">
      <xdr:nvSpPr>
        <xdr:cNvPr id="39" name="Rectangle: Diagonal Corners Rounded 38">
          <a:extLst>
            <a:ext uri="{FF2B5EF4-FFF2-40B4-BE49-F238E27FC236}">
              <a16:creationId xmlns:a16="http://schemas.microsoft.com/office/drawing/2014/main" id="{00000000-0008-0000-0300-000027000000}"/>
            </a:ext>
          </a:extLst>
        </xdr:cNvPr>
        <xdr:cNvSpPr/>
      </xdr:nvSpPr>
      <xdr:spPr>
        <a:xfrm>
          <a:off x="2489200" y="800100"/>
          <a:ext cx="2178050" cy="2679700"/>
        </a:xfrm>
        <a:prstGeom prst="round2DiagRect">
          <a:avLst>
            <a:gd name="adj1" fmla="val 7297"/>
            <a:gd name="adj2" fmla="val 5501"/>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19050</xdr:colOff>
      <xdr:row>6</xdr:row>
      <xdr:rowOff>114301</xdr:rowOff>
    </xdr:from>
    <xdr:to>
      <xdr:col>4</xdr:col>
      <xdr:colOff>12699</xdr:colOff>
      <xdr:row>15</xdr:row>
      <xdr:rowOff>171451</xdr:rowOff>
    </xdr:to>
    <xdr:graphicFrame macro="">
      <xdr:nvGraphicFramePr>
        <xdr:cNvPr id="40" name="Chart 39">
          <a:extLst>
            <a:ext uri="{FF2B5EF4-FFF2-40B4-BE49-F238E27FC236}">
              <a16:creationId xmlns:a16="http://schemas.microsoft.com/office/drawing/2014/main" id="{00000000-0008-0000-03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0</xdr:col>
      <xdr:colOff>171450</xdr:colOff>
      <xdr:row>4</xdr:row>
      <xdr:rowOff>31750</xdr:rowOff>
    </xdr:from>
    <xdr:to>
      <xdr:col>3</xdr:col>
      <xdr:colOff>457200</xdr:colOff>
      <xdr:row>6</xdr:row>
      <xdr:rowOff>95250</xdr:rowOff>
    </xdr:to>
    <xdr:sp macro="" textlink="Sheet1!#REF!">
      <xdr:nvSpPr>
        <xdr:cNvPr id="41" name="TextBox 40">
          <a:extLst>
            <a:ext uri="{FF2B5EF4-FFF2-40B4-BE49-F238E27FC236}">
              <a16:creationId xmlns:a16="http://schemas.microsoft.com/office/drawing/2014/main" id="{00000000-0008-0000-0300-000029000000}"/>
            </a:ext>
          </a:extLst>
        </xdr:cNvPr>
        <xdr:cNvSpPr txBox="1"/>
      </xdr:nvSpPr>
      <xdr:spPr>
        <a:xfrm>
          <a:off x="171450" y="914400"/>
          <a:ext cx="2114550" cy="431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0" i="0" u="none" strike="noStrike">
              <a:solidFill>
                <a:schemeClr val="tx1">
                  <a:lumMod val="75000"/>
                  <a:lumOff val="25000"/>
                </a:schemeClr>
              </a:solidFill>
              <a:latin typeface="Arial" panose="020B0604020202020204" pitchFamily="34" charset="0"/>
              <a:ea typeface="+mn-ea"/>
              <a:cs typeface="Arial" panose="020B0604020202020204" pitchFamily="34" charset="0"/>
            </a:rPr>
            <a:t>Revenue by Quarter</a:t>
          </a:r>
        </a:p>
        <a:p>
          <a:pPr marL="0" indent="0"/>
          <a:r>
            <a:rPr lang="en-US" sz="1100" b="0" i="0" u="none" strike="noStrike">
              <a:solidFill>
                <a:schemeClr val="tx1">
                  <a:lumMod val="75000"/>
                  <a:lumOff val="25000"/>
                </a:schemeClr>
              </a:solidFill>
              <a:latin typeface="Arial" panose="020B0604020202020204" pitchFamily="34" charset="0"/>
              <a:ea typeface="+mn-ea"/>
              <a:cs typeface="Arial" panose="020B0604020202020204" pitchFamily="34" charset="0"/>
            </a:rPr>
            <a:t>vs percentage change </a:t>
          </a:r>
        </a:p>
      </xdr:txBody>
    </xdr:sp>
    <xdr:clientData/>
  </xdr:twoCellAnchor>
  <xdr:twoCellAnchor editAs="absolute">
    <xdr:from>
      <xdr:col>6</xdr:col>
      <xdr:colOff>38100</xdr:colOff>
      <xdr:row>7</xdr:row>
      <xdr:rowOff>133350</xdr:rowOff>
    </xdr:from>
    <xdr:to>
      <xdr:col>7</xdr:col>
      <xdr:colOff>381000</xdr:colOff>
      <xdr:row>9</xdr:row>
      <xdr:rowOff>152400</xdr:rowOff>
    </xdr:to>
    <xdr:sp macro="" textlink="Weekday!C9">
      <xdr:nvSpPr>
        <xdr:cNvPr id="13" name="TextBox 12">
          <a:extLst>
            <a:ext uri="{FF2B5EF4-FFF2-40B4-BE49-F238E27FC236}">
              <a16:creationId xmlns:a16="http://schemas.microsoft.com/office/drawing/2014/main" id="{00000000-0008-0000-0300-00000D000000}"/>
            </a:ext>
          </a:extLst>
        </xdr:cNvPr>
        <xdr:cNvSpPr txBox="1"/>
      </xdr:nvSpPr>
      <xdr:spPr>
        <a:xfrm>
          <a:off x="3695700" y="1568450"/>
          <a:ext cx="952500" cy="387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70D325B-4DF6-49DE-A9C6-F04BE2B41C43}" type="TxLink">
            <a:rPr lang="en-US" sz="2400" b="0" i="0" u="none" strike="noStrike">
              <a:solidFill>
                <a:schemeClr val="bg1">
                  <a:lumMod val="50000"/>
                </a:schemeClr>
              </a:solidFill>
              <a:latin typeface="Calibri"/>
              <a:ea typeface="+mn-ea"/>
              <a:cs typeface="Calibri"/>
            </a:rPr>
            <a:pPr marL="0" indent="0" algn="ctr"/>
            <a:t>73.4%</a:t>
          </a:fld>
          <a:endParaRPr lang="en-US" sz="2400" b="0" i="0" u="none" strike="noStrike">
            <a:solidFill>
              <a:schemeClr val="bg1">
                <a:lumMod val="50000"/>
              </a:schemeClr>
            </a:solidFill>
            <a:latin typeface="Calibri"/>
            <a:ea typeface="+mn-ea"/>
            <a:cs typeface="Calibri"/>
          </a:endParaRPr>
        </a:p>
      </xdr:txBody>
    </xdr:sp>
    <xdr:clientData/>
  </xdr:twoCellAnchor>
  <xdr:twoCellAnchor editAs="absolute">
    <xdr:from>
      <xdr:col>6</xdr:col>
      <xdr:colOff>56435</xdr:colOff>
      <xdr:row>15</xdr:row>
      <xdr:rowOff>6350</xdr:rowOff>
    </xdr:from>
    <xdr:to>
      <xdr:col>7</xdr:col>
      <xdr:colOff>412750</xdr:colOff>
      <xdr:row>17</xdr:row>
      <xdr:rowOff>25400</xdr:rowOff>
    </xdr:to>
    <xdr:sp macro="" textlink="Weekday!C6">
      <xdr:nvSpPr>
        <xdr:cNvPr id="20" name="TextBox 19">
          <a:extLst>
            <a:ext uri="{FF2B5EF4-FFF2-40B4-BE49-F238E27FC236}">
              <a16:creationId xmlns:a16="http://schemas.microsoft.com/office/drawing/2014/main" id="{00000000-0008-0000-0300-000014000000}"/>
            </a:ext>
          </a:extLst>
        </xdr:cNvPr>
        <xdr:cNvSpPr txBox="1"/>
      </xdr:nvSpPr>
      <xdr:spPr>
        <a:xfrm>
          <a:off x="3714035" y="2914650"/>
          <a:ext cx="965915" cy="387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7CF4BAE-4A80-40D8-BCBA-2DC2547100A1}" type="TxLink">
            <a:rPr lang="en-US" sz="2400" b="0" i="0" u="none" strike="noStrike">
              <a:solidFill>
                <a:srgbClr val="1F8CB3"/>
              </a:solidFill>
              <a:latin typeface="Calibri"/>
              <a:ea typeface="+mn-ea"/>
              <a:cs typeface="Calibri"/>
            </a:rPr>
            <a:pPr marL="0" indent="0" algn="ctr"/>
            <a:t>26.6%</a:t>
          </a:fld>
          <a:endParaRPr lang="en-US" sz="2400" b="0" i="0" u="none" strike="noStrike">
            <a:solidFill>
              <a:srgbClr val="1F8CB3"/>
            </a:solidFill>
            <a:latin typeface="Calibri"/>
            <a:ea typeface="+mn-ea"/>
            <a:cs typeface="Calibri"/>
          </a:endParaRPr>
        </a:p>
      </xdr:txBody>
    </xdr:sp>
    <xdr:clientData/>
  </xdr:twoCellAnchor>
  <xdr:twoCellAnchor editAs="absolute">
    <xdr:from>
      <xdr:col>6</xdr:col>
      <xdr:colOff>69850</xdr:colOff>
      <xdr:row>6</xdr:row>
      <xdr:rowOff>50800</xdr:rowOff>
    </xdr:from>
    <xdr:to>
      <xdr:col>7</xdr:col>
      <xdr:colOff>438150</xdr:colOff>
      <xdr:row>8</xdr:row>
      <xdr:rowOff>120650</xdr:rowOff>
    </xdr:to>
    <xdr:sp macro="" textlink="Sheet1!#REF!">
      <xdr:nvSpPr>
        <xdr:cNvPr id="21" name="TextBox 20">
          <a:extLst>
            <a:ext uri="{FF2B5EF4-FFF2-40B4-BE49-F238E27FC236}">
              <a16:creationId xmlns:a16="http://schemas.microsoft.com/office/drawing/2014/main" id="{00000000-0008-0000-0300-000015000000}"/>
            </a:ext>
          </a:extLst>
        </xdr:cNvPr>
        <xdr:cNvSpPr txBox="1"/>
      </xdr:nvSpPr>
      <xdr:spPr>
        <a:xfrm>
          <a:off x="3727450" y="1301750"/>
          <a:ext cx="977900"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bg1">
                  <a:lumMod val="50000"/>
                </a:schemeClr>
              </a:solidFill>
              <a:latin typeface="Arial" panose="020B0604020202020204" pitchFamily="34" charset="0"/>
              <a:cs typeface="Arial" panose="020B0604020202020204" pitchFamily="34" charset="0"/>
            </a:rPr>
            <a:t>Revenue by</a:t>
          </a:r>
          <a:endParaRPr lang="en-US" sz="1100" b="1" i="0" u="none" strike="noStrike">
            <a:solidFill>
              <a:schemeClr val="bg1">
                <a:lumMod val="50000"/>
              </a:schemeClr>
            </a:solidFill>
            <a:latin typeface="Arial" panose="020B0604020202020204" pitchFamily="34" charset="0"/>
            <a:cs typeface="Arial" panose="020B0604020202020204" pitchFamily="34" charset="0"/>
          </a:endParaRPr>
        </a:p>
        <a:p>
          <a:r>
            <a:rPr lang="en-US" sz="1100" b="1" i="0" u="none" strike="noStrike">
              <a:solidFill>
                <a:schemeClr val="bg1">
                  <a:lumMod val="50000"/>
                </a:schemeClr>
              </a:solidFill>
              <a:latin typeface="Arial" panose="020B0604020202020204" pitchFamily="34" charset="0"/>
              <a:cs typeface="Arial" panose="020B0604020202020204" pitchFamily="34" charset="0"/>
            </a:rPr>
            <a:t> Weekdays</a:t>
          </a:r>
          <a:endParaRPr lang="en-US" sz="1100" b="1">
            <a:solidFill>
              <a:schemeClr val="bg1">
                <a:lumMod val="50000"/>
              </a:schemeClr>
            </a:solidFill>
            <a:latin typeface="Arial" panose="020B0604020202020204" pitchFamily="34" charset="0"/>
            <a:cs typeface="Arial" panose="020B0604020202020204" pitchFamily="34" charset="0"/>
          </a:endParaRPr>
        </a:p>
      </xdr:txBody>
    </xdr:sp>
    <xdr:clientData/>
  </xdr:twoCellAnchor>
  <xdr:twoCellAnchor editAs="absolute">
    <xdr:from>
      <xdr:col>6</xdr:col>
      <xdr:colOff>88900</xdr:colOff>
      <xdr:row>13</xdr:row>
      <xdr:rowOff>82550</xdr:rowOff>
    </xdr:from>
    <xdr:to>
      <xdr:col>7</xdr:col>
      <xdr:colOff>469900</xdr:colOff>
      <xdr:row>16</xdr:row>
      <xdr:rowOff>0</xdr:rowOff>
    </xdr:to>
    <xdr:sp macro="" textlink="Sheet1!#REF!">
      <xdr:nvSpPr>
        <xdr:cNvPr id="24" name="TextBox 23">
          <a:extLst>
            <a:ext uri="{FF2B5EF4-FFF2-40B4-BE49-F238E27FC236}">
              <a16:creationId xmlns:a16="http://schemas.microsoft.com/office/drawing/2014/main" id="{00000000-0008-0000-0300-000018000000}"/>
            </a:ext>
          </a:extLst>
        </xdr:cNvPr>
        <xdr:cNvSpPr txBox="1"/>
      </xdr:nvSpPr>
      <xdr:spPr>
        <a:xfrm>
          <a:off x="3746500" y="2622550"/>
          <a:ext cx="990600" cy="469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tx1">
                  <a:lumMod val="50000"/>
                  <a:lumOff val="50000"/>
                </a:schemeClr>
              </a:solidFill>
              <a:latin typeface="Arial" panose="020B0604020202020204" pitchFamily="34" charset="0"/>
              <a:cs typeface="Arial" panose="020B0604020202020204" pitchFamily="34" charset="0"/>
            </a:rPr>
            <a:t>Revenue by</a:t>
          </a:r>
        </a:p>
        <a:p>
          <a:r>
            <a:rPr lang="en-US" sz="1100" b="0" i="0" u="none" strike="noStrike">
              <a:solidFill>
                <a:srgbClr val="69C5E5"/>
              </a:solidFill>
              <a:latin typeface="Arial" panose="020B0604020202020204" pitchFamily="34" charset="0"/>
              <a:cs typeface="Arial" panose="020B0604020202020204" pitchFamily="34" charset="0"/>
            </a:rPr>
            <a:t> </a:t>
          </a:r>
          <a:r>
            <a:rPr lang="en-US" sz="1100" b="1" i="0" u="none" strike="noStrike">
              <a:solidFill>
                <a:srgbClr val="1F8CB3"/>
              </a:solidFill>
              <a:latin typeface="Arial" panose="020B0604020202020204" pitchFamily="34" charset="0"/>
              <a:cs typeface="Arial" panose="020B0604020202020204" pitchFamily="34" charset="0"/>
            </a:rPr>
            <a:t>Weekends</a:t>
          </a:r>
          <a:endParaRPr lang="en-US" sz="1100" b="1">
            <a:solidFill>
              <a:srgbClr val="1F8CB3"/>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4</xdr:col>
          <xdr:colOff>177800</xdr:colOff>
          <xdr:row>12</xdr:row>
          <xdr:rowOff>69850</xdr:rowOff>
        </xdr:from>
        <xdr:to>
          <xdr:col>6</xdr:col>
          <xdr:colOff>107950</xdr:colOff>
          <xdr:row>17</xdr:row>
          <xdr:rowOff>107950</xdr:rowOff>
        </xdr:to>
        <xdr:pic>
          <xdr:nvPicPr>
            <xdr:cNvPr id="36" name="Picture 35">
              <a:extLst>
                <a:ext uri="{FF2B5EF4-FFF2-40B4-BE49-F238E27FC236}">
                  <a16:creationId xmlns:a16="http://schemas.microsoft.com/office/drawing/2014/main" id="{00000000-0008-0000-0300-000024000000}"/>
                </a:ext>
              </a:extLst>
            </xdr:cNvPr>
            <xdr:cNvPicPr>
              <a:picLocks noChangeAspect="1" noChangeArrowheads="1"/>
              <a:extLst>
                <a:ext uri="{84589F7E-364E-4C9E-8A38-B11213B215E9}">
                  <a14:cameraTool cellRange="Weekday!$D$14:$M$23" spid="_x0000_s2740"/>
                </a:ext>
              </a:extLst>
            </xdr:cNvPicPr>
          </xdr:nvPicPr>
          <xdr:blipFill>
            <a:blip xmlns:r="http://schemas.openxmlformats.org/officeDocument/2006/relationships" r:embed="rId5"/>
            <a:srcRect/>
            <a:stretch>
              <a:fillRect/>
            </a:stretch>
          </xdr:blipFill>
          <xdr:spPr bwMode="auto">
            <a:xfrm>
              <a:off x="2616200" y="2425700"/>
              <a:ext cx="1149350" cy="9588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177800</xdr:colOff>
          <xdr:row>5</xdr:row>
          <xdr:rowOff>19050</xdr:rowOff>
        </xdr:from>
        <xdr:to>
          <xdr:col>6</xdr:col>
          <xdr:colOff>107950</xdr:colOff>
          <xdr:row>10</xdr:row>
          <xdr:rowOff>57150</xdr:rowOff>
        </xdr:to>
        <xdr:pic>
          <xdr:nvPicPr>
            <xdr:cNvPr id="42" name="Picture 41">
              <a:extLst>
                <a:ext uri="{FF2B5EF4-FFF2-40B4-BE49-F238E27FC236}">
                  <a16:creationId xmlns:a16="http://schemas.microsoft.com/office/drawing/2014/main" id="{00000000-0008-0000-0300-00002A000000}"/>
                </a:ext>
              </a:extLst>
            </xdr:cNvPr>
            <xdr:cNvPicPr>
              <a:picLocks noChangeAspect="1" noChangeArrowheads="1"/>
              <a:extLst>
                <a:ext uri="{84589F7E-364E-4C9E-8A38-B11213B215E9}">
                  <a14:cameraTool cellRange="Weekday!$D$26:$M$35" spid="_x0000_s2741"/>
                </a:ext>
              </a:extLst>
            </xdr:cNvPicPr>
          </xdr:nvPicPr>
          <xdr:blipFill>
            <a:blip xmlns:r="http://schemas.openxmlformats.org/officeDocument/2006/relationships" r:embed="rId6"/>
            <a:srcRect/>
            <a:stretch>
              <a:fillRect/>
            </a:stretch>
          </xdr:blipFill>
          <xdr:spPr bwMode="auto">
            <a:xfrm>
              <a:off x="2616200" y="1085850"/>
              <a:ext cx="1149350" cy="95885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3</xdr:col>
      <xdr:colOff>152400</xdr:colOff>
      <xdr:row>29</xdr:row>
      <xdr:rowOff>82550</xdr:rowOff>
    </xdr:from>
    <xdr:to>
      <xdr:col>3</xdr:col>
      <xdr:colOff>273050</xdr:colOff>
      <xdr:row>30</xdr:row>
      <xdr:rowOff>19050</xdr:rowOff>
    </xdr:to>
    <xdr:sp macro="" textlink="">
      <xdr:nvSpPr>
        <xdr:cNvPr id="44" name="Oval 43">
          <a:extLst>
            <a:ext uri="{FF2B5EF4-FFF2-40B4-BE49-F238E27FC236}">
              <a16:creationId xmlns:a16="http://schemas.microsoft.com/office/drawing/2014/main" id="{00000000-0008-0000-0300-00002C000000}"/>
            </a:ext>
          </a:extLst>
        </xdr:cNvPr>
        <xdr:cNvSpPr/>
      </xdr:nvSpPr>
      <xdr:spPr>
        <a:xfrm>
          <a:off x="1981200" y="5568950"/>
          <a:ext cx="120650" cy="120650"/>
        </a:xfrm>
        <a:prstGeom prst="ellipse">
          <a:avLst/>
        </a:prstGeom>
        <a:solidFill>
          <a:srgbClr val="70C7E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476250</xdr:colOff>
      <xdr:row>29</xdr:row>
      <xdr:rowOff>69850</xdr:rowOff>
    </xdr:from>
    <xdr:to>
      <xdr:col>5</xdr:col>
      <xdr:colOff>596900</xdr:colOff>
      <xdr:row>30</xdr:row>
      <xdr:rowOff>6350</xdr:rowOff>
    </xdr:to>
    <xdr:sp macro="" textlink="">
      <xdr:nvSpPr>
        <xdr:cNvPr id="45" name="Oval 44">
          <a:extLst>
            <a:ext uri="{FF2B5EF4-FFF2-40B4-BE49-F238E27FC236}">
              <a16:creationId xmlns:a16="http://schemas.microsoft.com/office/drawing/2014/main" id="{00000000-0008-0000-0300-00002D000000}"/>
            </a:ext>
          </a:extLst>
        </xdr:cNvPr>
        <xdr:cNvSpPr/>
      </xdr:nvSpPr>
      <xdr:spPr>
        <a:xfrm>
          <a:off x="3524250" y="5556250"/>
          <a:ext cx="120650" cy="120650"/>
        </a:xfrm>
        <a:prstGeom prst="ellipse">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565150</xdr:colOff>
      <xdr:row>29</xdr:row>
      <xdr:rowOff>25400</xdr:rowOff>
    </xdr:from>
    <xdr:to>
      <xdr:col>7</xdr:col>
      <xdr:colOff>317500</xdr:colOff>
      <xdr:row>30</xdr:row>
      <xdr:rowOff>57150</xdr:rowOff>
    </xdr:to>
    <xdr:sp macro="" textlink="Sheet1!#REF!">
      <xdr:nvSpPr>
        <xdr:cNvPr id="46" name="TextBox 45">
          <a:extLst>
            <a:ext uri="{FF2B5EF4-FFF2-40B4-BE49-F238E27FC236}">
              <a16:creationId xmlns:a16="http://schemas.microsoft.com/office/drawing/2014/main" id="{00000000-0008-0000-0300-00002E000000}"/>
            </a:ext>
          </a:extLst>
        </xdr:cNvPr>
        <xdr:cNvSpPr txBox="1"/>
      </xdr:nvSpPr>
      <xdr:spPr>
        <a:xfrm>
          <a:off x="3613150" y="5511800"/>
          <a:ext cx="971550" cy="21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0" i="0" u="none" strike="noStrike">
              <a:solidFill>
                <a:schemeClr val="tx1">
                  <a:lumMod val="50000"/>
                  <a:lumOff val="50000"/>
                </a:schemeClr>
              </a:solidFill>
              <a:latin typeface="Arial" panose="020B0604020202020204" pitchFamily="34" charset="0"/>
              <a:cs typeface="Arial" panose="020B0604020202020204" pitchFamily="34" charset="0"/>
            </a:rPr>
            <a:t>Above average</a:t>
          </a:r>
          <a:endParaRPr lang="en-US" sz="800" b="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editAs="absolute">
    <xdr:from>
      <xdr:col>3</xdr:col>
      <xdr:colOff>234950</xdr:colOff>
      <xdr:row>29</xdr:row>
      <xdr:rowOff>44450</xdr:rowOff>
    </xdr:from>
    <xdr:to>
      <xdr:col>4</xdr:col>
      <xdr:colOff>565150</xdr:colOff>
      <xdr:row>30</xdr:row>
      <xdr:rowOff>114300</xdr:rowOff>
    </xdr:to>
    <xdr:sp macro="" textlink="Sheet1!#REF!">
      <xdr:nvSpPr>
        <xdr:cNvPr id="50" name="TextBox 49">
          <a:extLst>
            <a:ext uri="{FF2B5EF4-FFF2-40B4-BE49-F238E27FC236}">
              <a16:creationId xmlns:a16="http://schemas.microsoft.com/office/drawing/2014/main" id="{00000000-0008-0000-0300-000032000000}"/>
            </a:ext>
          </a:extLst>
        </xdr:cNvPr>
        <xdr:cNvSpPr txBox="1"/>
      </xdr:nvSpPr>
      <xdr:spPr>
        <a:xfrm>
          <a:off x="2063750" y="5530850"/>
          <a:ext cx="93980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0" i="0" u="none" strike="noStrike">
              <a:solidFill>
                <a:schemeClr val="tx1">
                  <a:lumMod val="50000"/>
                  <a:lumOff val="50000"/>
                </a:schemeClr>
              </a:solidFill>
              <a:latin typeface="Arial" panose="020B0604020202020204" pitchFamily="34" charset="0"/>
              <a:cs typeface="Arial" panose="020B0604020202020204" pitchFamily="34" charset="0"/>
            </a:rPr>
            <a:t>Below average</a:t>
          </a:r>
          <a:endParaRPr lang="en-US" sz="800" b="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editAs="absolute">
    <xdr:from>
      <xdr:col>5</xdr:col>
      <xdr:colOff>196850</xdr:colOff>
      <xdr:row>3</xdr:row>
      <xdr:rowOff>158750</xdr:rowOff>
    </xdr:from>
    <xdr:to>
      <xdr:col>6</xdr:col>
      <xdr:colOff>247650</xdr:colOff>
      <xdr:row>5</xdr:row>
      <xdr:rowOff>82550</xdr:rowOff>
    </xdr:to>
    <xdr:sp macro="" textlink="Sheet3!AY9">
      <xdr:nvSpPr>
        <xdr:cNvPr id="55" name="TextBox 54">
          <a:extLst>
            <a:ext uri="{FF2B5EF4-FFF2-40B4-BE49-F238E27FC236}">
              <a16:creationId xmlns:a16="http://schemas.microsoft.com/office/drawing/2014/main" id="{00000000-0008-0000-0300-000037000000}"/>
            </a:ext>
          </a:extLst>
        </xdr:cNvPr>
        <xdr:cNvSpPr txBox="1"/>
      </xdr:nvSpPr>
      <xdr:spPr>
        <a:xfrm>
          <a:off x="3244850" y="857250"/>
          <a:ext cx="66040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8DF47F1-8AF9-4E4E-83D6-365E1831D973}" type="TxLink">
            <a:rPr lang="en-US" sz="1200" b="0" i="0" u="none" strike="noStrike">
              <a:solidFill>
                <a:srgbClr val="000000"/>
              </a:solidFill>
              <a:latin typeface="Calibri"/>
              <a:ea typeface="+mn-ea"/>
              <a:cs typeface="Calibri"/>
            </a:rPr>
            <a:pPr marL="0" indent="0" algn="l"/>
            <a:t>386.3K</a:t>
          </a:fld>
          <a:endParaRPr lang="en-US" sz="1200" b="0" i="0" u="none" strike="noStrike">
            <a:solidFill>
              <a:schemeClr val="tx1">
                <a:lumMod val="65000"/>
                <a:lumOff val="35000"/>
              </a:schemeClr>
            </a:solidFill>
            <a:latin typeface="Calibri"/>
            <a:ea typeface="+mn-ea"/>
            <a:cs typeface="Calibri"/>
          </a:endParaRPr>
        </a:p>
      </xdr:txBody>
    </xdr:sp>
    <xdr:clientData/>
  </xdr:twoCellAnchor>
  <xdr:twoCellAnchor editAs="absolute">
    <xdr:from>
      <xdr:col>5</xdr:col>
      <xdr:colOff>184150</xdr:colOff>
      <xdr:row>11</xdr:row>
      <xdr:rowOff>25400</xdr:rowOff>
    </xdr:from>
    <xdr:to>
      <xdr:col>6</xdr:col>
      <xdr:colOff>228600</xdr:colOff>
      <xdr:row>12</xdr:row>
      <xdr:rowOff>133350</xdr:rowOff>
    </xdr:to>
    <xdr:sp macro="" textlink="Sheet3!AY10">
      <xdr:nvSpPr>
        <xdr:cNvPr id="56" name="TextBox 55">
          <a:extLst>
            <a:ext uri="{FF2B5EF4-FFF2-40B4-BE49-F238E27FC236}">
              <a16:creationId xmlns:a16="http://schemas.microsoft.com/office/drawing/2014/main" id="{00000000-0008-0000-0300-000038000000}"/>
            </a:ext>
          </a:extLst>
        </xdr:cNvPr>
        <xdr:cNvSpPr txBox="1"/>
      </xdr:nvSpPr>
      <xdr:spPr>
        <a:xfrm>
          <a:off x="3232150" y="2197100"/>
          <a:ext cx="65405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F5D5FAA-F171-427E-A0BB-33351BA14487}" type="TxLink">
            <a:rPr lang="en-US" sz="1200" b="0" i="0" u="none" strike="noStrike">
              <a:solidFill>
                <a:srgbClr val="000000"/>
              </a:solidFill>
              <a:latin typeface="Calibri"/>
              <a:ea typeface="+mn-ea"/>
              <a:cs typeface="Calibri"/>
            </a:rPr>
            <a:pPr marL="0" indent="0" algn="l"/>
            <a:t>139.9K</a:t>
          </a:fld>
          <a:endParaRPr lang="en-US" sz="1200" b="0" i="0" u="none" strike="noStrike">
            <a:solidFill>
              <a:srgbClr val="000000"/>
            </a:solidFill>
            <a:latin typeface="Calibri"/>
            <a:ea typeface="+mn-ea"/>
            <a:cs typeface="Calibri"/>
          </a:endParaRPr>
        </a:p>
      </xdr:txBody>
    </xdr:sp>
    <xdr:clientData/>
  </xdr:twoCellAnchor>
  <xdr:twoCellAnchor editAs="absolute">
    <xdr:from>
      <xdr:col>4</xdr:col>
      <xdr:colOff>82550</xdr:colOff>
      <xdr:row>11</xdr:row>
      <xdr:rowOff>82550</xdr:rowOff>
    </xdr:from>
    <xdr:to>
      <xdr:col>5</xdr:col>
      <xdr:colOff>431800</xdr:colOff>
      <xdr:row>12</xdr:row>
      <xdr:rowOff>76200</xdr:rowOff>
    </xdr:to>
    <xdr:sp macro="" textlink="Sheet3!AY10">
      <xdr:nvSpPr>
        <xdr:cNvPr id="57" name="TextBox 56">
          <a:extLst>
            <a:ext uri="{FF2B5EF4-FFF2-40B4-BE49-F238E27FC236}">
              <a16:creationId xmlns:a16="http://schemas.microsoft.com/office/drawing/2014/main" id="{00000000-0008-0000-0300-000039000000}"/>
            </a:ext>
          </a:extLst>
        </xdr:cNvPr>
        <xdr:cNvSpPr txBox="1"/>
      </xdr:nvSpPr>
      <xdr:spPr>
        <a:xfrm>
          <a:off x="2520950" y="2254250"/>
          <a:ext cx="958850"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a:solidFill>
                <a:schemeClr val="tx1">
                  <a:lumMod val="65000"/>
                  <a:lumOff val="35000"/>
                </a:schemeClr>
              </a:solidFill>
              <a:latin typeface="Calibri"/>
              <a:ea typeface="+mn-ea"/>
              <a:cs typeface="Calibri"/>
            </a:rPr>
            <a:t>Generated</a:t>
          </a:r>
        </a:p>
      </xdr:txBody>
    </xdr:sp>
    <xdr:clientData/>
  </xdr:twoCellAnchor>
  <xdr:twoCellAnchor editAs="absolute">
    <xdr:from>
      <xdr:col>4</xdr:col>
      <xdr:colOff>101600</xdr:colOff>
      <xdr:row>10</xdr:row>
      <xdr:rowOff>152400</xdr:rowOff>
    </xdr:from>
    <xdr:to>
      <xdr:col>5</xdr:col>
      <xdr:colOff>184150</xdr:colOff>
      <xdr:row>11</xdr:row>
      <xdr:rowOff>120650</xdr:rowOff>
    </xdr:to>
    <xdr:sp macro="" textlink="Sheet3!AY10">
      <xdr:nvSpPr>
        <xdr:cNvPr id="59" name="TextBox 58">
          <a:extLst>
            <a:ext uri="{FF2B5EF4-FFF2-40B4-BE49-F238E27FC236}">
              <a16:creationId xmlns:a16="http://schemas.microsoft.com/office/drawing/2014/main" id="{00000000-0008-0000-0300-00003B000000}"/>
            </a:ext>
          </a:extLst>
        </xdr:cNvPr>
        <xdr:cNvSpPr txBox="1"/>
      </xdr:nvSpPr>
      <xdr:spPr>
        <a:xfrm>
          <a:off x="2540000" y="2139950"/>
          <a:ext cx="69215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a:solidFill>
                <a:schemeClr val="tx1">
                  <a:lumMod val="65000"/>
                  <a:lumOff val="35000"/>
                </a:schemeClr>
              </a:solidFill>
              <a:latin typeface="Calibri"/>
              <a:ea typeface="+mn-ea"/>
              <a:cs typeface="Calibri"/>
            </a:rPr>
            <a:t>Revnue</a:t>
          </a:r>
        </a:p>
      </xdr:txBody>
    </xdr:sp>
    <xdr:clientData/>
  </xdr:twoCellAnchor>
  <xdr:twoCellAnchor editAs="absolute">
    <xdr:from>
      <xdr:col>4</xdr:col>
      <xdr:colOff>88900</xdr:colOff>
      <xdr:row>4</xdr:row>
      <xdr:rowOff>50800</xdr:rowOff>
    </xdr:from>
    <xdr:to>
      <xdr:col>5</xdr:col>
      <xdr:colOff>438150</xdr:colOff>
      <xdr:row>5</xdr:row>
      <xdr:rowOff>44450</xdr:rowOff>
    </xdr:to>
    <xdr:sp macro="" textlink="Sheet3!AY10">
      <xdr:nvSpPr>
        <xdr:cNvPr id="60" name="TextBox 59">
          <a:extLst>
            <a:ext uri="{FF2B5EF4-FFF2-40B4-BE49-F238E27FC236}">
              <a16:creationId xmlns:a16="http://schemas.microsoft.com/office/drawing/2014/main" id="{00000000-0008-0000-0300-00003C000000}"/>
            </a:ext>
          </a:extLst>
        </xdr:cNvPr>
        <xdr:cNvSpPr txBox="1"/>
      </xdr:nvSpPr>
      <xdr:spPr>
        <a:xfrm>
          <a:off x="2527300" y="933450"/>
          <a:ext cx="958850"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a:solidFill>
                <a:schemeClr val="tx1">
                  <a:lumMod val="65000"/>
                  <a:lumOff val="35000"/>
                </a:schemeClr>
              </a:solidFill>
              <a:latin typeface="Calibri"/>
              <a:ea typeface="+mn-ea"/>
              <a:cs typeface="Calibri"/>
            </a:rPr>
            <a:t>Generated</a:t>
          </a:r>
        </a:p>
      </xdr:txBody>
    </xdr:sp>
    <xdr:clientData/>
  </xdr:twoCellAnchor>
  <xdr:twoCellAnchor editAs="absolute">
    <xdr:from>
      <xdr:col>4</xdr:col>
      <xdr:colOff>107950</xdr:colOff>
      <xdr:row>3</xdr:row>
      <xdr:rowOff>120650</xdr:rowOff>
    </xdr:from>
    <xdr:to>
      <xdr:col>5</xdr:col>
      <xdr:colOff>190500</xdr:colOff>
      <xdr:row>4</xdr:row>
      <xdr:rowOff>88900</xdr:rowOff>
    </xdr:to>
    <xdr:sp macro="" textlink="Sheet3!AY10">
      <xdr:nvSpPr>
        <xdr:cNvPr id="61" name="TextBox 60">
          <a:extLst>
            <a:ext uri="{FF2B5EF4-FFF2-40B4-BE49-F238E27FC236}">
              <a16:creationId xmlns:a16="http://schemas.microsoft.com/office/drawing/2014/main" id="{00000000-0008-0000-0300-00003D000000}"/>
            </a:ext>
          </a:extLst>
        </xdr:cNvPr>
        <xdr:cNvSpPr txBox="1"/>
      </xdr:nvSpPr>
      <xdr:spPr>
        <a:xfrm>
          <a:off x="2546350" y="819150"/>
          <a:ext cx="69215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a:solidFill>
                <a:schemeClr val="tx1">
                  <a:lumMod val="65000"/>
                  <a:lumOff val="35000"/>
                </a:schemeClr>
              </a:solidFill>
              <a:latin typeface="Calibri"/>
              <a:ea typeface="+mn-ea"/>
              <a:cs typeface="Calibri"/>
            </a:rPr>
            <a:t>Revnue</a:t>
          </a:r>
        </a:p>
      </xdr:txBody>
    </xdr:sp>
    <xdr:clientData/>
  </xdr:twoCellAnchor>
  <xdr:twoCellAnchor>
    <xdr:from>
      <xdr:col>6</xdr:col>
      <xdr:colOff>552450</xdr:colOff>
      <xdr:row>0</xdr:row>
      <xdr:rowOff>260350</xdr:rowOff>
    </xdr:from>
    <xdr:to>
      <xdr:col>8</xdr:col>
      <xdr:colOff>234950</xdr:colOff>
      <xdr:row>1</xdr:row>
      <xdr:rowOff>177800</xdr:rowOff>
    </xdr:to>
    <xdr:sp macro="" textlink="">
      <xdr:nvSpPr>
        <xdr:cNvPr id="62" name="Rectangle: Diagonal Corners Rounded 61">
          <a:extLst>
            <a:ext uri="{FF2B5EF4-FFF2-40B4-BE49-F238E27FC236}">
              <a16:creationId xmlns:a16="http://schemas.microsoft.com/office/drawing/2014/main" id="{00000000-0008-0000-0300-00003E000000}"/>
            </a:ext>
          </a:extLst>
        </xdr:cNvPr>
        <xdr:cNvSpPr/>
      </xdr:nvSpPr>
      <xdr:spPr>
        <a:xfrm>
          <a:off x="4210050" y="260350"/>
          <a:ext cx="901700" cy="247650"/>
        </a:xfrm>
        <a:prstGeom prst="round2DiagRect">
          <a:avLst>
            <a:gd name="adj1" fmla="val 32052"/>
            <a:gd name="adj2" fmla="val 0"/>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TimeFrame</a:t>
          </a:r>
        </a:p>
      </xdr:txBody>
    </xdr:sp>
    <xdr:clientData/>
  </xdr:twoCellAnchor>
  <xdr:twoCellAnchor>
    <xdr:from>
      <xdr:col>8</xdr:col>
      <xdr:colOff>393700</xdr:colOff>
      <xdr:row>0</xdr:row>
      <xdr:rowOff>254000</xdr:rowOff>
    </xdr:from>
    <xdr:to>
      <xdr:col>10</xdr:col>
      <xdr:colOff>76200</xdr:colOff>
      <xdr:row>1</xdr:row>
      <xdr:rowOff>171450</xdr:rowOff>
    </xdr:to>
    <xdr:sp macro="" textlink="">
      <xdr:nvSpPr>
        <xdr:cNvPr id="63" name="Rectangle: Diagonal Corners Rounded 62">
          <a:hlinkClick xmlns:r="http://schemas.openxmlformats.org/officeDocument/2006/relationships" r:id="rId7"/>
          <a:extLst>
            <a:ext uri="{FF2B5EF4-FFF2-40B4-BE49-F238E27FC236}">
              <a16:creationId xmlns:a16="http://schemas.microsoft.com/office/drawing/2014/main" id="{00000000-0008-0000-0300-00003F000000}"/>
            </a:ext>
          </a:extLst>
        </xdr:cNvPr>
        <xdr:cNvSpPr/>
      </xdr:nvSpPr>
      <xdr:spPr>
        <a:xfrm>
          <a:off x="5270500" y="254000"/>
          <a:ext cx="901700" cy="247650"/>
        </a:xfrm>
        <a:prstGeom prst="round2DiagRect">
          <a:avLst>
            <a:gd name="adj1" fmla="val 32052"/>
            <a:gd name="adj2" fmla="val 0"/>
          </a:avLst>
        </a:prstGeom>
        <a:solidFill>
          <a:schemeClr val="bg1">
            <a:lumMod val="85000"/>
            <a:alpha val="64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lumMod val="65000"/>
                  <a:lumOff val="35000"/>
                </a:schemeClr>
              </a:solidFill>
            </a:rPr>
            <a:t>Store</a:t>
          </a:r>
        </a:p>
      </xdr:txBody>
    </xdr:sp>
    <xdr:clientData/>
  </xdr:twoCellAnchor>
  <xdr:twoCellAnchor>
    <xdr:from>
      <xdr:col>10</xdr:col>
      <xdr:colOff>234950</xdr:colOff>
      <xdr:row>0</xdr:row>
      <xdr:rowOff>247650</xdr:rowOff>
    </xdr:from>
    <xdr:to>
      <xdr:col>11</xdr:col>
      <xdr:colOff>527050</xdr:colOff>
      <xdr:row>1</xdr:row>
      <xdr:rowOff>165100</xdr:rowOff>
    </xdr:to>
    <xdr:sp macro="" textlink="">
      <xdr:nvSpPr>
        <xdr:cNvPr id="64" name="Rectangle: Diagonal Corners Rounded 63">
          <a:hlinkClick xmlns:r="http://schemas.openxmlformats.org/officeDocument/2006/relationships" r:id="rId8"/>
          <a:extLst>
            <a:ext uri="{FF2B5EF4-FFF2-40B4-BE49-F238E27FC236}">
              <a16:creationId xmlns:a16="http://schemas.microsoft.com/office/drawing/2014/main" id="{00000000-0008-0000-0300-000040000000}"/>
            </a:ext>
          </a:extLst>
        </xdr:cNvPr>
        <xdr:cNvSpPr/>
      </xdr:nvSpPr>
      <xdr:spPr>
        <a:xfrm>
          <a:off x="6330950" y="247650"/>
          <a:ext cx="901700" cy="247650"/>
        </a:xfrm>
        <a:prstGeom prst="round2DiagRect">
          <a:avLst>
            <a:gd name="adj1" fmla="val 32052"/>
            <a:gd name="adj2" fmla="val 0"/>
          </a:avLst>
        </a:prstGeom>
        <a:solidFill>
          <a:schemeClr val="bg1">
            <a:lumMod val="85000"/>
            <a:alpha val="64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tx1">
                  <a:lumMod val="65000"/>
                  <a:lumOff val="35000"/>
                </a:schemeClr>
              </a:solidFill>
              <a:latin typeface="+mn-lt"/>
              <a:ea typeface="+mn-ea"/>
              <a:cs typeface="+mn-cs"/>
            </a:rPr>
            <a:t>Profit View</a:t>
          </a:r>
        </a:p>
      </xdr:txBody>
    </xdr:sp>
    <xdr:clientData/>
  </xdr:twoCellAnchor>
  <xdr:twoCellAnchor>
    <xdr:from>
      <xdr:col>8</xdr:col>
      <xdr:colOff>304800</xdr:colOff>
      <xdr:row>11</xdr:row>
      <xdr:rowOff>88900</xdr:rowOff>
    </xdr:from>
    <xdr:to>
      <xdr:col>10</xdr:col>
      <xdr:colOff>6350</xdr:colOff>
      <xdr:row>11</xdr:row>
      <xdr:rowOff>88900</xdr:rowOff>
    </xdr:to>
    <xdr:cxnSp macro="">
      <xdr:nvCxnSpPr>
        <xdr:cNvPr id="66" name="Straight Connector 65">
          <a:extLst>
            <a:ext uri="{FF2B5EF4-FFF2-40B4-BE49-F238E27FC236}">
              <a16:creationId xmlns:a16="http://schemas.microsoft.com/office/drawing/2014/main" id="{00000000-0008-0000-0300-000042000000}"/>
            </a:ext>
          </a:extLst>
        </xdr:cNvPr>
        <xdr:cNvCxnSpPr/>
      </xdr:nvCxnSpPr>
      <xdr:spPr>
        <a:xfrm>
          <a:off x="5181600" y="2260600"/>
          <a:ext cx="920750" cy="0"/>
        </a:xfrm>
        <a:prstGeom prst="line">
          <a:avLst/>
        </a:prstGeom>
        <a:ln w="12700">
          <a:solidFill>
            <a:srgbClr val="1F8CB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298450</xdr:colOff>
      <xdr:row>19</xdr:row>
      <xdr:rowOff>120650</xdr:rowOff>
    </xdr:from>
    <xdr:to>
      <xdr:col>5</xdr:col>
      <xdr:colOff>127000</xdr:colOff>
      <xdr:row>21</xdr:row>
      <xdr:rowOff>19050</xdr:rowOff>
    </xdr:to>
    <xdr:sp macro="" textlink="Sheet3!AH31">
      <xdr:nvSpPr>
        <xdr:cNvPr id="67" name="TextBox 66">
          <a:extLst>
            <a:ext uri="{FF2B5EF4-FFF2-40B4-BE49-F238E27FC236}">
              <a16:creationId xmlns:a16="http://schemas.microsoft.com/office/drawing/2014/main" id="{00000000-0008-0000-0300-000043000000}"/>
            </a:ext>
          </a:extLst>
        </xdr:cNvPr>
        <xdr:cNvSpPr txBox="1"/>
      </xdr:nvSpPr>
      <xdr:spPr>
        <a:xfrm>
          <a:off x="298450" y="3765550"/>
          <a:ext cx="28765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D14F754-0453-4207-96D4-1F343A35053D}" type="TxLink">
            <a:rPr lang="en-US" sz="900" b="0" i="1" u="none" strike="noStrike">
              <a:solidFill>
                <a:schemeClr val="tx1">
                  <a:lumMod val="65000"/>
                  <a:lumOff val="35000"/>
                </a:schemeClr>
              </a:solidFill>
              <a:latin typeface="Calibri"/>
              <a:ea typeface="+mn-ea"/>
              <a:cs typeface="Calibri"/>
            </a:rPr>
            <a:pPr marL="0" indent="0"/>
            <a:t>The line in the chart indicates $75,170 average Revenue</a:t>
          </a:fld>
          <a:endParaRPr lang="en-US" sz="900" b="0" i="1" u="none" strike="noStrike">
            <a:solidFill>
              <a:schemeClr val="tx1">
                <a:lumMod val="65000"/>
                <a:lumOff val="35000"/>
              </a:schemeClr>
            </a:solidFill>
            <a:latin typeface="Calibri"/>
            <a:ea typeface="+mn-ea"/>
            <a:cs typeface="Calibri"/>
          </a:endParaRPr>
        </a:p>
      </xdr:txBody>
    </xdr:sp>
    <xdr:clientData/>
  </xdr:twoCellAnchor>
  <xdr:twoCellAnchor>
    <xdr:from>
      <xdr:col>0</xdr:col>
      <xdr:colOff>247650</xdr:colOff>
      <xdr:row>16</xdr:row>
      <xdr:rowOff>19050</xdr:rowOff>
    </xdr:from>
    <xdr:to>
      <xdr:col>0</xdr:col>
      <xdr:colOff>368300</xdr:colOff>
      <xdr:row>16</xdr:row>
      <xdr:rowOff>139700</xdr:rowOff>
    </xdr:to>
    <xdr:sp macro="" textlink="">
      <xdr:nvSpPr>
        <xdr:cNvPr id="68" name="Oval 67">
          <a:extLst>
            <a:ext uri="{FF2B5EF4-FFF2-40B4-BE49-F238E27FC236}">
              <a16:creationId xmlns:a16="http://schemas.microsoft.com/office/drawing/2014/main" id="{00000000-0008-0000-0300-000044000000}"/>
            </a:ext>
          </a:extLst>
        </xdr:cNvPr>
        <xdr:cNvSpPr/>
      </xdr:nvSpPr>
      <xdr:spPr>
        <a:xfrm>
          <a:off x="247650" y="3111500"/>
          <a:ext cx="120650" cy="120650"/>
        </a:xfrm>
        <a:prstGeom prst="ellipse">
          <a:avLst/>
        </a:prstGeom>
        <a:solidFill>
          <a:srgbClr val="70C7E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247650</xdr:colOff>
      <xdr:row>17</xdr:row>
      <xdr:rowOff>25400</xdr:rowOff>
    </xdr:from>
    <xdr:to>
      <xdr:col>0</xdr:col>
      <xdr:colOff>368300</xdr:colOff>
      <xdr:row>17</xdr:row>
      <xdr:rowOff>146050</xdr:rowOff>
    </xdr:to>
    <xdr:sp macro="" textlink="">
      <xdr:nvSpPr>
        <xdr:cNvPr id="69" name="Oval 68">
          <a:extLst>
            <a:ext uri="{FF2B5EF4-FFF2-40B4-BE49-F238E27FC236}">
              <a16:creationId xmlns:a16="http://schemas.microsoft.com/office/drawing/2014/main" id="{00000000-0008-0000-0300-000045000000}"/>
            </a:ext>
          </a:extLst>
        </xdr:cNvPr>
        <xdr:cNvSpPr/>
      </xdr:nvSpPr>
      <xdr:spPr>
        <a:xfrm>
          <a:off x="247650" y="3302000"/>
          <a:ext cx="120650" cy="120650"/>
        </a:xfrm>
        <a:prstGeom prst="ellipse">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336550</xdr:colOff>
      <xdr:row>16</xdr:row>
      <xdr:rowOff>171450</xdr:rowOff>
    </xdr:from>
    <xdr:to>
      <xdr:col>2</xdr:col>
      <xdr:colOff>88900</xdr:colOff>
      <xdr:row>18</xdr:row>
      <xdr:rowOff>19050</xdr:rowOff>
    </xdr:to>
    <xdr:sp macro="" textlink="Sheet1!#REF!">
      <xdr:nvSpPr>
        <xdr:cNvPr id="70" name="TextBox 69">
          <a:extLst>
            <a:ext uri="{FF2B5EF4-FFF2-40B4-BE49-F238E27FC236}">
              <a16:creationId xmlns:a16="http://schemas.microsoft.com/office/drawing/2014/main" id="{00000000-0008-0000-0300-000046000000}"/>
            </a:ext>
          </a:extLst>
        </xdr:cNvPr>
        <xdr:cNvSpPr txBox="1"/>
      </xdr:nvSpPr>
      <xdr:spPr>
        <a:xfrm>
          <a:off x="336550" y="3263900"/>
          <a:ext cx="971550" cy="21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800" b="0" i="0" u="none" strike="noStrike">
              <a:solidFill>
                <a:schemeClr val="tx1">
                  <a:lumMod val="50000"/>
                  <a:lumOff val="50000"/>
                </a:schemeClr>
              </a:solidFill>
              <a:latin typeface="Arial" panose="020B0604020202020204" pitchFamily="34" charset="0"/>
              <a:ea typeface="+mn-ea"/>
              <a:cs typeface="Arial" panose="020B0604020202020204" pitchFamily="34" charset="0"/>
            </a:rPr>
            <a:t>Above average</a:t>
          </a:r>
        </a:p>
      </xdr:txBody>
    </xdr:sp>
    <xdr:clientData/>
  </xdr:twoCellAnchor>
  <xdr:twoCellAnchor editAs="absolute">
    <xdr:from>
      <xdr:col>0</xdr:col>
      <xdr:colOff>330200</xdr:colOff>
      <xdr:row>15</xdr:row>
      <xdr:rowOff>165100</xdr:rowOff>
    </xdr:from>
    <xdr:to>
      <xdr:col>2</xdr:col>
      <xdr:colOff>50800</xdr:colOff>
      <xdr:row>17</xdr:row>
      <xdr:rowOff>50800</xdr:rowOff>
    </xdr:to>
    <xdr:sp macro="" textlink="Sheet1!#REF!">
      <xdr:nvSpPr>
        <xdr:cNvPr id="71" name="TextBox 70">
          <a:extLst>
            <a:ext uri="{FF2B5EF4-FFF2-40B4-BE49-F238E27FC236}">
              <a16:creationId xmlns:a16="http://schemas.microsoft.com/office/drawing/2014/main" id="{00000000-0008-0000-0300-000047000000}"/>
            </a:ext>
          </a:extLst>
        </xdr:cNvPr>
        <xdr:cNvSpPr txBox="1"/>
      </xdr:nvSpPr>
      <xdr:spPr>
        <a:xfrm>
          <a:off x="330200" y="3073400"/>
          <a:ext cx="93980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800" b="0" i="0" u="none" strike="noStrike">
              <a:solidFill>
                <a:schemeClr val="tx1">
                  <a:lumMod val="50000"/>
                  <a:lumOff val="50000"/>
                </a:schemeClr>
              </a:solidFill>
              <a:latin typeface="Arial" panose="020B0604020202020204" pitchFamily="34" charset="0"/>
              <a:ea typeface="+mn-ea"/>
              <a:cs typeface="Arial" panose="020B0604020202020204" pitchFamily="34" charset="0"/>
            </a:rPr>
            <a:t>Below average</a:t>
          </a:r>
        </a:p>
      </xdr:txBody>
    </xdr:sp>
    <xdr:clientData/>
  </xdr:twoCellAnchor>
  <xdr:twoCellAnchor editAs="absolute">
    <xdr:from>
      <xdr:col>0</xdr:col>
      <xdr:colOff>152400</xdr:colOff>
      <xdr:row>5</xdr:row>
      <xdr:rowOff>177800</xdr:rowOff>
    </xdr:from>
    <xdr:to>
      <xdr:col>3</xdr:col>
      <xdr:colOff>196850</xdr:colOff>
      <xdr:row>8</xdr:row>
      <xdr:rowOff>165100</xdr:rowOff>
    </xdr:to>
    <xdr:sp macro="" textlink="Sheet3!AQ26">
      <xdr:nvSpPr>
        <xdr:cNvPr id="72" name="TextBox 71">
          <a:extLst>
            <a:ext uri="{FF2B5EF4-FFF2-40B4-BE49-F238E27FC236}">
              <a16:creationId xmlns:a16="http://schemas.microsoft.com/office/drawing/2014/main" id="{00000000-0008-0000-0300-000048000000}"/>
            </a:ext>
          </a:extLst>
        </xdr:cNvPr>
        <xdr:cNvSpPr txBox="1"/>
      </xdr:nvSpPr>
      <xdr:spPr>
        <a:xfrm>
          <a:off x="152400" y="1244600"/>
          <a:ext cx="1873250" cy="539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C6F2A11-E872-40DC-B8B4-88CBB260D670}" type="TxLink">
            <a:rPr lang="en-US" sz="900" b="0" i="1" u="none" strike="noStrike">
              <a:solidFill>
                <a:schemeClr val="tx1">
                  <a:lumMod val="65000"/>
                  <a:lumOff val="35000"/>
                </a:schemeClr>
              </a:solidFill>
              <a:latin typeface="Calibri"/>
              <a:ea typeface="+mn-ea"/>
              <a:cs typeface="Calibri"/>
            </a:rPr>
            <a:pPr marL="0" indent="0"/>
            <a:t>The line in the chart indicates $1,31,547 average Revenue</a:t>
          </a:fld>
          <a:endParaRPr lang="en-US" sz="900" b="0" i="1" u="none" strike="noStrike">
            <a:solidFill>
              <a:schemeClr val="tx1">
                <a:lumMod val="65000"/>
                <a:lumOff val="35000"/>
              </a:schemeClr>
            </a:solidFill>
            <a:latin typeface="Calibri"/>
            <a:ea typeface="+mn-ea"/>
            <a:cs typeface="Calibri"/>
          </a:endParaRPr>
        </a:p>
      </xdr:txBody>
    </xdr:sp>
    <xdr:clientData/>
  </xdr:twoCellAnchor>
  <xdr:twoCellAnchor>
    <xdr:from>
      <xdr:col>1</xdr:col>
      <xdr:colOff>400050</xdr:colOff>
      <xdr:row>29</xdr:row>
      <xdr:rowOff>158750</xdr:rowOff>
    </xdr:from>
    <xdr:to>
      <xdr:col>2</xdr:col>
      <xdr:colOff>234950</xdr:colOff>
      <xdr:row>29</xdr:row>
      <xdr:rowOff>158750</xdr:rowOff>
    </xdr:to>
    <xdr:cxnSp macro="">
      <xdr:nvCxnSpPr>
        <xdr:cNvPr id="74" name="Straight Connector 73">
          <a:extLst>
            <a:ext uri="{FF2B5EF4-FFF2-40B4-BE49-F238E27FC236}">
              <a16:creationId xmlns:a16="http://schemas.microsoft.com/office/drawing/2014/main" id="{00000000-0008-0000-0300-00004A000000}"/>
            </a:ext>
          </a:extLst>
        </xdr:cNvPr>
        <xdr:cNvCxnSpPr/>
      </xdr:nvCxnSpPr>
      <xdr:spPr>
        <a:xfrm>
          <a:off x="1009650" y="5645150"/>
          <a:ext cx="444500" cy="0"/>
        </a:xfrm>
        <a:prstGeom prst="line">
          <a:avLst/>
        </a:prstGeom>
        <a:ln w="15875">
          <a:solidFill>
            <a:schemeClr val="bg1">
              <a:lumMod val="65000"/>
            </a:schemeClr>
          </a:solidFill>
          <a:prstDash val="lg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260350</xdr:colOff>
      <xdr:row>29</xdr:row>
      <xdr:rowOff>44450</xdr:rowOff>
    </xdr:from>
    <xdr:to>
      <xdr:col>2</xdr:col>
      <xdr:colOff>12700</xdr:colOff>
      <xdr:row>30</xdr:row>
      <xdr:rowOff>76200</xdr:rowOff>
    </xdr:to>
    <xdr:sp macro="" textlink="Sheet1!#REF!">
      <xdr:nvSpPr>
        <xdr:cNvPr id="75" name="TextBox 74">
          <a:extLst>
            <a:ext uri="{FF2B5EF4-FFF2-40B4-BE49-F238E27FC236}">
              <a16:creationId xmlns:a16="http://schemas.microsoft.com/office/drawing/2014/main" id="{00000000-0008-0000-0300-00004B000000}"/>
            </a:ext>
          </a:extLst>
        </xdr:cNvPr>
        <xdr:cNvSpPr txBox="1"/>
      </xdr:nvSpPr>
      <xdr:spPr>
        <a:xfrm>
          <a:off x="260350" y="5530850"/>
          <a:ext cx="971550" cy="21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0" i="0" u="none" strike="noStrike">
              <a:solidFill>
                <a:schemeClr val="tx1">
                  <a:lumMod val="50000"/>
                  <a:lumOff val="50000"/>
                </a:schemeClr>
              </a:solidFill>
              <a:latin typeface="Arial" panose="020B0604020202020204" pitchFamily="34" charset="0"/>
              <a:cs typeface="Arial" panose="020B0604020202020204" pitchFamily="34" charset="0"/>
            </a:rPr>
            <a:t>Average line</a:t>
          </a:r>
          <a:endParaRPr lang="en-US" sz="800" b="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xdr:from>
      <xdr:col>3</xdr:col>
      <xdr:colOff>82550</xdr:colOff>
      <xdr:row>17</xdr:row>
      <xdr:rowOff>0</xdr:rowOff>
    </xdr:from>
    <xdr:to>
      <xdr:col>3</xdr:col>
      <xdr:colOff>431800</xdr:colOff>
      <xdr:row>17</xdr:row>
      <xdr:rowOff>0</xdr:rowOff>
    </xdr:to>
    <xdr:cxnSp macro="">
      <xdr:nvCxnSpPr>
        <xdr:cNvPr id="81" name="Straight Connector 80">
          <a:extLst>
            <a:ext uri="{FF2B5EF4-FFF2-40B4-BE49-F238E27FC236}">
              <a16:creationId xmlns:a16="http://schemas.microsoft.com/office/drawing/2014/main" id="{00000000-0008-0000-0300-000051000000}"/>
            </a:ext>
          </a:extLst>
        </xdr:cNvPr>
        <xdr:cNvCxnSpPr/>
      </xdr:nvCxnSpPr>
      <xdr:spPr>
        <a:xfrm>
          <a:off x="1911350" y="3276600"/>
          <a:ext cx="349250" cy="0"/>
        </a:xfrm>
        <a:prstGeom prst="line">
          <a:avLst/>
        </a:prstGeom>
        <a:ln w="15875">
          <a:solidFill>
            <a:schemeClr val="bg1">
              <a:lumMod val="65000"/>
            </a:schemeClr>
          </a:solidFill>
          <a:prstDash val="lg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552450</xdr:colOff>
      <xdr:row>16</xdr:row>
      <xdr:rowOff>69850</xdr:rowOff>
    </xdr:from>
    <xdr:to>
      <xdr:col>3</xdr:col>
      <xdr:colOff>304800</xdr:colOff>
      <xdr:row>17</xdr:row>
      <xdr:rowOff>101600</xdr:rowOff>
    </xdr:to>
    <xdr:sp macro="" textlink="Sheet1!#REF!">
      <xdr:nvSpPr>
        <xdr:cNvPr id="82" name="TextBox 81">
          <a:extLst>
            <a:ext uri="{FF2B5EF4-FFF2-40B4-BE49-F238E27FC236}">
              <a16:creationId xmlns:a16="http://schemas.microsoft.com/office/drawing/2014/main" id="{00000000-0008-0000-0300-000052000000}"/>
            </a:ext>
          </a:extLst>
        </xdr:cNvPr>
        <xdr:cNvSpPr txBox="1"/>
      </xdr:nvSpPr>
      <xdr:spPr>
        <a:xfrm>
          <a:off x="1162050" y="3162300"/>
          <a:ext cx="971550" cy="21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0" i="0" u="none" strike="noStrike">
              <a:solidFill>
                <a:schemeClr val="tx1">
                  <a:lumMod val="50000"/>
                  <a:lumOff val="50000"/>
                </a:schemeClr>
              </a:solidFill>
              <a:latin typeface="Arial" panose="020B0604020202020204" pitchFamily="34" charset="0"/>
              <a:cs typeface="Arial" panose="020B0604020202020204" pitchFamily="34" charset="0"/>
            </a:rPr>
            <a:t>Average line</a:t>
          </a:r>
          <a:endParaRPr lang="en-US" sz="800" b="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editAs="absolute">
    <xdr:from>
      <xdr:col>12</xdr:col>
      <xdr:colOff>393700</xdr:colOff>
      <xdr:row>0</xdr:row>
      <xdr:rowOff>69850</xdr:rowOff>
    </xdr:from>
    <xdr:to>
      <xdr:col>16</xdr:col>
      <xdr:colOff>425450</xdr:colOff>
      <xdr:row>2</xdr:row>
      <xdr:rowOff>107950</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7708900" y="69850"/>
          <a:ext cx="24701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gradFill>
                <a:gsLst>
                  <a:gs pos="29000">
                    <a:srgbClr val="7030A0"/>
                  </a:gs>
                  <a:gs pos="0">
                    <a:srgbClr val="BA8CDC"/>
                  </a:gs>
                  <a:gs pos="78000">
                    <a:schemeClr val="bg1">
                      <a:lumMod val="50000"/>
                    </a:schemeClr>
                  </a:gs>
                </a:gsLst>
                <a:lin ang="10800000" scaled="1"/>
              </a:gradFill>
            </a:rPr>
            <a:t>Monthly Budget</a:t>
          </a:r>
          <a:r>
            <a:rPr lang="en-US" sz="1400" baseline="0">
              <a:gradFill>
                <a:gsLst>
                  <a:gs pos="29000">
                    <a:srgbClr val="7030A0"/>
                  </a:gs>
                  <a:gs pos="0">
                    <a:srgbClr val="BA8CDC"/>
                  </a:gs>
                  <a:gs pos="78000">
                    <a:schemeClr val="bg1">
                      <a:lumMod val="50000"/>
                    </a:schemeClr>
                  </a:gs>
                </a:gsLst>
                <a:lin ang="10800000" scaled="1"/>
              </a:gradFill>
            </a:rPr>
            <a:t> vs Revenue</a:t>
          </a:r>
          <a:endParaRPr lang="en-US" sz="1400">
            <a:gradFill>
              <a:gsLst>
                <a:gs pos="29000">
                  <a:srgbClr val="7030A0"/>
                </a:gs>
                <a:gs pos="0">
                  <a:srgbClr val="BA8CDC"/>
                </a:gs>
                <a:gs pos="78000">
                  <a:schemeClr val="bg1">
                    <a:lumMod val="50000"/>
                  </a:schemeClr>
                </a:gs>
              </a:gsLst>
              <a:lin ang="10800000" scaled="1"/>
            </a:gradFill>
          </a:endParaRPr>
        </a:p>
      </xdr:txBody>
    </xdr:sp>
    <xdr:clientData/>
  </xdr:twoCellAnchor>
  <xdr:twoCellAnchor>
    <xdr:from>
      <xdr:col>8</xdr:col>
      <xdr:colOff>482600</xdr:colOff>
      <xdr:row>10</xdr:row>
      <xdr:rowOff>158750</xdr:rowOff>
    </xdr:from>
    <xdr:to>
      <xdr:col>17</xdr:col>
      <xdr:colOff>69850</xdr:colOff>
      <xdr:row>19</xdr:row>
      <xdr:rowOff>47625</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101600</xdr:colOff>
      <xdr:row>18</xdr:row>
      <xdr:rowOff>88900</xdr:rowOff>
    </xdr:from>
    <xdr:to>
      <xdr:col>17</xdr:col>
      <xdr:colOff>107950</xdr:colOff>
      <xdr:row>30</xdr:row>
      <xdr:rowOff>111125</xdr:rowOff>
    </xdr:to>
    <xdr:graphicFrame macro="">
      <xdr:nvGraphicFramePr>
        <xdr:cNvPr id="9" name="Chart 8">
          <a:extLst>
            <a:ext uri="{FF2B5EF4-FFF2-40B4-BE49-F238E27FC236}">
              <a16:creationId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958850</xdr:colOff>
      <xdr:row>41</xdr:row>
      <xdr:rowOff>44450</xdr:rowOff>
    </xdr:from>
    <xdr:to>
      <xdr:col>3</xdr:col>
      <xdr:colOff>262007</xdr:colOff>
      <xdr:row>42</xdr:row>
      <xdr:rowOff>132467</xdr:rowOff>
    </xdr:to>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 cstate="print">
          <a:duotone>
            <a:schemeClr val="accent3">
              <a:shade val="45000"/>
              <a:satMod val="135000"/>
            </a:schemeClr>
            <a:prstClr val="white"/>
          </a:duotone>
          <a:alphaModFix amt="50000"/>
          <a:extLst>
            <a:ext uri="{28A0092B-C50C-407E-A947-70E740481C1C}">
              <a14:useLocalDpi xmlns:a14="http://schemas.microsoft.com/office/drawing/2010/main" val="0"/>
            </a:ext>
          </a:extLst>
        </a:blip>
        <a:stretch>
          <a:fillRect/>
        </a:stretch>
      </xdr:blipFill>
      <xdr:spPr>
        <a:xfrm>
          <a:off x="2457450" y="7594600"/>
          <a:ext cx="322967" cy="322967"/>
        </a:xfrm>
        <a:prstGeom prst="rect">
          <a:avLst/>
        </a:prstGeom>
      </xdr:spPr>
    </xdr:pic>
    <xdr:clientData/>
  </xdr:twoCellAnchor>
  <xdr:twoCellAnchor editAs="oneCell">
    <xdr:from>
      <xdr:col>4</xdr:col>
      <xdr:colOff>576967</xdr:colOff>
      <xdr:row>41</xdr:row>
      <xdr:rowOff>7187</xdr:rowOff>
    </xdr:from>
    <xdr:to>
      <xdr:col>4</xdr:col>
      <xdr:colOff>875417</xdr:colOff>
      <xdr:row>42</xdr:row>
      <xdr:rowOff>70687</xdr:rowOff>
    </xdr:to>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2" cstate="print">
          <a:alphaModFix amt="50000"/>
          <a:extLst>
            <a:ext uri="{28A0092B-C50C-407E-A947-70E740481C1C}">
              <a14:useLocalDpi xmlns:a14="http://schemas.microsoft.com/office/drawing/2010/main" val="0"/>
            </a:ext>
          </a:extLst>
        </a:blip>
        <a:stretch>
          <a:fillRect/>
        </a:stretch>
      </xdr:blipFill>
      <xdr:spPr>
        <a:xfrm>
          <a:off x="4069467" y="7557337"/>
          <a:ext cx="298450" cy="298450"/>
        </a:xfrm>
        <a:prstGeom prst="rect">
          <a:avLst/>
        </a:prstGeom>
      </xdr:spPr>
    </xdr:pic>
    <xdr:clientData/>
  </xdr:twoCellAnchor>
  <xdr:twoCellAnchor editAs="oneCell">
    <xdr:from>
      <xdr:col>4</xdr:col>
      <xdr:colOff>665867</xdr:colOff>
      <xdr:row>43</xdr:row>
      <xdr:rowOff>89737</xdr:rowOff>
    </xdr:from>
    <xdr:to>
      <xdr:col>5</xdr:col>
      <xdr:colOff>49104</xdr:colOff>
      <xdr:row>44</xdr:row>
      <xdr:rowOff>177824</xdr:rowOff>
    </xdr:to>
    <xdr:pic>
      <xdr:nvPicPr>
        <xdr:cNvPr id="14" name="Picture 13">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3" cstate="print">
          <a:alphaModFix amt="50000"/>
          <a:extLst>
            <a:ext uri="{28A0092B-C50C-407E-A947-70E740481C1C}">
              <a14:useLocalDpi xmlns:a14="http://schemas.microsoft.com/office/drawing/2010/main" val="0"/>
            </a:ext>
          </a:extLst>
        </a:blip>
        <a:stretch>
          <a:fillRect/>
        </a:stretch>
      </xdr:blipFill>
      <xdr:spPr>
        <a:xfrm>
          <a:off x="4158367" y="8008187"/>
          <a:ext cx="323037" cy="323037"/>
        </a:xfrm>
        <a:prstGeom prst="rect">
          <a:avLst/>
        </a:prstGeom>
      </xdr:spPr>
    </xdr:pic>
    <xdr:clientData/>
  </xdr:twoCellAnchor>
  <xdr:twoCellAnchor editAs="oneCell">
    <xdr:from>
      <xdr:col>3</xdr:col>
      <xdr:colOff>736600</xdr:colOff>
      <xdr:row>42</xdr:row>
      <xdr:rowOff>133350</xdr:rowOff>
    </xdr:from>
    <xdr:to>
      <xdr:col>4</xdr:col>
      <xdr:colOff>26050</xdr:colOff>
      <xdr:row>43</xdr:row>
      <xdr:rowOff>207660</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4" cstate="print">
          <a:alphaModFix amt="50000"/>
          <a:extLst>
            <a:ext uri="{28A0092B-C50C-407E-A947-70E740481C1C}">
              <a14:useLocalDpi xmlns:a14="http://schemas.microsoft.com/office/drawing/2010/main" val="0"/>
            </a:ext>
          </a:extLst>
        </a:blip>
        <a:stretch>
          <a:fillRect/>
        </a:stretch>
      </xdr:blipFill>
      <xdr:spPr>
        <a:xfrm>
          <a:off x="3232150" y="7867650"/>
          <a:ext cx="309260" cy="309260"/>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urav Yadav" refreshedDate="45883.495969328702" backgroundQuery="1" createdVersion="8" refreshedVersion="8" minRefreshableVersion="3" recordCount="0" supportSubquery="1" supportAdvancedDrill="1" xr:uid="{0FB9484F-3BAD-4A18-ACD3-AEEFA9D09D81}">
  <cacheSource type="external" connectionId="8"/>
  <cacheFields count="2">
    <cacheField name="[sales_persons_table].[Store Name].[Store Name]" caption="Store Name" numFmtId="0" hierarchy="34" level="1">
      <sharedItems containsSemiMixedTypes="0" containsNonDate="0" containsString="0"/>
    </cacheField>
    <cacheField name="[Measures].[# Product]" caption="# Product" numFmtId="0" hierarchy="48" level="32767"/>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0"/>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oneField="1">
      <fieldsUsage count="1">
        <fieldUsage x="1"/>
      </fieldsUsage>
    </cacheHierarchy>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urav Yadav" refreshedDate="45883.495974652775" backgroundQuery="1" createdVersion="8" refreshedVersion="8" minRefreshableVersion="3" recordCount="0" supportSubquery="1" supportAdvancedDrill="1" xr:uid="{4C510662-6A86-4DEF-83C5-EF845D9D672A}">
  <cacheSource type="external" connectionId="8"/>
  <cacheFields count="10">
    <cacheField name="[sales_persons_table].[Store Name].[Store Name]" caption="Store Name" numFmtId="0" hierarchy="34" level="1">
      <sharedItems containsSemiMixedTypes="0" containsNonDate="0" containsString="0"/>
    </cacheField>
    <cacheField name="[products_table].[Product Name].[Product Name]" caption="Product Name" numFmtId="0" hierarchy="27" level="1">
      <sharedItems count="100">
        <s v="A Splash"/>
        <s v="Above Brew"/>
        <s v="Administration Fusion"/>
        <s v="Against Rush"/>
        <s v="Alone Splash"/>
        <s v="Animal Breeze"/>
        <s v="Any Brew"/>
        <s v="Assume Mist"/>
        <s v="Attorney Mist"/>
        <s v="Audience Fusion"/>
        <s v="Bar Drop"/>
        <s v="Begin Brew"/>
        <s v="Boy Splash"/>
        <s v="Build Brew"/>
        <s v="Center Mist"/>
        <s v="Century Dew"/>
        <s v="Choice Mist"/>
        <s v="Clearly Brew"/>
        <s v="Common Splash"/>
        <s v="Dark Brew"/>
        <s v="Debate Rush"/>
        <s v="Democrat Dew"/>
        <s v="Despite Rush"/>
        <s v="Develop Breeze"/>
        <s v="Different Dew"/>
        <s v="Discussion Fusion"/>
        <s v="Door Brew"/>
        <s v="Eight Brew"/>
        <s v="Few Dew"/>
        <s v="For Splash"/>
        <s v="Friend Splash"/>
        <s v="Ground Rush"/>
        <s v="Heavy Rush"/>
        <s v="Hold Brew"/>
        <s v="Hotel Splash"/>
        <s v="Husband Rush"/>
        <s v="Include Breeze"/>
        <s v="Indeed Splash"/>
        <s v="Into Mist"/>
        <s v="Its Dew"/>
        <s v="Itself Breeze"/>
        <s v="Large Fusion"/>
        <s v="Left Breeze"/>
        <s v="Leg Rush"/>
        <s v="Let Dew"/>
        <s v="Level Splash"/>
        <s v="Majority Rush"/>
        <s v="Management Drop"/>
        <s v="Method Mist"/>
        <s v="Might Mist"/>
        <s v="Mind Dew"/>
        <s v="Minute Rush"/>
        <s v="Name Rush"/>
        <s v="Nice Mist"/>
        <s v="Note Splash"/>
        <s v="Now Mist"/>
        <s v="Of Rush"/>
        <s v="Only Dew"/>
        <s v="Onto Dew"/>
        <s v="Over Splash"/>
        <s v="Own Drop"/>
        <s v="Pay Mist"/>
        <s v="Piece Dew"/>
        <s v="Pm Fusion"/>
        <s v="Point Splash"/>
        <s v="Poor Breeze"/>
        <s v="Property Mist"/>
        <s v="Protect Rush"/>
        <s v="Question Breeze"/>
        <s v="Race Rush"/>
        <s v="Recent Splash"/>
        <s v="Record Fusion"/>
        <s v="Relate Mist"/>
        <s v="Represent Drop"/>
        <s v="Result Splash"/>
        <s v="Return Mist"/>
        <s v="Reveal Rush"/>
        <s v="Sea Drop"/>
        <s v="Second Splash"/>
        <s v="Series Mist"/>
        <s v="Side Brew"/>
        <s v="Society Rush"/>
        <s v="Soldier Splash"/>
        <s v="Somebody Fusion"/>
        <s v="Sometimes Dew"/>
        <s v="Street Breeze"/>
        <s v="Threat Mist"/>
        <s v="Throughout Fusion"/>
        <s v="Too Splash"/>
        <s v="Training Mist"/>
        <s v="Tv Breeze"/>
        <s v="Two Breeze"/>
        <s v="Value Fusion"/>
        <s v="Wait Drop"/>
        <s v="Way Splash"/>
        <s v="West Rush"/>
        <s v="What Rush"/>
        <s v="Window Dew"/>
        <s v="Woman Dew"/>
        <s v="Would Rush"/>
      </sharedItems>
    </cacheField>
    <cacheField name="[Measures].[Total Quantity]" caption="Total Quantity" numFmtId="0" hierarchy="44" level="32767"/>
    <cacheField name="[Measures].[Total Quantity Returned]" caption="Total Quantity Returned" numFmtId="0" hierarchy="45" level="32767"/>
    <cacheField name="[Measures].[Total Revenue]" caption="Total Revenue" numFmtId="0" hierarchy="39" level="32767"/>
    <cacheField name="[Measures].[Refund]" caption="Refund" numFmtId="0" hierarchy="47" level="32767"/>
    <cacheField name="[Measures].[Return Rate]" caption="Return Rate" numFmtId="0" hierarchy="46" level="32767"/>
    <cacheField name="[Measures].[COGS]" caption="COGS" numFmtId="0" hierarchy="40" level="32767"/>
    <cacheField name="[Measures].[Profit Margin]" caption="Profit Margin" numFmtId="0" hierarchy="41" level="32767"/>
    <cacheField name="[Measures].[% Profit Margin]" caption="% Profit Margin" numFmtId="0" hierarchy="42" level="32767"/>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1"/>
      </fieldsUsage>
    </cacheHierarchy>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0"/>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oneField="1">
      <fieldsUsage count="1">
        <fieldUsage x="4"/>
      </fieldsUsage>
    </cacheHierarchy>
    <cacheHierarchy uniqueName="[Measures].[COGS]" caption="COGS" measure="1" displayFolder="" measureGroup="Calculations" count="0" oneField="1">
      <fieldsUsage count="1">
        <fieldUsage x="7"/>
      </fieldsUsage>
    </cacheHierarchy>
    <cacheHierarchy uniqueName="[Measures].[Profit Margin]" caption="Profit Margin" measure="1" displayFolder="" measureGroup="Calculations" count="0" oneField="1">
      <fieldsUsage count="1">
        <fieldUsage x="8"/>
      </fieldsUsage>
    </cacheHierarchy>
    <cacheHierarchy uniqueName="[Measures].[% Profit Margin]" caption="% Profit Margin" measure="1" displayFolder="" measureGroup="Calculations" count="0" oneField="1">
      <fieldsUsage count="1">
        <fieldUsage x="9"/>
      </fieldsUsage>
    </cacheHierarchy>
    <cacheHierarchy uniqueName="[Measures].[# Transation]" caption="# Transation" measure="1" displayFolder="" measureGroup="Calculations" count="0"/>
    <cacheHierarchy uniqueName="[Measures].[Total Quantity]" caption="Total Quantity" measure="1" displayFolder="" measureGroup="Calculations" count="0" oneField="1">
      <fieldsUsage count="1">
        <fieldUsage x="2"/>
      </fieldsUsage>
    </cacheHierarchy>
    <cacheHierarchy uniqueName="[Measures].[Total Quantity Returned]" caption="Total Quantity Returned" measure="1" displayFolder="" measureGroup="Calculations" count="0" oneField="1">
      <fieldsUsage count="1">
        <fieldUsage x="3"/>
      </fieldsUsage>
    </cacheHierarchy>
    <cacheHierarchy uniqueName="[Measures].[Return Rate]" caption="Return Rate" measure="1" displayFolder="" measureGroup="Calculations" count="0" oneField="1">
      <fieldsUsage count="1">
        <fieldUsage x="6"/>
      </fieldsUsage>
    </cacheHierarchy>
    <cacheHierarchy uniqueName="[Measures].[Refund]" caption="Refund" measure="1" displayFolder="" measureGroup="Calculations" count="0" oneField="1">
      <fieldsUsage count="1">
        <fieldUsage x="5"/>
      </fieldsUsage>
    </cacheHierarchy>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urav Yadav" refreshedDate="45883.49597974537" backgroundQuery="1" createdVersion="8" refreshedVersion="8" minRefreshableVersion="3" recordCount="0" supportSubquery="1" supportAdvancedDrill="1" xr:uid="{51013804-DF98-4FA2-8816-1426D7AC7668}">
  <cacheSource type="external" connectionId="8"/>
  <cacheFields count="10">
    <cacheField name="[sales_persons_table].[Store Name].[Store Name]" caption="Store Name" numFmtId="0" hierarchy="34" level="1">
      <sharedItems containsSemiMixedTypes="0" containsNonDate="0" containsString="0"/>
    </cacheField>
    <cacheField name="[products_table].[Product Name].[Product Name]" caption="Product Name" numFmtId="0" hierarchy="27" level="1">
      <sharedItems count="100">
        <s v="A Splash"/>
        <s v="Above Brew"/>
        <s v="Administration Fusion"/>
        <s v="Against Rush"/>
        <s v="Alone Splash"/>
        <s v="Animal Breeze"/>
        <s v="Any Brew"/>
        <s v="Assume Mist"/>
        <s v="Attorney Mist"/>
        <s v="Audience Fusion"/>
        <s v="Bar Drop"/>
        <s v="Begin Brew"/>
        <s v="Boy Splash"/>
        <s v="Build Brew"/>
        <s v="Center Mist"/>
        <s v="Century Dew"/>
        <s v="Choice Mist"/>
        <s v="Clearly Brew"/>
        <s v="Common Splash"/>
        <s v="Dark Brew"/>
        <s v="Debate Rush"/>
        <s v="Democrat Dew"/>
        <s v="Despite Rush"/>
        <s v="Develop Breeze"/>
        <s v="Different Dew"/>
        <s v="Discussion Fusion"/>
        <s v="Door Brew"/>
        <s v="Eight Brew"/>
        <s v="Few Dew"/>
        <s v="For Splash"/>
        <s v="Friend Splash"/>
        <s v="Ground Rush"/>
        <s v="Heavy Rush"/>
        <s v="Hold Brew"/>
        <s v="Hotel Splash"/>
        <s v="Husband Rush"/>
        <s v="Include Breeze"/>
        <s v="Indeed Splash"/>
        <s v="Into Mist"/>
        <s v="Its Dew"/>
        <s v="Itself Breeze"/>
        <s v="Large Fusion"/>
        <s v="Left Breeze"/>
        <s v="Leg Rush"/>
        <s v="Let Dew"/>
        <s v="Level Splash"/>
        <s v="Majority Rush"/>
        <s v="Management Drop"/>
        <s v="Method Mist"/>
        <s v="Might Mist"/>
        <s v="Mind Dew"/>
        <s v="Minute Rush"/>
        <s v="Name Rush"/>
        <s v="Nice Mist"/>
        <s v="Note Splash"/>
        <s v="Now Mist"/>
        <s v="Of Rush"/>
        <s v="Only Dew"/>
        <s v="Onto Dew"/>
        <s v="Over Splash"/>
        <s v="Own Drop"/>
        <s v="Pay Mist"/>
        <s v="Piece Dew"/>
        <s v="Pm Fusion"/>
        <s v="Point Splash"/>
        <s v="Poor Breeze"/>
        <s v="Property Mist"/>
        <s v="Protect Rush"/>
        <s v="Question Breeze"/>
        <s v="Race Rush"/>
        <s v="Recent Splash"/>
        <s v="Record Fusion"/>
        <s v="Relate Mist"/>
        <s v="Represent Drop"/>
        <s v="Result Splash"/>
        <s v="Return Mist"/>
        <s v="Reveal Rush"/>
        <s v="Sea Drop"/>
        <s v="Second Splash"/>
        <s v="Series Mist"/>
        <s v="Side Brew"/>
        <s v="Society Rush"/>
        <s v="Soldier Splash"/>
        <s v="Somebody Fusion"/>
        <s v="Sometimes Dew"/>
        <s v="Street Breeze"/>
        <s v="Threat Mist"/>
        <s v="Throughout Fusion"/>
        <s v="Too Splash"/>
        <s v="Training Mist"/>
        <s v="Tv Breeze"/>
        <s v="Two Breeze"/>
        <s v="Value Fusion"/>
        <s v="Wait Drop"/>
        <s v="Way Splash"/>
        <s v="West Rush"/>
        <s v="What Rush"/>
        <s v="Window Dew"/>
        <s v="Woman Dew"/>
        <s v="Would Rush"/>
      </sharedItems>
    </cacheField>
    <cacheField name="[Measures].[Total Quantity]" caption="Total Quantity" numFmtId="0" hierarchy="44" level="32767"/>
    <cacheField name="[Measures].[Total Quantity Returned]" caption="Total Quantity Returned" numFmtId="0" hierarchy="45" level="32767"/>
    <cacheField name="[Measures].[Total Revenue]" caption="Total Revenue" numFmtId="0" hierarchy="39" level="32767"/>
    <cacheField name="[Measures].[Refund]" caption="Refund" numFmtId="0" hierarchy="47" level="32767"/>
    <cacheField name="[Measures].[Return Rate]" caption="Return Rate" numFmtId="0" hierarchy="46" level="32767"/>
    <cacheField name="[Measures].[COGS]" caption="COGS" numFmtId="0" hierarchy="40" level="32767"/>
    <cacheField name="[Measures].[Profit Margin]" caption="Profit Margin" numFmtId="0" hierarchy="41" level="32767"/>
    <cacheField name="[Measures].[% Profit Margin]" caption="% Profit Margin" numFmtId="0" hierarchy="42" level="32767"/>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1"/>
      </fieldsUsage>
    </cacheHierarchy>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0"/>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oneField="1">
      <fieldsUsage count="1">
        <fieldUsage x="4"/>
      </fieldsUsage>
    </cacheHierarchy>
    <cacheHierarchy uniqueName="[Measures].[COGS]" caption="COGS" measure="1" displayFolder="" measureGroup="Calculations" count="0" oneField="1">
      <fieldsUsage count="1">
        <fieldUsage x="7"/>
      </fieldsUsage>
    </cacheHierarchy>
    <cacheHierarchy uniqueName="[Measures].[Profit Margin]" caption="Profit Margin" measure="1" displayFolder="" measureGroup="Calculations" count="0" oneField="1">
      <fieldsUsage count="1">
        <fieldUsage x="8"/>
      </fieldsUsage>
    </cacheHierarchy>
    <cacheHierarchy uniqueName="[Measures].[% Profit Margin]" caption="% Profit Margin" measure="1" displayFolder="" measureGroup="Calculations" count="0" oneField="1">
      <fieldsUsage count="1">
        <fieldUsage x="9"/>
      </fieldsUsage>
    </cacheHierarchy>
    <cacheHierarchy uniqueName="[Measures].[# Transation]" caption="# Transation" measure="1" displayFolder="" measureGroup="Calculations" count="0"/>
    <cacheHierarchy uniqueName="[Measures].[Total Quantity]" caption="Total Quantity" measure="1" displayFolder="" measureGroup="Calculations" count="0" oneField="1">
      <fieldsUsage count="1">
        <fieldUsage x="2"/>
      </fieldsUsage>
    </cacheHierarchy>
    <cacheHierarchy uniqueName="[Measures].[Total Quantity Returned]" caption="Total Quantity Returned" measure="1" displayFolder="" measureGroup="Calculations" count="0" oneField="1">
      <fieldsUsage count="1">
        <fieldUsage x="3"/>
      </fieldsUsage>
    </cacheHierarchy>
    <cacheHierarchy uniqueName="[Measures].[Return Rate]" caption="Return Rate" measure="1" displayFolder="" measureGroup="Calculations" count="0" oneField="1">
      <fieldsUsage count="1">
        <fieldUsage x="6"/>
      </fieldsUsage>
    </cacheHierarchy>
    <cacheHierarchy uniqueName="[Measures].[Refund]" caption="Refund" measure="1" displayFolder="" measureGroup="Calculations" count="0" oneField="1">
      <fieldsUsage count="1">
        <fieldUsage x="5"/>
      </fieldsUsage>
    </cacheHierarchy>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urav Yadav" refreshedDate="45883.496027777779" backgroundQuery="1" createdVersion="8" refreshedVersion="8" minRefreshableVersion="3" recordCount="0" supportSubquery="1" supportAdvancedDrill="1" xr:uid="{624A989F-40FC-4DE8-8F4E-33BC6B1B82EB}">
  <cacheSource type="external" connectionId="8"/>
  <cacheFields count="5">
    <cacheField name="[products_table].[Product Name].[Product Name]" caption="Product Name" numFmtId="0" hierarchy="27" level="1">
      <sharedItems count="5">
        <s v="Attorney Mist"/>
        <s v="Begin Brew"/>
        <s v="Common Splash"/>
        <s v="Eight Brew"/>
        <s v="Onto Dew"/>
      </sharedItems>
    </cacheField>
    <cacheField name="[Measures].[Profit Margin]" caption="Profit Margin" numFmtId="0" hierarchy="41" level="32767"/>
    <cacheField name="[products_table].[Category].[Category]" caption="Category" numFmtId="0" hierarchy="28" level="1">
      <sharedItems count="8">
        <s v="Alcoholic Beverage"/>
        <s v="Coffee"/>
        <s v="Energy Drink"/>
        <s v="Juice"/>
        <s v="Soft Drink"/>
        <s v="Sports Drink"/>
        <s v="Tea"/>
        <s v="Water"/>
      </sharedItems>
    </cacheField>
    <cacheField name="[customers_table].[Gender].[Gender]" caption="Gender" numFmtId="0" hierarchy="3" level="1">
      <sharedItems containsSemiMixedTypes="0" containsNonDate="0" containsString="0"/>
    </cacheField>
    <cacheField name="[Date].[Month].[Month]" caption="Month" numFmtId="0" hierarchy="11"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2" memberValueDatatype="130" unbalanced="0">
      <fieldsUsage count="2">
        <fieldUsage x="-1"/>
        <fieldUsage x="3"/>
      </fieldsUsage>
    </cacheHierarchy>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4"/>
      </fieldsUsage>
    </cacheHierarchy>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urav Yadav" refreshedDate="45883.49613738426" backgroundQuery="1" createdVersion="8" refreshedVersion="8" minRefreshableVersion="3" recordCount="0" supportSubquery="1" supportAdvancedDrill="1" xr:uid="{C057D611-93B2-4FBB-9FFF-1B874BDFCBCA}">
  <cacheSource type="external" connectionId="8"/>
  <cacheFields count="6">
    <cacheField name="[Date].[Month].[Month]" caption="Month" numFmtId="0" hierarchy="11" level="1">
      <sharedItems count="12">
        <s v="Jan"/>
        <s v="Feb"/>
        <s v="Mar"/>
        <s v="Apr"/>
        <s v="May"/>
        <s v="Jun"/>
        <s v="Jul"/>
        <s v="Aug"/>
        <s v="Sep"/>
        <s v="Oct"/>
        <s v="Nov"/>
        <s v="Dec"/>
      </sharedItems>
    </cacheField>
    <cacheField name="[Measures].[Total Revenue]" caption="Total Revenue" numFmtId="0" hierarchy="39" level="32767"/>
    <cacheField name="[Measures].[Sum of Monthly Target]" caption="Sum of Monthly Target" numFmtId="0" hierarchy="38" level="32767"/>
    <cacheField name="[products_table].[Product Name].[Product Name]" caption="Product Name" numFmtId="0" hierarchy="27" level="1">
      <sharedItems containsSemiMixedTypes="0" containsNonDate="0" containsString="0"/>
    </cacheField>
    <cacheField name="[products_table].[Category].[Category]" caption="Category" numFmtId="0" hierarchy="28" level="1">
      <sharedItems containsSemiMixedTypes="0" containsNonDate="0" containsString="0"/>
    </cacheField>
    <cacheField name="[sales_persons_table].[Store Name].[Store Name]" caption="Store Name" numFmtId="0" hierarchy="34"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0"/>
      </fieldsUsage>
    </cacheHierarchy>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3"/>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5"/>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oneField="1">
      <fieldsUsage count="1">
        <fieldUsage x="2"/>
      </fieldsUsage>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oneField="1">
      <fieldsUsage count="1">
        <fieldUsage x="1"/>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urav Yadav" refreshedDate="45883.496141898147" backgroundQuery="1" createdVersion="8" refreshedVersion="8" minRefreshableVersion="3" recordCount="0" supportSubquery="1" supportAdvancedDrill="1" xr:uid="{F7A265A0-EA6F-4ADD-BDD9-D64CCE8C3ECD}">
  <cacheSource type="external" connectionId="8"/>
  <cacheFields count="5">
    <cacheField name="[Measures].[Total Revenue]" caption="Total Revenue" numFmtId="0" hierarchy="39" level="32767"/>
    <cacheField name="[sales_persons_table].[Store Name].[Store Name]" caption="Store Name" numFmtId="0" hierarchy="34" level="1">
      <sharedItems count="10">
        <s v="Barron-Fleming"/>
        <s v="Berg-Trujillo"/>
        <s v="Lee-Myers"/>
        <s v="Lopez"/>
        <s v="Martinez"/>
        <s v="Miller"/>
        <s v="Myers-Lopez"/>
        <s v="Novak PLC"/>
        <s v="Thomas"/>
        <s v="Valdez"/>
      </sharedItems>
    </cacheField>
    <cacheField name="[Measures].[Sum of Monthly Target]" caption="Sum of Monthly Target" numFmtId="0" hierarchy="38" level="32767"/>
    <cacheField name="[Date].[Month].[Month]" caption="Month" numFmtId="0" hierarchy="11" level="1">
      <sharedItems containsSemiMixedTypes="0" containsNonDate="0" containsString="0"/>
    </cacheField>
    <cacheField name="[products_table].[Category].[Category]" caption="Category" numFmtId="0" hierarchy="28"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1"/>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oneField="1">
      <fieldsUsage count="1">
        <fieldUsage x="2"/>
      </fieldsUsage>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urav Yadav" refreshedDate="45883.496148032405" backgroundQuery="1" createdVersion="8" refreshedVersion="8" minRefreshableVersion="3" recordCount="0" supportSubquery="1" supportAdvancedDrill="1" xr:uid="{29CD5BE2-7758-4FE7-A1C8-7A866D0E6430}">
  <cacheSource type="external" connectionId="8"/>
  <cacheFields count="6">
    <cacheField name="[Measures].[Total Revenue]" caption="Total Revenue" numFmtId="0" hierarchy="39" level="32767"/>
    <cacheField name="[sales_persons_table].[Store Name].[Store Name]" caption="Store Name" numFmtId="0" hierarchy="34" level="1">
      <sharedItems count="10">
        <s v="Barron-Fleming"/>
        <s v="Berg-Trujillo"/>
        <s v="Lee-Myers"/>
        <s v="Lopez"/>
        <s v="Martinez"/>
        <s v="Miller"/>
        <s v="Myers-Lopez"/>
        <s v="Novak PLC"/>
        <s v="Thomas"/>
        <s v="Valdez"/>
      </sharedItems>
    </cacheField>
    <cacheField name="[Date].[Month].[Month]" caption="Month" numFmtId="0" hierarchy="11" level="1">
      <sharedItems containsSemiMixedTypes="0" containsNonDate="0" containsString="0"/>
    </cacheField>
    <cacheField name="[products_table].[Category].[Category]" caption="Category" numFmtId="0" hierarchy="28" level="1">
      <sharedItems containsSemiMixedTypes="0" containsNonDate="0" containsString="0"/>
    </cacheField>
    <cacheField name="[Date].[Weekday].[Weekday]" caption="Weekday" numFmtId="0" hierarchy="12" level="1">
      <sharedItems count="7">
        <s v="Sun"/>
        <s v="Mon"/>
        <s v="Tue"/>
        <s v="Wed"/>
        <s v="Thu"/>
        <s v="Fri"/>
        <s v="Sat"/>
      </sharedItems>
    </cacheField>
    <cacheField name="Unsupported0" numFmtId="0" hierarchy="61" level="32767">
      <extLst>
        <ext xmlns:x14="http://schemas.microsoft.com/office/spreadsheetml/2009/9/main" uri="{63CAB8AC-B538-458d-9737-405883B0398D}">
          <x14:cacheField ignore="1"/>
        </ext>
      </extLst>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Weekday]" caption="Weekday" attribute="1" defaultMemberUniqueName="[Date].[Weekday].[All]" allUniqueName="[Date].[Weekday].[All]" dimensionUniqueName="[Date]" displayFolder="" count="2" memberValueDatatype="130" unbalanced="0">
      <fieldsUsage count="2">
        <fieldUsage x="-1"/>
        <fieldUsage x="4"/>
      </fieldsUsage>
    </cacheHierarchy>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1"/>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y uniqueName="Unsupported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urav Yadav" refreshedDate="45883.496153009262" backgroundQuery="1" createdVersion="8" refreshedVersion="8" minRefreshableVersion="3" recordCount="0" supportSubquery="1" supportAdvancedDrill="1" xr:uid="{3E3625D8-B6A7-41ED-8F50-2109C64FE105}">
  <cacheSource type="external" connectionId="8"/>
  <cacheFields count="6">
    <cacheField name="[Measures].[Total Revenue]" caption="Total Revenue" numFmtId="0" hierarchy="39" level="32767"/>
    <cacheField name="[sales_persons_table].[Store Name].[Store Name]" caption="Store Name" numFmtId="0" hierarchy="34" level="1">
      <sharedItems count="10">
        <s v="Barron-Fleming"/>
        <s v="Berg-Trujillo"/>
        <s v="Lee-Myers"/>
        <s v="Lopez"/>
        <s v="Martinez"/>
        <s v="Miller"/>
        <s v="Myers-Lopez"/>
        <s v="Novak PLC"/>
        <s v="Thomas"/>
        <s v="Valdez"/>
      </sharedItems>
    </cacheField>
    <cacheField name="[Date].[Month].[Month]" caption="Month" numFmtId="0" hierarchy="11" level="1">
      <sharedItems containsSemiMixedTypes="0" containsNonDate="0" containsString="0"/>
    </cacheField>
    <cacheField name="[products_table].[Category].[Category]" caption="Category" numFmtId="0" hierarchy="28" level="1">
      <sharedItems containsSemiMixedTypes="0" containsNonDate="0" containsString="0"/>
    </cacheField>
    <cacheField name="[Date].[Quarter].[Quarter]" caption="Quarter" numFmtId="0" hierarchy="13" level="1">
      <sharedItems count="4">
        <s v="Q-1"/>
        <s v="Q-2"/>
        <s v="Q-3"/>
        <s v="Q-4"/>
      </sharedItems>
    </cacheField>
    <cacheField name="Unsupported0" numFmtId="0" hierarchy="61" level="32767">
      <extLst>
        <ext xmlns:x14="http://schemas.microsoft.com/office/spreadsheetml/2009/9/main" uri="{63CAB8AC-B538-458d-9737-405883B0398D}">
          <x14:cacheField ignore="1"/>
        </ext>
      </extLst>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2" memberValueDatatype="130" unbalanced="0">
      <fieldsUsage count="2">
        <fieldUsage x="-1"/>
        <fieldUsage x="4"/>
      </fieldsUsage>
    </cacheHierarchy>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1"/>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y uniqueName="Unsupported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urav Yadav" refreshedDate="45883.496157986112" backgroundQuery="1" createdVersion="8" refreshedVersion="8" minRefreshableVersion="3" recordCount="0" supportSubquery="1" supportAdvancedDrill="1" xr:uid="{D46F7338-3417-4A8B-9C2B-1E1DE9764757}">
  <cacheSource type="external" connectionId="8"/>
  <cacheFields count="6">
    <cacheField name="[Measures].[Total Revenue]" caption="Total Revenue" numFmtId="0" hierarchy="39" level="32767"/>
    <cacheField name="[sales_persons_table].[Store Name].[Store Name]" caption="Store Name" numFmtId="0" hierarchy="34" level="1">
      <sharedItems count="10">
        <s v="Barron-Fleming"/>
        <s v="Berg-Trujillo"/>
        <s v="Lee-Myers"/>
        <s v="Lopez"/>
        <s v="Martinez"/>
        <s v="Miller"/>
        <s v="Myers-Lopez"/>
        <s v="Novak PLC"/>
        <s v="Thomas"/>
        <s v="Valdez"/>
      </sharedItems>
    </cacheField>
    <cacheField name="[Date].[Month].[Month]" caption="Month" numFmtId="0" hierarchy="11" level="1">
      <sharedItems containsSemiMixedTypes="0" containsNonDate="0" containsString="0"/>
    </cacheField>
    <cacheField name="[products_table].[Category].[Category]" caption="Category" numFmtId="0" hierarchy="28" level="1">
      <sharedItems containsSemiMixedTypes="0" containsNonDate="0" containsString="0"/>
    </cacheField>
    <cacheField name="[Date].[WeekType].[WeekType]" caption="WeekType" numFmtId="0" hierarchy="15" level="1">
      <sharedItems count="2">
        <s v="Weekday"/>
        <s v="Weekend"/>
      </sharedItems>
    </cacheField>
    <cacheField name="Unsupported0" numFmtId="0" hierarchy="61" level="32767">
      <extLst>
        <ext xmlns:x14="http://schemas.microsoft.com/office/spreadsheetml/2009/9/main" uri="{63CAB8AC-B538-458d-9737-405883B0398D}">
          <x14:cacheField ignore="1"/>
        </ext>
      </extLst>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2" memberValueDatatype="130" unbalanced="0">
      <fieldsUsage count="2">
        <fieldUsage x="-1"/>
        <fieldUsage x="4"/>
      </fieldsUsage>
    </cacheHierarchy>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1"/>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y uniqueName="Unsupported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urav Yadav" refreshedDate="45883.496495254629" backgroundQuery="1" createdVersion="8" refreshedVersion="8" minRefreshableVersion="3" recordCount="0" supportSubquery="1" supportAdvancedDrill="1" xr:uid="{137EBC19-2D5B-41CD-ADBC-A4AFF5925BDA}">
  <cacheSource type="external" connectionId="8"/>
  <cacheFields count="4">
    <cacheField name="[products_table].[Product Name].[Product Name]" caption="Product Name" numFmtId="0" hierarchy="27" level="1">
      <sharedItems count="5">
        <s v="Attorney Mist"/>
        <s v="Begin Brew"/>
        <s v="Common Splash"/>
        <s v="Eight Brew"/>
        <s v="Onto Dew"/>
      </sharedItems>
    </cacheField>
    <cacheField name="[Measures].[Profit Margin]" caption="Profit Margin" numFmtId="0" hierarchy="41" level="32767"/>
    <cacheField name="[customers_table].[Gender].[Gender]" caption="Gender" numFmtId="0" hierarchy="3" level="1">
      <sharedItems containsSemiMixedTypes="0" containsNonDate="0" containsString="0"/>
    </cacheField>
    <cacheField name="[products_table].[Category].[Category]" caption="Category" numFmtId="0" hierarchy="28"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2" memberValueDatatype="130" unbalanced="0">
      <fieldsUsage count="2">
        <fieldUsage x="-1"/>
        <fieldUsage x="2"/>
      </fieldsUsage>
    </cacheHierarchy>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urav Yadav" refreshedDate="45883.496498379631" backgroundQuery="1" createdVersion="8" refreshedVersion="8" minRefreshableVersion="3" recordCount="0" supportSubquery="1" supportAdvancedDrill="1" xr:uid="{D35E2F09-6230-4DCF-8C7F-1A5A1F4200F0}">
  <cacheSource type="external" connectionId="8"/>
  <cacheFields count="6">
    <cacheField name="[products_table].[Product Name].[Product Name]" caption="Product Name" numFmtId="0" hierarchy="27" level="1">
      <sharedItems count="100">
        <s v="A Splash"/>
        <s v="Above Brew"/>
        <s v="Administration Fusion"/>
        <s v="Against Rush"/>
        <s v="Alone Splash"/>
        <s v="Animal Breeze"/>
        <s v="Any Brew"/>
        <s v="Assume Mist"/>
        <s v="Attorney Mist"/>
        <s v="Audience Fusion"/>
        <s v="Bar Drop"/>
        <s v="Begin Brew"/>
        <s v="Boy Splash"/>
        <s v="Build Brew"/>
        <s v="Center Mist"/>
        <s v="Century Dew"/>
        <s v="Choice Mist"/>
        <s v="Clearly Brew"/>
        <s v="Common Splash"/>
        <s v="Dark Brew"/>
        <s v="Debate Rush"/>
        <s v="Democrat Dew"/>
        <s v="Despite Rush"/>
        <s v="Develop Breeze"/>
        <s v="Different Dew"/>
        <s v="Discussion Fusion"/>
        <s v="Door Brew"/>
        <s v="Eight Brew"/>
        <s v="Few Dew"/>
        <s v="For Splash"/>
        <s v="Friend Splash"/>
        <s v="Ground Rush"/>
        <s v="Heavy Rush"/>
        <s v="Hold Brew"/>
        <s v="Hotel Splash"/>
        <s v="Husband Rush"/>
        <s v="Include Breeze"/>
        <s v="Indeed Splash"/>
        <s v="Into Mist"/>
        <s v="Its Dew"/>
        <s v="Itself Breeze"/>
        <s v="Large Fusion"/>
        <s v="Left Breeze"/>
        <s v="Leg Rush"/>
        <s v="Let Dew"/>
        <s v="Level Splash"/>
        <s v="Majority Rush"/>
        <s v="Management Drop"/>
        <s v="Method Mist"/>
        <s v="Might Mist"/>
        <s v="Mind Dew"/>
        <s v="Minute Rush"/>
        <s v="Name Rush"/>
        <s v="Nice Mist"/>
        <s v="Note Splash"/>
        <s v="Now Mist"/>
        <s v="Of Rush"/>
        <s v="Only Dew"/>
        <s v="Onto Dew"/>
        <s v="Over Splash"/>
        <s v="Own Drop"/>
        <s v="Pay Mist"/>
        <s v="Piece Dew"/>
        <s v="Pm Fusion"/>
        <s v="Point Splash"/>
        <s v="Poor Breeze"/>
        <s v="Property Mist"/>
        <s v="Protect Rush"/>
        <s v="Question Breeze"/>
        <s v="Race Rush"/>
        <s v="Recent Splash"/>
        <s v="Record Fusion"/>
        <s v="Relate Mist"/>
        <s v="Represent Drop"/>
        <s v="Result Splash"/>
        <s v="Return Mist"/>
        <s v="Reveal Rush"/>
        <s v="Sea Drop"/>
        <s v="Second Splash"/>
        <s v="Series Mist"/>
        <s v="Side Brew"/>
        <s v="Society Rush"/>
        <s v="Soldier Splash"/>
        <s v="Somebody Fusion"/>
        <s v="Sometimes Dew"/>
        <s v="Street Breeze"/>
        <s v="Threat Mist"/>
        <s v="Throughout Fusion"/>
        <s v="Too Splash"/>
        <s v="Training Mist"/>
        <s v="Tv Breeze"/>
        <s v="Two Breeze"/>
        <s v="Value Fusion"/>
        <s v="Wait Drop"/>
        <s v="Way Splash"/>
        <s v="West Rush"/>
        <s v="What Rush"/>
        <s v="Window Dew"/>
        <s v="Woman Dew"/>
        <s v="Would Rush"/>
      </sharedItems>
    </cacheField>
    <cacheField name="[Measures].[Profit Margin]" caption="Profit Margin" numFmtId="0" hierarchy="41" level="32767"/>
    <cacheField name="[Measures].[Total Quantity]" caption="Total Quantity" numFmtId="0" hierarchy="44" level="32767"/>
    <cacheField name="[Measures].[Total Revenue]" caption="Total Revenue" numFmtId="0" hierarchy="39" level="32767"/>
    <cacheField name="[customers_table].[Gender].[Gender]" caption="Gender" numFmtId="0" hierarchy="3" level="1">
      <sharedItems containsSemiMixedTypes="0" containsNonDate="0" containsString="0"/>
    </cacheField>
    <cacheField name="[products_table].[Category].[Category]" caption="Category" numFmtId="0" hierarchy="28"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2" memberValueDatatype="130" unbalanced="0">
      <fieldsUsage count="2">
        <fieldUsage x="-1"/>
        <fieldUsage x="4"/>
      </fieldsUsage>
    </cacheHierarchy>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5"/>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oneField="1">
      <fieldsUsage count="1">
        <fieldUsage x="3"/>
      </fieldsUsage>
    </cacheHierarchy>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oneField="1">
      <fieldsUsage count="1">
        <fieldUsage x="2"/>
      </fieldsUsage>
    </cacheHierarchy>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urav Yadav" refreshedDate="45883.496501504633" backgroundQuery="1" createdVersion="8" refreshedVersion="8" minRefreshableVersion="3" recordCount="0" supportSubquery="1" supportAdvancedDrill="1" xr:uid="{9527A8B2-7FB0-4D5F-8851-D9D3779E7D90}">
  <cacheSource type="external" connectionId="8"/>
  <cacheFields count="14">
    <cacheField name="[products_table].[Product Name].[Product Name]" caption="Product Name" numFmtId="0" hierarchy="27" level="1">
      <sharedItems count="5">
        <s v="Let Dew"/>
        <s v="Name Rush"/>
        <s v="Only Dew"/>
        <s v="Society Rush"/>
        <s v="Training Mist"/>
      </sharedItems>
    </cacheField>
    <cacheField name="[Measures].[Profit Margin]" caption="Profit Margin" numFmtId="0" hierarchy="41" level="32767"/>
    <cacheField name="[Measures].[Total Revenue]" caption="Total Revenue" numFmtId="0" hierarchy="39" level="32767"/>
    <cacheField name="[Measures].[% Profit Margin]" caption="% Profit Margin" numFmtId="0" hierarchy="42" level="32767"/>
    <cacheField name="[Measures].[Total Quantity]" caption="Total Quantity" numFmtId="0" hierarchy="44" level="32767"/>
    <cacheField name="[Measures].[COGS]" caption="COGS" numFmtId="0" hierarchy="40" level="32767"/>
    <cacheField name="[Measures].[Return Rate]" caption="Return Rate" numFmtId="0" hierarchy="46" level="32767"/>
    <cacheField name="[Measures].[Refund Rate]" caption="Refund Rate" numFmtId="0" hierarchy="49" level="32767"/>
    <cacheField name="[Measures].[Average Age]" caption="Average Age" numFmtId="0" hierarchy="50" level="32767"/>
    <cacheField name="[customers_table].[Gender].[Gender]" caption="Gender" numFmtId="0" hierarchy="3" level="1">
      <sharedItems containsSemiMixedTypes="0" containsNonDate="0" containsString="0"/>
    </cacheField>
    <cacheField name="[Measures].[# Product]" caption="# Product" numFmtId="0" hierarchy="48" level="32767"/>
    <cacheField name="[Measures].[Total Customers]" caption="Total Customers" numFmtId="0" hierarchy="51" level="32767"/>
    <cacheField name="[Measures].[# Location]" caption="# Location" numFmtId="0" hierarchy="52" level="32767"/>
    <cacheField name="[products_table].[Category].[Category]" caption="Category" numFmtId="0" hierarchy="28"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2" memberValueDatatype="130" unbalanced="0">
      <fieldsUsage count="2">
        <fieldUsage x="-1"/>
        <fieldUsage x="9"/>
      </fieldsUsage>
    </cacheHierarchy>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1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oneField="1">
      <fieldsUsage count="1">
        <fieldUsage x="2"/>
      </fieldsUsage>
    </cacheHierarchy>
    <cacheHierarchy uniqueName="[Measures].[COGS]" caption="COGS" measure="1" displayFolder="" measureGroup="Calculations" count="0" oneField="1">
      <fieldsUsage count="1">
        <fieldUsage x="5"/>
      </fieldsUsage>
    </cacheHierarchy>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oneField="1">
      <fieldsUsage count="1">
        <fieldUsage x="3"/>
      </fieldsUsage>
    </cacheHierarchy>
    <cacheHierarchy uniqueName="[Measures].[# Transation]" caption="# Transation" measure="1" displayFolder="" measureGroup="Calculations" count="0"/>
    <cacheHierarchy uniqueName="[Measures].[Total Quantity]" caption="Total Quantity" measure="1" displayFolder="" measureGroup="Calculations" count="0" oneField="1">
      <fieldsUsage count="1">
        <fieldUsage x="4"/>
      </fieldsUsage>
    </cacheHierarchy>
    <cacheHierarchy uniqueName="[Measures].[Total Quantity Returned]" caption="Total Quantity Returned" measure="1" displayFolder="" measureGroup="Calculations" count="0"/>
    <cacheHierarchy uniqueName="[Measures].[Return Rate]" caption="Return Rate" measure="1" displayFolder="" measureGroup="Calculations" count="0" oneField="1">
      <fieldsUsage count="1">
        <fieldUsage x="6"/>
      </fieldsUsage>
    </cacheHierarchy>
    <cacheHierarchy uniqueName="[Measures].[Refund]" caption="Refund" measure="1" displayFolder="" measureGroup="Calculations" count="0"/>
    <cacheHierarchy uniqueName="[Measures].[# Product]" caption="# Product" measure="1" displayFolder="" measureGroup="Calculations" count="0" oneField="1">
      <fieldsUsage count="1">
        <fieldUsage x="10"/>
      </fieldsUsage>
    </cacheHierarchy>
    <cacheHierarchy uniqueName="[Measures].[Refund Rate]" caption="Refund Rate" measure="1" displayFolder="" measureGroup="Calculations" count="0" oneField="1">
      <fieldsUsage count="1">
        <fieldUsage x="7"/>
      </fieldsUsage>
    </cacheHierarchy>
    <cacheHierarchy uniqueName="[Measures].[Average Age]" caption="Average Age" measure="1" displayFolder="" measureGroup="Calculations" count="0" oneField="1">
      <fieldsUsage count="1">
        <fieldUsage x="8"/>
      </fieldsUsage>
    </cacheHierarchy>
    <cacheHierarchy uniqueName="[Measures].[Total Customers]" caption="Total Customers" measure="1" displayFolder="" measureGroup="Calculations" count="0" oneField="1">
      <fieldsUsage count="1">
        <fieldUsage x="11"/>
      </fieldsUsage>
    </cacheHierarchy>
    <cacheHierarchy uniqueName="[Measures].[# Location]" caption="# Location" measure="1" displayFolder="" measureGroup="Calculations" count="0" oneField="1">
      <fieldsUsage count="1">
        <fieldUsage x="12"/>
      </fieldsUsage>
    </cacheHierarchy>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urav Yadav" refreshedDate="45883.496504513889" backgroundQuery="1" createdVersion="8" refreshedVersion="8" minRefreshableVersion="3" recordCount="0" supportSubquery="1" supportAdvancedDrill="1" xr:uid="{9B2FA498-AA8F-4876-B60A-63DBEE7BF71C}">
  <cacheSource type="external" connectionId="8"/>
  <cacheFields count="5">
    <cacheField name="[products_table].[Product Name].[Product Name]" caption="Product Name" numFmtId="0" hierarchy="27" level="1">
      <sharedItems count="5">
        <s v="Attorney Mist"/>
        <s v="Begin Brew"/>
        <s v="Common Splash"/>
        <s v="Eight Brew"/>
        <s v="Onto Dew"/>
      </sharedItems>
    </cacheField>
    <cacheField name="[Measures].[Profit Margin]" caption="Profit Margin" numFmtId="0" hierarchy="41" level="32767"/>
    <cacheField name="[customers_table].[Gender].[Gender]" caption="Gender" numFmtId="0" hierarchy="3" level="1">
      <sharedItems count="2">
        <s v="Female"/>
        <s v="Male"/>
      </sharedItems>
    </cacheField>
    <cacheField name="[products_table].[Category].[Category]" caption="Category" numFmtId="0" hierarchy="28" level="1">
      <sharedItems containsSemiMixedTypes="0" containsNonDate="0" containsString="0"/>
    </cacheField>
    <cacheField name="Unsupported0" numFmtId="0" hierarchy="61" level="32767">
      <extLst>
        <ext xmlns:x14="http://schemas.microsoft.com/office/spreadsheetml/2009/9/main" uri="{63CAB8AC-B538-458d-9737-405883B0398D}">
          <x14:cacheField ignore="1"/>
        </ext>
      </extLst>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2" memberValueDatatype="130" unbalanced="0">
      <fieldsUsage count="2">
        <fieldUsage x="-1"/>
        <fieldUsage x="2"/>
      </fieldsUsage>
    </cacheHierarchy>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y uniqueName="Unsupported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urav Yadav" refreshedDate="45883.496508680553" backgroundQuery="1" createdVersion="8" refreshedVersion="8" minRefreshableVersion="3" recordCount="0" supportSubquery="1" supportAdvancedDrill="1" xr:uid="{B36DF7F1-3FCA-4C49-9E5B-24C105C67071}">
  <cacheSource type="external" connectionId="8"/>
  <cacheFields count="5">
    <cacheField name="[products_table].[Product Name].[Product Name]" caption="Product Name" numFmtId="0" hierarchy="27" level="1">
      <sharedItems count="5">
        <s v="Attorney Mist"/>
        <s v="Begin Brew"/>
        <s v="Common Splash"/>
        <s v="Eight Brew"/>
        <s v="Onto Dew"/>
      </sharedItems>
    </cacheField>
    <cacheField name="[Measures].[Profit Margin]" caption="Profit Margin" numFmtId="0" hierarchy="41" level="32767"/>
    <cacheField name="[customers_table].[Custom].[Custom]" caption="Custom" numFmtId="0" hierarchy="7" level="1">
      <sharedItems count="5">
        <s v="0-20"/>
        <s v="21-30"/>
        <s v="31-40"/>
        <s v="41-50"/>
        <s v="51+"/>
      </sharedItems>
    </cacheField>
    <cacheField name="[customers_table].[Gender].[Gender]" caption="Gender" numFmtId="0" hierarchy="3" level="1">
      <sharedItems containsSemiMixedTypes="0" containsNonDate="0" containsString="0"/>
    </cacheField>
    <cacheField name="[products_table].[Category].[Category]" caption="Category" numFmtId="0" hierarchy="28"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2" memberValueDatatype="130" unbalanced="0">
      <fieldsUsage count="2">
        <fieldUsage x="-1"/>
        <fieldUsage x="3"/>
      </fieldsUsage>
    </cacheHierarchy>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2" memberValueDatatype="130" unbalanced="0">
      <fieldsUsage count="2">
        <fieldUsage x="-1"/>
        <fieldUsage x="2"/>
      </fieldsUsage>
    </cacheHierarchy>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urav Yadav" refreshedDate="45883.496511226855" backgroundQuery="1" createdVersion="8" refreshedVersion="8" minRefreshableVersion="3" recordCount="0" supportSubquery="1" supportAdvancedDrill="1" xr:uid="{12090D9C-C52E-4665-A1C4-9029394FBC7D}">
  <cacheSource type="external" connectionId="8"/>
  <cacheFields count="5">
    <cacheField name="[products_table].[Product Name].[Product Name]" caption="Product Name" numFmtId="0" hierarchy="27" level="1">
      <sharedItems count="5">
        <s v="Attorney Mist"/>
        <s v="Begin Brew"/>
        <s v="Common Splash"/>
        <s v="Eight Brew"/>
        <s v="Onto Dew"/>
      </sharedItems>
    </cacheField>
    <cacheField name="[Measures].[Profit Margin]" caption="Profit Margin" numFmtId="0" hierarchy="41" level="32767"/>
    <cacheField name="[customers_table].[Full Name].[Full Name]" caption="Full Name" numFmtId="0" hierarchy="2" level="1">
      <sharedItems count="5">
        <s v="John Brown"/>
        <s v="Judith Simmons"/>
        <s v="Kristine Barrett"/>
        <s v="Laura Gross"/>
        <s v="Paul Noble"/>
      </sharedItems>
    </cacheField>
    <cacheField name="[customers_table].[Gender].[Gender]" caption="Gender" numFmtId="0" hierarchy="3" level="1">
      <sharedItems containsSemiMixedTypes="0" containsNonDate="0" containsString="0"/>
    </cacheField>
    <cacheField name="[products_table].[Category].[Category]" caption="Category" numFmtId="0" hierarchy="28"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2"/>
      </fieldsUsage>
    </cacheHierarchy>
    <cacheHierarchy uniqueName="[customers_table].[Gender]" caption="Gender" attribute="1" defaultMemberUniqueName="[customers_table].[Gender].[All]" allUniqueName="[customers_table].[Gender].[All]" dimensionUniqueName="[customers_table]" displayFolder="" count="2" memberValueDatatype="130" unbalanced="0">
      <fieldsUsage count="2">
        <fieldUsage x="-1"/>
        <fieldUsage x="3"/>
      </fieldsUsage>
    </cacheHierarchy>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urav Yadav" refreshedDate="45883.49651365741" backgroundQuery="1" createdVersion="8" refreshedVersion="8" minRefreshableVersion="3" recordCount="0" supportSubquery="1" supportAdvancedDrill="1" xr:uid="{F9AC5C57-EBF0-4C92-A8A7-452EAB622DB6}">
  <cacheSource type="external" connectionId="8"/>
  <cacheFields count="5">
    <cacheField name="[products_table].[Product Name].[Product Name]" caption="Product Name" numFmtId="0" hierarchy="27" level="1">
      <sharedItems count="5">
        <s v="Attorney Mist"/>
        <s v="Begin Brew"/>
        <s v="Common Splash"/>
        <s v="Eight Brew"/>
        <s v="Onto Dew"/>
      </sharedItems>
    </cacheField>
    <cacheField name="[Measures].[Profit Margin]" caption="Profit Margin" numFmtId="0" hierarchy="41" level="32767"/>
    <cacheField name="[customers_table].[Full Name].[Full Name]" caption="Full Name" numFmtId="0" hierarchy="2" level="1">
      <sharedItems count="5">
        <s v="Bobby Abbott"/>
        <s v="Christine Hawkins"/>
        <s v="Jeffery Powell"/>
        <s v="Lisa West"/>
        <s v="Travis Ewing"/>
      </sharedItems>
    </cacheField>
    <cacheField name="[customers_table].[Gender].[Gender]" caption="Gender" numFmtId="0" hierarchy="3" level="1">
      <sharedItems containsSemiMixedTypes="0" containsNonDate="0" containsString="0"/>
    </cacheField>
    <cacheField name="[products_table].[Category].[Category]" caption="Category" numFmtId="0" hierarchy="28"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2"/>
      </fieldsUsage>
    </cacheHierarchy>
    <cacheHierarchy uniqueName="[customers_table].[Gender]" caption="Gender" attribute="1" defaultMemberUniqueName="[customers_table].[Gender].[All]" allUniqueName="[customers_table].[Gender].[All]" dimensionUniqueName="[customers_table]" displayFolder="" count="2" memberValueDatatype="130" unbalanced="0">
      <fieldsUsage count="2">
        <fieldUsage x="-1"/>
        <fieldUsage x="3"/>
      </fieldsUsage>
    </cacheHierarchy>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urav Yadav" refreshedDate="45883.49651597222" backgroundQuery="1" createdVersion="8" refreshedVersion="8" minRefreshableVersion="3" recordCount="0" supportSubquery="1" supportAdvancedDrill="1" xr:uid="{1C8BD2A7-5CCB-4F58-A4DA-41797DD8C5F0}">
  <cacheSource type="external" connectionId="8"/>
  <cacheFields count="6">
    <cacheField name="[products_table].[Product Name].[Product Name]" caption="Product Name" numFmtId="0" hierarchy="27" level="1">
      <sharedItems count="5">
        <s v="Attorney Mist"/>
        <s v="Begin Brew"/>
        <s v="Common Splash"/>
        <s v="Eight Brew"/>
        <s v="Onto Dew"/>
      </sharedItems>
    </cacheField>
    <cacheField name="[Measures].[Profit Margin]" caption="Profit Margin" numFmtId="0" hierarchy="41" level="32767"/>
    <cacheField name="[customers_table].[Full Name].[Full Name]" caption="Full Name" numFmtId="0" hierarchy="2" level="1">
      <sharedItems count="5">
        <s v="Bobby Abbott"/>
        <s v="Christine Hawkins"/>
        <s v="Jeffery Powell"/>
        <s v="Lisa West"/>
        <s v="Travis Ewing"/>
      </sharedItems>
    </cacheField>
    <cacheField name="[customers_table].[Location].[Location]" caption="Location" numFmtId="0" hierarchy="4" level="1">
      <sharedItems count="5">
        <s v="Florida"/>
        <s v="Indiana"/>
        <s v="Maryland"/>
        <s v="New York"/>
        <s v="Wisconsin"/>
      </sharedItems>
    </cacheField>
    <cacheField name="[customers_table].[Gender].[Gender]" caption="Gender" numFmtId="0" hierarchy="3" level="1">
      <sharedItems containsSemiMixedTypes="0" containsNonDate="0" containsString="0"/>
    </cacheField>
    <cacheField name="[products_table].[Category].[Category]" caption="Category" numFmtId="0" hierarchy="28"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2"/>
      </fieldsUsage>
    </cacheHierarchy>
    <cacheHierarchy uniqueName="[customers_table].[Gender]" caption="Gender" attribute="1" defaultMemberUniqueName="[customers_table].[Gender].[All]" allUniqueName="[customers_table].[Gender].[All]" dimensionUniqueName="[customers_table]" displayFolder="" count="2" memberValueDatatype="130" unbalanced="0">
      <fieldsUsage count="2">
        <fieldUsage x="-1"/>
        <fieldUsage x="4"/>
      </fieldsUsage>
    </cacheHierarchy>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3"/>
      </fieldsUsage>
    </cacheHierarchy>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5"/>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urav Yadav" refreshedDate="45883.496518402775" backgroundQuery="1" createdVersion="8" refreshedVersion="8" minRefreshableVersion="3" recordCount="0" supportSubquery="1" supportAdvancedDrill="1" xr:uid="{A89CB6B5-0842-48A2-BB1C-8B6FB922E880}">
  <cacheSource type="external" connectionId="8"/>
  <cacheFields count="6">
    <cacheField name="[products_table].[Product Name].[Product Name]" caption="Product Name" numFmtId="0" hierarchy="27" level="1">
      <sharedItems count="5">
        <s v="Attorney Mist"/>
        <s v="Begin Brew"/>
        <s v="Common Splash"/>
        <s v="Eight Brew"/>
        <s v="Onto Dew"/>
      </sharedItems>
    </cacheField>
    <cacheField name="[Measures].[Profit Margin]" caption="Profit Margin" numFmtId="0" hierarchy="41" level="32767"/>
    <cacheField name="[customers_table].[Full Name].[Full Name]" caption="Full Name" numFmtId="0" hierarchy="2" level="1">
      <sharedItems count="5">
        <s v="John Brown"/>
        <s v="Judith Simmons"/>
        <s v="Kristine Barrett"/>
        <s v="Laura Gross"/>
        <s v="Paul Noble"/>
      </sharedItems>
    </cacheField>
    <cacheField name="[customers_table].[Location].[Location]" caption="Location" numFmtId="0" hierarchy="4" level="1">
      <sharedItems count="5">
        <s v="California"/>
        <s v="Michigan"/>
        <s v="Missouri"/>
        <s v="Virginia"/>
        <s v="Washington"/>
      </sharedItems>
    </cacheField>
    <cacheField name="[customers_table].[Gender].[Gender]" caption="Gender" numFmtId="0" hierarchy="3" level="1">
      <sharedItems containsSemiMixedTypes="0" containsNonDate="0" containsString="0"/>
    </cacheField>
    <cacheField name="[products_table].[Category].[Category]" caption="Category" numFmtId="0" hierarchy="28"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2"/>
      </fieldsUsage>
    </cacheHierarchy>
    <cacheHierarchy uniqueName="[customers_table].[Gender]" caption="Gender" attribute="1" defaultMemberUniqueName="[customers_table].[Gender].[All]" allUniqueName="[customers_table].[Gender].[All]" dimensionUniqueName="[customers_table]" displayFolder="" count="2" memberValueDatatype="130" unbalanced="0">
      <fieldsUsage count="2">
        <fieldUsage x="-1"/>
        <fieldUsage x="4"/>
      </fieldsUsage>
    </cacheHierarchy>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3"/>
      </fieldsUsage>
    </cacheHierarchy>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5"/>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urav Yadav" refreshedDate="45883.496521527777" backgroundQuery="1" createdVersion="8" refreshedVersion="8" minRefreshableVersion="3" recordCount="0" supportSubquery="1" supportAdvancedDrill="1" xr:uid="{2197683F-D12B-4F72-BCE0-5C2FDCDBC837}">
  <cacheSource type="external" connectionId="8"/>
  <cacheFields count="8">
    <cacheField name="[products_table].[Product Name].[Product Name]" caption="Product Name" numFmtId="0" hierarchy="27" level="1">
      <sharedItems count="5">
        <s v="Attorney Mist"/>
        <s v="Begin Brew"/>
        <s v="Common Splash"/>
        <s v="Eight Brew"/>
        <s v="Onto Dew"/>
      </sharedItems>
    </cacheField>
    <cacheField name="[Measures].[Profit Margin]" caption="Profit Margin" numFmtId="0" hierarchy="41" level="32767"/>
    <cacheField name="[customers_table].[Full Name].[Full Name]" caption="Full Name" numFmtId="0" hierarchy="2" level="1">
      <sharedItems count="5">
        <s v="Bobby Abbott"/>
        <s v="Christine Hawkins"/>
        <s v="Jeffery Powell"/>
        <s v="Lisa West"/>
        <s v="Travis Ewing"/>
      </sharedItems>
    </cacheField>
    <cacheField name="[customers_table].[Location].[Location]" caption="Location" numFmtId="0" hierarchy="4" level="1">
      <sharedItems count="5">
        <s v="Florida"/>
        <s v="Indiana"/>
        <s v="Maryland"/>
        <s v="New York"/>
        <s v="Wisconsin"/>
      </sharedItems>
    </cacheField>
    <cacheField name="[Date].[Month].[Month]" caption="Month" numFmtId="0" hierarchy="11" level="1">
      <sharedItems count="12">
        <s v="Jan"/>
        <s v="Feb"/>
        <s v="Mar"/>
        <s v="Apr"/>
        <s v="May"/>
        <s v="Jun"/>
        <s v="Jul"/>
        <s v="Aug"/>
        <s v="Sep"/>
        <s v="Oct"/>
        <s v="Nov"/>
        <s v="Dec"/>
      </sharedItems>
    </cacheField>
    <cacheField name="[customers_table].[Gender].[Gender]" caption="Gender" numFmtId="0" hierarchy="3" level="1">
      <sharedItems containsSemiMixedTypes="0" containsNonDate="0" containsString="0"/>
    </cacheField>
    <cacheField name="[products_table].[Category].[Category]" caption="Category" numFmtId="0" hierarchy="28" level="1">
      <sharedItems containsSemiMixedTypes="0" containsNonDate="0" containsString="0"/>
    </cacheField>
    <cacheField name="Unsupported0" numFmtId="0" hierarchy="61" level="32767">
      <extLst>
        <ext xmlns:x14="http://schemas.microsoft.com/office/spreadsheetml/2009/9/main" uri="{63CAB8AC-B538-458d-9737-405883B0398D}">
          <x14:cacheField ignore="1"/>
        </ext>
      </extLst>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2"/>
      </fieldsUsage>
    </cacheHierarchy>
    <cacheHierarchy uniqueName="[customers_table].[Gender]" caption="Gender" attribute="1" defaultMemberUniqueName="[customers_table].[Gender].[All]" allUniqueName="[customers_table].[Gender].[All]" dimensionUniqueName="[customers_table]" displayFolder="" count="2" memberValueDatatype="130" unbalanced="0">
      <fieldsUsage count="2">
        <fieldUsage x="-1"/>
        <fieldUsage x="5"/>
      </fieldsUsage>
    </cacheHierarchy>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3"/>
      </fieldsUsage>
    </cacheHierarchy>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4"/>
      </fieldsUsage>
    </cacheHierarchy>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6"/>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y uniqueName="Unsupported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urav Yadav" refreshedDate="45883.496523958333" backgroundQuery="1" createdVersion="8" refreshedVersion="8" minRefreshableVersion="3" recordCount="0" supportSubquery="1" supportAdvancedDrill="1" xr:uid="{277BBCEB-65FC-4B0B-A5F4-A9F04000F078}">
  <cacheSource type="external" connectionId="8"/>
  <cacheFields count="7">
    <cacheField name="[products_table].[Product Name].[Product Name]" caption="Product Name" numFmtId="0" hierarchy="27" level="1">
      <sharedItems count="5">
        <s v="Attorney Mist"/>
        <s v="Begin Brew"/>
        <s v="Common Splash"/>
        <s v="Eight Brew"/>
        <s v="Onto Dew"/>
      </sharedItems>
    </cacheField>
    <cacheField name="[Measures].[Profit Margin]" caption="Profit Margin" numFmtId="0" hierarchy="41" level="32767"/>
    <cacheField name="[customers_table].[Full Name].[Full Name]" caption="Full Name" numFmtId="0" hierarchy="2" level="1">
      <sharedItems count="5">
        <s v="Bobby Abbott"/>
        <s v="Christine Hawkins"/>
        <s v="Jeffery Powell"/>
        <s v="Lisa West"/>
        <s v="Travis Ewing"/>
      </sharedItems>
    </cacheField>
    <cacheField name="[customers_table].[Location].[Location]" caption="Location" numFmtId="0" hierarchy="4" level="1">
      <sharedItems count="5">
        <s v="Florida"/>
        <s v="Indiana"/>
        <s v="Maryland"/>
        <s v="New York"/>
        <s v="Wisconsin"/>
      </sharedItems>
    </cacheField>
    <cacheField name="[Date].[Weekday].[Weekday]" caption="Weekday" numFmtId="0" hierarchy="12" level="1">
      <sharedItems count="7">
        <s v="Sun"/>
        <s v="Mon"/>
        <s v="Tue"/>
        <s v="Wed"/>
        <s v="Thu"/>
        <s v="Fri"/>
        <s v="Sat"/>
      </sharedItems>
    </cacheField>
    <cacheField name="[customers_table].[Gender].[Gender]" caption="Gender" numFmtId="0" hierarchy="3" level="1">
      <sharedItems containsSemiMixedTypes="0" containsNonDate="0" containsString="0"/>
    </cacheField>
    <cacheField name="[products_table].[Category].[Category]" caption="Category" numFmtId="0" hierarchy="28"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2"/>
      </fieldsUsage>
    </cacheHierarchy>
    <cacheHierarchy uniqueName="[customers_table].[Gender]" caption="Gender" attribute="1" defaultMemberUniqueName="[customers_table].[Gender].[All]" allUniqueName="[customers_table].[Gender].[All]" dimensionUniqueName="[customers_table]" displayFolder="" count="2" memberValueDatatype="130" unbalanced="0">
      <fieldsUsage count="2">
        <fieldUsage x="-1"/>
        <fieldUsage x="5"/>
      </fieldsUsage>
    </cacheHierarchy>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3"/>
      </fieldsUsage>
    </cacheHierarchy>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Weekday]" caption="Weekday" attribute="1" defaultMemberUniqueName="[Date].[Weekday].[All]" allUniqueName="[Date].[Weekday].[All]" dimensionUniqueName="[Date]" displayFolder="" count="2" memberValueDatatype="130" unbalanced="0">
      <fieldsUsage count="2">
        <fieldUsage x="-1"/>
        <fieldUsage x="4"/>
      </fieldsUsage>
    </cacheHierarchy>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6"/>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urav Yadav" refreshedDate="45883.496768750003" backgroundQuery="1" createdVersion="8" refreshedVersion="8" minRefreshableVersion="3" recordCount="0" supportSubquery="1" supportAdvancedDrill="1" xr:uid="{100A41F4-CCD4-4246-81ED-3E6862A49347}">
  <cacheSource type="external" connectionId="8"/>
  <cacheFields count="4">
    <cacheField name="[Measures].[Total Revenue]" caption="Total Revenue" numFmtId="0" hierarchy="39" level="32767"/>
    <cacheField name="[sales_persons_table].[Store Name].[Store Name]" caption="Store Name" numFmtId="0" hierarchy="34" level="1">
      <sharedItems count="10">
        <s v="Barron-Fleming"/>
        <s v="Berg-Trujillo"/>
        <s v="Lee-Myers"/>
        <s v="Lopez"/>
        <s v="Martinez"/>
        <s v="Miller"/>
        <s v="Myers-Lopez"/>
        <s v="Novak PLC"/>
        <s v="Thomas"/>
        <s v="Valdez"/>
      </sharedItems>
    </cacheField>
    <cacheField name="[Measures].[Sum of Monthly Target]" caption="Sum of Monthly Target" numFmtId="0" hierarchy="38" level="32767"/>
    <cacheField name="[Date].[Month].[Month]" caption="Month" numFmtId="0" hierarchy="11"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1"/>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oneField="1">
      <fieldsUsage count="1">
        <fieldUsage x="2"/>
      </fieldsUsage>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urav Yadav" refreshedDate="45883.496771527774" backgroundQuery="1" createdVersion="8" refreshedVersion="8" minRefreshableVersion="3" recordCount="0" supportSubquery="1" supportAdvancedDrill="1" xr:uid="{E7EDF52C-0776-4E67-89C9-6F7E4F743D4A}">
  <cacheSource type="external" connectionId="8"/>
  <cacheFields count="3">
    <cacheField name="[Measures].[Total Revenue]" caption="Total Revenue" numFmtId="0" hierarchy="39" level="32767"/>
    <cacheField name="[Date].[Month].[Month]" caption="Month" numFmtId="0" hierarchy="11" level="1">
      <sharedItems count="12">
        <s v="Jan"/>
        <s v="Feb"/>
        <s v="Mar"/>
        <s v="Apr"/>
        <s v="May"/>
        <s v="Jun"/>
        <s v="Jul"/>
        <s v="Aug"/>
        <s v="Sep"/>
        <s v="Oct"/>
        <s v="Nov"/>
        <s v="Dec"/>
      </sharedItems>
    </cacheField>
    <cacheField name="[sales_persons_table].[Store Name].[Store Name]" caption="Store Name" numFmtId="0" hierarchy="34"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
      </fieldsUsage>
    </cacheHierarchy>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2"/>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urav Yadav" refreshedDate="45883.496773842591" backgroundQuery="1" createdVersion="8" refreshedVersion="8" minRefreshableVersion="3" recordCount="0" supportSubquery="1" supportAdvancedDrill="1" xr:uid="{B09EA6B4-DF2F-4486-9EA6-58E8F3F2AB19}">
  <cacheSource type="external" connectionId="8"/>
  <cacheFields count="4">
    <cacheField name="[Measures].[Total Revenue]" caption="Total Revenue" numFmtId="0" hierarchy="39" level="32767"/>
    <cacheField name="[Date].[Month].[Month]" caption="Month" numFmtId="0" hierarchy="11" level="1">
      <sharedItems count="12">
        <s v="Jan"/>
        <s v="Feb"/>
        <s v="Mar"/>
        <s v="Apr"/>
        <s v="May"/>
        <s v="Jun"/>
        <s v="Jul"/>
        <s v="Aug"/>
        <s v="Sep"/>
        <s v="Oct"/>
        <s v="Nov"/>
        <s v="Dec"/>
      </sharedItems>
    </cacheField>
    <cacheField name="[sales_persons_table].[Store Name].[Store Name]" caption="Store Name" numFmtId="0" hierarchy="34" level="1">
      <sharedItems containsSemiMixedTypes="0" containsNonDate="0" containsString="0"/>
    </cacheField>
    <cacheField name="Unsupported0" numFmtId="0" hierarchy="61" level="32767">
      <extLst>
        <ext xmlns:x14="http://schemas.microsoft.com/office/spreadsheetml/2009/9/main" uri="{63CAB8AC-B538-458d-9737-405883B0398D}">
          <x14:cacheField ignore="1"/>
        </ext>
      </extLst>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
      </fieldsUsage>
    </cacheHierarchy>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2"/>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y uniqueName="Unsupported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urav Yadav" refreshedDate="45883.496776273147" backgroundQuery="1" createdVersion="8" refreshedVersion="8" minRefreshableVersion="3" recordCount="0" supportSubquery="1" supportAdvancedDrill="1" xr:uid="{97D166F5-C077-4ED0-A602-563D8D33A720}">
  <cacheSource type="external" connectionId="8"/>
  <cacheFields count="12">
    <cacheField name="[Measures].[Total Revenue]" caption="Total Revenue" numFmtId="0" hierarchy="39" level="32767"/>
    <cacheField name="[Measures].[COGS]" caption="COGS" numFmtId="0" hierarchy="40" level="32767"/>
    <cacheField name="[Measures].[Profit Margin]" caption="Profit Margin" numFmtId="0" hierarchy="41" level="32767"/>
    <cacheField name="[Measures].[% Profit Margin]" caption="% Profit Margin" numFmtId="0" hierarchy="42" level="32767"/>
    <cacheField name="[Measures].[# Transation]" caption="# Transation" numFmtId="0" hierarchy="43" level="32767"/>
    <cacheField name="[Measures].[Total Quantity]" caption="Total Quantity" numFmtId="0" hierarchy="44" level="32767"/>
    <cacheField name="[Measures].[Total Quantity Returned]" caption="Total Quantity Returned" numFmtId="0" hierarchy="45" level="32767"/>
    <cacheField name="[Measures].[Return Rate]" caption="Return Rate" numFmtId="0" hierarchy="46" level="32767"/>
    <cacheField name="[Measures].[Refund]" caption="Refund" numFmtId="0" hierarchy="47" level="32767"/>
    <cacheField name="[Date].[Month].[Month]" caption="Month" numFmtId="0" hierarchy="11" level="1">
      <sharedItems containsSemiMixedTypes="0" containsNonDate="0" containsString="0"/>
    </cacheField>
    <cacheField name="[Measures].[# Product]" caption="# Product" numFmtId="0" hierarchy="48" level="32767"/>
    <cacheField name="[sales_persons_table].[Store Name].[Store Name]" caption="Store Name" numFmtId="0" hierarchy="34"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9"/>
      </fieldsUsage>
    </cacheHierarchy>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11"/>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oneField="1">
      <fieldsUsage count="1">
        <fieldUsage x="1"/>
      </fieldsUsage>
    </cacheHierarchy>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oneField="1">
      <fieldsUsage count="1">
        <fieldUsage x="3"/>
      </fieldsUsage>
    </cacheHierarchy>
    <cacheHierarchy uniqueName="[Measures].[# Transation]" caption="# Transation" measure="1" displayFolder="" measureGroup="Calculations" count="0" oneField="1">
      <fieldsUsage count="1">
        <fieldUsage x="4"/>
      </fieldsUsage>
    </cacheHierarchy>
    <cacheHierarchy uniqueName="[Measures].[Total Quantity]" caption="Total Quantity" measure="1" displayFolder="" measureGroup="Calculations" count="0" oneField="1">
      <fieldsUsage count="1">
        <fieldUsage x="5"/>
      </fieldsUsage>
    </cacheHierarchy>
    <cacheHierarchy uniqueName="[Measures].[Total Quantity Returned]" caption="Total Quantity Returned" measure="1" displayFolder="" measureGroup="Calculations" count="0" oneField="1">
      <fieldsUsage count="1">
        <fieldUsage x="6"/>
      </fieldsUsage>
    </cacheHierarchy>
    <cacheHierarchy uniqueName="[Measures].[Return Rate]" caption="Return Rate" measure="1" displayFolder="" measureGroup="Calculations" count="0" oneField="1">
      <fieldsUsage count="1">
        <fieldUsage x="7"/>
      </fieldsUsage>
    </cacheHierarchy>
    <cacheHierarchy uniqueName="[Measures].[Refund]" caption="Refund" measure="1" displayFolder="" measureGroup="Calculations" count="0" oneField="1">
      <fieldsUsage count="1">
        <fieldUsage x="8"/>
      </fieldsUsage>
    </cacheHierarchy>
    <cacheHierarchy uniqueName="[Measures].[# Product]" caption="# Product" measure="1" displayFolder="" measureGroup="Calculations" count="0" oneField="1">
      <fieldsUsage count="1">
        <fieldUsage x="10"/>
      </fieldsUsage>
    </cacheHierarchy>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urav Yadav" refreshedDate="45883.496778587963" backgroundQuery="1" createdVersion="8" refreshedVersion="8" minRefreshableVersion="3" recordCount="0" supportSubquery="1" supportAdvancedDrill="1" xr:uid="{C7892BFA-A056-48A0-B43A-5034F1E35E91}">
  <cacheSource type="external" connectionId="8"/>
  <cacheFields count="4">
    <cacheField name="[Measures].[Total Revenue]" caption="Total Revenue" numFmtId="0" hierarchy="39" level="32767"/>
    <cacheField name="[sales_persons_table].[Store Name].[Store Name]" caption="Store Name" numFmtId="0" hierarchy="34" level="1">
      <sharedItems count="10">
        <s v="Barron-Fleming"/>
        <s v="Berg-Trujillo"/>
        <s v="Lee-Myers"/>
        <s v="Lopez"/>
        <s v="Martinez"/>
        <s v="Miller"/>
        <s v="Myers-Lopez"/>
        <s v="Novak PLC"/>
        <s v="Thomas"/>
        <s v="Valdez"/>
      </sharedItems>
    </cacheField>
    <cacheField name="[Measures].[Sum of Monthly Target]" caption="Sum of Monthly Target" numFmtId="0" hierarchy="38" level="32767"/>
    <cacheField name="[Date].[Month].[Month]" caption="Month" numFmtId="0" hierarchy="11"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1"/>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oneField="1">
      <fieldsUsage count="1">
        <fieldUsage x="2"/>
      </fieldsUsage>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urav Yadav" refreshedDate="45883.496781134258" backgroundQuery="1" createdVersion="8" refreshedVersion="8" minRefreshableVersion="3" recordCount="0" supportSubquery="1" supportAdvancedDrill="1" xr:uid="{F9113415-FFA1-43CD-86AB-63D21A80E589}">
  <cacheSource type="external" connectionId="8"/>
  <cacheFields count="2">
    <cacheField name="[Date].[Month].[Month]" caption="Month" numFmtId="0" hierarchy="11" level="1">
      <sharedItems count="12">
        <s v="Jan"/>
        <s v="Feb"/>
        <s v="Mar"/>
        <s v="Apr"/>
        <s v="May"/>
        <s v="Jun"/>
        <s v="Jul"/>
        <s v="Aug"/>
        <s v="Sep"/>
        <s v="Oct"/>
        <s v="Nov"/>
        <s v="Dec"/>
      </sharedItems>
    </cacheField>
    <cacheField name="[sales_persons_table].[Store Name].[Store Name]" caption="Store Name" numFmtId="0" hierarchy="34"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0"/>
      </fieldsUsage>
    </cacheHierarchy>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1"/>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urav Yadav" refreshedDate="45883.495984490743" backgroundQuery="1" createdVersion="3" refreshedVersion="8" minRefreshableVersion="3" recordCount="0" supportSubquery="1" supportAdvancedDrill="1" xr:uid="{4EE37B8E-E264-473F-9DB1-E720F30303BA}">
  <cacheSource type="external" connectionId="8">
    <extLst>
      <ext xmlns:x14="http://schemas.microsoft.com/office/spreadsheetml/2009/9/main" uri="{F057638F-6D5F-4e77-A914-E7F072B9BCA8}">
        <x14:sourceConnection name="ThisWorkbookDataModel"/>
      </ext>
    </extLst>
  </cacheSource>
  <cacheFields count="0"/>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630652707"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urav Yadav" refreshedDate="45883.496126851853" backgroundQuery="1" createdVersion="3" refreshedVersion="8" minRefreshableVersion="3" recordCount="0" supportSubquery="1" supportAdvancedDrill="1" xr:uid="{55A24099-25B5-495F-8993-ABE23B523BE6}">
  <cacheSource type="external" connectionId="8">
    <extLst>
      <ext xmlns:x14="http://schemas.microsoft.com/office/spreadsheetml/2009/9/main" uri="{F057638F-6D5F-4e77-A914-E7F072B9BCA8}">
        <x14:sourceConnection name="ThisWorkbookDataModel"/>
      </ext>
    </extLst>
  </cacheSource>
  <cacheFields count="0"/>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06074823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F437CCA-DF5C-4D36-B13D-CC79239F74CB}" name="PivotTable3" cacheId="501" applyNumberFormats="0" applyBorderFormats="0" applyFontFormats="0" applyPatternFormats="0" applyAlignmentFormats="0" applyWidthHeightFormats="1" dataCaption="Values" tag="5e2f103a-eb4a-4574-a97c-6a8085959663" updatedVersion="8" minRefreshableVersion="3" useAutoFormatting="1" subtotalHiddenItems="1" rowGrandTotals="0" colGrandTotals="0" itemPrintTitles="1" createdVersion="8" indent="0" compact="0" compactData="0" multipleFieldFilters="0" chartFormat="9">
  <location ref="Q8:Y108" firstHeaderRow="0" firstDataRow="1" firstDataCol="1"/>
  <pivotFields count="10">
    <pivotField compact="0" allDrilled="1" outline="0" subtotalTop="0" showAll="0" dataSourceSort="1" defaultSubtotal="0" defaultAttributeDrillState="1"/>
    <pivotField axis="axisRow" compact="0" allDrilled="1" outline="0" subtotalTop="0" showAll="0" sortType="descending" defaultSubtotal="0" defaultAttributeDrillState="1">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autoSortScope>
        <pivotArea dataOnly="0" outline="0" fieldPosition="0">
          <references count="1">
            <reference field="4294967294" count="1" selected="0">
              <x v="3"/>
            </reference>
          </references>
        </pivotArea>
      </autoSortScope>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s>
  <rowFields count="1">
    <field x="1"/>
  </rowFields>
  <rowItems count="100">
    <i>
      <x v="11"/>
    </i>
    <i>
      <x v="59"/>
    </i>
    <i>
      <x v="80"/>
    </i>
    <i>
      <x v="27"/>
    </i>
    <i>
      <x v="58"/>
    </i>
    <i>
      <x v="91"/>
    </i>
    <i>
      <x v="18"/>
    </i>
    <i>
      <x v="72"/>
    </i>
    <i>
      <x v="52"/>
    </i>
    <i>
      <x v="8"/>
    </i>
    <i>
      <x v="90"/>
    </i>
    <i>
      <x v="63"/>
    </i>
    <i>
      <x v="50"/>
    </i>
    <i>
      <x v="6"/>
    </i>
    <i>
      <x v="35"/>
    </i>
    <i>
      <x v="15"/>
    </i>
    <i>
      <x v="48"/>
    </i>
    <i>
      <x v="24"/>
    </i>
    <i>
      <x v="87"/>
    </i>
    <i>
      <x v="1"/>
    </i>
    <i>
      <x v="2"/>
    </i>
    <i>
      <x v="13"/>
    </i>
    <i>
      <x v="94"/>
    </i>
    <i>
      <x v="12"/>
    </i>
    <i>
      <x v="46"/>
    </i>
    <i>
      <x v="98"/>
    </i>
    <i>
      <x v="49"/>
    </i>
    <i>
      <x v="21"/>
    </i>
    <i>
      <x v="77"/>
    </i>
    <i>
      <x v="75"/>
    </i>
    <i>
      <x v="30"/>
    </i>
    <i>
      <x v="4"/>
    </i>
    <i>
      <x v="45"/>
    </i>
    <i>
      <x v="29"/>
    </i>
    <i>
      <x v="25"/>
    </i>
    <i>
      <x v="79"/>
    </i>
    <i>
      <x v="78"/>
    </i>
    <i>
      <x v="19"/>
    </i>
    <i>
      <x v="3"/>
    </i>
    <i>
      <x v="7"/>
    </i>
    <i>
      <x v="97"/>
    </i>
    <i>
      <x v="60"/>
    </i>
    <i>
      <x v="54"/>
    </i>
    <i>
      <x v="28"/>
    </i>
    <i>
      <x/>
    </i>
    <i>
      <x v="81"/>
    </i>
    <i>
      <x v="43"/>
    </i>
    <i>
      <x v="55"/>
    </i>
    <i>
      <x v="32"/>
    </i>
    <i>
      <x v="66"/>
    </i>
    <i>
      <x v="95"/>
    </i>
    <i>
      <x v="34"/>
    </i>
    <i>
      <x v="20"/>
    </i>
    <i>
      <x v="5"/>
    </i>
    <i>
      <x v="93"/>
    </i>
    <i>
      <x v="65"/>
    </i>
    <i>
      <x v="67"/>
    </i>
    <i>
      <x v="22"/>
    </i>
    <i>
      <x v="71"/>
    </i>
    <i>
      <x v="37"/>
    </i>
    <i>
      <x v="92"/>
    </i>
    <i>
      <x v="42"/>
    </i>
    <i>
      <x v="69"/>
    </i>
    <i>
      <x v="51"/>
    </i>
    <i>
      <x v="89"/>
    </i>
    <i>
      <x v="56"/>
    </i>
    <i>
      <x v="39"/>
    </i>
    <i>
      <x v="14"/>
    </i>
    <i>
      <x v="70"/>
    </i>
    <i>
      <x v="9"/>
    </i>
    <i>
      <x v="61"/>
    </i>
    <i>
      <x v="76"/>
    </i>
    <i>
      <x v="47"/>
    </i>
    <i>
      <x v="64"/>
    </i>
    <i>
      <x v="33"/>
    </i>
    <i>
      <x v="74"/>
    </i>
    <i>
      <x v="68"/>
    </i>
    <i>
      <x v="88"/>
    </i>
    <i>
      <x v="62"/>
    </i>
    <i>
      <x v="38"/>
    </i>
    <i>
      <x v="84"/>
    </i>
    <i>
      <x v="82"/>
    </i>
    <i>
      <x v="96"/>
    </i>
    <i>
      <x v="44"/>
    </i>
    <i>
      <x v="57"/>
    </i>
    <i>
      <x v="31"/>
    </i>
    <i>
      <x v="73"/>
    </i>
    <i>
      <x v="17"/>
    </i>
    <i>
      <x v="53"/>
    </i>
    <i>
      <x v="36"/>
    </i>
    <i>
      <x v="16"/>
    </i>
    <i>
      <x v="85"/>
    </i>
    <i>
      <x v="83"/>
    </i>
    <i>
      <x v="23"/>
    </i>
    <i>
      <x v="10"/>
    </i>
    <i>
      <x v="26"/>
    </i>
    <i>
      <x v="99"/>
    </i>
    <i>
      <x v="41"/>
    </i>
    <i>
      <x v="40"/>
    </i>
    <i>
      <x v="86"/>
    </i>
  </rowItems>
  <colFields count="1">
    <field x="-2"/>
  </colFields>
  <colItems count="8">
    <i>
      <x/>
    </i>
    <i i="1">
      <x v="1"/>
    </i>
    <i i="2">
      <x v="2"/>
    </i>
    <i i="3">
      <x v="3"/>
    </i>
    <i i="4">
      <x v="4"/>
    </i>
    <i i="5">
      <x v="5"/>
    </i>
    <i i="6">
      <x v="6"/>
    </i>
    <i i="7">
      <x v="7"/>
    </i>
  </colItems>
  <dataFields count="8">
    <dataField name="Quantity" fld="2" subtotal="count" baseField="1" baseItem="11"/>
    <dataField name="Returned Qty" fld="3" subtotal="count" baseField="0" baseItem="0"/>
    <dataField fld="7" subtotal="count" baseField="0" baseItem="0"/>
    <dataField name="Revenue" fld="4" subtotal="count" baseField="1" baseItem="11"/>
    <dataField fld="5" subtotal="count" baseField="0" baseItem="0"/>
    <dataField fld="6" subtotal="count" baseField="0" baseItem="0"/>
    <dataField fld="8" subtotal="count" baseField="0" baseItem="0"/>
    <dataField fld="9" subtotal="count" baseField="0" baseItem="0"/>
  </dataField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persons_table].[Store Name].&amp;[Martinez]"/>
      </members>
    </pivotHierarchy>
    <pivotHierarchy dragToData="1"/>
    <pivotHierarchy dragToData="1"/>
    <pivotHierarchy dragToData="1"/>
    <pivotHierarchy dragToData="1"/>
    <pivotHierarchy dragToRow="0" dragToCol="0" dragToPage="0" dragToData="1" caption="Revenu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Quantity"/>
    <pivotHierarchy dragToRow="0" dragToCol="0" dragToPage="0" dragToData="1" caption="Returned Q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sales_persons_tabl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F919266-A174-4091-9AE2-55938286A4C2}" name="PivotTable2" cacheId="651" applyNumberFormats="0" applyBorderFormats="0" applyFontFormats="0" applyPatternFormats="0" applyAlignmentFormats="0" applyWidthHeightFormats="1" dataCaption="Values" tag="5de2a302-0837-4acb-9711-dbb62dfeebcb" updatedVersion="8" minRefreshableVersion="3" useAutoFormatting="1" subtotalHiddenItems="1" itemPrintTitles="1" createdVersion="8" indent="0" outline="1" outlineData="1" multipleFieldFilters="0" chartFormat="5">
  <location ref="G18:I31" firstHeaderRow="0" firstDataRow="1" firstDataCol="1"/>
  <pivotFields count="4">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13">
    <i>
      <x/>
    </i>
    <i>
      <x v="1"/>
    </i>
    <i>
      <x v="2"/>
    </i>
    <i>
      <x v="3"/>
    </i>
    <i>
      <x v="4"/>
    </i>
    <i>
      <x v="5"/>
    </i>
    <i>
      <x v="6"/>
    </i>
    <i>
      <x v="7"/>
    </i>
    <i>
      <x v="8"/>
    </i>
    <i>
      <x v="9"/>
    </i>
    <i>
      <x v="10"/>
    </i>
    <i>
      <x v="11"/>
    </i>
    <i t="grand">
      <x/>
    </i>
  </rowItems>
  <colFields count="1">
    <field x="-2"/>
  </colFields>
  <colItems count="2">
    <i>
      <x/>
    </i>
    <i i="1">
      <x v="1"/>
    </i>
  </colItems>
  <dataFields count="2">
    <dataField fld="0" subtotal="count" baseField="0" baseItem="0" numFmtId="168"/>
    <dataField name="Total Revenue2" fld="3" subtotal="count" showDataAs="percentDiff" baseField="1" baseItem="1048828" numFmtId="10">
      <extLst>
        <ext xmlns:x14="http://schemas.microsoft.com/office/spreadsheetml/2009/9/main" uri="{E15A36E0-9728-4e99-A89B-3F7291B0FE68}">
          <x14:dataField sourceField="0" uniqueName="[__Xl2].[Measures].[Total Revenue]"/>
        </ext>
      </extLst>
    </dataField>
  </dataFields>
  <formats count="1">
    <format dxfId="49">
      <pivotArea collapsedLevelsAreSubtotals="1" fieldPosition="0">
        <references count="2">
          <reference field="4294967294" count="1" selected="0">
            <x v="1"/>
          </reference>
          <reference field="1" count="0"/>
        </references>
      </pivotArea>
    </format>
  </formats>
  <chartFormats count="1">
    <chartFormat chart="4" format="0"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persons_table].[Store Name].&amp;[Martinez]"/>
      </members>
    </pivotHierarch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sales_person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2CF62F4-1A97-4FDD-A1DE-813764183360}" name="PivotTable1" cacheId="648" applyNumberFormats="0" applyBorderFormats="0" applyFontFormats="0" applyPatternFormats="0" applyAlignmentFormats="0" applyWidthHeightFormats="1" dataCaption="Values" tag="3b3bd28d-0ae3-4710-9ac0-a76a05ecd9ec" updatedVersion="8" minRefreshableVersion="3" useAutoFormatting="1" subtotalHiddenItems="1" itemPrintTitles="1" createdVersion="8" indent="0" outline="1" outlineData="1" multipleFieldFilters="0" chartFormat="10">
  <location ref="D18:E31" firstHeaderRow="1" firstDataRow="1" firstDataCol="1"/>
  <pivotFields count="3">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Items count="1">
    <i/>
  </colItems>
  <dataFields count="1">
    <dataField fld="0" subtotal="count" baseField="0" baseItem="0" numFmtId="168"/>
  </dataFields>
  <formats count="1">
    <format dxfId="0">
      <pivotArea outline="0" collapsedLevelsAreSubtotals="1" fieldPosition="0"/>
    </format>
  </formats>
  <chartFormats count="1">
    <chartFormat chart="4" format="0"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persons_table].[Store Name].&amp;[Berg-Trujillo]"/>
      </members>
    </pivotHierarch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sales_person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2433B03-067C-4CAA-99CB-B2DC5BD773A9}" name="PivotTable4" cacheId="654" applyNumberFormats="0" applyBorderFormats="0" applyFontFormats="0" applyPatternFormats="0" applyAlignmentFormats="0" applyWidthHeightFormats="1" dataCaption="Values" tag="e536829d-834d-4985-8005-91a3aa83012e" updatedVersion="8" minRefreshableVersion="3" useAutoFormatting="1" subtotalHiddenItems="1" itemPrintTitles="1" createdVersion="8" indent="0" outline="1" outlineData="1" multipleFieldFilters="0" chartFormat="5">
  <location ref="B8:K9" firstHeaderRow="0" firstDataRow="1" firstDataCol="0"/>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Items count="1">
    <i/>
  </rowItems>
  <colFields count="1">
    <field x="-2"/>
  </colFields>
  <colItems count="10">
    <i>
      <x/>
    </i>
    <i i="1">
      <x v="1"/>
    </i>
    <i i="2">
      <x v="2"/>
    </i>
    <i i="3">
      <x v="3"/>
    </i>
    <i i="4">
      <x v="4"/>
    </i>
    <i i="5">
      <x v="5"/>
    </i>
    <i i="6">
      <x v="6"/>
    </i>
    <i i="7">
      <x v="7"/>
    </i>
    <i i="8">
      <x v="8"/>
    </i>
    <i i="9">
      <x v="9"/>
    </i>
  </colItems>
  <dataFields count="10">
    <dataField fld="0" subtotal="count" baseField="0" baseItem="0" numFmtId="168"/>
    <dataField fld="1" subtotal="count" baseField="0" baseItem="0" numFmtId="168"/>
    <dataField fld="2" subtotal="count" baseField="0" baseItem="0" numFmtId="168"/>
    <dataField fld="3" subtotal="count" baseField="0" baseItem="0" numFmtId="166"/>
    <dataField fld="4" subtotal="count" baseField="0" baseItem="0"/>
    <dataField fld="5" subtotal="count" baseField="0" baseItem="0"/>
    <dataField fld="6" subtotal="count" baseField="0" baseItem="0"/>
    <dataField fld="7" subtotal="count" baseField="0" baseItem="0" numFmtId="166"/>
    <dataField fld="8" subtotal="count" baseField="0" baseItem="0" numFmtId="168"/>
    <dataField fld="10" subtotal="count" baseField="0" baseItem="0"/>
  </dataFields>
  <formats count="7">
    <format dxfId="56">
      <pivotArea outline="0" collapsedLevelsAreSubtotals="1" fieldPosition="0"/>
    </format>
    <format dxfId="55">
      <pivotArea outline="0" collapsedLevelsAreSubtotals="1" fieldPosition="0">
        <references count="1">
          <reference field="4294967294" count="1" selected="0">
            <x v="3"/>
          </reference>
        </references>
      </pivotArea>
    </format>
    <format dxfId="54">
      <pivotArea outline="0" collapsedLevelsAreSubtotals="1" fieldPosition="0">
        <references count="1">
          <reference field="4294967294" count="1" selected="0">
            <x v="7"/>
          </reference>
        </references>
      </pivotArea>
    </format>
    <format dxfId="53">
      <pivotArea outline="0" collapsedLevelsAreSubtotals="1" fieldPosition="0">
        <references count="1">
          <reference field="4294967294" count="1" selected="0">
            <x v="0"/>
          </reference>
        </references>
      </pivotArea>
    </format>
    <format dxfId="52">
      <pivotArea outline="0" collapsedLevelsAreSubtotals="1" fieldPosition="0">
        <references count="1">
          <reference field="4294967294" count="1" selected="0">
            <x v="1"/>
          </reference>
        </references>
      </pivotArea>
    </format>
    <format dxfId="51">
      <pivotArea outline="0" collapsedLevelsAreSubtotals="1" fieldPosition="0">
        <references count="1">
          <reference field="4294967294" count="1" selected="0">
            <x v="2"/>
          </reference>
        </references>
      </pivotArea>
    </format>
    <format dxfId="50">
      <pivotArea outline="0" collapsedLevelsAreSubtotals="1" fieldPosition="0">
        <references count="1">
          <reference field="4294967294" count="1" selected="0">
            <x v="8"/>
          </reference>
        </references>
      </pivotArea>
    </format>
  </formats>
  <chartFormats count="1">
    <chartFormat chart="4" format="0"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persons_table].[Store Name].&amp;[Berg-Trujillo]"/>
      </members>
    </pivotHierarch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sales_person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7B25A62-4D0B-4008-BFD8-DFDB3C3B1C93}" name="Month TR" cacheId="585" applyNumberFormats="0" applyBorderFormats="0" applyFontFormats="0" applyPatternFormats="0" applyAlignmentFormats="0" applyWidthHeightFormats="1" dataCaption="Values" tag="7e73d296-4644-45b5-a0b0-823847cad3b5" updatedVersion="8" minRefreshableVersion="3" useAutoFormatting="1" subtotalHiddenItems="1" rowGrandTotals="0" colGrandTotals="0" itemPrintTitles="1" createdVersion="8" indent="0" compact="0" compactData="0" multipleFieldFilters="0" chartFormat="24">
  <location ref="N8:P20" firstHeaderRow="0" firstDataRow="1" firstDataCol="1"/>
  <pivotFields count="6">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name="Revenue" fld="1" subtotal="count" baseField="0" baseItem="0"/>
    <dataField name=" Target" fld="2" baseField="0" baseItem="0"/>
  </dataFields>
  <formats count="1">
    <format dxfId="16">
      <pivotArea outline="0" collapsedLevelsAreSubtotals="1" fieldPosition="0"/>
    </format>
  </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Product Name].&amp;[A Splash]"/>
      </members>
    </pivotHierarchy>
    <pivotHierarchy multipleItemSelectionAllowed="1" dragToData="1">
      <members count="1" level="1">
        <member name="[products_table].[Category].&amp;[Alcoholic Beverage]"/>
      </members>
    </pivotHierarchy>
    <pivotHierarchy dragToData="1"/>
    <pivotHierarchy dragToData="1"/>
    <pivotHierarchy dragToData="1"/>
    <pivotHierarchy dragToData="1"/>
    <pivotHierarchy dragToData="1"/>
    <pivotHierarchy multipleItemSelectionAllowed="1" dragToData="1">
      <members count="1" level="1">
        <member name="[sales_persons_table].[Store Name].&amp;[Berg-Trujillo]"/>
      </members>
    </pivotHierarchy>
    <pivotHierarchy dragToData="1"/>
    <pivotHierarchy dragToData="1"/>
    <pivotHierarchy dragToData="1"/>
    <pivotHierarchy dragToData="1" caption=" Monthly Target"/>
    <pivotHierarchy dragToRow="0" dragToCol="0" dragToPage="0" dragToData="1" caption="Revenu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sales_persons_table]"/>
        <x15:activeTabTopLevelEntity name="[monthly_store_targets]"/>
        <x15:activeTabTopLevelEntity name="[customers_tabl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407E184-407A-489C-9DDC-10EC87048E9C}" name="PivotTable4" cacheId="498" applyNumberFormats="0" applyBorderFormats="0" applyFontFormats="0" applyPatternFormats="0" applyAlignmentFormats="0" applyWidthHeightFormats="1" dataCaption="Values" tag="6769cc3e-1f72-4874-809a-c73ce9b552df" updatedVersion="8" minRefreshableVersion="3" useAutoFormatting="1" subtotalHiddenItems="1" rowGrandTotals="0" colGrandTotals="0" itemPrintTitles="1" createdVersion="8" indent="0" compact="0" compactData="0" multipleFieldFilters="0" chartFormat="9">
  <location ref="CJ8:CJ9" firstHeaderRow="1" firstDataRow="1" firstDataCol="0"/>
  <pivotFields count="2">
    <pivotField compact="0" allDrilled="1" outline="0" subtotalTop="0" showAll="0" dataSourceSort="1" defaultSubtotal="0" defaultAttributeDrillState="1"/>
    <pivotField dataField="1" compact="0" outline="0" subtotalTop="0" showAll="0" defaultSubtotal="0"/>
  </pivotFields>
  <rowItems count="1">
    <i/>
  </rowItems>
  <colItems count="1">
    <i/>
  </colItems>
  <dataFields count="1">
    <dataField fld="1" subtotal="count" baseField="0" baseItem="0"/>
  </dataField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sales_persons_table].[Store Name].&amp;[Martinez]"/>
      </members>
    </pivotHierarchy>
    <pivotHierarchy dragToData="1"/>
    <pivotHierarchy dragToData="1"/>
    <pivotHierarchy dragToData="1"/>
    <pivotHierarchy dragToData="1"/>
    <pivotHierarchy dragToRow="0" dragToCol="0" dragToPage="0" dragToData="1" caption="Revenu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Quantity"/>
    <pivotHierarchy dragToRow="0" dragToCol="0" dragToPage="0" dragToData="1" caption="Returned Q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sales_persons_tabl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EE2ABA3-1DD5-47E5-BCC9-D0E3392B0261}" name="PivotTable8" cacheId="594" applyNumberFormats="0" applyBorderFormats="0" applyFontFormats="0" applyPatternFormats="0" applyAlignmentFormats="0" applyWidthHeightFormats="1" dataCaption="Values" tag="7e73d296-4644-45b5-a0b0-823847cad3b5" updatedVersion="8" minRefreshableVersion="3" useAutoFormatting="1" subtotalHiddenItems="1" itemPrintTitles="1" createdVersion="8" indent="0" compact="0" compactData="0" multipleFieldFilters="0" chartFormat="24">
  <location ref="AQ8:AS13" firstHeaderRow="0" firstDataRow="1" firstDataCol="1"/>
  <pivotFields count="6">
    <pivotField dataField="1" compact="0" outline="0" subtotalTop="0" showAll="0" defaultSubtotal="0"/>
    <pivotField compact="0" allDrilled="1" outline="0" subtotalTop="0" showAll="0" sortType="descending" defaultSubtotal="0" defaultAttributeDrillState="1">
      <items count="10">
        <item x="0"/>
        <item s="1" x="1"/>
        <item x="2"/>
        <item x="3"/>
        <item x="4"/>
        <item x="5"/>
        <item x="6"/>
        <item x="7"/>
        <item x="8"/>
        <item x="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dataSourceSort="1" defaultSubtotal="0" defaultAttributeDrillState="1">
      <items count="4">
        <item x="0"/>
        <item x="1"/>
        <item x="2"/>
        <item x="3"/>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4"/>
  </rowFields>
  <rowItems count="5">
    <i>
      <x/>
    </i>
    <i>
      <x v="1"/>
    </i>
    <i>
      <x v="2"/>
    </i>
    <i>
      <x v="3"/>
    </i>
    <i t="grand">
      <x/>
    </i>
  </rowItems>
  <colFields count="1">
    <field x="-2"/>
  </colFields>
  <colItems count="2">
    <i>
      <x/>
    </i>
    <i i="1">
      <x v="1"/>
    </i>
  </colItems>
  <dataFields count="2">
    <dataField fld="0" subtotal="count" baseField="0" baseItem="0" numFmtId="167"/>
    <dataField name="Total Revenue2" fld="5" subtotal="count" showDataAs="percentDiff" baseField="4" baseItem="1048828" numFmtId="10">
      <extLst>
        <ext xmlns:x14="http://schemas.microsoft.com/office/spreadsheetml/2009/9/main" uri="{E15A36E0-9728-4e99-A89B-3F7291B0FE68}">
          <x14:dataField sourceField="0" uniqueName="[__Xl2].[Measures].[Total Revenue]"/>
        </ext>
      </extLst>
    </dataField>
  </dataFields>
  <formats count="4">
    <format dxfId="20">
      <pivotArea outline="0" collapsedLevelsAreSubtotals="1" fieldPosition="0"/>
    </format>
    <format dxfId="19">
      <pivotArea outline="0" fieldPosition="0">
        <references count="1">
          <reference field="4294967294" count="1">
            <x v="1"/>
          </reference>
        </references>
      </pivotArea>
    </format>
    <format dxfId="18">
      <pivotArea outline="0" fieldPosition="0">
        <references count="2">
          <reference field="4294967294" count="1" selected="0">
            <x v="1"/>
          </reference>
          <reference field="4" count="0" selected="0"/>
        </references>
      </pivotArea>
    </format>
    <format dxfId="17">
      <pivotArea outline="0" fieldPosition="0">
        <references count="2">
          <reference field="4294967294" count="1" selected="0">
            <x v="0"/>
          </reference>
          <reference field="4" count="0" selected="0"/>
        </references>
      </pivotArea>
    </format>
  </formats>
  <chartFormats count="1">
    <chartFormat chart="4" format="0"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ate].[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Category].&amp;[Alcoholic Beverage]"/>
      </members>
    </pivotHierarchy>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caption=" Monthly Targe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sales_persons_table]"/>
        <x15:activeTabTopLevelEntity name="[monthly_store_targe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5DC5C4A-E5A8-4662-A7AF-76CC1C9FA6C1}" name="PivotTable3" cacheId="660" applyNumberFormats="0" applyBorderFormats="0" applyFontFormats="0" applyPatternFormats="0" applyAlignmentFormats="0" applyWidthHeightFormats="1" dataCaption="Values" tag="7e73d296-4644-45b5-a0b0-823847cad3b5" updatedVersion="8" minRefreshableVersion="3" useAutoFormatting="1" subtotalHiddenItems="1" rowGrandTotals="0" colGrandTotals="0" itemPrintTitles="1" createdVersion="8" indent="0" compact="0" compactData="0" multipleFieldFilters="0" chartFormat="19">
  <location ref="G23:G35" firstHeaderRow="1" firstDataRow="1" firstDataCol="1"/>
  <pivotFields count="2">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0"/>
  </rowFields>
  <rowItems count="12">
    <i>
      <x/>
    </i>
    <i>
      <x v="1"/>
    </i>
    <i>
      <x v="2"/>
    </i>
    <i>
      <x v="3"/>
    </i>
    <i>
      <x v="4"/>
    </i>
    <i>
      <x v="5"/>
    </i>
    <i>
      <x v="6"/>
    </i>
    <i>
      <x v="7"/>
    </i>
    <i>
      <x v="8"/>
    </i>
    <i>
      <x v="9"/>
    </i>
    <i>
      <x v="10"/>
    </i>
    <i>
      <x v="11"/>
    </i>
  </rowItems>
  <formats count="1">
    <format dxfId="21">
      <pivotArea outline="0" collapsedLevelsAreSubtotals="1" fieldPosition="0"/>
    </format>
  </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sales_persons_table].[Store Name].&amp;[Berg-Trujillo]"/>
      </members>
    </pivotHierarchy>
    <pivotHierarchy dragToData="1"/>
    <pivotHierarchy dragToData="1"/>
    <pivotHierarchy dragToData="1"/>
    <pivotHierarchy dragToData="1" caption=" Monthly Targe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sales_persons_table]"/>
        <x15:activeTabTopLevelEntity name="[monthly_store_targets]"/>
        <x15:activeTabTopLevelEntity name="[customers_tabl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E885B59-CD5A-4855-8191-F081EB7F927F}" name="PivotTable2" cacheId="504" applyNumberFormats="0" applyBorderFormats="0" applyFontFormats="0" applyPatternFormats="0" applyAlignmentFormats="0" applyWidthHeightFormats="1" dataCaption="Values" tag="a1ad11cc-6a98-470b-8814-9cc03765ce74" updatedVersion="8" minRefreshableVersion="3" useAutoFormatting="1" subtotalHiddenItems="1" rowGrandTotals="0" colGrandTotals="0" itemPrintTitles="1" createdVersion="8" indent="0" compact="0" compactData="0" multipleFieldFilters="0" chartFormat="9">
  <location ref="BL8:BT108" firstHeaderRow="0" firstDataRow="1" firstDataCol="1"/>
  <pivotFields count="10">
    <pivotField compact="0" allDrilled="1" outline="0" subtotalTop="0" showAll="0" dataSourceSort="1" defaultSubtotal="0" defaultAttributeDrillState="1"/>
    <pivotField axis="axisRow" compact="0" allDrilled="1" outline="0" subtotalTop="0" showAll="0" sortType="descending" defaultSubtotal="0" defaultAttributeDrillState="1">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autoSortScope>
        <pivotArea dataOnly="0" outline="0" fieldPosition="0">
          <references count="1">
            <reference field="4294967294" count="1" selected="0">
              <x v="4"/>
            </reference>
          </references>
        </pivotArea>
      </autoSortScope>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s>
  <rowFields count="1">
    <field x="1"/>
  </rowFields>
  <rowItems count="100">
    <i>
      <x v="11"/>
    </i>
    <i>
      <x v="59"/>
    </i>
    <i>
      <x v="80"/>
    </i>
    <i>
      <x v="27"/>
    </i>
    <i>
      <x v="58"/>
    </i>
    <i>
      <x v="91"/>
    </i>
    <i>
      <x v="18"/>
    </i>
    <i>
      <x v="72"/>
    </i>
    <i>
      <x v="52"/>
    </i>
    <i>
      <x v="8"/>
    </i>
    <i>
      <x v="90"/>
    </i>
    <i>
      <x v="63"/>
    </i>
    <i>
      <x v="50"/>
    </i>
    <i>
      <x v="6"/>
    </i>
    <i>
      <x v="35"/>
    </i>
    <i>
      <x v="15"/>
    </i>
    <i>
      <x v="48"/>
    </i>
    <i>
      <x v="24"/>
    </i>
    <i>
      <x v="87"/>
    </i>
    <i>
      <x v="1"/>
    </i>
    <i>
      <x v="2"/>
    </i>
    <i>
      <x v="13"/>
    </i>
    <i>
      <x v="94"/>
    </i>
    <i>
      <x v="12"/>
    </i>
    <i>
      <x v="46"/>
    </i>
    <i>
      <x v="98"/>
    </i>
    <i>
      <x v="49"/>
    </i>
    <i>
      <x v="21"/>
    </i>
    <i>
      <x v="77"/>
    </i>
    <i>
      <x v="75"/>
    </i>
    <i>
      <x v="30"/>
    </i>
    <i>
      <x v="4"/>
    </i>
    <i>
      <x v="45"/>
    </i>
    <i>
      <x v="29"/>
    </i>
    <i>
      <x v="25"/>
    </i>
    <i>
      <x v="79"/>
    </i>
    <i>
      <x v="78"/>
    </i>
    <i>
      <x v="19"/>
    </i>
    <i>
      <x v="3"/>
    </i>
    <i>
      <x v="7"/>
    </i>
    <i>
      <x v="97"/>
    </i>
    <i>
      <x v="60"/>
    </i>
    <i>
      <x v="54"/>
    </i>
    <i>
      <x v="28"/>
    </i>
    <i>
      <x/>
    </i>
    <i>
      <x v="81"/>
    </i>
    <i>
      <x v="43"/>
    </i>
    <i>
      <x v="55"/>
    </i>
    <i>
      <x v="32"/>
    </i>
    <i>
      <x v="66"/>
    </i>
    <i>
      <x v="95"/>
    </i>
    <i>
      <x v="34"/>
    </i>
    <i>
      <x v="20"/>
    </i>
    <i>
      <x v="5"/>
    </i>
    <i>
      <x v="93"/>
    </i>
    <i>
      <x v="65"/>
    </i>
    <i>
      <x v="67"/>
    </i>
    <i>
      <x v="22"/>
    </i>
    <i>
      <x v="71"/>
    </i>
    <i>
      <x v="37"/>
    </i>
    <i>
      <x v="92"/>
    </i>
    <i>
      <x v="42"/>
    </i>
    <i>
      <x v="69"/>
    </i>
    <i>
      <x v="51"/>
    </i>
    <i>
      <x v="89"/>
    </i>
    <i>
      <x v="56"/>
    </i>
    <i>
      <x v="39"/>
    </i>
    <i>
      <x v="14"/>
    </i>
    <i>
      <x v="70"/>
    </i>
    <i>
      <x v="9"/>
    </i>
    <i>
      <x v="61"/>
    </i>
    <i>
      <x v="76"/>
    </i>
    <i>
      <x v="47"/>
    </i>
    <i>
      <x v="64"/>
    </i>
    <i>
      <x v="33"/>
    </i>
    <i>
      <x v="74"/>
    </i>
    <i>
      <x v="68"/>
    </i>
    <i>
      <x v="88"/>
    </i>
    <i>
      <x v="62"/>
    </i>
    <i>
      <x v="38"/>
    </i>
    <i>
      <x v="84"/>
    </i>
    <i>
      <x v="82"/>
    </i>
    <i>
      <x v="96"/>
    </i>
    <i>
      <x v="44"/>
    </i>
    <i>
      <x v="57"/>
    </i>
    <i>
      <x v="31"/>
    </i>
    <i>
      <x v="73"/>
    </i>
    <i>
      <x v="17"/>
    </i>
    <i>
      <x v="53"/>
    </i>
    <i>
      <x v="36"/>
    </i>
    <i>
      <x v="16"/>
    </i>
    <i>
      <x v="85"/>
    </i>
    <i>
      <x v="83"/>
    </i>
    <i>
      <x v="23"/>
    </i>
    <i>
      <x v="10"/>
    </i>
    <i>
      <x v="26"/>
    </i>
    <i>
      <x v="99"/>
    </i>
    <i>
      <x v="41"/>
    </i>
    <i>
      <x v="40"/>
    </i>
    <i>
      <x v="86"/>
    </i>
  </rowItems>
  <colFields count="1">
    <field x="-2"/>
  </colFields>
  <colItems count="8">
    <i>
      <x/>
    </i>
    <i i="1">
      <x v="1"/>
    </i>
    <i i="2">
      <x v="2"/>
    </i>
    <i i="3">
      <x v="3"/>
    </i>
    <i i="4">
      <x v="4"/>
    </i>
    <i i="5">
      <x v="5"/>
    </i>
    <i i="6">
      <x v="6"/>
    </i>
    <i i="7">
      <x v="7"/>
    </i>
  </colItems>
  <dataFields count="8">
    <dataField name="Quantity" fld="2" subtotal="count" baseField="1" baseItem="11"/>
    <dataField name="Returned Qty" fld="3" subtotal="count" baseField="0" baseItem="0"/>
    <dataField fld="6" subtotal="count" baseField="0" baseItem="0"/>
    <dataField fld="7" subtotal="count" baseField="0" baseItem="0"/>
    <dataField name="Revenue" fld="4" subtotal="count" baseField="1" baseItem="11"/>
    <dataField fld="5" subtotal="count" baseField="0" baseItem="0"/>
    <dataField fld="8" subtotal="count" baseField="0" baseItem="0"/>
    <dataField fld="9" subtotal="count" baseField="0" baseItem="0"/>
  </dataField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sales_persons_table].[Store Name].&amp;[Martinez]"/>
      </members>
    </pivotHierarchy>
    <pivotHierarchy dragToData="1"/>
    <pivotHierarchy dragToData="1"/>
    <pivotHierarchy dragToData="1"/>
    <pivotHierarchy dragToData="1"/>
    <pivotHierarchy dragToRow="0" dragToCol="0" dragToPage="0" dragToData="1" caption="Revenu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Quantity"/>
    <pivotHierarchy dragToRow="0" dragToCol="0" dragToPage="0" dragToData="1" caption="Returned Q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sales_persons_tabl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9292B28-688E-45A4-9D25-F2EE215E7D4A}" name="PivotTable1" cacheId="597" applyNumberFormats="0" applyBorderFormats="0" applyFontFormats="0" applyPatternFormats="0" applyAlignmentFormats="0" applyWidthHeightFormats="1" dataCaption="Values" tag="7e73d296-4644-45b5-a0b0-823847cad3b5" updatedVersion="8" minRefreshableVersion="3" useAutoFormatting="1" subtotalHiddenItems="1" itemPrintTitles="1" createdVersion="8" indent="0" compact="0" compactData="0" multipleFieldFilters="0" chartFormat="24">
  <location ref="AX8:AZ11" firstHeaderRow="0" firstDataRow="1" firstDataCol="1"/>
  <pivotFields count="6">
    <pivotField dataField="1" compact="0" outline="0" subtotalTop="0" showAll="0" defaultSubtotal="0"/>
    <pivotField compact="0" allDrilled="1" outline="0" subtotalTop="0" showAll="0" sortType="descending" defaultSubtotal="0" defaultAttributeDrillState="1">
      <items count="10">
        <item x="0"/>
        <item s="1" x="1"/>
        <item x="2"/>
        <item x="3"/>
        <item x="4"/>
        <item x="5"/>
        <item x="6"/>
        <item x="7"/>
        <item x="8"/>
        <item x="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dataSourceSort="1" defaultSubtotal="0" defaultAttributeDrillState="1">
      <items count="2">
        <item x="0"/>
        <item x="1"/>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4"/>
  </rowFields>
  <rowItems count="3">
    <i>
      <x/>
    </i>
    <i>
      <x v="1"/>
    </i>
    <i t="grand">
      <x/>
    </i>
  </rowItems>
  <colFields count="1">
    <field x="-2"/>
  </colFields>
  <colItems count="2">
    <i>
      <x/>
    </i>
    <i i="1">
      <x v="1"/>
    </i>
  </colItems>
  <dataFields count="2">
    <dataField fld="0" subtotal="count" baseField="0" baseItem="0" numFmtId="167"/>
    <dataField name="Total Revenue2" fld="5" subtotal="count" showDataAs="percentOfCol" baseField="0" baseItem="0" numFmtId="10">
      <extLst>
        <ext xmlns:x14="http://schemas.microsoft.com/office/spreadsheetml/2009/9/main" uri="{E15A36E0-9728-4e99-A89B-3F7291B0FE68}">
          <x14:dataField sourceField="0" uniqueName="[__Xl2].[Measures].[Total Revenue]"/>
        </ext>
      </extLst>
    </dataField>
  </dataFields>
  <formats count="2">
    <format dxfId="23">
      <pivotArea outline="0" collapsedLevelsAreSubtotals="1" fieldPosition="0"/>
    </format>
    <format dxfId="22">
      <pivotArea outline="0" fieldPosition="0">
        <references count="1">
          <reference field="4294967294" count="1">
            <x v="1"/>
          </reference>
        </references>
      </pivotArea>
    </format>
  </formats>
  <chartFormats count="1">
    <chartFormat chart="4" format="0"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ate].[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Category].&amp;[Alcoholic Beverage]"/>
      </members>
    </pivotHierarchy>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caption=" Monthly Targe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sales_persons_table]"/>
        <x15:activeTabTopLevelEntity name="[monthly_store_targe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E71C8D4-B78D-49C7-95EF-0FFCB65F2F5D}" name="Store Revenue vs Target" cacheId="645" applyNumberFormats="0" applyBorderFormats="0" applyFontFormats="0" applyPatternFormats="0" applyAlignmentFormats="0" applyWidthHeightFormats="1" dataCaption="Values" tag="7e73d296-4644-45b5-a0b0-823847cad3b5" updatedVersion="8" minRefreshableVersion="3" useAutoFormatting="1" subtotalHiddenItems="1" itemPrintTitles="1" createdVersion="8" indent="0" compact="0" compactData="0" multipleFieldFilters="0" chartFormat="19">
  <location ref="B8:D19" firstHeaderRow="0" firstDataRow="1" firstDataCol="1"/>
  <pivotFields count="4">
    <pivotField dataField="1" compact="0" outline="0" subtotalTop="0" showAll="0" defaultSubtotal="0"/>
    <pivotField axis="axisRow" compact="0" allDrilled="1" outline="0"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1"/>
  </rowFields>
  <rowItems count="11">
    <i>
      <x v="6"/>
    </i>
    <i>
      <x v="9"/>
    </i>
    <i>
      <x v="2"/>
    </i>
    <i>
      <x v="5"/>
    </i>
    <i>
      <x/>
    </i>
    <i>
      <x v="3"/>
    </i>
    <i>
      <x v="8"/>
    </i>
    <i>
      <x v="4"/>
    </i>
    <i>
      <x v="7"/>
    </i>
    <i>
      <x v="1"/>
    </i>
    <i t="grand">
      <x/>
    </i>
  </rowItems>
  <colFields count="1">
    <field x="-2"/>
  </colFields>
  <colItems count="2">
    <i>
      <x/>
    </i>
    <i i="1">
      <x v="1"/>
    </i>
  </colItems>
  <dataFields count="2">
    <dataField fld="0" subtotal="count" baseField="0" baseItem="0" numFmtId="167"/>
    <dataField name=" Monthly Target" fld="2" baseField="0" baseItem="0"/>
  </dataFields>
  <formats count="1">
    <format dxfId="24">
      <pivotArea outline="0" collapsedLevelsAreSubtotals="1" fieldPosition="0"/>
    </format>
  </formats>
  <chartFormats count="1">
    <chartFormat chart="4" format="0"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caption=" Monthly Targe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sales_persons_table]"/>
        <x15:activeTabTopLevelEntity name="[monthly_store_targets]"/>
        <x15:activeTabTopLevelEntity name="[customers_tabl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86ADA0D-B20A-404B-AA78-89260D5EB61D}" name="PivotTable5" cacheId="591" applyNumberFormats="0" applyBorderFormats="0" applyFontFormats="0" applyPatternFormats="0" applyAlignmentFormats="0" applyWidthHeightFormats="1" dataCaption="Values" tag="7e73d296-4644-45b5-a0b0-823847cad3b5" updatedVersion="8" minRefreshableVersion="3" useAutoFormatting="1" subtotalHiddenItems="1" itemPrintTitles="1" createdVersion="8" indent="0" compact="0" compactData="0" multipleFieldFilters="0" chartFormat="24">
  <location ref="AH8:AJ16" firstHeaderRow="0" firstDataRow="1" firstDataCol="1"/>
  <pivotFields count="6">
    <pivotField dataField="1" compact="0" outline="0" subtotalTop="0" showAll="0" defaultSubtotal="0"/>
    <pivotField compact="0" allDrilled="1" outline="0" subtotalTop="0" showAll="0" sortType="descending" defaultSubtotal="0" defaultAttributeDrillState="1">
      <items count="10">
        <item x="0"/>
        <item s="1" x="1"/>
        <item x="2"/>
        <item x="3"/>
        <item x="4"/>
        <item x="5"/>
        <item x="6"/>
        <item x="7"/>
        <item x="8"/>
        <item x="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dataSourceSort="1" defaultSubtotal="0" defaultAttributeDrillState="1">
      <items count="7">
        <item x="0"/>
        <item x="1"/>
        <item x="2"/>
        <item x="3"/>
        <item x="4"/>
        <item x="5"/>
        <item x="6"/>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4"/>
  </rowFields>
  <rowItems count="8">
    <i>
      <x/>
    </i>
    <i>
      <x v="1"/>
    </i>
    <i>
      <x v="2"/>
    </i>
    <i>
      <x v="3"/>
    </i>
    <i>
      <x v="4"/>
    </i>
    <i>
      <x v="5"/>
    </i>
    <i>
      <x v="6"/>
    </i>
    <i t="grand">
      <x/>
    </i>
  </rowItems>
  <colFields count="1">
    <field x="-2"/>
  </colFields>
  <colItems count="2">
    <i>
      <x/>
    </i>
    <i i="1">
      <x v="1"/>
    </i>
  </colItems>
  <dataFields count="2">
    <dataField fld="0" subtotal="count" baseField="0" baseItem="0" numFmtId="167"/>
    <dataField name="Total Revenue2" fld="5" subtotal="count" showDataAs="percentDiff" baseField="4" baseItem="1048828" numFmtId="10">
      <extLst>
        <ext xmlns:x14="http://schemas.microsoft.com/office/spreadsheetml/2009/9/main" uri="{E15A36E0-9728-4e99-A89B-3F7291B0FE68}">
          <x14:dataField sourceField="0" uniqueName="[__Xl2].[Measures].[Total Revenue]"/>
        </ext>
      </extLst>
    </dataField>
  </dataFields>
  <formats count="4">
    <format dxfId="28">
      <pivotArea outline="0" collapsedLevelsAreSubtotals="1" fieldPosition="0"/>
    </format>
    <format dxfId="27">
      <pivotArea outline="0" fieldPosition="0">
        <references count="1">
          <reference field="4294967294" count="1">
            <x v="1"/>
          </reference>
        </references>
      </pivotArea>
    </format>
    <format dxfId="26">
      <pivotArea outline="0" fieldPosition="0">
        <references count="2">
          <reference field="4294967294" count="1" selected="0">
            <x v="1"/>
          </reference>
          <reference field="4" count="0" selected="0"/>
        </references>
      </pivotArea>
    </format>
    <format dxfId="25">
      <pivotArea outline="0" fieldPosition="0">
        <references count="2">
          <reference field="4294967294" count="1" selected="0">
            <x v="0"/>
          </reference>
          <reference field="4" count="0" selected="0"/>
        </references>
      </pivotArea>
    </format>
  </formats>
  <chartFormats count="1">
    <chartFormat chart="4" format="0"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ate].[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Category].&amp;[Alcoholic Beverage]"/>
      </members>
    </pivotHierarchy>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caption=" Monthly Targe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sales_persons_table]"/>
        <x15:activeTabTopLevelEntity name="[monthly_store_targe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1357641-66D2-4E23-BA2C-FF37BF72B627}" name="Month Variance" cacheId="588" applyNumberFormats="0" applyBorderFormats="0" applyFontFormats="0" applyPatternFormats="0" applyAlignmentFormats="0" applyWidthHeightFormats="1" dataCaption="Values" tag="7e73d296-4644-45b5-a0b0-823847cad3b5" updatedVersion="8" minRefreshableVersion="3" useAutoFormatting="1" subtotalHiddenItems="1" itemPrintTitles="1" createdVersion="8" indent="0" compact="0" compactData="0" multipleFieldFilters="0" chartFormat="23">
  <location ref="N23:O24" firstHeaderRow="0" firstDataRow="1" firstDataCol="0"/>
  <pivotFields count="5">
    <pivotField dataField="1" compact="0" outline="0" subtotalTop="0" showAll="0" defaultSubtotal="0"/>
    <pivotField compact="0" allDrilled="1" outline="0" subtotalTop="0" showAll="0" sortType="descending" defaultSubtotal="0" defaultAttributeDrillState="1">
      <items count="10">
        <item x="0"/>
        <item s="1" x="1"/>
        <item x="2"/>
        <item x="3"/>
        <item x="4"/>
        <item x="5"/>
        <item x="6"/>
        <item x="7"/>
        <item x="8"/>
        <item x="9"/>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numFmtId="167"/>
    <dataField name=" Monthly Target" fld="2" baseField="0" baseItem="0"/>
  </dataFields>
  <formats count="2">
    <format dxfId="30">
      <pivotArea outline="0" collapsedLevelsAreSubtotals="1" fieldPosition="0"/>
    </format>
    <format dxfId="29">
      <pivotArea dataOnly="0" labelOnly="1" outline="0" fieldPosition="0">
        <references count="1">
          <reference field="4294967294" count="2">
            <x v="0"/>
            <x v="1"/>
          </reference>
        </references>
      </pivotArea>
    </format>
  </formats>
  <chartFormats count="1">
    <chartFormat chart="4" format="0"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ate].[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Category].&amp;[Alcoholic Beverage]"/>
      </members>
    </pivotHierarchy>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caption=" Monthly Targe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sales_persons_table]"/>
        <x15:activeTabTopLevelEntity name="[monthly_store_targe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21CAFABD-3028-49B4-B773-9D15BCB03A6C}" name="PivotTable2000" cacheId="657" applyNumberFormats="0" applyBorderFormats="0" applyFontFormats="0" applyPatternFormats="0" applyAlignmentFormats="0" applyWidthHeightFormats="1" dataCaption="Values" tag="7e73d296-4644-45b5-a0b0-823847cad3b5" updatedVersion="8" minRefreshableVersion="3" useAutoFormatting="1" subtotalHiddenItems="1" itemPrintTitles="1" createdVersion="8" indent="0" compact="0" compactData="0" multipleFieldFilters="0" chartFormat="23">
  <location ref="B23:C24" firstHeaderRow="0" firstDataRow="1" firstDataCol="0"/>
  <pivotFields count="4">
    <pivotField dataField="1" compact="0" outline="0" subtotalTop="0" showAll="0" defaultSubtotal="0"/>
    <pivotField compact="0" allDrilled="1" outline="0" subtotalTop="0" showAll="0" sortType="descending" defaultSubtotal="0" defaultAttributeDrillState="1">
      <items count="10">
        <item x="0"/>
        <item x="1"/>
        <item s="1" x="2"/>
        <item x="3"/>
        <item x="4"/>
        <item x="5"/>
        <item x="6"/>
        <item x="7"/>
        <item x="8"/>
        <item x="9"/>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numFmtId="167"/>
    <dataField name=" Monthly Target" fld="2" baseField="0" baseItem="0"/>
  </dataFields>
  <formats count="2">
    <format dxfId="32">
      <pivotArea outline="0" collapsedLevelsAreSubtotals="1" fieldPosition="0"/>
    </format>
    <format dxfId="31">
      <pivotArea dataOnly="0" labelOnly="1" outline="0" fieldPosition="0">
        <references count="1">
          <reference field="4294967294" count="2">
            <x v="0"/>
            <x v="1"/>
          </reference>
        </references>
      </pivotArea>
    </format>
  </formats>
  <chartFormats count="1">
    <chartFormat chart="4" format="0"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caption=" Monthly Targe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sales_persons_table]"/>
        <x15:activeTabTopLevelEntity name="[monthly_store_targe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DFC14470-3340-4633-B381-E04336FC0846}" name="MonthChart" cacheId="639" applyNumberFormats="0" applyBorderFormats="0" applyFontFormats="0" applyPatternFormats="0" applyAlignmentFormats="0" applyWidthHeightFormats="1" dataCaption="Values" tag="c0767589-be63-4bef-8d94-3cc26a893d57" updatedVersion="8" minRefreshableVersion="3" useAutoFormatting="1" subtotalHiddenItems="1" rowGrandTotals="0" colGrandTotals="0" itemPrintTitles="1" createdVersion="8" indent="0" compact="0" compactData="0" multipleFieldFilters="0" chartFormat="4">
  <location ref="AV6:AX18" firstHeaderRow="0" firstDataRow="1" firstDataCol="1"/>
  <pivotFields count="8">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ataSourceSort="1" defaultSubtotal="0" defaultAttributeDrillState="1">
      <items count="5">
        <item x="0"/>
        <item x="1"/>
        <item x="2"/>
        <item x="3"/>
        <item x="4"/>
      </items>
    </pivotField>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4"/>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dataField name="Profit Margin2" fld="7" subtotal="count" showDataAs="percentDiff" baseField="4" baseItem="1048828" numFmtId="174">
      <extLst>
        <ext xmlns:x14="http://schemas.microsoft.com/office/spreadsheetml/2009/9/main" uri="{E15A36E0-9728-4e99-A89B-3F7291B0FE68}">
          <x14:dataField sourceField="1" uniqueName="[__Xl2].[Measures].[Profit Margin]"/>
        </ext>
      </extLst>
    </dataField>
  </dataFields>
  <formats count="1">
    <format dxfId="1">
      <pivotArea outline="0" fieldPosition="0">
        <references count="1">
          <reference field="4294967294" count="1" selected="0">
            <x v="1"/>
          </reference>
        </references>
      </pivotArea>
    </format>
  </formats>
  <chartFormats count="2">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multipleItemSelectionAllowed="1" dragToData="1">
      <members count="1" level="1">
        <member name="[customers_table].[Gender].&amp;[Male]"/>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3">
    <filter fld="0" type="count" id="1" iMeasureHier="41">
      <autoFilter ref="A1">
        <filterColumn colId="0">
          <top10 val="5" filterVal="5"/>
        </filterColumn>
      </autoFilter>
    </filter>
    <filter fld="2" type="count" id="3" iMeasureHier="41">
      <autoFilter ref="A1">
        <filterColumn colId="0">
          <top10 top="0" val="5" filterVal="5"/>
        </filterColumn>
      </autoFilter>
    </filter>
    <filter fld="3" type="count" id="4" iMeasureHier="41">
      <autoFilter ref="A1">
        <filterColumn colId="0">
          <top10 top="0" val="5" filterVal="5"/>
        </filterColumn>
      </autoFilter>
    </filter>
  </filters>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product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7E405872-09D5-4F02-B259-F92EBA3B1455}" name="PivotTable7" cacheId="627" applyNumberFormats="0" applyBorderFormats="0" applyFontFormats="0" applyPatternFormats="0" applyAlignmentFormats="0" applyWidthHeightFormats="1" dataCaption="Values" tag="44e71b55-ada7-401d-a6eb-529a5bfcdb95" updatedVersion="8" minRefreshableVersion="3" useAutoFormatting="1" subtotalHiddenItems="1" rowGrandTotals="0" colGrandTotals="0" itemPrintTitles="1" createdVersion="8" indent="0" compact="0" compactData="0" multipleFieldFilters="0" chartFormat="4">
  <location ref="AE6:AF11" firstHeaderRow="1" firstDataRow="1" firstDataCol="1"/>
  <pivotFields count="5">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5">
    <i>
      <x/>
    </i>
    <i>
      <x v="4"/>
    </i>
    <i>
      <x v="3"/>
    </i>
    <i>
      <x v="1"/>
    </i>
    <i>
      <x v="2"/>
    </i>
  </rowItems>
  <colItems count="1">
    <i/>
  </colItems>
  <dataFields count="1">
    <dataField fld="1" subtotal="count" baseField="0" baseItem="0"/>
  </dataFields>
  <chartFormats count="2">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multipleItemSelectionAllowed="1" dragToData="1">
      <members count="1" level="1">
        <member name="[customers_table].[Gender].&amp;[Male]"/>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41">
      <autoFilter ref="A1">
        <filterColumn colId="0">
          <top10 val="5" filterVal="5"/>
        </filterColumn>
      </autoFilter>
    </filter>
    <filter fld="2" type="count" id="2" iMeasureHier="41">
      <autoFilter ref="A1">
        <filterColumn colId="0">
          <top1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product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B8D0AB8A-9B7A-4CDF-821B-109FE2161529}" name="PivotTable4" cacheId="624" applyNumberFormats="0" applyBorderFormats="0" applyFontFormats="0" applyPatternFormats="0" applyAlignmentFormats="0" applyWidthHeightFormats="1" dataCaption="Values" tag="178b3483-d6f1-499e-a063-b855ed96d41d" updatedVersion="8" minRefreshableVersion="3" useAutoFormatting="1" subtotalHiddenItems="1" rowGrandTotals="0" colGrandTotals="0" itemPrintTitles="1" createdVersion="8" indent="0" compact="0" compactData="0" multipleFieldFilters="0" chartFormat="7">
  <location ref="U14:V19" firstHeaderRow="1" firstDataRow="1" firstDataCol="1"/>
  <pivotFields count="5">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dataSourceSort="1" defaultSubtotal="0" defaultAttributeDrillState="1">
      <items count="5">
        <item x="0"/>
        <item x="1"/>
        <item x="2"/>
        <item x="3"/>
        <item x="4"/>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5">
    <i>
      <x/>
    </i>
    <i>
      <x v="1"/>
    </i>
    <i>
      <x v="2"/>
    </i>
    <i>
      <x v="3"/>
    </i>
    <i>
      <x v="4"/>
    </i>
  </rowItems>
  <colItems count="1">
    <i/>
  </colItems>
  <dataFields count="1">
    <dataField name="Profit Margin2" fld="1" subtotal="count" baseField="0" baseItem="0" numFmtId="173"/>
  </dataFields>
  <formats count="1">
    <format dxfId="4">
      <pivotArea outline="0" fieldPosition="0">
        <references count="1">
          <reference field="4294967294" count="1" selected="0">
            <x v="0"/>
          </reference>
        </references>
      </pivotArea>
    </format>
  </formats>
  <pivotHierarchies count="61">
    <pivotHierarchy dragToData="1"/>
    <pivotHierarchy dragToData="1"/>
    <pivotHierarchy dragToData="1"/>
    <pivotHierarchy multipleItemSelectionAllowed="1" dragToData="1">
      <members count="1" level="1">
        <member name="[customers_table].[Gender].&amp;[Male]"/>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product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9A768635-7311-4139-A83E-BF8CD311BE06}" name="PivotTable5" cacheId="615"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chartFormat="1">
  <location ref="K6:N106" firstHeaderRow="0" firstDataRow="1" firstDataCol="1"/>
  <pivotFields count="6">
    <pivotField axis="axisRow" compact="0" allDrilled="1" outline="0" subtotalTop="0" showAll="0" defaultSubtotal="0" defaultAttributeDrillState="1">
      <items count="100">
        <item x="4"/>
        <item x="7"/>
        <item x="10"/>
        <item x="12"/>
        <item x="22"/>
        <item x="31"/>
        <item x="33"/>
        <item x="36"/>
        <item x="51"/>
        <item x="55"/>
        <item x="60"/>
        <item x="72"/>
        <item x="73"/>
        <item x="82"/>
        <item x="83"/>
        <item x="0"/>
        <item x="1"/>
        <item x="2"/>
        <item x="3"/>
        <item x="5"/>
        <item x="6"/>
        <item x="8"/>
        <item x="9"/>
        <item x="11"/>
        <item x="13"/>
        <item x="14"/>
        <item x="15"/>
        <item x="16"/>
        <item x="17"/>
        <item x="18"/>
        <item x="19"/>
        <item x="20"/>
        <item x="21"/>
        <item x="23"/>
        <item x="24"/>
        <item x="25"/>
        <item x="26"/>
        <item x="27"/>
        <item x="28"/>
        <item x="29"/>
        <item x="30"/>
        <item x="32"/>
        <item x="34"/>
        <item x="35"/>
        <item x="37"/>
        <item x="38"/>
        <item x="39"/>
        <item x="40"/>
        <item x="41"/>
        <item x="42"/>
        <item x="43"/>
        <item x="44"/>
        <item x="45"/>
        <item x="46"/>
        <item x="47"/>
        <item x="48"/>
        <item x="49"/>
        <item x="50"/>
        <item x="52"/>
        <item x="53"/>
        <item x="54"/>
        <item x="56"/>
        <item x="57"/>
        <item x="58"/>
        <item x="59"/>
        <item x="61"/>
        <item x="62"/>
        <item x="63"/>
        <item x="64"/>
        <item x="65"/>
        <item x="66"/>
        <item x="67"/>
        <item x="68"/>
        <item x="69"/>
        <item x="70"/>
        <item x="71"/>
        <item x="74"/>
        <item x="75"/>
        <item x="76"/>
        <item x="77"/>
        <item x="78"/>
        <item x="79"/>
        <item x="80"/>
        <item x="81"/>
        <item x="84"/>
        <item x="85"/>
        <item x="86"/>
        <item x="87"/>
        <item x="88"/>
        <item x="89"/>
        <item x="90"/>
        <item x="91"/>
        <item x="92"/>
        <item x="93"/>
        <item x="94"/>
        <item x="95"/>
        <item x="96"/>
        <item x="97"/>
        <item x="98"/>
        <item x="99"/>
      </items>
    </pivotField>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1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rowItems>
  <colFields count="1">
    <field x="-2"/>
  </colFields>
  <colItems count="3">
    <i>
      <x/>
    </i>
    <i i="1">
      <x v="1"/>
    </i>
    <i i="2">
      <x v="2"/>
    </i>
  </colItems>
  <dataFields count="3">
    <dataField fld="1" subtotal="count" baseField="0" baseItem="0"/>
    <dataField fld="2" subtotal="count" baseField="0" baseItem="0"/>
    <dataField fld="3" subtotal="count" baseField="0" baseItem="0"/>
  </dataFields>
  <chartFormats count="1">
    <chartFormat chart="0" format="0"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multipleItemSelectionAllowed="1" dragToData="1">
      <members count="1" level="1">
        <member name="[customers_table].[Gender].&amp;[Male]"/>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product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D0333C1B-8869-4401-9C3E-01BC8CE9B3DF}" name="PivotTable10" cacheId="636" applyNumberFormats="0" applyBorderFormats="0" applyFontFormats="0" applyPatternFormats="0" applyAlignmentFormats="0" applyWidthHeightFormats="1" dataCaption="Values" tag="0e0ffbfa-2ff5-46ff-b3e1-c31075050044" updatedVersion="8" minRefreshableVersion="3" useAutoFormatting="1" subtotalHiddenItems="1" rowGrandTotals="0" colGrandTotals="0" itemPrintTitles="1" createdVersion="8" indent="0" compact="0" compactData="0" multipleFieldFilters="0" chartFormat="4">
  <location ref="AL6:AM11" firstHeaderRow="1" firstDataRow="1" firstDataCol="1"/>
  <pivotFields count="6">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measureFilter="1" dataSourceSort="1" defaultSubtotal="0" defaultAttributeDrillState="1">
      <items count="5">
        <item x="0"/>
        <item x="1"/>
        <item x="2"/>
        <item x="3"/>
        <item x="4"/>
      </items>
    </pivotField>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3"/>
  </rowFields>
  <rowItems count="5">
    <i>
      <x v="4"/>
    </i>
    <i>
      <x/>
    </i>
    <i>
      <x v="1"/>
    </i>
    <i>
      <x v="3"/>
    </i>
    <i>
      <x v="2"/>
    </i>
  </rowItems>
  <colItems count="1">
    <i/>
  </colItems>
  <dataFields count="1">
    <dataField fld="1" subtotal="count" baseField="0" baseItem="0"/>
  </dataFields>
  <chartFormats count="2">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multipleItemSelectionAllowed="1" dragToData="1">
      <members count="1" level="1">
        <member name="[customers_table].[Gender].&amp;[Male]"/>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0" type="count" id="1" iMeasureHier="41">
      <autoFilter ref="A1">
        <filterColumn colId="0">
          <top10 val="5" filterVal="5"/>
        </filterColumn>
      </autoFilter>
    </filter>
    <filter fld="2" type="count" id="2" iMeasureHier="41">
      <autoFilter ref="A1">
        <filterColumn colId="0">
          <top10 val="5" filterVal="5"/>
        </filterColumn>
      </autoFilter>
    </filter>
    <filter fld="3" type="count" id="3" iMeasureHier="41">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product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947DF378-28A7-461F-B1C7-087DF07BD86C}" name="TopProducts" cacheId="612" applyNumberFormats="0" applyBorderFormats="0" applyFontFormats="0" applyPatternFormats="0" applyAlignmentFormats="0" applyWidthHeightFormats="1" dataCaption="Values" tag="cb3f2fcb-4b87-4ad5-b11c-40c30853f78f" updatedVersion="8" minRefreshableVersion="3" useAutoFormatting="1" subtotalHiddenItems="1" rowGrandTotals="0" colGrandTotals="0" itemPrintTitles="1" createdVersion="8" indent="0" compact="0" compactData="0" multipleFieldFilters="0" chartFormat="1">
  <location ref="C6:D11" firstHeaderRow="1" firstDataRow="1" firstDataCol="1"/>
  <pivotFields count="4">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5">
    <i>
      <x/>
    </i>
    <i>
      <x v="3"/>
    </i>
    <i>
      <x v="4"/>
    </i>
    <i>
      <x v="2"/>
    </i>
    <i>
      <x v="1"/>
    </i>
  </rowItems>
  <colItems count="1">
    <i/>
  </colItems>
  <dataFields count="1">
    <dataField fld="1" subtotal="count" baseField="0" baseItem="0"/>
  </dataFields>
  <pivotHierarchies count="61">
    <pivotHierarchy dragToData="1"/>
    <pivotHierarchy dragToData="1"/>
    <pivotHierarchy dragToData="1"/>
    <pivotHierarchy multipleItemSelectionAllowed="1" dragToData="1">
      <members count="1" level="1">
        <member name="[customers_table].[Gender].&amp;[Male]"/>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product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EF79D525-D897-4B19-B36D-9B4182EFE1D0}" name="PivotTable14" cacheId="642" applyNumberFormats="0" applyBorderFormats="0" applyFontFormats="0" applyPatternFormats="0" applyAlignmentFormats="0" applyWidthHeightFormats="1" dataCaption="Values" tag="8c26ad25-f395-4854-85e0-65066e5cad8f" updatedVersion="8" minRefreshableVersion="3" useAutoFormatting="1" subtotalHiddenItems="1" rowGrandTotals="0" colGrandTotals="0" itemPrintTitles="1" createdVersion="8" indent="0" compact="0" compactData="0" multipleFieldFilters="0" chartFormat="7">
  <location ref="BB6:BC13" firstHeaderRow="1" firstDataRow="1" firstDataCol="1"/>
  <pivotFields count="7">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ataSourceSort="1" defaultSubtotal="0" defaultAttributeDrillState="1">
      <items count="5">
        <item x="0"/>
        <item x="1"/>
        <item x="2"/>
        <item x="3"/>
        <item x="4"/>
      </items>
    </pivotField>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4"/>
  </rowFields>
  <rowItems count="7">
    <i>
      <x/>
    </i>
    <i>
      <x v="1"/>
    </i>
    <i>
      <x v="2"/>
    </i>
    <i>
      <x v="3"/>
    </i>
    <i>
      <x v="4"/>
    </i>
    <i>
      <x v="5"/>
    </i>
    <i>
      <x v="6"/>
    </i>
  </rowItems>
  <colItems count="1">
    <i/>
  </colItems>
  <dataFields count="1">
    <dataField fld="1" subtotal="count" baseField="0" baseItem="0" numFmtId="173"/>
  </dataFields>
  <formats count="1">
    <format dxfId="3">
      <pivotArea outline="0" collapsedLevelsAreSubtotals="1" fieldPosition="0"/>
    </format>
  </formats>
  <chartFormats count="3">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multipleItemSelectionAllowed="1" dragToData="1">
      <members count="1" level="1">
        <member name="[customers_table].[Gender].&amp;[Male]"/>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0" type="count" id="1" iMeasureHier="41">
      <autoFilter ref="A1">
        <filterColumn colId="0">
          <top10 val="5" filterVal="5"/>
        </filterColumn>
      </autoFilter>
    </filter>
    <filter fld="2" type="count" id="3" iMeasureHier="41">
      <autoFilter ref="A1">
        <filterColumn colId="0">
          <top10 top="0" val="5" filterVal="5"/>
        </filterColumn>
      </autoFilter>
    </filter>
    <filter fld="3" type="count" id="4" iMeasureHier="41">
      <autoFilter ref="A1">
        <filterColumn colId="0">
          <top10 top="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product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F21ED1DF-65E7-46D7-918E-1C00E1FF9036}" name="PivotTable1" cacheId="618" applyNumberFormats="0" applyBorderFormats="0" applyFontFormats="0" applyPatternFormats="0" applyAlignmentFormats="0" applyWidthHeightFormats="1" dataCaption="Values" tag="dc5b371e-40bc-41b6-9923-9cd6657c6f3d" updatedVersion="8" minRefreshableVersion="3" useAutoFormatting="1" subtotalHiddenItems="1" rowGrandTotals="0" colGrandTotals="0" itemPrintTitles="1" createdVersion="8" indent="0" compact="0" compactData="0" multipleFieldFilters="0" chartFormat="1">
  <location ref="Q6:AA7" firstHeaderRow="0" firstDataRow="1" firstDataCol="0"/>
  <pivotFields count="14">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11">
    <i>
      <x/>
    </i>
    <i i="1">
      <x v="1"/>
    </i>
    <i i="2">
      <x v="2"/>
    </i>
    <i i="3">
      <x v="3"/>
    </i>
    <i i="4">
      <x v="4"/>
    </i>
    <i i="5">
      <x v="5"/>
    </i>
    <i i="6">
      <x v="6"/>
    </i>
    <i i="7">
      <x v="7"/>
    </i>
    <i i="8">
      <x v="8"/>
    </i>
    <i i="9">
      <x v="9"/>
    </i>
    <i i="10">
      <x v="10"/>
    </i>
  </colItems>
  <dataFields count="11">
    <dataField fld="1" subtotal="count" baseField="0" baseItem="0" numFmtId="168"/>
    <dataField fld="2" subtotal="count" baseField="0" baseItem="0" numFmtId="168"/>
    <dataField fld="3" subtotal="count" baseField="0" baseItem="0"/>
    <dataField fld="4" subtotal="count" baseField="0" baseItem="0" numFmtId="168"/>
    <dataField fld="5" subtotal="count" baseField="0" baseItem="0" numFmtId="168"/>
    <dataField fld="6" subtotal="count" baseField="0" baseItem="0"/>
    <dataField fld="7" subtotal="count" baseField="0" baseItem="0"/>
    <dataField fld="8" subtotal="count" baseField="0" baseItem="0"/>
    <dataField fld="10" subtotal="count" baseField="0" baseItem="0"/>
    <dataField fld="11" subtotal="count" baseField="0" baseItem="0"/>
    <dataField fld="12" subtotal="count" baseField="0" baseItem="0"/>
  </dataFields>
  <formats count="4">
    <format dxfId="6">
      <pivotArea outline="0" fieldPosition="0">
        <references count="1">
          <reference field="4294967294" count="1" selected="0">
            <x v="0"/>
          </reference>
        </references>
      </pivotArea>
    </format>
    <format dxfId="7">
      <pivotArea outline="0" fieldPosition="0">
        <references count="1">
          <reference field="4294967294" count="1" selected="0">
            <x v="1"/>
          </reference>
        </references>
      </pivotArea>
    </format>
    <format dxfId="8">
      <pivotArea outline="0" fieldPosition="0">
        <references count="1">
          <reference field="4294967294" count="1" selected="0">
            <x v="3"/>
          </reference>
        </references>
      </pivotArea>
    </format>
    <format dxfId="9">
      <pivotArea outline="0" fieldPosition="0">
        <references count="1">
          <reference field="4294967294" count="1" selected="0">
            <x v="4"/>
          </reference>
        </references>
      </pivotArea>
    </format>
  </formats>
  <pivotHierarchies count="61">
    <pivotHierarchy dragToData="1"/>
    <pivotHierarchy dragToData="1"/>
    <pivotHierarchy dragToData="1"/>
    <pivotHierarchy multipleItemSelectionAllowed="1" dragToData="1">
      <members count="1" level="1">
        <member name="[customers_table].[Gender].&amp;[Male]"/>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product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C8D2D396-8615-4552-AD1B-A00DC033E327}" name="PivotTable3" cacheId="621" applyNumberFormats="0" applyBorderFormats="0" applyFontFormats="0" applyPatternFormats="0" applyAlignmentFormats="0" applyWidthHeightFormats="1" dataCaption="Values" tag="3494cfe2-8a4e-40c9-a02a-7e5fde615816" updatedVersion="8" minRefreshableVersion="3" useAutoFormatting="1" subtotalHiddenItems="1" rowGrandTotals="0" colGrandTotals="0" itemPrintTitles="1" createdVersion="8" indent="0" compact="0" compactData="0" multipleFieldFilters="0" chartFormat="4">
  <location ref="Q14:S16" firstHeaderRow="0" firstDataRow="1" firstDataCol="1"/>
  <pivotFields count="5">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2">
    <i>
      <x/>
    </i>
    <i>
      <x v="1"/>
    </i>
  </rowItems>
  <colFields count="1">
    <field x="-2"/>
  </colFields>
  <colItems count="2">
    <i>
      <x/>
    </i>
    <i i="1">
      <x v="1"/>
    </i>
  </colItems>
  <dataFields count="2">
    <dataField fld="1" subtotal="count" showDataAs="percentOfTotal" baseField="0" baseItem="0" numFmtId="10"/>
    <dataField name="Profit Margin2" fld="4" subtotal="count" baseField="0" baseItem="0" numFmtId="173">
      <extLst>
        <ext xmlns:x14="http://schemas.microsoft.com/office/spreadsheetml/2009/9/main" uri="{E15A36E0-9728-4e99-A89B-3F7291B0FE68}">
          <x14:dataField sourceField="1" uniqueName="[__Xl2].[Measures].[Profit Margin]"/>
        </ext>
      </extLst>
    </dataField>
  </dataFields>
  <formats count="1">
    <format dxfId="5">
      <pivotArea outline="0" fieldPosition="0">
        <references count="1">
          <reference field="4294967294" count="1" selected="0">
            <x v="1"/>
          </reference>
        </references>
      </pivotArea>
    </format>
  </formats>
  <chartFormats count="2">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product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5EDEF219-4846-4090-A1EC-73EC8B5D403C}" name="PivotTable8" cacheId="630" applyNumberFormats="0" applyBorderFormats="0" applyFontFormats="0" applyPatternFormats="0" applyAlignmentFormats="0" applyWidthHeightFormats="1" dataCaption="Values" tag="c1c0d877-3590-4b27-9aa1-684aa165a017" updatedVersion="8" minRefreshableVersion="3" useAutoFormatting="1" subtotalHiddenItems="1" rowGrandTotals="0" colGrandTotals="0" itemPrintTitles="1" createdVersion="8" indent="0" compact="0" compactData="0" multipleFieldFilters="0" chartFormat="4">
  <location ref="AH6:AI11" firstHeaderRow="1" firstDataRow="1" firstDataCol="1"/>
  <pivotFields count="5">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5">
    <i>
      <x v="4"/>
    </i>
    <i>
      <x v="3"/>
    </i>
    <i>
      <x/>
    </i>
    <i>
      <x v="1"/>
    </i>
    <i>
      <x v="2"/>
    </i>
  </rowItems>
  <colItems count="1">
    <i/>
  </colItems>
  <dataFields count="1">
    <dataField fld="1" subtotal="count" baseField="0" baseItem="0"/>
  </dataFields>
  <chartFormats count="2">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multipleItemSelectionAllowed="1" dragToData="1">
      <members count="1" level="1">
        <member name="[customers_table].[Gender].&amp;[Male]"/>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2" type="count" id="3" iMeasureHier="41">
      <autoFilter ref="A1">
        <filterColumn colId="0">
          <top10 top="0" val="5" filterVal="5"/>
        </filterColumn>
      </autoFilter>
    </filter>
    <filter fld="0" type="count" id="1" iMeasureHier="41">
      <autoFilter ref="A1">
        <filterColumn colId="0">
          <top1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product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5292B39B-ACFB-4454-A245-632B12594081}" name="PivotTable9" cacheId="633" applyNumberFormats="0" applyBorderFormats="0" applyFontFormats="0" applyPatternFormats="0" applyAlignmentFormats="0" applyWidthHeightFormats="1" dataCaption="Values" tag="282f1dd7-7c8b-4896-b9dd-a481bda3df76" updatedVersion="8" minRefreshableVersion="3" useAutoFormatting="1" subtotalHiddenItems="1" rowGrandTotals="0" colGrandTotals="0" itemPrintTitles="1" createdVersion="8" indent="0" compact="0" compactData="0" multipleFieldFilters="0" chartFormat="4">
  <location ref="AO6:AP11" firstHeaderRow="1" firstDataRow="1" firstDataCol="1"/>
  <pivotFields count="6">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measureFilter="1" dataSourceSort="1" defaultSubtotal="0" defaultAttributeDrillState="1">
      <items count="5">
        <item x="0"/>
        <item x="1"/>
        <item x="2"/>
        <item x="3"/>
        <item x="4"/>
      </items>
    </pivotField>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3"/>
  </rowFields>
  <rowItems count="5">
    <i>
      <x v="3"/>
    </i>
    <i>
      <x v="2"/>
    </i>
    <i>
      <x v="4"/>
    </i>
    <i>
      <x v="1"/>
    </i>
    <i>
      <x/>
    </i>
  </rowItems>
  <colItems count="1">
    <i/>
  </colItems>
  <dataFields count="1">
    <dataField fld="1" subtotal="count" baseField="0" baseItem="0"/>
  </dataFields>
  <chartFormats count="2">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multipleItemSelectionAllowed="1" dragToData="1">
      <members count="1" level="1">
        <member name="[customers_table].[Gender].&amp;[Male]"/>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0" type="count" id="1" iMeasureHier="41">
      <autoFilter ref="A1">
        <filterColumn colId="0">
          <top10 val="5" filterVal="5"/>
        </filterColumn>
      </autoFilter>
    </filter>
    <filter fld="2" type="count" id="3" iMeasureHier="41">
      <autoFilter ref="A1">
        <filterColumn colId="0">
          <top10 top="0" val="5" filterVal="5"/>
        </filterColumn>
      </autoFilter>
    </filter>
    <filter fld="3" type="count" id="4" iMeasureHier="41">
      <autoFilter ref="A1">
        <filterColumn colId="0">
          <top10 top="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product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6AFBA911-8F01-440A-8DAC-C0A4AFCC36F0}" name="Category Product" cacheId="538" applyNumberFormats="0" applyBorderFormats="0" applyFontFormats="0" applyPatternFormats="0" applyAlignmentFormats="0" applyWidthHeightFormats="1" dataCaption="Values" tag="da21ca62-971f-4caf-8b34-3df3e89181a1" updatedVersion="8" minRefreshableVersion="3" useAutoFormatting="1" subtotalHiddenItems="1" rowGrandTotals="0" colGrandTotals="0" itemPrintTitles="1" createdVersion="8" indent="0" compact="0" compactData="0" multipleFieldFilters="0" chartFormat="9">
  <location ref="C34:D42" firstHeaderRow="1" firstDataRow="1" firstDataCol="1"/>
  <pivotFields count="5">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Row" compact="0" allDrilled="1" outline="0"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8">
    <i>
      <x v="4"/>
    </i>
    <i>
      <x v="5"/>
    </i>
    <i>
      <x v="6"/>
    </i>
    <i>
      <x v="7"/>
    </i>
    <i>
      <x v="2"/>
    </i>
    <i>
      <x v="1"/>
    </i>
    <i>
      <x/>
    </i>
    <i>
      <x v="3"/>
    </i>
  </rowItems>
  <colItems count="1">
    <i/>
  </colItems>
  <dataFields count="1">
    <dataField fld="1" subtotal="count" baseField="0" baseItem="0" numFmtId="173"/>
  </dataFields>
  <formats count="1">
    <format dxfId="2">
      <pivotArea outline="0" collapsedLevelsAreSubtotals="1" fieldPosition="0"/>
    </format>
  </formats>
  <chartFormats count="1">
    <chartFormat chart="8" format="2"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multipleItemSelectionAllowed="1" dragToData="1">
      <members count="1" level="1">
        <member name="[customers_table].[Gender].&amp;[Male]"/>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rowHierarchiesUsage count="1">
    <rowHierarchyUsage hierarchyUsage="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product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_Name" xr10:uid="{5BCA7E67-7C1C-49A9-8BE3-BC1E72F6A058}" sourceName="[sales_persons_table].[Store Name]">
  <pivotTables>
    <pivotTable tabId="3" name="PivotTable4"/>
    <pivotTable tabId="3" name="PivotTable1"/>
    <pivotTable tabId="4" name="PivotTable3"/>
    <pivotTable tabId="4" name="Month TR"/>
    <pivotTable tabId="4" name="Month Variance"/>
    <pivotTable tabId="4" name="PivotTable5"/>
    <pivotTable tabId="4" name="PivotTable8"/>
    <pivotTable tabId="4" name="PivotTable1"/>
  </pivotTables>
  <data>
    <olap pivotCacheId="1060748238">
      <levels count="2">
        <level uniqueName="[sales_persons_table].[Store Name].[(All)]" sourceCaption="(All)" count="0"/>
        <level uniqueName="[sales_persons_table].[Store Name].[Store Name]" sourceCaption="Store Name" count="10">
          <ranges>
            <range startItem="0">
              <i n="[sales_persons_table].[Store Name].&amp;[Barron-Fleming]" c="Barron-Fleming"/>
              <i n="[sales_persons_table].[Store Name].&amp;[Berg-Trujillo]" c="Berg-Trujillo"/>
              <i n="[sales_persons_table].[Store Name].&amp;[Lee-Myers]" c="Lee-Myers"/>
              <i n="[sales_persons_table].[Store Name].&amp;[Lopez]" c="Lopez"/>
              <i n="[sales_persons_table].[Store Name].&amp;[Martinez]" c="Martinez"/>
              <i n="[sales_persons_table].[Store Name].&amp;[Miller]" c="Miller"/>
              <i n="[sales_persons_table].[Store Name].&amp;[Myers-Lopez]" c="Myers-Lopez"/>
              <i n="[sales_persons_table].[Store Name].&amp;[Novak PLC]" c="Novak PLC"/>
              <i n="[sales_persons_table].[Store Name].&amp;[Thomas]" c="Thomas"/>
              <i n="[sales_persons_table].[Store Name].&amp;[Valdez]" c="Valdez"/>
            </range>
          </ranges>
        </level>
      </levels>
      <selections count="1">
        <selection n="[sales_persons_table].[Store Name].&amp;[Berg-Trujillo]"/>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DA41E867-0A91-4FA7-A2C4-F151BE3A7587}" sourceName="[Date].[Month]">
  <pivotTables>
    <pivotTable tabId="4" name="Store Revenue vs Target"/>
    <pivotTable tabId="3" name="PivotTable1"/>
    <pivotTable tabId="3" name="PivotTable2"/>
    <pivotTable tabId="3" name="PivotTable4"/>
    <pivotTable tabId="4" name="PivotTable2000"/>
    <pivotTable tabId="4" name="PivotTable3"/>
  </pivotTables>
  <data>
    <olap pivotCacheId="1060748238">
      <levels count="2">
        <level uniqueName="[Date].[Month].[(All)]" sourceCaption="(All)" count="0"/>
        <level uniqueName="[Date].[Month].[Month]" sourceCaption="Month" count="12">
          <ranges>
            <range startItem="0">
              <i n="[Date].[Month].&amp;[Jan]" c="Jan"/>
              <i n="[Date].[Month].&amp;[Feb]" c="Feb"/>
              <i n="[Date].[Month].&amp;[Mar]" c="Mar"/>
              <i n="[Date].[Month].&amp;[Apr]" c="Apr"/>
              <i n="[Date].[Month].&amp;[May]" c="May"/>
              <i n="[Date].[Month].&amp;[Jun]" c="Jun"/>
              <i n="[Date].[Month].&amp;[Jul]" c="Jul"/>
              <i n="[Date].[Month].&amp;[Aug]" c="Aug"/>
              <i n="[Date].[Month].&amp;[Sep]" c="Sep"/>
              <i n="[Date].[Month].&amp;[Oct]" c="Oct"/>
              <i n="[Date].[Month].&amp;[Nov]" c="Nov"/>
              <i n="[Date].[Month].&amp;[Dec]" c="Dec"/>
            </range>
          </ranges>
        </level>
      </levels>
      <selections count="1">
        <selection n="[Date].[Month].[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4F5064D5-69C9-4641-AD2C-A9E036818517}" sourceName="[products_table].[Category]">
  <pivotTables>
    <pivotTable tabId="7" name="TopProducts"/>
    <pivotTable tabId="7" name="PivotTable5"/>
    <pivotTable tabId="7" name="PivotTable1"/>
    <pivotTable tabId="7" name="PivotTable3"/>
    <pivotTable tabId="7" name="PivotTable4"/>
    <pivotTable tabId="7" name="PivotTable7"/>
    <pivotTable tabId="7" name="PivotTable8"/>
    <pivotTable tabId="7" name="PivotTable9"/>
    <pivotTable tabId="7" name="PivotTable10"/>
    <pivotTable tabId="7" name="MonthChart"/>
    <pivotTable tabId="7" name="PivotTable14"/>
  </pivotTables>
  <data>
    <olap pivotCacheId="630652707">
      <levels count="2">
        <level uniqueName="[products_table].[Category].[(All)]" sourceCaption="(All)" count="0"/>
        <level uniqueName="[products_table].[Category].[Category]" sourceCaption="Category" count="8">
          <ranges>
            <range startItem="0">
              <i n="[products_table].[Category].&amp;[Alcoholic Beverage]" c="Alcoholic Beverage"/>
              <i n="[products_table].[Category].&amp;[Coffee]" c="Coffee"/>
              <i n="[products_table].[Category].&amp;[Energy Drink]" c="Energy Drink"/>
              <i n="[products_table].[Category].&amp;[Juice]" c="Juice"/>
              <i n="[products_table].[Category].&amp;[Soft Drink]" c="Soft Drink"/>
              <i n="[products_table].[Category].&amp;[Sports Drink]" c="Sports Drink"/>
              <i n="[products_table].[Category].&amp;[Tea]" c="Tea"/>
              <i n="[products_table].[Category].&amp;[Water]" c="Water"/>
            </range>
          </ranges>
        </level>
      </levels>
      <selections count="1">
        <selection n="[products_table].[Category].[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CA5FA247-2594-4D1D-B041-C1BE2A7A5A13}" sourceName="[Date].[Month]">
  <pivotTables>
    <pivotTable tabId="7" name="TopProducts"/>
    <pivotTable tabId="7" name="PivotTable5"/>
    <pivotTable tabId="7" name="PivotTable1"/>
    <pivotTable tabId="7" name="Category Product"/>
    <pivotTable tabId="7" name="PivotTable3"/>
    <pivotTable tabId="7" name="PivotTable4"/>
    <pivotTable tabId="7" name="PivotTable7"/>
    <pivotTable tabId="7" name="PivotTable8"/>
    <pivotTable tabId="7" name="PivotTable9"/>
    <pivotTable tabId="7" name="PivotTable10"/>
    <pivotTable tabId="7" name="PivotTable14"/>
  </pivotTables>
  <data>
    <olap pivotCacheId="630652707">
      <levels count="2">
        <level uniqueName="[Date].[Month].[(All)]" sourceCaption="(All)" count="0"/>
        <level uniqueName="[Date].[Month].[Month]" sourceCaption="Month" count="12">
          <ranges>
            <range startItem="0">
              <i n="[Date].[Month].&amp;[Jan]" c="Jan"/>
              <i n="[Date].[Month].&amp;[Feb]" c="Feb"/>
              <i n="[Date].[Month].&amp;[Mar]" c="Mar"/>
              <i n="[Date].[Month].&amp;[Apr]" c="Apr"/>
              <i n="[Date].[Month].&amp;[May]" c="May"/>
              <i n="[Date].[Month].&amp;[Jun]" c="Jun"/>
              <i n="[Date].[Month].&amp;[Jul]" c="Jul"/>
              <i n="[Date].[Month].&amp;[Aug]" c="Aug"/>
              <i n="[Date].[Month].&amp;[Sep]" c="Sep"/>
              <i n="[Date].[Month].&amp;[Oct]" c="Oct"/>
              <i n="[Date].[Month].&amp;[Nov]" c="Nov"/>
              <i n="[Date].[Month].&amp;[Dec]" c="Dec"/>
            </range>
          </ranges>
        </level>
      </levels>
      <selections count="1">
        <selection n="[Date].[Month].[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775267DA-C5C6-4B7C-8B41-8BE82EE494D7}" cache="Slicer_Category" caption="Category" level="1" style="SlicerStyleLight1 2" rowHeight="241300"/>
  <slicer name="Month" xr10:uid="{1777EBFB-5A3D-42D8-B05D-0C3428ABCD72}" cache="Slicer_Month1" caption="Month" columnCount="2" level="1" style="SlicerStyleLight1 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lter by Month" xr10:uid="{AC96E8C1-9222-47D7-B473-00055F6CCED3}" cache="Slicer_Month" caption="Filter by Month" columnCount="4" level="1" style="SlicerStyleLight1 2 2" rowHeight="36576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 Name 1" xr10:uid="{04F641B2-0E9C-4FA7-8F2B-7F73474AC9D4}" cache="Slicer_Store_Name" level="1" style="SlicerStyleLight1 2" rowHeight="36576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13.png"/></Relationships>
</file>

<file path=xl/webextensions/webextension1.xml><?xml version="1.0" encoding="utf-8"?>
<we:webextension xmlns:we="http://schemas.microsoft.com/office/webextensions/webextension/2010/11" id="{00000000-0008-0000-0200-000003000000}">
  <we:reference id="wa200004689" version="1.0.0.0" store="en-US" storeType="OMEX"/>
  <we:alternateReferences>
    <we:reference id="wa200004689" version="1.0.0.0" store="wa200004689" storeType="OMEX"/>
  </we:alternateReferences>
  <we:properties>
    <we:property name="SourceData" value="{&quot;pivotTable&quot;:&quot;Store Revenue vs Target&quot;,&quot;worksheetId&quot;:&quot;{9B2254E7-3002-4B0E-9709-70DA0046C52F}&quot;}"/>
    <we:property name="ZBILicenseSettings" value="{&quot;userInfo&quot;:{&quot;name&quot;:&quot;Ismaila Omeiza&quot;,&quot;email&quot;:&quot;datawithdecision@outlook.com&quot;,&quot;userId&quot;:&quot;00000000-0000-0000-2104-d8b9e17c5f00&quot;,&quot;organizationId&quot;:&quot;9188040d-6c67-4c5b-b112-36a304b66dad&quot;,&quot;isViewer&quot;:false,&quot;lastDisplayedOverlay&quot;:&quot;Sun, 14 Apr 2024 07:11:05 GMT&quot;}}"/>
    <we:property name="ZBITablesSettings" value="{&quot;proFeaturesEnabled&quot;:true,&quot;proFeaturesUnlocked&quot;:true,&quot;proFeaturesDisabledByUser&quot;:false,&quot;invert&quot;:false,&quot;suppressZeros&quot;:true,&quot;suppressNulls&quot;:true,&quot;suppressAbsoluteVariances&quot;:false,&quot;suppressEmptyColumns&quot;:false,&quot;showAsTable&quot;:false,&quot;showAdSlide&quot;:false,&quot;chartType&quot;:&quot;Actual / Absolute / Relative&quot;,&quot;groupsInColumns&quot;:false,&quot;showGridlines&quot;:true,&quot;showMajorGridlines&quot;:true,&quot;gridlineDensity&quot;:5,&quot;showGridlinesTable&quot;:true,&quot;gridlineDensityTable&quot;:1,&quot;fontSize&quot;:10,&quot;showTotals&quot;:0,&quot;showColumnTotals&quot;:false,&quot;columnTotalLabels&quot;:{},&quot;showRowGrandTotal&quot;:false,&quot;showColumnGrandTotal&quot;:false,&quot;freezeGrandTotal&quot;:true,&quot;grandTotalGap&quot;:false,&quot;rowGrandTotalLabel&quot;:&quot;Total&quot;,&quot;columnGrandTotalLabel&quot;:&quot;Total&quot;,&quot;absoluteChart&quot;:0,&quot;valueChart&quot;:1,&quot;valueChartIntegrated&quot;:false,&quot;onlyOneColumn&quot;:false,&quot;limitOutliers&quot;:false,&quot;minOutlierValue&quot;:null,&quot;maxOutlierValue&quot;:null,&quot;gapBetweenColumnsPercent&quot;:30,&quot;showPrefixes&quot;:true,&quot;columnSettings&quot;:{},&quot;categoryFormatSettings&quot;:{},&quot;columnTotalEmphasize&quot;:{},&quot;columnTotalEmphasizeTable&quot;:{},&quot;suppressLargeRelativeVariance&quot;:false,&quot;suppressLargeRelativeVarianceValue&quot;:100,&quot;valueHeader&quot;:null,&quot;referenceHeader&quot;:null,&quot;absoluteDifferenceHeader&quot;:null,&quot;relativeDifferenceHeader&quot;:null,&quot;secondReferenceHeader&quot;:null,&quot;secondAbsoluteDifferenceHeader&quot;:null,&quot;secondRelativeDifferenceHeader&quot;:null,&quot;thirdReferenceHeader&quot;:null,&quot;thirdAbsoluteDifferenceHeader&quot;:null,&quot;thirdRelativeDifferenceHeader&quot;:null,&quot;fourthReferenceHeader&quot;:null,&quot;fourthAbsoluteDifferenceHeader&quot;:null,&quot;fourthRelativeDifferenceHeader&quot;:null,&quot;fifthReferenceHeader&quot;:null,&quot;fifthAbsoluteDifferenceHeader&quot;:null,&quot;fifthRelativeDifferenceHeader&quot;:null,&quot;sixthReferenceHeader&quot;:null,&quot;sixthAbsoluteDifferenceHeader&quot;:null,&quot;sixthRelativeDifferenceHeader&quot;:null,&quot;seventhReferenceHeader&quot;:null,&quot;seventhAbsoluteDifferenceHeader&quot;:null,&quot;seventhRelativeDifferenceHeader&quot;:null,&quot;additionalMeasure1Header&quot;:null,&quot;additionalMeasure2Header&quot;:null,&quot;additionalMeasure3Header&quot;:null,&quot;additionalMeasure4Header&quot;:null,&quot;additionalMeasure5Header&quot;:null,&quot;additionalMeasure6Header&quot;:null,&quot;additionalMeasure7Header&quot;:null,&quot;additionalMeasure8Header&quot;:null,&quot;additionalMeasure9Header&quot;:null,&quot;additionalMeasure10Header&quot;:null,&quot;additionalMeasure11Header&quot;:null,&quot;additionalMeasure12Header&quot;:null,&quot;additionalMeasure13Header&quot;:null,&quot;additionalMeasure14Header&quot;:null,&quot;additionalMeasure15Header&quot;:null,&quot;additionalMeasure16Header&quot;:null,&quot;additionalMeasure17Header&quot;:null,&quot;additionalMeasure18Header&quot;:null,&quot;additionalMeasure19Header&quot;:null,&quot;additionalMeasure20Header&quot;:null,&quot;previousYear&quot;:&quot;Target&quot;,&quot;actual&quot;:&quot;Revenue&quot;,&quot;forecast&quot;:null,&quot;plan&quot;:null,&quot;plan2&quot;:null,&quot;plan3&quot;:null,&quot;forecast2&quot;:null,&quot;forecast3&quot;:null,&quot;actual-previousYear&quot;:&quot;Variance&quot;,&quot;actual-previousYear-percent&quot;:&quot;ΔVariance %&quot;,&quot;previousYear-actual&quot;:null,&quot;previousYear-actual-percent&quot;:null,&quot;actual-forecast&quot;:null,&quot;actual-forecast-percent&quot;:null,&quot;forecast-actual&quot;:null,&quot;forecast-actual-percent&quot;:null,&quot;actual-plan&quot;:null,&quot;actual-plan-percent&quot;:null,&quot;plan-actual&quot;:null,&quot;plan-actual-percent&quot;:null,&quot;previousYear-forecast&quot;:null,&quot;previousYear-forecast-percent&quot;:null,&quot;forecast-previousYear&quot;:null,&quot;forecast-previousYear-percent&quot;:null,&quot;previousYear-plan&quot;:null,&quot;previousYear-plan-percent&quot;:null,&quot;plan-previousYear&quot;:null,&quot;plan-previousYear-percent&quot;:null,&quot;forecast-plan&quot;:null,&quot;forecast-plan-percent&quot;:null,&quot;plan-forecast&quot;:null,&quot;plan-forecast-percent&quot;:null,&quot;actual-plan2&quot;:null,&quot;actual-plan2-percent&quot;:null,&quot;actual-plan3&quot;:null,&quot;actual-plan3-percent&quot;:null,&quot;actual-forecast2&quot;:null,&quot;actual-forecast2-percent&quot;:null,&quot;actual-forecast3&quot;:null,&quot;actual-forecast3-percent&quot;:null,&quot;plan2-actual&quot;:null,&quot;plan2-actual-percent&quot;:null,&quot;plan3-actual&quot;:null,&quot;plan3-actual-percent&quot;:null,&quot;forecast2-actual&quot;:null,&quot;forecast2-actual-percent&quot;:null,&quot;forecast3-actual&quot;:null,&quot;forecast3-actual-percent&quot;:null,&quot;plan2-previousYear&quot;:null,&quot;plan2-previousYear-percent&quot;:null,&quot;plan3-previousYear&quot;:null,&quot;plan3-previousYear-percent&quot;:null,&quot;forecast2-previousYear&quot;:null,&quot;forecast2-previousYear-percent&quot;:null,&quot;forecast3-previousYear&quot;:null,&quot;forecast3-previousYear-percent&quot;:null,&quot;previousYear-plan2&quot;:null,&quot;previousYear-plan2-percent&quot;:null,&quot;previousYear-plan3&quot;:null,&quot;previousYear-plan3-percent&quot;:null,&quot;previousYear-forecast2&quot;:null,&quot;previousYear-forecast2-percent&quot;:null,&quot;previousYear-forecast3&quot;:null,&quot;previousYear-forecast3-percent&quot;:null,&quot;forecast-plan2&quot;:null,&quot;forecast-plan2-percent&quot;:null,&quot;forecast-plan3&quot;:null,&quot;forecast-plan3-percent&quot;:null,&quot;forecast2-plan&quot;:null,&quot;forecast2-plan-percent&quot;:null,&quot;forecast2-plan2&quot;:null,&quot;forecast2-plan2-percent&quot;:null,&quot;forecast2-plan3&quot;:null,&quot;forecast2-plan3-percent&quot;:null,&quot;forecast3-plan&quot;:null,&quot;forecast3-plan-percent&quot;:null,&quot;forecast3-plan2&quot;:null,&quot;forecast3-plan2-percent&quot;:null,&quot;forecast3-plan3&quot;:null,&quot;forecast3-plan3-percent&quot;:null,&quot;plan-forecast2&quot;:null,&quot;plan-forecast2-percent&quot;:null,&quot;plan-forecast3&quot;:null,&quot;plan-forecast3-percent&quot;:null,&quot;plan2-forecast&quot;:null,&quot;plan2-forecast-percent&quot;:null,&quot;plan2-forecast2&quot;:null,&quot;plan2-forecast2-percent&quot;:null,&quot;plan2-forecast3&quot;:null,&quot;plan2-forecast3-percent&quot;:null,&quot;plan3-forecast&quot;:null,&quot;plan3-forecast-percent&quot;:null,&quot;plan3-forecast2&quot;:null,&quot;plan3-forecast2-percent&quot;:null,&quot;plan3-forecast3&quot;:null,&quot;plan3-forecast3-percent&quot;:null,&quot;forecast-forecast2&quot;:null,&quot;forecast-forecast2-percent&quot;:null,&quot;forecast-forecast3&quot;:null,&quot;forecast-forecast3-percent&quot;:null,&quot;forecast2-forecast&quot;:null,&quot;forecast2-forecast-percent&quot;:null,&quot;forecast2-forecast3&quot;:null,&quot;forecast2-forecast3-percent&quot;:null,&quot;forecast3-forecast&quot;:null,&quot;forecast3-forecast-percent&quot;:null,&quot;forecast3-forecast2&quot;:null,&quot;forecast3-forecast2-percent&quot;:null,&quot;plan-plan2&quot;:null,&quot;plan-plan2-percent&quot;:null,&quot;plan-plan3&quot;:null,&quot;plan-plan3-percent&quot;:null,&quot;plan2-plan&quot;:null,&quot;plan2-plan-percent&quot;:null,&quot;plan2-plan3&quot;:null,&quot;plan2-plan3-percent&quot;:null,&quot;plan3-plan&quot;:null,&quot;plan3-plan-percent&quot;:null,&quot;plan3-plan2&quot;:null,&quot;plan3-plan2-percent&quot;:null,&quot;freezeHeaders&quot;:true,&quot;firstTimeShowingColumnAdder&quot;:true,&quot;showTitle&quot;:true,&quot;titleWrap&quot;:true,&quot;titleAlignment&quot;:&quot;left&quot;,&quot;titleFontSize&quot;:14,&quot;titleFontColor&quot;:&quot;#064C6E&quot;,&quot;titleText&quot;:&quot;Total Revenue vs Target by Store Name&quot;,&quot;titleFontFamily&quot;:&quot;Calibri, helvetica, arial, sans-serif&quot;,&quot;titleFontWeight&quot;:&quot;normal&quot;,&quot;titleFontStyle&quot;:&quot;normal&quot;,&quot;freezeTitle&quot;:true,&quot;groupTitleAlignment&quot;:&quot;left&quot;,&quot;groupTitleFontSize&quot;:12,&quot;groupTitleFontColor&quot;:&quot;#000&quot;,&quot;groupTitleFontFamily&quot;:&quot;Calibri, helvetica, arial, sans-serif&quot;,&quot;groupTitleDisplayOptions&quot;:0,&quot;groupTitleWidth&quot;:50,&quot;showCategories&quot;:true,&quot;categoriesDisplayOptions&quot;:0,&quot;categoriesWidth&quot;:100,&quot;categoriesRowHeight&quot;:0,&quot;categoriesHeight&quot;:20,&quot;categoriesIndent&quot;:16,&quot;topNType&quot;:0,&quot;topNDataProperty&quot;:0,&quot;plottedDataProperties&quot;:[&quot;1&quot;,&quot;0&quot;,&quot;2&quot;,&quot;3&quot;],&quot;topNCategoriesToKeep&quot;:5,&quot;topNSettings&quot;:[],&quot;topNOtherLabel&quot;:&quot;Others&quot;,&quot;topNOtherShown&quot;:false,&quot;freezeCategories&quot;:true,&quot;showTopNForm&quot;:false,&quot;colorScheme&quot;:{&quot;positiveColor&quot;:&quot;#7aca00&quot;,&quot;negativeColor&quot;:&quot;#ff0000&quot;,&quot;neutralColor&quot;:&quot;#404040&quot;,&quot;markerColor&quot;:&quot;#000&quot;,&quot;lineColor&quot;:&quot;#404040&quot;,&quot;axisColor&quot;:&quot;#000&quot;,&quot;gridlineColor&quot;:&quot;#ccc&quot;,&quot;majorGridlineColor&quot;:&quot;#999&quot;,&quot;dotChartColor&quot;:&quot;#4080FF&quot;,&quot;useCustomScenarioColors&quot;:false,&quot;highlightColor&quot;:&quot;#0070C0&quot;},&quot;chartStyle&quot;:0,&quot;lightenOverlapped&quot;:true,&quot;varianceDisplayType&quot;:0,&quot;showDataLabels&quot;:true,&quot;labelFontColor&quot;:&quot;#000&quot;,&quot;displayUnits&quot;:&quot;Auto&quot;,&quot;showUnits&quot;:0,&quot;decimalPlaces&quot;:1,&quot;decimalPlacesPercentage&quot;:1,&quot;suppressSmallValues&quot;:true,&quot;labelFontSize&quot;:10,&quot;labelFontFamily&quot;:&quot;Calibri, helvetica, arial, sans-serif&quot;,&quot;integratedDifferenceLabel&quot;:1,&quot;labelPercentagePointUnit&quot;:&quot;pp&quot;,&quot;labelBackgroundTransparency&quot;:20,&quot;negativeValuesFormat&quot;:0,&quot;rightAlignNumbers&quot;:false,&quot;rightAlignParenthesisOffsetNormal&quot;:0,&quot;rightAlignParenthesisOffsetBold&quot;:0,&quot;showPercentageInLabel&quot;:false,&quot;sortColumnName&quot;:&quot;previousYear&quot;,&quot;chartSort&quot;:0,&quot;categorySort&quot;:0,&quot;sortReferenceChart&quot;:null,&quot;company&quot;:&quot;Free version&quot;,&quot;expiryDate&quot;:null,&quot;disabledInViewMode&quot;:false,&quot;licenseKey&quot;:&quot;&quot;,&quot;lastLicenseCheck&quot;:&quot;&quot;,&quot;resultCategories&quot;:[],&quot;skippedCategories&quot;:[],&quot;flatResultCategories&quot;:[],&quot;invertedCategories&quot;:[],&quot;userOverrideCategories&quot;:[],&quot;highlightedCategories&quot;:[],&quot;highlightedCategoriesCustomColors&quot;:[],&quot;hasAutoResults&quot;:false,&quot;hasAutoInverts&quot;:false,&quot;userChangedExpandCollapse&quot;:false,&quot;invertedGroups&quot;:[],&quot;groupNames&quot;:{},&quot;groupNamesString&quot;:&quot;&quot;,&quot;allowInteractions&quot;:true,&quot;allowChartChange&quot;:true,&quot;allowSliderChange&quot;:true,&quot;allowVarianceCalculationChange&quot;:true,&quot;allowSortChange&quot;:true,&quot;allowExpandCollapseChange&quot;:true,&quot;allowExpandCollapseRowsChange&quot;:true,&quot;allowExpandCollapseColumnsChange&quot;:true,&quot;allowColumnOrderChange&quot;:true,&quot;focusModeFontZoomPercentage&quot;:150,&quot;enableMeasureDrillThrough&quot;:false,&quot;allowInteractiveCommentBox&quot;:true,&quot;analyticsDataProperty&quot;:0,&quot;showAverageLine&quot;:false,&quot;averageLineStyle&quot;:&quot;8,4&quot;,&quot;averageLineTransparency&quot;:0,&quot;averageLabelShow&quot;:true,&quot;averageLabelHorizontalPosition&quot;:1,&quot;averageLabelVerticalPosition&quot;:1,&quot;averageLabelUnits&quot;:&quot;Auto&quot;,&quot;averageLabelDecimalPlaces&quot;:1,&quot;averageLabelTextOption&quot;:0,&quot;averageLabelText&quot;:&quot;Avg.&quot;,&quot;showConstantLine&quot;:false,&quot;constantLineStyle&quot;:&quot;&quot;,&quot;constantLineValue&quot;:0,&quot;constantLineTransparency&quot;:0,&quot;constantLabelShow&quot;:true,&quot;constantLabelHorizontalPosition&quot;:1,&quot;constantLabelVerticalPosition&quot;:1,&quot;constantLabelUnits&quot;:&quot;Auto&quot;,&quot;constantLabelDecimalPlaces&quot;:1,&quot;constantLabelTextOption&quot;:0,&quot;constantLabelText&quot;:&quot;Const.&quot;,&quot;showMedianLine&quot;:false,&quot;medianLineStyle&quot;:&quot;8,4&quot;,&quot;medianLineTransparency&quot;:0,&quot;medianLabelShow&quot;:true,&quot;medianLabelHorizontalPosition&quot;:1,&quot;medianLabelVerticalPosition&quot;:1,&quot;medianLabelUnits&quot;:&quot;Auto&quot;,&quot;medianLabelDecimalPlaces&quot;:1,&quot;medianLabelTextOption&quot;:0,&quot;medianLabelText&quot;:&quot;Med.&quot;,&quot;showPercentileLine&quot;:false,&quot;percentileLineStyle&quot;:&quot;2,4&quot;,&quot;percentileLinePercent&quot;:90,&quot;percentileLineTransparency&quot;:0,&quot;percentileLabelShow&quot;:true,&quot;percentileLabelHorizontalPosition&quot;:1,&quot;percentileLabelVerticalPosition&quot;:1,&quot;percentileLabelUnits&quot;:&quot;Auto&quot;,&quot;percentileLabelDecimalPlaces&quot;:1,&quot;percentileLabelTextOption&quot;:0,&quot;percentileLabelText&quot;:&quot;Perc.&quot;,&quot;formulaCalculation&quot;:{&quot;formulas&quot;:[],&quot;expressionMappings&quot;:{},&quot;expressionElements&quot;:{},&quot;identityDataPoints&quot;:{}},&quot;showCommentBox&quot;:false,&quot;commentBoxCustomTitleStyle&quot;:false,&quot;commentBoxTitle&quot;:3,&quot;commentBoxTitleFontColor&quot;:&quot;#000&quot;,&quot;commentBoxTitleFontFamily&quot;:&quot;Calibri, helvetica, arial, sans-serif&quot;,&quot;commentBoxTitleFontSize&quot;:18,&quot;commentBoxCustomTextStyle&quot;:false,&quot;commentBoxTextFontColor&quot;:&quot;#000&quot;,&quot;commentBoxTextFontFamily&quot;:&quot;Calibri, helvetica, arial, sans-serif&quot;,&quot;commentBoxTextFontSize&quot;:16,&quot;columnSettingsString&quot;:&quot;{\&quot;actual\&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2,\&quot;hidden\&quot;:false,\&quot;hiddenFromGroups\&quot;:[]}},\&quot;previousYear\&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2,\&quot;hidden\&quot;:false,\&quot;hiddenFromGroups\&quot;:[]}},\&quot;actual-previousYear\&quot;:{\&quot;invert\&quot;:false,\&quot;scaleGroup\&quot;:1,\&quot;format\&quot;:1,\&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actual-previousYear-percent\&quot;:{\&quot;invert\&quot;:false,\&quot;scaleGroup\&quot;:1,\&quot;format\&quot;:2,\&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quot;categoryFormatSettingsString&quot;:&quot;&quot;,&quot;invertedTotalCategories&quot;:[],&quot;collapsedCategories&quot;:[],&quot;calculationsString&quot;:&quot;&quot;,&quot;minChartWidth&quot;:140,&quot;measure1Role&quot;:&quot;Values&quot;,&quot;measure2Role&quot;:&quot;PreviousYear&quot;,&quot;measure3Role&quot;:&quot;Plan&quot;,&quot;measure4Role&quot;:&quot;Forecast&quot;,&quot;measure5Role&quot;:&quot;Comments&quot;,&quot;measureRoles&quot;:[&quot;Values&quot;,&quot;PreviousYear&quot;],&quot;enableFiltering&quot;:true,&quot;viewMode&quot;:1,&quot;commentBoxPlacement&quot;:0,&quot;commentBoxSize&quot;:&quot;0.66&quot;,&quot;commentBoxPadding&quot;:10,&quot;commentBoxListHorizontal&quot;:false,&quot;commentBoxItemsMargin&quot;:10,&quot;commentBoxBorderWidth&quot;:0,&quot;commentBoxBorderColor&quot;:&quot;#808080&quot;,&quot;commentBoxBorderRadius&quot;:0,&quot;commentBoxShadow&quot;:false,&quot;commentBoxBackgroundColor&quot;:&quot;#ffffff00&quot;,&quot;commentBoxVarianceIcon&quot;:2,&quot;commentBoxShowVariance&quot;:1,&quot;showCrossTables&quot;:false,&quot;commentMarkersDataProperties&quot;:{},&quot;usedMeasuresCount&quot;:2,&quot;valueScenario&quot;:0,&quot;secondValueScenario&quot;:0,&quot;thirdValueScenario&quot;:0,&quot;fourthValueScenario&quot;:0,&quot;fifthValueScenario&quot;:0,&quot;sixthValueScenario&quot;:0,&quot;seventhValueScenario&quot;:0,&quot;valuePosition&quot;:0,&quot;secondValuePosition&quot;:0,&quot;thirdValuePosition&quot;:0,&quot;fourthValuePosition&quot;:0,&quot;fifthValuePosition&quot;:0,&quot;sixthValuePosition&quot;:0,&quot;seventhValuePosition&quot;:0,&quot;referenceScenario&quot;:1,&quot;secondReferenceScenario&quot;:1,&quot;thirdReferenceScenario&quot;:1,&quot;fourthReferenceScenario&quot;:1,&quot;fifthReferenceScenario&quot;:1,&quot;sixthReferenceScenario&quot;:1,&quot;seventhReferenceScenario&quot;:1,&quot;referencePosition&quot;:null,&quot;secondReferencePosition&quot;:null,&quot;thirdReferencePosition&quot;:null,&quot;fourthReferencePosition&quot;:null,&quot;fifthReferencePosition&quot;:null,&quot;sixthReferencePosition&quot;:null,&quot;seventhReferencePosition&quot;:null,&quot;calculations&quot;:[],&quot;scenarioOptions&quot;:{&quot;value&quot;:{&quot;index&quot;:0,&quot;scenario&quot;:0,&quot;fieldName&quot;:&quot;Total Revenue&quot;,&quot;position&quot;:null},&quot;reference&quot;:{&quot;index&quot;:1,&quot;scenario&quot;:1,&quot;fieldName&quot;:&quot; Monthly Target&quot;,&quot;position&quot;:null},&quot;secondReference&quot;:{&quot;index&quot;:null,&quot;scenario&quot;:null,&quot;fieldName&quot;:&quot;&quot;,&quot;position&quot;:null},&quot;thirdReference&quot;:{&quot;index&quot;:null,&quot;scenario&quot;:null,&quot;fieldName&quot;:&quot;&quot;,&quot;position&quot;:null},&quot;fourthReference&quot;:{&quot;index&quot;:null,&quot;scenario&quot;:null,&quot;fieldName&quot;:&quot;&quot;,&quot;position&quot;:null},&quot;fifthReference&quot;:{&quot;index&quot;:null,&quot;scenario&quot;:null,&quot;fieldName&quot;:&quot;&quot;,&quot;position&quot;:null},&quot;sixthReference&quot;:{&quot;index&quot;:null,&quot;scenario&quot;:null,&quot;fieldName&quot;:&quot;&quot;,&quot;position&quot;:null},&quot;seventhReference&quot;:{&quot;index&quot;:null,&quot;scenario&quot;:null,&quot;fieldName&quot;:&quot;&quot;,&quot;position&quot;:null},&quot;additionalMeasures&quot;:[],&quot;tooltips&quot;:[],&quot;comments&quot;:[]},&quot;dragStarted&quot;:false}"/>
  </we:properties>
  <we:bindings>
    <we:binding id="tablesPivotTableDataChangeEvent" type="matrix" appref="{E6778640-8D6C-4DC5-B78D-45B97F119334}"/>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12.xml"/><Relationship Id="rId3" Type="http://schemas.openxmlformats.org/officeDocument/2006/relationships/pivotTable" Target="../pivotTables/pivotTable7.xml"/><Relationship Id="rId7" Type="http://schemas.openxmlformats.org/officeDocument/2006/relationships/pivotTable" Target="../pivotTables/pivotTable11.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ivotTable" Target="../pivotTables/pivotTable10.xml"/><Relationship Id="rId11" Type="http://schemas.openxmlformats.org/officeDocument/2006/relationships/drawing" Target="../drawings/drawing5.xml"/><Relationship Id="rId5" Type="http://schemas.openxmlformats.org/officeDocument/2006/relationships/pivotTable" Target="../pivotTables/pivotTable9.xml"/><Relationship Id="rId10" Type="http://schemas.openxmlformats.org/officeDocument/2006/relationships/pivotTable" Target="../pivotTables/pivotTable14.xml"/><Relationship Id="rId4" Type="http://schemas.openxmlformats.org/officeDocument/2006/relationships/pivotTable" Target="../pivotTables/pivotTable8.xml"/><Relationship Id="rId9" Type="http://schemas.openxmlformats.org/officeDocument/2006/relationships/pivotTable" Target="../pivotTables/pivotTable13.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22.xml"/><Relationship Id="rId3" Type="http://schemas.openxmlformats.org/officeDocument/2006/relationships/pivotTable" Target="../pivotTables/pivotTable17.xml"/><Relationship Id="rId7" Type="http://schemas.openxmlformats.org/officeDocument/2006/relationships/pivotTable" Target="../pivotTables/pivotTable21.xml"/><Relationship Id="rId12" Type="http://schemas.openxmlformats.org/officeDocument/2006/relationships/pivotTable" Target="../pivotTables/pivotTable26.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ivotTable" Target="../pivotTables/pivotTable20.xml"/><Relationship Id="rId11" Type="http://schemas.openxmlformats.org/officeDocument/2006/relationships/pivotTable" Target="../pivotTables/pivotTable25.xml"/><Relationship Id="rId5" Type="http://schemas.openxmlformats.org/officeDocument/2006/relationships/pivotTable" Target="../pivotTables/pivotTable19.xml"/><Relationship Id="rId10" Type="http://schemas.openxmlformats.org/officeDocument/2006/relationships/pivotTable" Target="../pivotTables/pivotTable24.xml"/><Relationship Id="rId4" Type="http://schemas.openxmlformats.org/officeDocument/2006/relationships/pivotTable" Target="../pivotTables/pivotTable18.xml"/><Relationship Id="rId9" Type="http://schemas.openxmlformats.org/officeDocument/2006/relationships/pivotTable" Target="../pivotTables/pivotTable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47367-C93A-4827-BCDD-7A8E476E81E1}">
  <sheetPr codeName="Sheet7"/>
  <dimension ref="R1:V4"/>
  <sheetViews>
    <sheetView showGridLines="0" showRowColHeaders="0" tabSelected="1" workbookViewId="0"/>
  </sheetViews>
  <sheetFormatPr defaultColWidth="8.77734375" defaultRowHeight="14.4" x14ac:dyDescent="0.3"/>
  <cols>
    <col min="1" max="1" width="10.21875" style="8" customWidth="1"/>
    <col min="2" max="2" width="8.77734375" style="8"/>
    <col min="3" max="3" width="11.88671875" style="8" customWidth="1"/>
    <col min="4" max="16384" width="8.77734375" style="8"/>
  </cols>
  <sheetData>
    <row r="1" spans="18:22" ht="25.95" customHeight="1" x14ac:dyDescent="0.3">
      <c r="R1" s="9"/>
      <c r="S1" s="9"/>
      <c r="T1" s="9"/>
      <c r="U1" s="9"/>
      <c r="V1" s="9"/>
    </row>
    <row r="2" spans="18:22" x14ac:dyDescent="0.3">
      <c r="S2" s="9"/>
      <c r="T2" s="9"/>
      <c r="U2" s="9"/>
      <c r="V2" s="9"/>
    </row>
    <row r="3" spans="18:22" x14ac:dyDescent="0.3">
      <c r="S3" s="9"/>
      <c r="T3" s="9"/>
      <c r="U3" s="9"/>
      <c r="V3" s="9"/>
    </row>
    <row r="4" spans="18:22" x14ac:dyDescent="0.3">
      <c r="S4" s="9"/>
      <c r="T4" s="9"/>
      <c r="U4" s="9"/>
      <c r="V4" s="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6" r:id="rId3" name="Option Button 2">
              <controlPr defaultSize="0" autoFill="0" autoLine="0" autoPict="0">
                <anchor moveWithCells="1">
                  <from>
                    <xdr:col>14</xdr:col>
                    <xdr:colOff>7620</xdr:colOff>
                    <xdr:row>10</xdr:row>
                    <xdr:rowOff>167640</xdr:rowOff>
                  </from>
                  <to>
                    <xdr:col>14</xdr:col>
                    <xdr:colOff>251460</xdr:colOff>
                    <xdr:row>12</xdr:row>
                    <xdr:rowOff>22860</xdr:rowOff>
                  </to>
                </anchor>
              </controlPr>
            </control>
          </mc:Choice>
        </mc:AlternateContent>
        <mc:AlternateContent xmlns:mc="http://schemas.openxmlformats.org/markup-compatibility/2006">
          <mc:Choice Requires="x14">
            <control shapeId="11267" r:id="rId4" name="Option Button 3">
              <controlPr defaultSize="0" autoFill="0" autoLine="0" autoPict="0">
                <anchor moveWithCells="1">
                  <from>
                    <xdr:col>15</xdr:col>
                    <xdr:colOff>403860</xdr:colOff>
                    <xdr:row>10</xdr:row>
                    <xdr:rowOff>167640</xdr:rowOff>
                  </from>
                  <to>
                    <xdr:col>16</xdr:col>
                    <xdr:colOff>30480</xdr:colOff>
                    <xdr:row>12</xdr:row>
                    <xdr:rowOff>22860</xdr:rowOff>
                  </to>
                </anchor>
              </controlPr>
            </control>
          </mc:Choice>
        </mc:AlternateContent>
        <mc:AlternateContent xmlns:mc="http://schemas.openxmlformats.org/markup-compatibility/2006">
          <mc:Choice Requires="x14">
            <control shapeId="11278" r:id="rId5" name="Option Button 14">
              <controlPr defaultSize="0" autoFill="0" autoLine="0" autoPict="0">
                <anchor moveWithCells="1">
                  <from>
                    <xdr:col>7</xdr:col>
                    <xdr:colOff>480060</xdr:colOff>
                    <xdr:row>9</xdr:row>
                    <xdr:rowOff>99060</xdr:rowOff>
                  </from>
                  <to>
                    <xdr:col>8</xdr:col>
                    <xdr:colOff>83820</xdr:colOff>
                    <xdr:row>10</xdr:row>
                    <xdr:rowOff>137160</xdr:rowOff>
                  </to>
                </anchor>
              </controlPr>
            </control>
          </mc:Choice>
        </mc:AlternateContent>
        <mc:AlternateContent xmlns:mc="http://schemas.openxmlformats.org/markup-compatibility/2006">
          <mc:Choice Requires="x14">
            <control shapeId="10" r:id="rId6" name="Option Button 15">
              <controlPr defaultSize="0" autoFill="0" autoLine="0" autoPict="0">
                <anchor moveWithCells="1">
                  <from>
                    <xdr:col>9</xdr:col>
                    <xdr:colOff>205740</xdr:colOff>
                    <xdr:row>9</xdr:row>
                    <xdr:rowOff>99060</xdr:rowOff>
                  </from>
                  <to>
                    <xdr:col>9</xdr:col>
                    <xdr:colOff>419100</xdr:colOff>
                    <xdr:row>10</xdr:row>
                    <xdr:rowOff>137160</xdr:rowOff>
                  </to>
                </anchor>
              </controlPr>
            </control>
          </mc:Choice>
        </mc:AlternateContent>
        <mc:AlternateContent xmlns:mc="http://schemas.openxmlformats.org/markup-compatibility/2006">
          <mc:Choice Requires="x14">
            <control shapeId="11" r:id="rId7" name="Group Box 17">
              <controlPr defaultSize="0" autoFill="0" autoPict="0">
                <anchor moveWithCells="1">
                  <from>
                    <xdr:col>7</xdr:col>
                    <xdr:colOff>213360</xdr:colOff>
                    <xdr:row>9</xdr:row>
                    <xdr:rowOff>60960</xdr:rowOff>
                  </from>
                  <to>
                    <xdr:col>10</xdr:col>
                    <xdr:colOff>53340</xdr:colOff>
                    <xdr:row>10</xdr:row>
                    <xdr:rowOff>167640</xdr:rowOff>
                  </to>
                </anchor>
              </controlPr>
            </control>
          </mc:Choice>
        </mc:AlternateContent>
        <mc:AlternateContent xmlns:mc="http://schemas.openxmlformats.org/markup-compatibility/2006">
          <mc:Choice Requires="x14">
            <control shapeId="11282" r:id="rId8" name="Drop Down 18">
              <controlPr defaultSize="0" autoLine="0" autoPict="0">
                <anchor moveWithCells="1">
                  <from>
                    <xdr:col>11</xdr:col>
                    <xdr:colOff>297180</xdr:colOff>
                    <xdr:row>9</xdr:row>
                    <xdr:rowOff>60960</xdr:rowOff>
                  </from>
                  <to>
                    <xdr:col>12</xdr:col>
                    <xdr:colOff>502920</xdr:colOff>
                    <xdr:row>10</xdr:row>
                    <xdr:rowOff>137160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99AE3-A4D1-45F9-BF7E-BC06B012B121}">
  <sheetPr codeName="Sheet6"/>
  <dimension ref="R1:V4"/>
  <sheetViews>
    <sheetView showGridLines="0" showRowColHeaders="0" workbookViewId="0"/>
  </sheetViews>
  <sheetFormatPr defaultColWidth="8.77734375" defaultRowHeight="14.4" x14ac:dyDescent="0.3"/>
  <cols>
    <col min="1" max="1" width="10.21875" style="8" customWidth="1"/>
    <col min="2" max="2" width="8.77734375" style="8"/>
    <col min="3" max="3" width="11.88671875" style="8" customWidth="1"/>
    <col min="4" max="16384" width="8.77734375" style="8"/>
  </cols>
  <sheetData>
    <row r="1" spans="18:22" ht="25.95" customHeight="1" x14ac:dyDescent="0.3">
      <c r="R1" s="9"/>
      <c r="S1" s="9"/>
      <c r="T1" s="9"/>
      <c r="U1" s="9"/>
      <c r="V1" s="9"/>
    </row>
    <row r="2" spans="18:22" x14ac:dyDescent="0.3">
      <c r="S2" s="9"/>
      <c r="T2" s="9"/>
      <c r="U2" s="9"/>
      <c r="V2" s="9"/>
    </row>
    <row r="3" spans="18:22" x14ac:dyDescent="0.3">
      <c r="S3" s="9"/>
      <c r="T3" s="9"/>
      <c r="U3" s="9"/>
      <c r="V3" s="9"/>
    </row>
    <row r="4" spans="18:22" x14ac:dyDescent="0.3">
      <c r="S4" s="9"/>
      <c r="T4" s="9"/>
      <c r="U4" s="9"/>
      <c r="V4" s="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Spinner 2">
              <controlPr defaultSize="0" autoPict="0">
                <anchor moveWithCells="1" sizeWithCells="1">
                  <from>
                    <xdr:col>18</xdr:col>
                    <xdr:colOff>205740</xdr:colOff>
                    <xdr:row>14</xdr:row>
                    <xdr:rowOff>152400</xdr:rowOff>
                  </from>
                  <to>
                    <xdr:col>18</xdr:col>
                    <xdr:colOff>594360</xdr:colOff>
                    <xdr:row>16</xdr:row>
                    <xdr:rowOff>91440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1D9F9-1E38-44BE-87EA-13D20B74351F}">
  <sheetPr codeName="Sheet1"/>
  <dimension ref="R1:V4"/>
  <sheetViews>
    <sheetView showGridLines="0" showRowColHeaders="0" workbookViewId="0"/>
  </sheetViews>
  <sheetFormatPr defaultColWidth="8.77734375" defaultRowHeight="14.4" x14ac:dyDescent="0.3"/>
  <cols>
    <col min="1" max="1" width="10.21875" style="8" customWidth="1"/>
    <col min="2" max="2" width="8.77734375" style="8"/>
    <col min="3" max="3" width="11.88671875" style="8" customWidth="1"/>
    <col min="4" max="16384" width="8.77734375" style="8"/>
  </cols>
  <sheetData>
    <row r="1" spans="18:22" ht="25.95" customHeight="1" x14ac:dyDescent="0.3">
      <c r="R1" s="9"/>
      <c r="S1" s="9"/>
      <c r="T1" s="9"/>
      <c r="U1" s="9"/>
      <c r="V1" s="9"/>
    </row>
    <row r="2" spans="18:22" x14ac:dyDescent="0.3">
      <c r="S2" s="9"/>
      <c r="T2" s="9"/>
      <c r="U2" s="9"/>
      <c r="V2" s="9"/>
    </row>
    <row r="3" spans="18:22" x14ac:dyDescent="0.3">
      <c r="S3" s="9"/>
      <c r="T3" s="9"/>
      <c r="U3" s="9"/>
      <c r="V3" s="9"/>
    </row>
    <row r="4" spans="18:22" x14ac:dyDescent="0.3">
      <c r="S4" s="9"/>
      <c r="T4" s="9"/>
      <c r="U4" s="9"/>
      <c r="V4" s="9"/>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362C1-38A6-4D94-AA87-AFE94815206C}">
  <sheetPr codeName="Sheet2"/>
  <dimension ref="R1:V4"/>
  <sheetViews>
    <sheetView showGridLines="0" showRowColHeaders="0" workbookViewId="0"/>
  </sheetViews>
  <sheetFormatPr defaultColWidth="8.77734375" defaultRowHeight="14.4" x14ac:dyDescent="0.3"/>
  <cols>
    <col min="1" max="16384" width="8.77734375" style="8"/>
  </cols>
  <sheetData>
    <row r="1" spans="18:22" ht="25.95" customHeight="1" x14ac:dyDescent="0.3">
      <c r="R1" s="9"/>
      <c r="S1" s="9"/>
      <c r="T1" s="9"/>
      <c r="U1" s="9"/>
      <c r="V1" s="9"/>
    </row>
    <row r="2" spans="18:22" x14ac:dyDescent="0.3">
      <c r="S2" s="9"/>
      <c r="T2" s="9"/>
      <c r="U2" s="9"/>
      <c r="V2" s="9"/>
    </row>
    <row r="3" spans="18:22" x14ac:dyDescent="0.3">
      <c r="S3" s="9"/>
      <c r="T3" s="9"/>
      <c r="U3" s="9"/>
      <c r="V3" s="9"/>
    </row>
    <row r="4" spans="18:22" x14ac:dyDescent="0.3">
      <c r="S4" s="9"/>
      <c r="T4" s="9"/>
      <c r="U4" s="9"/>
      <c r="V4" s="9"/>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C476A-4665-4C3C-B688-DE54F1A5D716}">
  <sheetPr codeName="Sheet3"/>
  <dimension ref="B4:AK108"/>
  <sheetViews>
    <sheetView showGridLines="0" topLeftCell="F1" zoomScaleNormal="100" zoomScaleSheetLayoutView="100" workbookViewId="0">
      <selection activeCell="M9" sqref="M9"/>
    </sheetView>
  </sheetViews>
  <sheetFormatPr defaultRowHeight="14.4" x14ac:dyDescent="0.3"/>
  <cols>
    <col min="2" max="2" width="13.109375" bestFit="1" customWidth="1"/>
    <col min="3" max="3" width="7.5546875" bestFit="1" customWidth="1"/>
    <col min="4" max="4" width="12.109375" bestFit="1" customWidth="1"/>
    <col min="5" max="5" width="14.109375" bestFit="1" customWidth="1"/>
    <col min="6" max="6" width="11.33203125" bestFit="1" customWidth="1"/>
    <col min="7" max="7" width="13.109375" bestFit="1" customWidth="1"/>
    <col min="8" max="8" width="21.5546875" bestFit="1" customWidth="1"/>
    <col min="9" max="9" width="10.88671875" bestFit="1" customWidth="1"/>
    <col min="10" max="10" width="7.109375" bestFit="1" customWidth="1"/>
    <col min="11" max="11" width="9.109375" bestFit="1" customWidth="1"/>
    <col min="12" max="12" width="12.33203125" bestFit="1" customWidth="1"/>
    <col min="13" max="13" width="12.77734375" bestFit="1" customWidth="1"/>
    <col min="14" max="14" width="13.77734375" bestFit="1" customWidth="1"/>
    <col min="17" max="17" width="18.77734375" bestFit="1" customWidth="1"/>
    <col min="18" max="18" width="8.33203125" bestFit="1" customWidth="1"/>
    <col min="19" max="19" width="12.21875" bestFit="1" customWidth="1"/>
    <col min="20" max="20" width="7.44140625" bestFit="1" customWidth="1"/>
    <col min="21" max="21" width="8.88671875" bestFit="1" customWidth="1"/>
    <col min="22" max="22" width="7.109375" bestFit="1" customWidth="1"/>
    <col min="23" max="23" width="10.88671875" bestFit="1" customWidth="1"/>
    <col min="24" max="24" width="12.109375" bestFit="1" customWidth="1"/>
    <col min="25" max="25" width="14.109375" bestFit="1" customWidth="1"/>
    <col min="26" max="26" width="11.21875" bestFit="1" customWidth="1"/>
    <col min="29" max="29" width="19.21875" bestFit="1" customWidth="1"/>
    <col min="30" max="30" width="13" bestFit="1" customWidth="1"/>
    <col min="31" max="31" width="12.109375" bestFit="1" customWidth="1"/>
    <col min="32" max="32" width="12.77734375" bestFit="1" customWidth="1"/>
    <col min="33" max="33" width="9.77734375" bestFit="1" customWidth="1"/>
    <col min="34" max="34" width="7.77734375" bestFit="1" customWidth="1"/>
    <col min="35" max="35" width="11.77734375" bestFit="1" customWidth="1"/>
    <col min="36" max="36" width="11.88671875" bestFit="1" customWidth="1"/>
    <col min="37" max="37" width="13.88671875" bestFit="1" customWidth="1"/>
    <col min="38" max="38" width="11.21875" bestFit="1" customWidth="1"/>
  </cols>
  <sheetData>
    <row r="4" spans="2:37" x14ac:dyDescent="0.3">
      <c r="AC4">
        <v>4</v>
      </c>
    </row>
    <row r="7" spans="2:37" ht="11.55" customHeight="1" x14ac:dyDescent="0.3"/>
    <row r="8" spans="2:37" ht="18.45" customHeight="1" x14ac:dyDescent="0.3">
      <c r="B8" t="s">
        <v>0</v>
      </c>
      <c r="C8" t="s">
        <v>15</v>
      </c>
      <c r="D8" t="s">
        <v>16</v>
      </c>
      <c r="E8" t="s">
        <v>17</v>
      </c>
      <c r="F8" t="s">
        <v>18</v>
      </c>
      <c r="G8" t="s">
        <v>19</v>
      </c>
      <c r="H8" t="s">
        <v>20</v>
      </c>
      <c r="I8" t="s">
        <v>21</v>
      </c>
      <c r="J8" t="s">
        <v>22</v>
      </c>
      <c r="K8" t="s">
        <v>163</v>
      </c>
      <c r="Q8" s="3" t="s">
        <v>160</v>
      </c>
      <c r="R8" t="s">
        <v>162</v>
      </c>
      <c r="S8" t="s">
        <v>161</v>
      </c>
      <c r="T8" t="s">
        <v>15</v>
      </c>
      <c r="U8" t="s">
        <v>40</v>
      </c>
      <c r="V8" t="s">
        <v>22</v>
      </c>
      <c r="W8" t="s">
        <v>21</v>
      </c>
      <c r="X8" t="s">
        <v>16</v>
      </c>
      <c r="Y8" t="s">
        <v>17</v>
      </c>
      <c r="AC8" s="27" t="str">
        <f>Q8</f>
        <v>Product Name</v>
      </c>
      <c r="AD8" s="27" t="str">
        <f t="shared" ref="AD8:AK8" si="0">R8</f>
        <v>Quantity</v>
      </c>
      <c r="AE8" s="27" t="str">
        <f t="shared" si="0"/>
        <v>Returned Qty</v>
      </c>
      <c r="AF8" s="27" t="str">
        <f t="shared" si="0"/>
        <v>COGS</v>
      </c>
      <c r="AG8" s="27" t="str">
        <f t="shared" si="0"/>
        <v>Revenue</v>
      </c>
      <c r="AH8" s="27" t="str">
        <f t="shared" si="0"/>
        <v>Refund</v>
      </c>
      <c r="AI8" s="27" t="str">
        <f t="shared" si="0"/>
        <v>Return Rate</v>
      </c>
      <c r="AJ8" s="27" t="str">
        <f t="shared" si="0"/>
        <v>Profit Margin</v>
      </c>
      <c r="AK8" s="27" t="str">
        <f t="shared" si="0"/>
        <v>% Profit Margin</v>
      </c>
    </row>
    <row r="9" spans="2:37" ht="18" x14ac:dyDescent="0.35">
      <c r="B9" s="10">
        <v>526187</v>
      </c>
      <c r="C9" s="10">
        <v>303964.18999999989</v>
      </c>
      <c r="D9" s="10">
        <v>222222.81000000011</v>
      </c>
      <c r="E9" s="6">
        <v>0.42232668233916859</v>
      </c>
      <c r="F9" s="7">
        <v>1965</v>
      </c>
      <c r="G9" s="7">
        <v>58161</v>
      </c>
      <c r="H9" s="7">
        <v>4808</v>
      </c>
      <c r="I9" s="6">
        <v>8.266707931431716E-2</v>
      </c>
      <c r="J9" s="10">
        <v>43329.62999999999</v>
      </c>
      <c r="K9" s="7">
        <v>100</v>
      </c>
      <c r="Q9" t="s">
        <v>71</v>
      </c>
      <c r="R9" s="15">
        <v>6861</v>
      </c>
      <c r="S9" s="58">
        <v>571</v>
      </c>
      <c r="T9" s="25">
        <v>13173.120000000003</v>
      </c>
      <c r="U9" s="25">
        <v>108197.97000000004</v>
      </c>
      <c r="V9" s="25">
        <v>9004.6700000000073</v>
      </c>
      <c r="W9" s="26">
        <v>8.3224019822183359E-2</v>
      </c>
      <c r="X9" s="25">
        <v>95024.850000000035</v>
      </c>
      <c r="Y9" s="26">
        <v>0.87824984147114771</v>
      </c>
      <c r="AC9" s="28" t="str" cm="1">
        <f t="array" aca="1" ref="AC9" ca="1">OFFSET(Q8,$AC$4,,)</f>
        <v>Eight Brew</v>
      </c>
      <c r="AD9" s="29" cm="1">
        <f t="array" aca="1" ref="AD9" ca="1">OFFSET(R8,$AC$4,,)</f>
        <v>6671</v>
      </c>
      <c r="AE9" s="29" cm="1">
        <f t="array" aca="1" ref="AE9" ca="1">OFFSET(S8,$AC$4,,)</f>
        <v>523</v>
      </c>
      <c r="AF9" s="28" cm="1">
        <f t="array" aca="1" ref="AF9" ca="1">OFFSET(T8,$AC$4,,)</f>
        <v>13875.680000000004</v>
      </c>
      <c r="AG9" s="28" cm="1">
        <f t="array" aca="1" ref="AG9" ca="1">OFFSET(U8,$AC$4,,)</f>
        <v>96862.92</v>
      </c>
      <c r="AH9" s="28" cm="1">
        <f t="array" aca="1" ref="AH9" ca="1">OFFSET(V8,$AC$4,,)</f>
        <v>7593.9599999999991</v>
      </c>
      <c r="AI9" s="28" cm="1">
        <f t="array" aca="1" ref="AI9" ca="1">OFFSET(W8,$AC$4,,)</f>
        <v>7.8399040623594665E-2</v>
      </c>
      <c r="AJ9" s="28" cm="1">
        <f t="array" aca="1" ref="AJ9" ca="1">OFFSET(X8,$AC$4,,)</f>
        <v>82987.239999999991</v>
      </c>
      <c r="AK9" s="28" cm="1">
        <f t="array" aca="1" ref="AK9" ca="1">OFFSET(Y8,$AC$4,,)</f>
        <v>0.85674931129476573</v>
      </c>
    </row>
    <row r="10" spans="2:37" ht="18" x14ac:dyDescent="0.35">
      <c r="Q10" t="s">
        <v>119</v>
      </c>
      <c r="R10" s="15">
        <v>6938</v>
      </c>
      <c r="S10" s="58">
        <v>533</v>
      </c>
      <c r="T10" s="25">
        <v>55087.719999999994</v>
      </c>
      <c r="U10" s="25">
        <v>106567.68000000004</v>
      </c>
      <c r="V10" s="25">
        <v>8186.8799999999874</v>
      </c>
      <c r="W10" s="26">
        <v>7.6823292014989913E-2</v>
      </c>
      <c r="X10" s="25">
        <v>51479.960000000043</v>
      </c>
      <c r="Y10" s="26">
        <v>0.48307291666666691</v>
      </c>
      <c r="AC10" s="28" t="str" cm="1">
        <f t="array" aca="1" ref="AC10" ca="1">OFFSET(Q9,$AC$4,,)</f>
        <v>Onto Dew</v>
      </c>
      <c r="AD10" s="29" cm="1">
        <f t="array" aca="1" ref="AD10" ca="1">OFFSET(R9,$AC$4,,)</f>
        <v>6262</v>
      </c>
      <c r="AE10" s="29" cm="1">
        <f t="array" aca="1" ref="AE10" ca="1">OFFSET(S9,$AC$4,,)</f>
        <v>498</v>
      </c>
      <c r="AF10" s="28" cm="1">
        <f t="array" aca="1" ref="AF10" ca="1">OFFSET(T9,$AC$4,,)</f>
        <v>13525.920000000006</v>
      </c>
      <c r="AG10" s="28" cm="1">
        <f t="array" aca="1" ref="AG10" ca="1">OFFSET(U9,$AC$4,,)</f>
        <v>96810.51999999999</v>
      </c>
      <c r="AH10" s="28" cm="1">
        <f t="array" aca="1" ref="AH10" ca="1">OFFSET(V9,$AC$4,,)</f>
        <v>7699.0800000000154</v>
      </c>
      <c r="AI10" s="28" cm="1">
        <f t="array" aca="1" ref="AI10" ca="1">OFFSET(W9,$AC$4,,)</f>
        <v>7.9527307569466618E-2</v>
      </c>
      <c r="AJ10" s="28" cm="1">
        <f t="array" aca="1" ref="AJ10" ca="1">OFFSET(X9,$AC$4,,)</f>
        <v>83284.599999999977</v>
      </c>
      <c r="AK10" s="28" cm="1">
        <f t="array" aca="1" ref="AK10" ca="1">OFFSET(Y9,$AC$4,,)</f>
        <v>0.86028460543337626</v>
      </c>
    </row>
    <row r="11" spans="2:37" ht="18" x14ac:dyDescent="0.35">
      <c r="Q11" t="s">
        <v>140</v>
      </c>
      <c r="R11" s="15">
        <v>6438</v>
      </c>
      <c r="S11" s="58">
        <v>534</v>
      </c>
      <c r="T11" s="25">
        <v>45838.559999999983</v>
      </c>
      <c r="U11" s="25">
        <v>102364.2</v>
      </c>
      <c r="V11" s="25">
        <v>8490.6000000000113</v>
      </c>
      <c r="W11" s="26">
        <v>8.2945013979496732E-2</v>
      </c>
      <c r="X11" s="25">
        <v>56525.640000000014</v>
      </c>
      <c r="Y11" s="26">
        <v>0.55220125786163532</v>
      </c>
      <c r="AC11" s="28" t="str" cm="1">
        <f t="array" aca="1" ref="AC11" ca="1">OFFSET(Q10,$AC$4,,)</f>
        <v>Two Breeze</v>
      </c>
      <c r="AD11" s="29" cm="1">
        <f t="array" aca="1" ref="AD11" ca="1">OFFSET(R10,$AC$4,,)</f>
        <v>6255</v>
      </c>
      <c r="AE11" s="29" cm="1">
        <f t="array" aca="1" ref="AE11" ca="1">OFFSET(S10,$AC$4,,)</f>
        <v>534</v>
      </c>
      <c r="AF11" s="28" cm="1">
        <f t="array" aca="1" ref="AF11" ca="1">OFFSET(T10,$AC$4,,)</f>
        <v>18639.900000000012</v>
      </c>
      <c r="AG11" s="28" cm="1">
        <f t="array" aca="1" ref="AG11" ca="1">OFFSET(U10,$AC$4,,)</f>
        <v>93011.849999999962</v>
      </c>
      <c r="AH11" s="28" cm="1">
        <f t="array" aca="1" ref="AH11" ca="1">OFFSET(V10,$AC$4,,)</f>
        <v>7940.5799999999899</v>
      </c>
      <c r="AI11" s="28" cm="1">
        <f t="array" aca="1" ref="AI11" ca="1">OFFSET(W10,$AC$4,,)</f>
        <v>8.5371702637889693E-2</v>
      </c>
      <c r="AJ11" s="28" cm="1">
        <f t="array" aca="1" ref="AJ11" ca="1">OFFSET(X10,$AC$4,,)</f>
        <v>74371.949999999953</v>
      </c>
      <c r="AK11" s="28" cm="1">
        <f t="array" aca="1" ref="AK11" ca="1">OFFSET(Y10,$AC$4,,)</f>
        <v>0.79959650302622709</v>
      </c>
    </row>
    <row r="12" spans="2:37" ht="18" x14ac:dyDescent="0.35">
      <c r="Q12" t="s">
        <v>87</v>
      </c>
      <c r="R12" s="15">
        <v>6671</v>
      </c>
      <c r="S12" s="58">
        <v>523</v>
      </c>
      <c r="T12" s="25">
        <v>13875.680000000004</v>
      </c>
      <c r="U12" s="25">
        <v>96862.92</v>
      </c>
      <c r="V12" s="25">
        <v>7593.9599999999991</v>
      </c>
      <c r="W12" s="26">
        <v>7.8399040623594665E-2</v>
      </c>
      <c r="X12" s="25">
        <v>82987.239999999991</v>
      </c>
      <c r="Y12" s="26">
        <v>0.85674931129476573</v>
      </c>
      <c r="AC12" s="28" t="str" cm="1">
        <f t="array" aca="1" ref="AC12" ca="1">OFFSET(Q11,$AC$4,,)</f>
        <v>Common Splash</v>
      </c>
      <c r="AD12" s="29" cm="1">
        <f t="array" aca="1" ref="AD12" ca="1">OFFSET(R11,$AC$4,,)</f>
        <v>6137</v>
      </c>
      <c r="AE12" s="29" cm="1">
        <f t="array" aca="1" ref="AE12" ca="1">OFFSET(S11,$AC$4,,)</f>
        <v>512</v>
      </c>
      <c r="AF12" s="28" cm="1">
        <f t="array" aca="1" ref="AF12" ca="1">OFFSET(T11,$AC$4,,)</f>
        <v>6505.2199999999993</v>
      </c>
      <c r="AG12" s="28" cm="1">
        <f t="array" aca="1" ref="AG12" ca="1">OFFSET(U11,$AC$4,,)</f>
        <v>91011.709999999934</v>
      </c>
      <c r="AH12" s="28" cm="1">
        <f t="array" aca="1" ref="AH12" ca="1">OFFSET(V11,$AC$4,,)</f>
        <v>7592.9599999999764</v>
      </c>
      <c r="AI12" s="28" cm="1">
        <f t="array" aca="1" ref="AI12" ca="1">OFFSET(W11,$AC$4,,)</f>
        <v>8.3428385204497316E-2</v>
      </c>
      <c r="AJ12" s="28" cm="1">
        <f t="array" aca="1" ref="AJ12" ca="1">OFFSET(X11,$AC$4,,)</f>
        <v>84506.489999999932</v>
      </c>
      <c r="AK12" s="28" cm="1">
        <f t="array" aca="1" ref="AK12" ca="1">OFFSET(Y11,$AC$4,,)</f>
        <v>0.92852326365475379</v>
      </c>
    </row>
    <row r="13" spans="2:37" ht="18" x14ac:dyDescent="0.35">
      <c r="Q13" t="s">
        <v>118</v>
      </c>
      <c r="R13" s="15">
        <v>6262</v>
      </c>
      <c r="S13" s="58">
        <v>498</v>
      </c>
      <c r="T13" s="25">
        <v>13525.920000000006</v>
      </c>
      <c r="U13" s="25">
        <v>96810.51999999999</v>
      </c>
      <c r="V13" s="25">
        <v>7699.0800000000154</v>
      </c>
      <c r="W13" s="26">
        <v>7.9527307569466618E-2</v>
      </c>
      <c r="X13" s="25">
        <v>83284.599999999977</v>
      </c>
      <c r="Y13" s="26">
        <v>0.86028460543337626</v>
      </c>
      <c r="AC13" s="28" t="str" cm="1">
        <f t="array" aca="1" ref="AC13" ca="1">OFFSET(Q12,$AC$4,,)</f>
        <v>Relate Mist</v>
      </c>
      <c r="AD13" s="29" cm="1">
        <f t="array" aca="1" ref="AD13" ca="1">OFFSET(R12,$AC$4,,)</f>
        <v>5867</v>
      </c>
      <c r="AE13" s="29" cm="1">
        <f t="array" aca="1" ref="AE13" ca="1">OFFSET(S12,$AC$4,,)</f>
        <v>471</v>
      </c>
      <c r="AF13" s="28" cm="1">
        <f t="array" aca="1" ref="AF13" ca="1">OFFSET(T12,$AC$4,,)</f>
        <v>32209.830000000013</v>
      </c>
      <c r="AG13" s="28" cm="1">
        <f t="array" aca="1" ref="AG13" ca="1">OFFSET(U12,$AC$4,,)</f>
        <v>90821.159999999989</v>
      </c>
      <c r="AH13" s="28" cm="1">
        <f t="array" aca="1" ref="AH13" ca="1">OFFSET(V12,$AC$4,,)</f>
        <v>7291.0800000000017</v>
      </c>
      <c r="AI13" s="28" cm="1">
        <f t="array" aca="1" ref="AI13" ca="1">OFFSET(W12,$AC$4,,)</f>
        <v>8.02795295721834E-2</v>
      </c>
      <c r="AJ13" s="28" cm="1">
        <f t="array" aca="1" ref="AJ13" ca="1">OFFSET(X12,$AC$4,,)</f>
        <v>58611.329999999973</v>
      </c>
      <c r="AK13" s="28" cm="1">
        <f t="array" aca="1" ref="AK13" ca="1">OFFSET(Y12,$AC$4,,)</f>
        <v>0.64534883720930214</v>
      </c>
    </row>
    <row r="14" spans="2:37" x14ac:dyDescent="0.3">
      <c r="Q14" t="s">
        <v>151</v>
      </c>
      <c r="R14" s="15">
        <v>6255</v>
      </c>
      <c r="S14" s="58">
        <v>534</v>
      </c>
      <c r="T14" s="25">
        <v>18639.900000000012</v>
      </c>
      <c r="U14" s="25">
        <v>93011.849999999962</v>
      </c>
      <c r="V14" s="25">
        <v>7940.5799999999899</v>
      </c>
      <c r="W14" s="26">
        <v>8.5371702637889693E-2</v>
      </c>
      <c r="X14" s="25">
        <v>74371.949999999953</v>
      </c>
      <c r="Y14" s="26">
        <v>0.79959650302622709</v>
      </c>
    </row>
    <row r="15" spans="2:37" x14ac:dyDescent="0.3">
      <c r="Q15" t="s">
        <v>78</v>
      </c>
      <c r="R15" s="15">
        <v>6137</v>
      </c>
      <c r="S15" s="58">
        <v>512</v>
      </c>
      <c r="T15" s="25">
        <v>6505.2199999999993</v>
      </c>
      <c r="U15" s="25">
        <v>91011.709999999934</v>
      </c>
      <c r="V15" s="25">
        <v>7592.9599999999764</v>
      </c>
      <c r="W15" s="26">
        <v>8.3428385204497316E-2</v>
      </c>
      <c r="X15" s="25">
        <v>84506.489999999932</v>
      </c>
      <c r="Y15" s="26">
        <v>0.92852326365475379</v>
      </c>
    </row>
    <row r="16" spans="2:37" x14ac:dyDescent="0.3">
      <c r="Q16" t="s">
        <v>132</v>
      </c>
      <c r="R16" s="15">
        <v>5867</v>
      </c>
      <c r="S16" s="58">
        <v>471</v>
      </c>
      <c r="T16" s="25">
        <v>32209.830000000013</v>
      </c>
      <c r="U16" s="25">
        <v>90821.159999999989</v>
      </c>
      <c r="V16" s="25">
        <v>7291.0800000000017</v>
      </c>
      <c r="W16" s="26">
        <v>8.02795295721834E-2</v>
      </c>
      <c r="X16" s="25">
        <v>58611.329999999973</v>
      </c>
      <c r="Y16" s="26">
        <v>0.64534883720930214</v>
      </c>
    </row>
    <row r="17" spans="4:25" x14ac:dyDescent="0.3">
      <c r="Q17" t="s">
        <v>112</v>
      </c>
      <c r="R17" s="15">
        <v>6290</v>
      </c>
      <c r="S17" s="58">
        <v>501</v>
      </c>
      <c r="T17" s="25">
        <v>52710.19999999999</v>
      </c>
      <c r="U17" s="25">
        <v>89443.800000000047</v>
      </c>
      <c r="V17" s="25">
        <v>7124.2200000000093</v>
      </c>
      <c r="W17" s="26">
        <v>7.9650238473767884E-2</v>
      </c>
      <c r="X17" s="25">
        <v>36733.600000000057</v>
      </c>
      <c r="Y17" s="26">
        <v>0.41068917018284151</v>
      </c>
    </row>
    <row r="18" spans="4:25" x14ac:dyDescent="0.3">
      <c r="D18" s="3" t="s">
        <v>1</v>
      </c>
      <c r="E18" t="s">
        <v>0</v>
      </c>
      <c r="G18" s="3" t="s">
        <v>1</v>
      </c>
      <c r="H18" t="s">
        <v>0</v>
      </c>
      <c r="I18" t="s">
        <v>23</v>
      </c>
      <c r="L18" t="str">
        <f>G18</f>
        <v>Row Labels</v>
      </c>
      <c r="Q18" t="s">
        <v>68</v>
      </c>
      <c r="R18" s="15">
        <v>6545</v>
      </c>
      <c r="S18" s="58">
        <v>488</v>
      </c>
      <c r="T18" s="25">
        <v>11126.5</v>
      </c>
      <c r="U18" s="25">
        <v>89208.349999999962</v>
      </c>
      <c r="V18" s="25">
        <v>6651.4400000000123</v>
      </c>
      <c r="W18" s="26">
        <v>7.4560733384262792E-2</v>
      </c>
      <c r="X18" s="25">
        <v>78081.849999999962</v>
      </c>
      <c r="Y18" s="26">
        <v>0.87527512839325017</v>
      </c>
    </row>
    <row r="19" spans="4:25" x14ac:dyDescent="0.3">
      <c r="D19" s="4" t="s">
        <v>2</v>
      </c>
      <c r="E19" s="7">
        <v>40299.57999999998</v>
      </c>
      <c r="G19" s="4" t="s">
        <v>2</v>
      </c>
      <c r="H19" s="10">
        <v>444162.52000000014</v>
      </c>
      <c r="I19" s="5"/>
      <c r="L19" t="str">
        <f t="shared" ref="L19:L30" si="1">G19</f>
        <v>Jan</v>
      </c>
      <c r="Q19" t="s">
        <v>150</v>
      </c>
      <c r="R19" s="15">
        <v>5839</v>
      </c>
      <c r="S19" s="58">
        <v>513</v>
      </c>
      <c r="T19" s="25">
        <v>12904.189999999995</v>
      </c>
      <c r="U19" s="25">
        <v>87351.440000000017</v>
      </c>
      <c r="V19" s="25">
        <v>7674.4800000000159</v>
      </c>
      <c r="W19" s="26">
        <v>8.7857509847576634E-2</v>
      </c>
      <c r="X19" s="25">
        <v>74447.250000000029</v>
      </c>
      <c r="Y19" s="26">
        <v>0.8522727272727274</v>
      </c>
    </row>
    <row r="20" spans="4:25" x14ac:dyDescent="0.3">
      <c r="D20" s="4" t="s">
        <v>3</v>
      </c>
      <c r="E20" s="7">
        <v>44995.01</v>
      </c>
      <c r="F20" s="1"/>
      <c r="G20" s="4" t="s">
        <v>3</v>
      </c>
      <c r="H20" s="10">
        <v>423741.52000000037</v>
      </c>
      <c r="I20" s="5">
        <v>-4.5976414218830891E-2</v>
      </c>
      <c r="L20" t="str">
        <f t="shared" si="1"/>
        <v>Feb</v>
      </c>
      <c r="Q20" t="s">
        <v>123</v>
      </c>
      <c r="R20" s="15">
        <v>5809</v>
      </c>
      <c r="S20" s="58">
        <v>428</v>
      </c>
      <c r="T20" s="25">
        <v>44613.119999999988</v>
      </c>
      <c r="U20" s="25">
        <v>83591.510000000009</v>
      </c>
      <c r="V20" s="25">
        <v>6158.9200000000046</v>
      </c>
      <c r="W20" s="26">
        <v>7.3678774315716997E-2</v>
      </c>
      <c r="X20" s="25">
        <v>38978.390000000021</v>
      </c>
      <c r="Y20" s="26">
        <v>0.46629603891591404</v>
      </c>
    </row>
    <row r="21" spans="4:25" x14ac:dyDescent="0.3">
      <c r="D21" s="4" t="s">
        <v>4</v>
      </c>
      <c r="E21" s="7">
        <v>42429.639999999992</v>
      </c>
      <c r="F21" s="1"/>
      <c r="G21" s="4" t="s">
        <v>4</v>
      </c>
      <c r="H21" s="10">
        <v>468344.26999999949</v>
      </c>
      <c r="I21" s="5">
        <v>0.10525933356731029</v>
      </c>
      <c r="L21" t="str">
        <f t="shared" si="1"/>
        <v>Mar</v>
      </c>
      <c r="Q21" t="s">
        <v>110</v>
      </c>
      <c r="R21" s="15">
        <v>5888</v>
      </c>
      <c r="S21" s="58">
        <v>476</v>
      </c>
      <c r="T21" s="25">
        <v>51578.879999999997</v>
      </c>
      <c r="U21" s="25">
        <v>83315.200000000055</v>
      </c>
      <c r="V21" s="25">
        <v>6735.4000000000087</v>
      </c>
      <c r="W21" s="26">
        <v>8.0842391304347824E-2</v>
      </c>
      <c r="X21" s="25">
        <v>31736.320000000058</v>
      </c>
      <c r="Y21" s="26">
        <v>0.38091872791519477</v>
      </c>
    </row>
    <row r="22" spans="4:25" x14ac:dyDescent="0.3">
      <c r="D22" s="4" t="s">
        <v>5</v>
      </c>
      <c r="E22" s="7">
        <v>44533.37000000001</v>
      </c>
      <c r="F22" s="1"/>
      <c r="G22" s="4" t="s">
        <v>5</v>
      </c>
      <c r="H22" s="10">
        <v>448652.76000000007</v>
      </c>
      <c r="I22" s="5">
        <v>-4.2044946978852644E-2</v>
      </c>
      <c r="L22" t="str">
        <f t="shared" si="1"/>
        <v>Apr</v>
      </c>
      <c r="Q22" t="s">
        <v>66</v>
      </c>
      <c r="R22" s="15">
        <v>5840</v>
      </c>
      <c r="S22" s="58">
        <v>503</v>
      </c>
      <c r="T22" s="25">
        <v>29667.200000000001</v>
      </c>
      <c r="U22" s="25">
        <v>82986.399999999994</v>
      </c>
      <c r="V22" s="25">
        <v>7147.6300000000156</v>
      </c>
      <c r="W22" s="26">
        <v>8.613013698630137E-2</v>
      </c>
      <c r="X22" s="25">
        <v>53319.199999999997</v>
      </c>
      <c r="Y22" s="26">
        <v>0.64250527797325829</v>
      </c>
    </row>
    <row r="23" spans="4:25" x14ac:dyDescent="0.3">
      <c r="D23" s="4" t="s">
        <v>6</v>
      </c>
      <c r="E23" s="7">
        <v>47986.959999999985</v>
      </c>
      <c r="F23" s="1"/>
      <c r="G23" s="4" t="s">
        <v>6</v>
      </c>
      <c r="H23" s="10">
        <v>480720.64000000001</v>
      </c>
      <c r="I23" s="5">
        <v>7.1475945004773722E-2</v>
      </c>
      <c r="L23" t="str">
        <f t="shared" si="1"/>
        <v>May</v>
      </c>
      <c r="Q23" t="s">
        <v>95</v>
      </c>
      <c r="R23" s="15">
        <v>6263</v>
      </c>
      <c r="S23" s="58">
        <v>503</v>
      </c>
      <c r="T23" s="25">
        <v>37076.959999999985</v>
      </c>
      <c r="U23" s="25">
        <v>80980.589999999982</v>
      </c>
      <c r="V23" s="25">
        <v>6503.7900000000063</v>
      </c>
      <c r="W23" s="26">
        <v>8.0312949065942843E-2</v>
      </c>
      <c r="X23" s="25">
        <v>43903.63</v>
      </c>
      <c r="Y23" s="26">
        <v>0.5421500386697603</v>
      </c>
    </row>
    <row r="24" spans="4:25" x14ac:dyDescent="0.3">
      <c r="D24" s="4" t="s">
        <v>7</v>
      </c>
      <c r="E24" s="7">
        <v>47623.309999999983</v>
      </c>
      <c r="F24" s="1"/>
      <c r="G24" s="4" t="s">
        <v>7</v>
      </c>
      <c r="H24" s="10">
        <v>455501.13999999996</v>
      </c>
      <c r="I24" s="5">
        <v>-5.2461862257464249E-2</v>
      </c>
      <c r="L24" t="str">
        <f t="shared" si="1"/>
        <v>Jun</v>
      </c>
      <c r="Q24" t="s">
        <v>75</v>
      </c>
      <c r="R24" s="15">
        <v>5586</v>
      </c>
      <c r="S24" s="58">
        <v>404</v>
      </c>
      <c r="T24" s="25">
        <v>33683.58</v>
      </c>
      <c r="U24" s="25">
        <v>78427.439999999973</v>
      </c>
      <c r="V24" s="25">
        <v>5672.1599999999889</v>
      </c>
      <c r="W24" s="26">
        <v>7.2323666308628715E-2</v>
      </c>
      <c r="X24" s="25">
        <v>44743.859999999971</v>
      </c>
      <c r="Y24" s="26">
        <v>0.57051282051282037</v>
      </c>
    </row>
    <row r="25" spans="4:25" x14ac:dyDescent="0.3">
      <c r="D25" s="4" t="s">
        <v>8</v>
      </c>
      <c r="E25" s="7">
        <v>37578.869999999988</v>
      </c>
      <c r="F25" s="1"/>
      <c r="G25" s="4" t="s">
        <v>8</v>
      </c>
      <c r="H25" s="10">
        <v>433725.86000000045</v>
      </c>
      <c r="I25" s="5">
        <v>-4.7805105383489283E-2</v>
      </c>
      <c r="L25" t="str">
        <f t="shared" si="1"/>
        <v>Jul</v>
      </c>
      <c r="Q25" t="s">
        <v>108</v>
      </c>
      <c r="R25" s="15">
        <v>6063</v>
      </c>
      <c r="S25" s="58">
        <v>493</v>
      </c>
      <c r="T25" s="25">
        <v>14429.939999999995</v>
      </c>
      <c r="U25" s="25">
        <v>78333.96000000005</v>
      </c>
      <c r="V25" s="25">
        <v>6369.5600000000177</v>
      </c>
      <c r="W25" s="26">
        <v>8.1312881411842328E-2</v>
      </c>
      <c r="X25" s="25">
        <v>63904.020000000055</v>
      </c>
      <c r="Y25" s="26">
        <v>0.81578947368421073</v>
      </c>
    </row>
    <row r="26" spans="4:25" x14ac:dyDescent="0.3">
      <c r="D26" s="4" t="s">
        <v>9</v>
      </c>
      <c r="E26" s="7">
        <v>47345.999999999993</v>
      </c>
      <c r="F26" s="1"/>
      <c r="G26" s="4" t="s">
        <v>9</v>
      </c>
      <c r="H26" s="10">
        <v>485766.24999999977</v>
      </c>
      <c r="I26" s="5">
        <v>0.11998452202042843</v>
      </c>
      <c r="L26" t="str">
        <f t="shared" si="1"/>
        <v>Aug</v>
      </c>
      <c r="Q26" t="s">
        <v>84</v>
      </c>
      <c r="R26" s="15">
        <v>5775</v>
      </c>
      <c r="S26" s="58">
        <v>489</v>
      </c>
      <c r="T26" s="25">
        <v>42850.499999999993</v>
      </c>
      <c r="U26" s="25">
        <v>77154.000000000015</v>
      </c>
      <c r="V26" s="25">
        <v>6533.0399999999881</v>
      </c>
      <c r="W26" s="26">
        <v>8.4675324675324681E-2</v>
      </c>
      <c r="X26" s="25">
        <v>34303.500000000022</v>
      </c>
      <c r="Y26" s="26">
        <v>0.44461077844311397</v>
      </c>
    </row>
    <row r="27" spans="4:25" x14ac:dyDescent="0.3">
      <c r="D27" s="4" t="s">
        <v>10</v>
      </c>
      <c r="E27" s="7">
        <v>37484.260000000009</v>
      </c>
      <c r="F27" s="1"/>
      <c r="G27" s="4" t="s">
        <v>10</v>
      </c>
      <c r="H27" s="10">
        <v>443447.4300000004</v>
      </c>
      <c r="I27" s="5">
        <v>-8.7117662044243274E-2</v>
      </c>
      <c r="L27" t="str">
        <f t="shared" si="1"/>
        <v>Sep</v>
      </c>
      <c r="Q27" t="s">
        <v>147</v>
      </c>
      <c r="R27" s="15">
        <v>5713</v>
      </c>
      <c r="S27" s="58">
        <v>453</v>
      </c>
      <c r="T27" s="25">
        <v>49246.059999999969</v>
      </c>
      <c r="U27" s="25">
        <v>76497.069999999978</v>
      </c>
      <c r="V27" s="25">
        <v>6065.6700000000092</v>
      </c>
      <c r="W27" s="26">
        <v>7.9292840889200064E-2</v>
      </c>
      <c r="X27" s="25">
        <v>27251.010000000009</v>
      </c>
      <c r="Y27" s="26">
        <v>0.35623599701269626</v>
      </c>
    </row>
    <row r="28" spans="4:25" x14ac:dyDescent="0.3">
      <c r="D28" s="4" t="s">
        <v>11</v>
      </c>
      <c r="E28" s="7">
        <v>47193.959999999992</v>
      </c>
      <c r="F28" s="1"/>
      <c r="G28" s="4" t="s">
        <v>11</v>
      </c>
      <c r="H28" s="10">
        <v>458984.37999999971</v>
      </c>
      <c r="I28" s="5">
        <v>3.5036734794018989E-2</v>
      </c>
      <c r="L28" t="str">
        <f t="shared" si="1"/>
        <v>Oct</v>
      </c>
      <c r="Q28" t="s">
        <v>61</v>
      </c>
      <c r="R28" s="15">
        <v>6080</v>
      </c>
      <c r="S28" s="58">
        <v>480</v>
      </c>
      <c r="T28" s="25">
        <v>29062.400000000009</v>
      </c>
      <c r="U28" s="25">
        <v>75027.199999999983</v>
      </c>
      <c r="V28" s="25">
        <v>5923.1999999999844</v>
      </c>
      <c r="W28" s="26">
        <v>7.8947368421052627E-2</v>
      </c>
      <c r="X28" s="25">
        <v>45964.799999999974</v>
      </c>
      <c r="Y28" s="26">
        <v>0.61264181523500794</v>
      </c>
    </row>
    <row r="29" spans="4:25" x14ac:dyDescent="0.3">
      <c r="D29" s="4" t="s">
        <v>12</v>
      </c>
      <c r="E29" s="7">
        <v>50601.919999999998</v>
      </c>
      <c r="F29" s="1"/>
      <c r="G29" s="4" t="s">
        <v>12</v>
      </c>
      <c r="H29" s="10">
        <v>462537.40999999963</v>
      </c>
      <c r="I29" s="5">
        <v>7.7410695326928418E-3</v>
      </c>
      <c r="L29" t="str">
        <f t="shared" si="1"/>
        <v>Nov</v>
      </c>
      <c r="Q29" t="s">
        <v>62</v>
      </c>
      <c r="R29" s="15">
        <v>6209</v>
      </c>
      <c r="S29" s="58">
        <v>506</v>
      </c>
      <c r="T29" s="25">
        <v>25767.35000000002</v>
      </c>
      <c r="U29" s="25">
        <v>74011.280000000028</v>
      </c>
      <c r="V29" s="25">
        <v>6031.5200000000123</v>
      </c>
      <c r="W29" s="26">
        <v>8.1494604606216783E-2</v>
      </c>
      <c r="X29" s="25">
        <v>48243.930000000008</v>
      </c>
      <c r="Y29" s="26">
        <v>0.65184563758389247</v>
      </c>
    </row>
    <row r="30" spans="4:25" x14ac:dyDescent="0.3">
      <c r="D30" s="4" t="s">
        <v>13</v>
      </c>
      <c r="E30" s="7">
        <v>38114.119999999966</v>
      </c>
      <c r="F30" s="1"/>
      <c r="G30" s="4" t="s">
        <v>13</v>
      </c>
      <c r="H30" s="10">
        <v>441225.2900000001</v>
      </c>
      <c r="I30" s="5">
        <v>-4.6076532490635834E-2</v>
      </c>
      <c r="L30" t="str">
        <f t="shared" si="1"/>
        <v>Dec</v>
      </c>
      <c r="Q30" t="s">
        <v>73</v>
      </c>
      <c r="R30" s="15">
        <v>6475</v>
      </c>
      <c r="S30" s="58">
        <v>541</v>
      </c>
      <c r="T30" s="25">
        <v>19619.250000000007</v>
      </c>
      <c r="U30" s="25">
        <v>73232.250000000029</v>
      </c>
      <c r="V30" s="25">
        <v>6118.7099999999982</v>
      </c>
      <c r="W30" s="26">
        <v>8.3552123552123547E-2</v>
      </c>
      <c r="X30" s="25">
        <v>53613.000000000022</v>
      </c>
      <c r="Y30" s="26">
        <v>0.73209549071618041</v>
      </c>
    </row>
    <row r="31" spans="4:25" x14ac:dyDescent="0.3">
      <c r="D31" s="4" t="s">
        <v>14</v>
      </c>
      <c r="E31" s="7">
        <v>526187</v>
      </c>
      <c r="G31" s="4" t="s">
        <v>14</v>
      </c>
      <c r="H31" s="10">
        <v>5446809.4700000202</v>
      </c>
      <c r="I31" s="1"/>
      <c r="Q31" t="s">
        <v>154</v>
      </c>
      <c r="R31" s="15">
        <v>6378</v>
      </c>
      <c r="S31" s="58">
        <v>474</v>
      </c>
      <c r="T31" s="25">
        <v>26915.160000000003</v>
      </c>
      <c r="U31" s="25">
        <v>73028.100000000006</v>
      </c>
      <c r="V31" s="25">
        <v>5427.3000000000056</v>
      </c>
      <c r="W31" s="26">
        <v>7.4317968015051736E-2</v>
      </c>
      <c r="X31" s="25">
        <v>46112.94</v>
      </c>
      <c r="Y31" s="26">
        <v>0.6314410480349345</v>
      </c>
    </row>
    <row r="32" spans="4:25" x14ac:dyDescent="0.3">
      <c r="Q32" t="s">
        <v>72</v>
      </c>
      <c r="R32" s="15">
        <v>6621</v>
      </c>
      <c r="S32" s="58">
        <v>508</v>
      </c>
      <c r="T32" s="25">
        <v>34694.039999999994</v>
      </c>
      <c r="U32" s="25">
        <v>72897.209999999977</v>
      </c>
      <c r="V32" s="25">
        <v>5593.0800000000045</v>
      </c>
      <c r="W32" s="26">
        <v>7.6725570155565623E-2</v>
      </c>
      <c r="X32" s="25">
        <v>38203.169999999984</v>
      </c>
      <c r="Y32" s="26">
        <v>0.52406902815622158</v>
      </c>
    </row>
    <row r="33" spans="17:25" x14ac:dyDescent="0.3">
      <c r="Q33" t="s">
        <v>106</v>
      </c>
      <c r="R33" s="15">
        <v>6127</v>
      </c>
      <c r="S33" s="58">
        <v>503</v>
      </c>
      <c r="T33" s="25">
        <v>59860.789999999972</v>
      </c>
      <c r="U33" s="25">
        <v>72237.329999999973</v>
      </c>
      <c r="V33" s="25">
        <v>5930.3699999999853</v>
      </c>
      <c r="W33" s="26">
        <v>8.209564223926881E-2</v>
      </c>
      <c r="X33" s="25">
        <v>12376.54</v>
      </c>
      <c r="Y33" s="26">
        <v>0.17133163698049203</v>
      </c>
    </row>
    <row r="34" spans="17:25" x14ac:dyDescent="0.3">
      <c r="Q34" t="s">
        <v>158</v>
      </c>
      <c r="R34" s="15">
        <v>6332</v>
      </c>
      <c r="S34" s="58">
        <v>502</v>
      </c>
      <c r="T34" s="25">
        <v>50022.800000000032</v>
      </c>
      <c r="U34" s="25">
        <v>71678.239999999962</v>
      </c>
      <c r="V34" s="25">
        <v>5682.6399999999967</v>
      </c>
      <c r="W34" s="26">
        <v>7.9279848389134558E-2</v>
      </c>
      <c r="X34" s="25">
        <v>21655.43999999993</v>
      </c>
      <c r="Y34" s="26">
        <v>0.30212014134275539</v>
      </c>
    </row>
    <row r="35" spans="17:25" x14ac:dyDescent="0.3">
      <c r="Q35" t="s">
        <v>109</v>
      </c>
      <c r="R35" s="15">
        <v>5558</v>
      </c>
      <c r="S35" s="58">
        <v>483</v>
      </c>
      <c r="T35" s="25">
        <v>27901.159999999993</v>
      </c>
      <c r="U35" s="25">
        <v>71475.88</v>
      </c>
      <c r="V35" s="25">
        <v>6211.379999999991</v>
      </c>
      <c r="W35" s="26">
        <v>8.6901763224181361E-2</v>
      </c>
      <c r="X35" s="25">
        <v>43574.720000000016</v>
      </c>
      <c r="Y35" s="26">
        <v>0.60964230171073108</v>
      </c>
    </row>
    <row r="36" spans="17:25" x14ac:dyDescent="0.3">
      <c r="Q36" t="s">
        <v>81</v>
      </c>
      <c r="R36" s="15">
        <v>6526</v>
      </c>
      <c r="S36" s="58">
        <v>564</v>
      </c>
      <c r="T36" s="25">
        <v>52012.220000000008</v>
      </c>
      <c r="U36" s="25">
        <v>70741.84</v>
      </c>
      <c r="V36" s="25">
        <v>6113.7599999999802</v>
      </c>
      <c r="W36" s="26">
        <v>8.6423536622739813E-2</v>
      </c>
      <c r="X36" s="25">
        <v>18729.619999999988</v>
      </c>
      <c r="Y36" s="26">
        <v>0.26476014760147587</v>
      </c>
    </row>
    <row r="37" spans="17:25" x14ac:dyDescent="0.3">
      <c r="Q37" t="s">
        <v>137</v>
      </c>
      <c r="R37" s="15">
        <v>5400</v>
      </c>
      <c r="S37" s="58">
        <v>428</v>
      </c>
      <c r="T37" s="25">
        <v>21762</v>
      </c>
      <c r="U37" s="25">
        <v>69714.000000000015</v>
      </c>
      <c r="V37" s="25">
        <v>5525.4800000000132</v>
      </c>
      <c r="W37" s="26">
        <v>7.9259259259259265E-2</v>
      </c>
      <c r="X37" s="25">
        <v>47952.000000000015</v>
      </c>
      <c r="Y37" s="26">
        <v>0.68783888458559261</v>
      </c>
    </row>
    <row r="38" spans="17:25" x14ac:dyDescent="0.3">
      <c r="Q38" t="s">
        <v>135</v>
      </c>
      <c r="R38" s="15">
        <v>5163</v>
      </c>
      <c r="S38" s="58">
        <v>409</v>
      </c>
      <c r="T38" s="25">
        <v>5163</v>
      </c>
      <c r="U38" s="25">
        <v>68254.859999999986</v>
      </c>
      <c r="V38" s="25">
        <v>5406.9800000000032</v>
      </c>
      <c r="W38" s="26">
        <v>7.9217509200077474E-2</v>
      </c>
      <c r="X38" s="25">
        <v>63091.859999999986</v>
      </c>
      <c r="Y38" s="26">
        <v>0.92435703479576403</v>
      </c>
    </row>
    <row r="39" spans="17:25" x14ac:dyDescent="0.3">
      <c r="Q39" t="s">
        <v>90</v>
      </c>
      <c r="R39" s="15">
        <v>6202</v>
      </c>
      <c r="S39" s="58">
        <v>494</v>
      </c>
      <c r="T39" s="25">
        <v>24994.059999999994</v>
      </c>
      <c r="U39" s="25">
        <v>68159.979999999981</v>
      </c>
      <c r="V39" s="25">
        <v>5429.0599999999959</v>
      </c>
      <c r="W39" s="26">
        <v>7.9651725249919383E-2</v>
      </c>
      <c r="X39" s="25">
        <v>43165.919999999984</v>
      </c>
      <c r="Y39" s="26">
        <v>0.63330300272975426</v>
      </c>
    </row>
    <row r="40" spans="17:25" x14ac:dyDescent="0.3">
      <c r="Q40" t="s">
        <v>64</v>
      </c>
      <c r="R40" s="15">
        <v>6931</v>
      </c>
      <c r="S40" s="58">
        <v>580</v>
      </c>
      <c r="T40" s="25">
        <v>63210.720000000001</v>
      </c>
      <c r="U40" s="25">
        <v>67300.00999999998</v>
      </c>
      <c r="V40" s="25">
        <v>5631.8000000000184</v>
      </c>
      <c r="W40" s="26">
        <v>8.3682008368200833E-2</v>
      </c>
      <c r="X40" s="25">
        <v>4089.289999999979</v>
      </c>
      <c r="Y40" s="26">
        <v>6.0762100926879212E-2</v>
      </c>
    </row>
    <row r="41" spans="17:25" x14ac:dyDescent="0.3">
      <c r="Q41" t="s">
        <v>105</v>
      </c>
      <c r="R41" s="15">
        <v>6577</v>
      </c>
      <c r="S41" s="58">
        <v>528</v>
      </c>
      <c r="T41" s="25">
        <v>55575.649999999994</v>
      </c>
      <c r="U41" s="25">
        <v>67151.170000000013</v>
      </c>
      <c r="V41" s="25">
        <v>5390.8800000000165</v>
      </c>
      <c r="W41" s="26">
        <v>8.0279762809791697E-2</v>
      </c>
      <c r="X41" s="25">
        <v>11575.520000000019</v>
      </c>
      <c r="Y41" s="26">
        <v>0.17238001958863883</v>
      </c>
    </row>
    <row r="42" spans="17:25" x14ac:dyDescent="0.3">
      <c r="Q42" t="s">
        <v>89</v>
      </c>
      <c r="R42" s="15">
        <v>5817</v>
      </c>
      <c r="S42" s="58">
        <v>478</v>
      </c>
      <c r="T42" s="25">
        <v>15124.199999999999</v>
      </c>
      <c r="U42" s="25">
        <v>65324.90999999996</v>
      </c>
      <c r="V42" s="25">
        <v>5367.9400000000051</v>
      </c>
      <c r="W42" s="26">
        <v>8.2172941378717557E-2</v>
      </c>
      <c r="X42" s="25">
        <v>50200.709999999963</v>
      </c>
      <c r="Y42" s="26">
        <v>0.76847729296527145</v>
      </c>
    </row>
    <row r="43" spans="17:25" x14ac:dyDescent="0.3">
      <c r="Q43" t="s">
        <v>85</v>
      </c>
      <c r="R43" s="15">
        <v>5822</v>
      </c>
      <c r="S43" s="58">
        <v>485</v>
      </c>
      <c r="T43" s="25">
        <v>33884.040000000015</v>
      </c>
      <c r="U43" s="25">
        <v>65264.620000000017</v>
      </c>
      <c r="V43" s="25">
        <v>5436.8500000000149</v>
      </c>
      <c r="W43" s="26">
        <v>8.3304706286499483E-2</v>
      </c>
      <c r="X43" s="25">
        <v>31380.58</v>
      </c>
      <c r="Y43" s="26">
        <v>0.48082069580731479</v>
      </c>
    </row>
    <row r="44" spans="17:25" x14ac:dyDescent="0.3">
      <c r="Q44" t="s">
        <v>139</v>
      </c>
      <c r="R44" s="15">
        <v>6554</v>
      </c>
      <c r="S44" s="58">
        <v>544</v>
      </c>
      <c r="T44" s="25">
        <v>42207.760000000009</v>
      </c>
      <c r="U44" s="25">
        <v>65015.679999999986</v>
      </c>
      <c r="V44" s="25">
        <v>5396.4800000000032</v>
      </c>
      <c r="W44" s="26">
        <v>8.3002746414403417E-2</v>
      </c>
      <c r="X44" s="25">
        <v>22807.919999999976</v>
      </c>
      <c r="Y44" s="26">
        <v>0.35080645161290291</v>
      </c>
    </row>
    <row r="45" spans="17:25" x14ac:dyDescent="0.3">
      <c r="Q45" t="s">
        <v>138</v>
      </c>
      <c r="R45" s="15">
        <v>6221</v>
      </c>
      <c r="S45" s="58">
        <v>525</v>
      </c>
      <c r="T45" s="25">
        <v>8460.5600000000013</v>
      </c>
      <c r="U45" s="25">
        <v>64760.61</v>
      </c>
      <c r="V45" s="25">
        <v>5465.2500000000155</v>
      </c>
      <c r="W45" s="26">
        <v>8.439157691689439E-2</v>
      </c>
      <c r="X45" s="25">
        <v>56300.05</v>
      </c>
      <c r="Y45" s="26">
        <v>0.86935638808837656</v>
      </c>
    </row>
    <row r="46" spans="17:25" x14ac:dyDescent="0.3">
      <c r="Q46" t="s">
        <v>79</v>
      </c>
      <c r="R46" s="15">
        <v>6157</v>
      </c>
      <c r="S46" s="58">
        <v>462</v>
      </c>
      <c r="T46" s="25">
        <v>58922.490000000005</v>
      </c>
      <c r="U46" s="25">
        <v>64710.070000000014</v>
      </c>
      <c r="V46" s="25">
        <v>4855.6200000000026</v>
      </c>
      <c r="W46" s="26">
        <v>7.5036543771317202E-2</v>
      </c>
      <c r="X46" s="25">
        <v>5787.580000000009</v>
      </c>
      <c r="Y46" s="26">
        <v>8.9438629876308393E-2</v>
      </c>
    </row>
    <row r="47" spans="17:25" x14ac:dyDescent="0.3">
      <c r="Q47" t="s">
        <v>63</v>
      </c>
      <c r="R47" s="15">
        <v>5529</v>
      </c>
      <c r="S47" s="58">
        <v>433</v>
      </c>
      <c r="T47" s="25">
        <v>12163.8</v>
      </c>
      <c r="U47" s="25">
        <v>64081.109999999993</v>
      </c>
      <c r="V47" s="25">
        <v>5018.4699999999866</v>
      </c>
      <c r="W47" s="26">
        <v>7.8314342557424491E-2</v>
      </c>
      <c r="X47" s="25">
        <v>51917.31</v>
      </c>
      <c r="Y47" s="26">
        <v>0.81018119068162209</v>
      </c>
    </row>
    <row r="48" spans="17:25" x14ac:dyDescent="0.3">
      <c r="Q48" t="s">
        <v>67</v>
      </c>
      <c r="R48" s="15">
        <v>5522</v>
      </c>
      <c r="S48" s="58">
        <v>460</v>
      </c>
      <c r="T48" s="25">
        <v>51962.020000000019</v>
      </c>
      <c r="U48" s="25">
        <v>63834.319999999949</v>
      </c>
      <c r="V48" s="25">
        <v>5317.5999999999985</v>
      </c>
      <c r="W48" s="26">
        <v>8.3303151032234693E-2</v>
      </c>
      <c r="X48" s="25">
        <v>11872.29999999993</v>
      </c>
      <c r="Y48" s="26">
        <v>0.18598615916954922</v>
      </c>
    </row>
    <row r="49" spans="17:25" x14ac:dyDescent="0.3">
      <c r="Q49" t="s">
        <v>157</v>
      </c>
      <c r="R49" s="15">
        <v>5934</v>
      </c>
      <c r="S49" s="58">
        <v>450</v>
      </c>
      <c r="T49" s="25">
        <v>8485.619999999999</v>
      </c>
      <c r="U49" s="25">
        <v>63315.77999999997</v>
      </c>
      <c r="V49" s="25">
        <v>4801.5</v>
      </c>
      <c r="W49" s="26">
        <v>7.583417593528817E-2</v>
      </c>
      <c r="X49" s="25">
        <v>54830.159999999974</v>
      </c>
      <c r="Y49" s="26">
        <v>0.865979381443299</v>
      </c>
    </row>
    <row r="50" spans="17:25" x14ac:dyDescent="0.3">
      <c r="Q50" t="s">
        <v>120</v>
      </c>
      <c r="R50" s="15">
        <v>5234</v>
      </c>
      <c r="S50" s="58">
        <v>410</v>
      </c>
      <c r="T50" s="25">
        <v>50979.159999999989</v>
      </c>
      <c r="U50" s="25">
        <v>61447.159999999982</v>
      </c>
      <c r="V50" s="25">
        <v>4813.3999999999969</v>
      </c>
      <c r="W50" s="26">
        <v>7.8333970194879629E-2</v>
      </c>
      <c r="X50" s="25">
        <v>10467.999999999993</v>
      </c>
      <c r="Y50" s="26">
        <v>0.17035775127768307</v>
      </c>
    </row>
    <row r="51" spans="17:25" x14ac:dyDescent="0.3">
      <c r="Q51" t="s">
        <v>114</v>
      </c>
      <c r="R51" s="15">
        <v>5795</v>
      </c>
      <c r="S51" s="58">
        <v>460</v>
      </c>
      <c r="T51" s="25">
        <v>19007.599999999999</v>
      </c>
      <c r="U51" s="25">
        <v>61195.200000000019</v>
      </c>
      <c r="V51" s="25">
        <v>4857.5999999999958</v>
      </c>
      <c r="W51" s="26">
        <v>7.9378774805867122E-2</v>
      </c>
      <c r="X51" s="25">
        <v>42187.60000000002</v>
      </c>
      <c r="Y51" s="26">
        <v>0.68939393939393956</v>
      </c>
    </row>
    <row r="52" spans="17:25" x14ac:dyDescent="0.3">
      <c r="Q52" t="s">
        <v>88</v>
      </c>
      <c r="R52" s="15">
        <v>6230</v>
      </c>
      <c r="S52" s="58">
        <v>525</v>
      </c>
      <c r="T52" s="25">
        <v>20932.80000000001</v>
      </c>
      <c r="U52" s="25">
        <v>60431.000000000007</v>
      </c>
      <c r="V52" s="25">
        <v>5092.5000000000045</v>
      </c>
      <c r="W52" s="26">
        <v>8.4269662921348312E-2</v>
      </c>
      <c r="X52" s="25">
        <v>39498.199999999997</v>
      </c>
      <c r="Y52" s="26">
        <v>0.65360824742268031</v>
      </c>
    </row>
    <row r="53" spans="17:25" x14ac:dyDescent="0.3">
      <c r="Q53" t="s">
        <v>60</v>
      </c>
      <c r="R53" s="15">
        <v>5352</v>
      </c>
      <c r="S53" s="58">
        <v>416</v>
      </c>
      <c r="T53" s="25">
        <v>27669.84</v>
      </c>
      <c r="U53" s="25">
        <v>60156.480000000032</v>
      </c>
      <c r="V53" s="25">
        <v>4675.8399999999965</v>
      </c>
      <c r="W53" s="26">
        <v>7.7727952167414044E-2</v>
      </c>
      <c r="X53" s="25">
        <v>32486.640000000032</v>
      </c>
      <c r="Y53" s="26">
        <v>0.54003558718861233</v>
      </c>
    </row>
    <row r="54" spans="17:25" x14ac:dyDescent="0.3">
      <c r="Q54" t="s">
        <v>141</v>
      </c>
      <c r="R54" s="15">
        <v>5862</v>
      </c>
      <c r="S54" s="58">
        <v>498</v>
      </c>
      <c r="T54" s="25">
        <v>27727.26</v>
      </c>
      <c r="U54" s="25">
        <v>59792.399999999951</v>
      </c>
      <c r="V54" s="25">
        <v>5079.6000000000022</v>
      </c>
      <c r="W54" s="26">
        <v>8.4953940634595701E-2</v>
      </c>
      <c r="X54" s="25">
        <v>32065.139999999952</v>
      </c>
      <c r="Y54" s="26">
        <v>0.53627450980392122</v>
      </c>
    </row>
    <row r="55" spans="17:25" x14ac:dyDescent="0.3">
      <c r="Q55" t="s">
        <v>103</v>
      </c>
      <c r="R55" s="15">
        <v>6761</v>
      </c>
      <c r="S55" s="58">
        <v>532</v>
      </c>
      <c r="T55" s="25">
        <v>35021.979999999981</v>
      </c>
      <c r="U55" s="25">
        <v>59091.139999999992</v>
      </c>
      <c r="V55" s="25">
        <v>4649.6799999999967</v>
      </c>
      <c r="W55" s="26">
        <v>7.8686584824730066E-2</v>
      </c>
      <c r="X55" s="25">
        <v>24069.160000000011</v>
      </c>
      <c r="Y55" s="26">
        <v>0.40732265446224281</v>
      </c>
    </row>
    <row r="56" spans="17:25" x14ac:dyDescent="0.3">
      <c r="Q56" t="s">
        <v>115</v>
      </c>
      <c r="R56" s="15">
        <v>4891</v>
      </c>
      <c r="S56" s="58">
        <v>363</v>
      </c>
      <c r="T56" s="25">
        <v>46855.779999999992</v>
      </c>
      <c r="U56" s="25">
        <v>58643.09</v>
      </c>
      <c r="V56" s="25">
        <v>4352.3699999999981</v>
      </c>
      <c r="W56" s="26">
        <v>7.4217951339194441E-2</v>
      </c>
      <c r="X56" s="25">
        <v>11787.310000000005</v>
      </c>
      <c r="Y56" s="26">
        <v>0.20100083402835706</v>
      </c>
    </row>
    <row r="57" spans="17:25" x14ac:dyDescent="0.3">
      <c r="Q57" t="s">
        <v>92</v>
      </c>
      <c r="R57" s="15">
        <v>6681</v>
      </c>
      <c r="S57" s="58">
        <v>481</v>
      </c>
      <c r="T57" s="25">
        <v>55986.780000000028</v>
      </c>
      <c r="U57" s="25">
        <v>57991.07999999998</v>
      </c>
      <c r="V57" s="25">
        <v>4175.0799999999972</v>
      </c>
      <c r="W57" s="26">
        <v>7.1995210297859602E-2</v>
      </c>
      <c r="X57" s="25">
        <v>2004.299999999952</v>
      </c>
      <c r="Y57" s="26">
        <v>3.4562211981566004E-2</v>
      </c>
    </row>
    <row r="58" spans="17:25" x14ac:dyDescent="0.3">
      <c r="Q58" t="s">
        <v>126</v>
      </c>
      <c r="R58" s="15">
        <v>7041</v>
      </c>
      <c r="S58" s="58">
        <v>571</v>
      </c>
      <c r="T58" s="25">
        <v>27248.669999999984</v>
      </c>
      <c r="U58" s="25">
        <v>55623.899999999958</v>
      </c>
      <c r="V58" s="25">
        <v>4510.9000000000033</v>
      </c>
      <c r="W58" s="26">
        <v>8.1096435165459446E-2</v>
      </c>
      <c r="X58" s="25">
        <v>28375.229999999974</v>
      </c>
      <c r="Y58" s="26">
        <v>0.51012658227848096</v>
      </c>
    </row>
    <row r="59" spans="17:25" x14ac:dyDescent="0.3">
      <c r="Q59" t="s">
        <v>155</v>
      </c>
      <c r="R59" s="15">
        <v>6030</v>
      </c>
      <c r="S59" s="58">
        <v>495</v>
      </c>
      <c r="T59" s="25">
        <v>56621.69999999999</v>
      </c>
      <c r="U59" s="25">
        <v>54872.999999999956</v>
      </c>
      <c r="V59" s="25">
        <v>4504.4999999999973</v>
      </c>
      <c r="W59" s="26">
        <v>8.2089552238805971E-2</v>
      </c>
      <c r="X59" s="25">
        <v>-1748.7000000000335</v>
      </c>
      <c r="Y59" s="26">
        <v>-3.1868131868132504E-2</v>
      </c>
    </row>
    <row r="60" spans="17:25" x14ac:dyDescent="0.3">
      <c r="Q60" t="s">
        <v>94</v>
      </c>
      <c r="R60" s="15">
        <v>6325</v>
      </c>
      <c r="S60" s="58">
        <v>519</v>
      </c>
      <c r="T60" s="25">
        <v>36684.999999999985</v>
      </c>
      <c r="U60" s="25">
        <v>53066.749999999985</v>
      </c>
      <c r="V60" s="25">
        <v>4354.4099999999971</v>
      </c>
      <c r="W60" s="26">
        <v>8.2055335968379453E-2</v>
      </c>
      <c r="X60" s="25">
        <v>16381.75</v>
      </c>
      <c r="Y60" s="26">
        <v>0.30870083432657935</v>
      </c>
    </row>
    <row r="61" spans="17:25" x14ac:dyDescent="0.3">
      <c r="Q61" t="s">
        <v>80</v>
      </c>
      <c r="R61" s="15">
        <v>6815</v>
      </c>
      <c r="S61" s="58">
        <v>480</v>
      </c>
      <c r="T61" s="25">
        <v>66582.550000000032</v>
      </c>
      <c r="U61" s="25">
        <v>52543.650000000023</v>
      </c>
      <c r="V61" s="25">
        <v>3700.8000000000125</v>
      </c>
      <c r="W61" s="26">
        <v>7.0432868672046955E-2</v>
      </c>
      <c r="X61" s="25">
        <v>-14038.900000000009</v>
      </c>
      <c r="Y61" s="26">
        <v>-0.26718547341115439</v>
      </c>
    </row>
    <row r="62" spans="17:25" x14ac:dyDescent="0.3">
      <c r="Q62" t="s">
        <v>65</v>
      </c>
      <c r="R62" s="15">
        <v>6349</v>
      </c>
      <c r="S62" s="58">
        <v>526</v>
      </c>
      <c r="T62" s="25">
        <v>32697.35000000002</v>
      </c>
      <c r="U62" s="25">
        <v>51553.879999999968</v>
      </c>
      <c r="V62" s="25">
        <v>4271.1199999999917</v>
      </c>
      <c r="W62" s="26">
        <v>8.2847692550007873E-2</v>
      </c>
      <c r="X62" s="25">
        <v>18856.529999999948</v>
      </c>
      <c r="Y62" s="26">
        <v>0.36576354679802875</v>
      </c>
    </row>
    <row r="63" spans="17:25" x14ac:dyDescent="0.3">
      <c r="Q63" t="s">
        <v>153</v>
      </c>
      <c r="R63" s="15">
        <v>5930</v>
      </c>
      <c r="S63" s="58">
        <v>472</v>
      </c>
      <c r="T63" s="25">
        <v>24372.300000000014</v>
      </c>
      <c r="U63" s="25">
        <v>51057.299999999974</v>
      </c>
      <c r="V63" s="25">
        <v>4063.9200000000046</v>
      </c>
      <c r="W63" s="26">
        <v>7.9595278246205728E-2</v>
      </c>
      <c r="X63" s="25">
        <v>26684.99999999996</v>
      </c>
      <c r="Y63" s="26">
        <v>0.52264808362369286</v>
      </c>
    </row>
    <row r="64" spans="17:25" x14ac:dyDescent="0.3">
      <c r="Q64" t="s">
        <v>125</v>
      </c>
      <c r="R64" s="15">
        <v>6161</v>
      </c>
      <c r="S64" s="58">
        <v>494</v>
      </c>
      <c r="T64" s="25">
        <v>23350.190000000006</v>
      </c>
      <c r="U64" s="25">
        <v>50273.759999999995</v>
      </c>
      <c r="V64" s="25">
        <v>4031.0399999999986</v>
      </c>
      <c r="W64" s="26">
        <v>8.0181788670670343E-2</v>
      </c>
      <c r="X64" s="25">
        <v>26923.569999999989</v>
      </c>
      <c r="Y64" s="26">
        <v>0.53553921568627438</v>
      </c>
    </row>
    <row r="65" spans="17:25" x14ac:dyDescent="0.3">
      <c r="Q65" t="s">
        <v>127</v>
      </c>
      <c r="R65" s="15">
        <v>5486</v>
      </c>
      <c r="S65" s="58">
        <v>495</v>
      </c>
      <c r="T65" s="25">
        <v>25509.9</v>
      </c>
      <c r="U65" s="25">
        <v>49922.600000000028</v>
      </c>
      <c r="V65" s="25">
        <v>4504.4999999999973</v>
      </c>
      <c r="W65" s="26">
        <v>9.0229675537732409E-2</v>
      </c>
      <c r="X65" s="25">
        <v>24412.700000000026</v>
      </c>
      <c r="Y65" s="26">
        <v>0.48901098901098927</v>
      </c>
    </row>
    <row r="66" spans="17:25" x14ac:dyDescent="0.3">
      <c r="Q66" t="s">
        <v>82</v>
      </c>
      <c r="R66" s="15">
        <v>5503</v>
      </c>
      <c r="S66" s="58">
        <v>434</v>
      </c>
      <c r="T66" s="25">
        <v>17939.780000000002</v>
      </c>
      <c r="U66" s="25">
        <v>49306.880000000012</v>
      </c>
      <c r="V66" s="25">
        <v>3888.6400000000108</v>
      </c>
      <c r="W66" s="26">
        <v>7.8866073051063051E-2</v>
      </c>
      <c r="X66" s="25">
        <v>31367.100000000009</v>
      </c>
      <c r="Y66" s="26">
        <v>0.6361607142857143</v>
      </c>
    </row>
    <row r="67" spans="17:25" x14ac:dyDescent="0.3">
      <c r="Q67" t="s">
        <v>131</v>
      </c>
      <c r="R67" s="15">
        <v>6478</v>
      </c>
      <c r="S67" s="58">
        <v>519</v>
      </c>
      <c r="T67" s="25">
        <v>22608.219999999994</v>
      </c>
      <c r="U67" s="25">
        <v>46382.479999999996</v>
      </c>
      <c r="V67" s="25">
        <v>3716.0399999999981</v>
      </c>
      <c r="W67" s="26">
        <v>8.0117320160543376E-2</v>
      </c>
      <c r="X67" s="25">
        <v>23774.260000000002</v>
      </c>
      <c r="Y67" s="26">
        <v>0.51256983240223475</v>
      </c>
    </row>
    <row r="68" spans="17:25" x14ac:dyDescent="0.3">
      <c r="Q68" t="s">
        <v>97</v>
      </c>
      <c r="R68" s="15">
        <v>6033</v>
      </c>
      <c r="S68" s="58">
        <v>485</v>
      </c>
      <c r="T68" s="25">
        <v>17375.040000000012</v>
      </c>
      <c r="U68" s="25">
        <v>46152.450000000012</v>
      </c>
      <c r="V68" s="25">
        <v>3710.2499999999982</v>
      </c>
      <c r="W68" s="26">
        <v>8.0391181833250461E-2</v>
      </c>
      <c r="X68" s="25">
        <v>28777.41</v>
      </c>
      <c r="Y68" s="26">
        <v>0.62352941176470578</v>
      </c>
    </row>
    <row r="69" spans="17:25" x14ac:dyDescent="0.3">
      <c r="Q69" t="s">
        <v>152</v>
      </c>
      <c r="R69" s="15">
        <v>6099</v>
      </c>
      <c r="S69" s="58">
        <v>459</v>
      </c>
      <c r="T69" s="25">
        <v>45864.480000000003</v>
      </c>
      <c r="U69" s="25">
        <v>45803.489999999991</v>
      </c>
      <c r="V69" s="25">
        <v>3447.0899999999992</v>
      </c>
      <c r="W69" s="26">
        <v>7.5258239055582876E-2</v>
      </c>
      <c r="X69" s="25">
        <v>-60.990000000012515</v>
      </c>
      <c r="Y69" s="26">
        <v>-1.331557922769914E-3</v>
      </c>
    </row>
    <row r="70" spans="17:25" x14ac:dyDescent="0.3">
      <c r="Q70" t="s">
        <v>102</v>
      </c>
      <c r="R70" s="15">
        <v>5760</v>
      </c>
      <c r="S70" s="58">
        <v>491</v>
      </c>
      <c r="T70" s="25">
        <v>52992.000000000007</v>
      </c>
      <c r="U70" s="25">
        <v>44524.799999999974</v>
      </c>
      <c r="V70" s="25">
        <v>3795.4300000000076</v>
      </c>
      <c r="W70" s="26">
        <v>8.5243055555555558E-2</v>
      </c>
      <c r="X70" s="25">
        <v>-8467.2000000000335</v>
      </c>
      <c r="Y70" s="26">
        <v>-0.19016817593790514</v>
      </c>
    </row>
    <row r="71" spans="17:25" x14ac:dyDescent="0.3">
      <c r="Q71" t="s">
        <v>129</v>
      </c>
      <c r="R71" s="15">
        <v>7458</v>
      </c>
      <c r="S71" s="58">
        <v>560</v>
      </c>
      <c r="T71" s="25">
        <v>59141.94</v>
      </c>
      <c r="U71" s="25">
        <v>42883.5</v>
      </c>
      <c r="V71" s="25">
        <v>3220</v>
      </c>
      <c r="W71" s="26">
        <v>7.5087154733172429E-2</v>
      </c>
      <c r="X71" s="25">
        <v>-16258.440000000002</v>
      </c>
      <c r="Y71" s="26">
        <v>-0.37913043478260877</v>
      </c>
    </row>
    <row r="72" spans="17:25" x14ac:dyDescent="0.3">
      <c r="Q72" t="s">
        <v>111</v>
      </c>
      <c r="R72" s="15">
        <v>5857</v>
      </c>
      <c r="S72" s="58">
        <v>446</v>
      </c>
      <c r="T72" s="25">
        <v>42638.960000000006</v>
      </c>
      <c r="U72" s="25">
        <v>41526.130000000012</v>
      </c>
      <c r="V72" s="25">
        <v>3162.1400000000044</v>
      </c>
      <c r="W72" s="26">
        <v>7.6148198736554554E-2</v>
      </c>
      <c r="X72" s="25">
        <v>-1112.8299999999945</v>
      </c>
      <c r="Y72" s="26">
        <v>-2.6798307475317206E-2</v>
      </c>
    </row>
    <row r="73" spans="17:25" x14ac:dyDescent="0.3">
      <c r="Q73" t="s">
        <v>149</v>
      </c>
      <c r="R73" s="15">
        <v>5384</v>
      </c>
      <c r="S73" s="58">
        <v>460</v>
      </c>
      <c r="T73" s="25">
        <v>24443.360000000001</v>
      </c>
      <c r="U73" s="25">
        <v>41241.440000000002</v>
      </c>
      <c r="V73" s="25">
        <v>3523.5999999999985</v>
      </c>
      <c r="W73" s="26">
        <v>8.5438335809806837E-2</v>
      </c>
      <c r="X73" s="25">
        <v>16798.080000000002</v>
      </c>
      <c r="Y73" s="26">
        <v>0.40731070496083555</v>
      </c>
    </row>
    <row r="74" spans="17:25" x14ac:dyDescent="0.3">
      <c r="Q74" t="s">
        <v>116</v>
      </c>
      <c r="R74" s="15">
        <v>6860</v>
      </c>
      <c r="S74" s="58">
        <v>555</v>
      </c>
      <c r="T74" s="25">
        <v>14749.000000000002</v>
      </c>
      <c r="U74" s="25">
        <v>40816.999999999978</v>
      </c>
      <c r="V74" s="25">
        <v>3302.2500000000068</v>
      </c>
      <c r="W74" s="26">
        <v>8.0903790087463553E-2</v>
      </c>
      <c r="X74" s="25">
        <v>26067.999999999978</v>
      </c>
      <c r="Y74" s="26">
        <v>0.63865546218487379</v>
      </c>
    </row>
    <row r="75" spans="17:25" x14ac:dyDescent="0.3">
      <c r="Q75" t="s">
        <v>99</v>
      </c>
      <c r="R75" s="15">
        <v>6194</v>
      </c>
      <c r="S75" s="58">
        <v>485</v>
      </c>
      <c r="T75" s="25">
        <v>60515.379999999976</v>
      </c>
      <c r="U75" s="25">
        <v>38774.439999999995</v>
      </c>
      <c r="V75" s="25">
        <v>3036.0999999999976</v>
      </c>
      <c r="W75" s="26">
        <v>7.830158217629965E-2</v>
      </c>
      <c r="X75" s="25">
        <v>-21740.939999999981</v>
      </c>
      <c r="Y75" s="26">
        <v>-0.56070287539936059</v>
      </c>
    </row>
    <row r="76" spans="17:25" x14ac:dyDescent="0.3">
      <c r="Q76" t="s">
        <v>74</v>
      </c>
      <c r="R76" s="15">
        <v>6776</v>
      </c>
      <c r="S76" s="58">
        <v>510</v>
      </c>
      <c r="T76" s="25">
        <v>67624.479999999996</v>
      </c>
      <c r="U76" s="25">
        <v>38555.439999999995</v>
      </c>
      <c r="V76" s="25">
        <v>2901.9000000000106</v>
      </c>
      <c r="W76" s="26">
        <v>7.526564344746163E-2</v>
      </c>
      <c r="X76" s="25">
        <v>-29069.040000000001</v>
      </c>
      <c r="Y76" s="26">
        <v>-0.75395430579964862</v>
      </c>
    </row>
    <row r="77" spans="17:25" x14ac:dyDescent="0.3">
      <c r="Q77" t="s">
        <v>130</v>
      </c>
      <c r="R77" s="15">
        <v>5310</v>
      </c>
      <c r="S77" s="58">
        <v>449</v>
      </c>
      <c r="T77" s="25">
        <v>30001.499999999985</v>
      </c>
      <c r="U77" s="25">
        <v>38444.400000000001</v>
      </c>
      <c r="V77" s="25">
        <v>3250.760000000002</v>
      </c>
      <c r="W77" s="26">
        <v>8.4557438794726936E-2</v>
      </c>
      <c r="X77" s="25">
        <v>8442.900000000016</v>
      </c>
      <c r="Y77" s="26">
        <v>0.2196132596685087</v>
      </c>
    </row>
    <row r="78" spans="17:25" x14ac:dyDescent="0.3">
      <c r="Q78" t="s">
        <v>69</v>
      </c>
      <c r="R78" s="15">
        <v>5379</v>
      </c>
      <c r="S78" s="58">
        <v>472</v>
      </c>
      <c r="T78" s="25">
        <v>35393.819999999992</v>
      </c>
      <c r="U78" s="25">
        <v>37760.580000000016</v>
      </c>
      <c r="V78" s="25">
        <v>3313.4399999999928</v>
      </c>
      <c r="W78" s="26">
        <v>8.7748652165830082E-2</v>
      </c>
      <c r="X78" s="25">
        <v>2366.7600000000239</v>
      </c>
      <c r="Y78" s="26">
        <v>6.2678062678063279E-2</v>
      </c>
    </row>
    <row r="79" spans="17:25" x14ac:dyDescent="0.3">
      <c r="Q79" t="s">
        <v>121</v>
      </c>
      <c r="R79" s="15">
        <v>5385</v>
      </c>
      <c r="S79" s="58">
        <v>457</v>
      </c>
      <c r="T79" s="25">
        <v>12223.949999999992</v>
      </c>
      <c r="U79" s="25">
        <v>37479.600000000006</v>
      </c>
      <c r="V79" s="25">
        <v>3180.7200000000057</v>
      </c>
      <c r="W79" s="26">
        <v>8.4865366759517183E-2</v>
      </c>
      <c r="X79" s="25">
        <v>25255.650000000016</v>
      </c>
      <c r="Y79" s="26">
        <v>0.67385057471264398</v>
      </c>
    </row>
    <row r="80" spans="17:25" x14ac:dyDescent="0.3">
      <c r="Q80" t="s">
        <v>136</v>
      </c>
      <c r="R80" s="15">
        <v>5969</v>
      </c>
      <c r="S80" s="58">
        <v>487</v>
      </c>
      <c r="T80" s="25">
        <v>7401.5599999999949</v>
      </c>
      <c r="U80" s="25">
        <v>37127.180000000008</v>
      </c>
      <c r="V80" s="25">
        <v>3029.1400000000021</v>
      </c>
      <c r="W80" s="26">
        <v>8.1588205729602944E-2</v>
      </c>
      <c r="X80" s="25">
        <v>29725.620000000014</v>
      </c>
      <c r="Y80" s="26">
        <v>0.80064308681672047</v>
      </c>
    </row>
    <row r="81" spans="17:25" x14ac:dyDescent="0.3">
      <c r="Q81" t="s">
        <v>107</v>
      </c>
      <c r="R81" s="15">
        <v>5875</v>
      </c>
      <c r="S81" s="58">
        <v>456</v>
      </c>
      <c r="T81" s="25">
        <v>33311.250000000015</v>
      </c>
      <c r="U81" s="25">
        <v>36072.499999999993</v>
      </c>
      <c r="V81" s="25">
        <v>2799.8399999999983</v>
      </c>
      <c r="W81" s="26">
        <v>7.7617021276595741E-2</v>
      </c>
      <c r="X81" s="25">
        <v>2761.2499999999782</v>
      </c>
      <c r="Y81" s="26">
        <v>7.6547231270357716E-2</v>
      </c>
    </row>
    <row r="82" spans="17:25" x14ac:dyDescent="0.3">
      <c r="Q82" t="s">
        <v>124</v>
      </c>
      <c r="R82" s="15">
        <v>5180</v>
      </c>
      <c r="S82" s="58">
        <v>452</v>
      </c>
      <c r="T82" s="25">
        <v>43356.600000000042</v>
      </c>
      <c r="U82" s="25">
        <v>36052.800000000003</v>
      </c>
      <c r="V82" s="25">
        <v>3145.920000000006</v>
      </c>
      <c r="W82" s="26">
        <v>8.7258687258687254E-2</v>
      </c>
      <c r="X82" s="25">
        <v>-7303.8000000000393</v>
      </c>
      <c r="Y82" s="26">
        <v>-0.2025862068965528</v>
      </c>
    </row>
    <row r="83" spans="17:25" x14ac:dyDescent="0.3">
      <c r="Q83" t="s">
        <v>93</v>
      </c>
      <c r="R83" s="15">
        <v>5107</v>
      </c>
      <c r="S83" s="58">
        <v>404</v>
      </c>
      <c r="T83" s="25">
        <v>21960.100000000002</v>
      </c>
      <c r="U83" s="25">
        <v>34982.950000000012</v>
      </c>
      <c r="V83" s="25">
        <v>2767.4000000000015</v>
      </c>
      <c r="W83" s="26">
        <v>7.9107107891129819E-2</v>
      </c>
      <c r="X83" s="25">
        <v>13022.850000000009</v>
      </c>
      <c r="Y83" s="26">
        <v>0.37226277372262789</v>
      </c>
    </row>
    <row r="84" spans="17:25" x14ac:dyDescent="0.3">
      <c r="Q84" t="s">
        <v>134</v>
      </c>
      <c r="R84" s="15">
        <v>5950</v>
      </c>
      <c r="S84" s="58">
        <v>499</v>
      </c>
      <c r="T84" s="25">
        <v>15469.999999999995</v>
      </c>
      <c r="U84" s="25">
        <v>33914.999999999985</v>
      </c>
      <c r="V84" s="25">
        <v>2844.3000000000065</v>
      </c>
      <c r="W84" s="26">
        <v>8.3865546218487394E-2</v>
      </c>
      <c r="X84" s="25">
        <v>18444.999999999993</v>
      </c>
      <c r="Y84" s="26">
        <v>0.54385964912280704</v>
      </c>
    </row>
    <row r="85" spans="17:25" x14ac:dyDescent="0.3">
      <c r="Q85" t="s">
        <v>128</v>
      </c>
      <c r="R85" s="15">
        <v>5622</v>
      </c>
      <c r="S85" s="58">
        <v>478</v>
      </c>
      <c r="T85" s="25">
        <v>29571.719999999998</v>
      </c>
      <c r="U85" s="25">
        <v>33844.439999999995</v>
      </c>
      <c r="V85" s="25">
        <v>2877.5599999999927</v>
      </c>
      <c r="W85" s="26">
        <v>8.5023123443614373E-2</v>
      </c>
      <c r="X85" s="25">
        <v>4272.7199999999975</v>
      </c>
      <c r="Y85" s="26">
        <v>0.12624584717607967</v>
      </c>
    </row>
    <row r="86" spans="17:25" x14ac:dyDescent="0.3">
      <c r="Q86" t="s">
        <v>148</v>
      </c>
      <c r="R86" s="15">
        <v>5438</v>
      </c>
      <c r="S86" s="58">
        <v>466</v>
      </c>
      <c r="T86" s="25">
        <v>10440.959999999995</v>
      </c>
      <c r="U86" s="25">
        <v>31703.540000000008</v>
      </c>
      <c r="V86" s="25">
        <v>2716.7800000000084</v>
      </c>
      <c r="W86" s="26">
        <v>8.5693269584406026E-2</v>
      </c>
      <c r="X86" s="25">
        <v>21262.580000000013</v>
      </c>
      <c r="Y86" s="26">
        <v>0.67066895368782187</v>
      </c>
    </row>
    <row r="87" spans="17:25" x14ac:dyDescent="0.3">
      <c r="Q87" t="s">
        <v>122</v>
      </c>
      <c r="R87" s="15">
        <v>6024</v>
      </c>
      <c r="S87" s="58">
        <v>493</v>
      </c>
      <c r="T87" s="25">
        <v>21324.960000000006</v>
      </c>
      <c r="U87" s="25">
        <v>31264.559999999998</v>
      </c>
      <c r="V87" s="25">
        <v>2558.6700000000073</v>
      </c>
      <c r="W87" s="26">
        <v>8.183930942895086E-2</v>
      </c>
      <c r="X87" s="25">
        <v>9939.5999999999913</v>
      </c>
      <c r="Y87" s="26">
        <v>0.3179190751445084</v>
      </c>
    </row>
    <row r="88" spans="17:25" x14ac:dyDescent="0.3">
      <c r="Q88" t="s">
        <v>98</v>
      </c>
      <c r="R88" s="15">
        <v>5819</v>
      </c>
      <c r="S88" s="58">
        <v>489</v>
      </c>
      <c r="T88" s="25">
        <v>32819.160000000025</v>
      </c>
      <c r="U88" s="25">
        <v>31248.02999999997</v>
      </c>
      <c r="V88" s="25">
        <v>2625.929999999998</v>
      </c>
      <c r="W88" s="26">
        <v>8.4035057570029215E-2</v>
      </c>
      <c r="X88" s="25">
        <v>-1571.1300000000556</v>
      </c>
      <c r="Y88" s="26">
        <v>-5.0279329608940375E-2</v>
      </c>
    </row>
    <row r="89" spans="17:25" x14ac:dyDescent="0.3">
      <c r="Q89" t="s">
        <v>144</v>
      </c>
      <c r="R89" s="15">
        <v>5853</v>
      </c>
      <c r="S89" s="58">
        <v>422</v>
      </c>
      <c r="T89" s="25">
        <v>55837.620000000024</v>
      </c>
      <c r="U89" s="25">
        <v>30728.25</v>
      </c>
      <c r="V89" s="25">
        <v>2215.5</v>
      </c>
      <c r="W89" s="26">
        <v>7.2099777891679484E-2</v>
      </c>
      <c r="X89" s="25">
        <v>-25109.370000000024</v>
      </c>
      <c r="Y89" s="26">
        <v>-0.81714285714285795</v>
      </c>
    </row>
    <row r="90" spans="17:25" x14ac:dyDescent="0.3">
      <c r="Q90" t="s">
        <v>142</v>
      </c>
      <c r="R90" s="15">
        <v>5709</v>
      </c>
      <c r="S90" s="58">
        <v>429</v>
      </c>
      <c r="T90" s="25">
        <v>28944.63</v>
      </c>
      <c r="U90" s="25">
        <v>29629.709999999988</v>
      </c>
      <c r="V90" s="25">
        <v>2226.5100000000039</v>
      </c>
      <c r="W90" s="26">
        <v>7.5144508670520235E-2</v>
      </c>
      <c r="X90" s="25">
        <v>685.07999999998719</v>
      </c>
      <c r="Y90" s="26">
        <v>2.312138728323657E-2</v>
      </c>
    </row>
    <row r="91" spans="17:25" x14ac:dyDescent="0.3">
      <c r="Q91" t="s">
        <v>156</v>
      </c>
      <c r="R91" s="15">
        <v>6191</v>
      </c>
      <c r="S91" s="58">
        <v>498</v>
      </c>
      <c r="T91" s="25">
        <v>34483.870000000003</v>
      </c>
      <c r="U91" s="25">
        <v>29592.979999999996</v>
      </c>
      <c r="V91" s="25">
        <v>2380.4399999999987</v>
      </c>
      <c r="W91" s="26">
        <v>8.0439347439832012E-2</v>
      </c>
      <c r="X91" s="25">
        <v>-4890.8900000000067</v>
      </c>
      <c r="Y91" s="26">
        <v>-0.16527196652719689</v>
      </c>
    </row>
    <row r="92" spans="17:25" x14ac:dyDescent="0.3">
      <c r="Q92" t="s">
        <v>104</v>
      </c>
      <c r="R92" s="15">
        <v>6749</v>
      </c>
      <c r="S92" s="58">
        <v>527</v>
      </c>
      <c r="T92" s="25">
        <v>13093.060000000001</v>
      </c>
      <c r="U92" s="25">
        <v>28480.779999999995</v>
      </c>
      <c r="V92" s="25">
        <v>2223.9400000000005</v>
      </c>
      <c r="W92" s="26">
        <v>7.8085642317380355E-2</v>
      </c>
      <c r="X92" s="25">
        <v>15387.719999999994</v>
      </c>
      <c r="Y92" s="26">
        <v>0.54028436018957338</v>
      </c>
    </row>
    <row r="93" spans="17:25" x14ac:dyDescent="0.3">
      <c r="Q93" t="s">
        <v>117</v>
      </c>
      <c r="R93" s="15">
        <v>6333</v>
      </c>
      <c r="S93" s="58">
        <v>515</v>
      </c>
      <c r="T93" s="25">
        <v>19315.650000000005</v>
      </c>
      <c r="U93" s="25">
        <v>27421.889999999996</v>
      </c>
      <c r="V93" s="25">
        <v>2229.9500000000025</v>
      </c>
      <c r="W93" s="26">
        <v>8.1320069477340912E-2</v>
      </c>
      <c r="X93" s="25">
        <v>8106.2399999999907</v>
      </c>
      <c r="Y93" s="26">
        <v>0.29561200923787501</v>
      </c>
    </row>
    <row r="94" spans="17:25" x14ac:dyDescent="0.3">
      <c r="Q94" t="s">
        <v>91</v>
      </c>
      <c r="R94" s="15">
        <v>5252</v>
      </c>
      <c r="S94" s="58">
        <v>448</v>
      </c>
      <c r="T94" s="25">
        <v>13760.240000000009</v>
      </c>
      <c r="U94" s="25">
        <v>27362.919999999995</v>
      </c>
      <c r="V94" s="25">
        <v>2334.0799999999986</v>
      </c>
      <c r="W94" s="26">
        <v>8.5300837776085298E-2</v>
      </c>
      <c r="X94" s="25">
        <v>13602.679999999986</v>
      </c>
      <c r="Y94" s="26">
        <v>0.49712092130518193</v>
      </c>
    </row>
    <row r="95" spans="17:25" x14ac:dyDescent="0.3">
      <c r="Q95" t="s">
        <v>133</v>
      </c>
      <c r="R95" s="15">
        <v>5762</v>
      </c>
      <c r="S95" s="58">
        <v>450</v>
      </c>
      <c r="T95" s="25">
        <v>26389.959999999992</v>
      </c>
      <c r="U95" s="25">
        <v>25295.180000000008</v>
      </c>
      <c r="V95" s="25">
        <v>1975.4999999999977</v>
      </c>
      <c r="W95" s="26">
        <v>7.8097882679625127E-2</v>
      </c>
      <c r="X95" s="25">
        <v>-1094.7799999999843</v>
      </c>
      <c r="Y95" s="26">
        <v>-4.3280182232345608E-2</v>
      </c>
    </row>
    <row r="96" spans="17:25" x14ac:dyDescent="0.3">
      <c r="Q96" t="s">
        <v>77</v>
      </c>
      <c r="R96" s="15">
        <v>5220</v>
      </c>
      <c r="S96" s="58">
        <v>409</v>
      </c>
      <c r="T96" s="25">
        <v>27457.199999999986</v>
      </c>
      <c r="U96" s="25">
        <v>24899.399999999991</v>
      </c>
      <c r="V96" s="25">
        <v>1950.9299999999948</v>
      </c>
      <c r="W96" s="26">
        <v>7.8352490421455936E-2</v>
      </c>
      <c r="X96" s="25">
        <v>-2557.7999999999956</v>
      </c>
      <c r="Y96" s="26">
        <v>-0.10272536687631013</v>
      </c>
    </row>
    <row r="97" spans="17:25" x14ac:dyDescent="0.3">
      <c r="Q97" t="s">
        <v>113</v>
      </c>
      <c r="R97" s="15">
        <v>5928</v>
      </c>
      <c r="S97" s="58">
        <v>478</v>
      </c>
      <c r="T97" s="25">
        <v>42859.440000000031</v>
      </c>
      <c r="U97" s="25">
        <v>23889.839999999986</v>
      </c>
      <c r="V97" s="25">
        <v>1926.3399999999979</v>
      </c>
      <c r="W97" s="26">
        <v>8.0634278002699053E-2</v>
      </c>
      <c r="X97" s="25">
        <v>-18969.600000000046</v>
      </c>
      <c r="Y97" s="26">
        <v>-0.79404466501240933</v>
      </c>
    </row>
    <row r="98" spans="17:25" x14ac:dyDescent="0.3">
      <c r="Q98" t="s">
        <v>96</v>
      </c>
      <c r="R98" s="15">
        <v>6992</v>
      </c>
      <c r="S98" s="58">
        <v>516</v>
      </c>
      <c r="T98" s="25">
        <v>12026.239999999998</v>
      </c>
      <c r="U98" s="25">
        <v>22933.760000000006</v>
      </c>
      <c r="V98" s="25">
        <v>1692.4799999999971</v>
      </c>
      <c r="W98" s="26">
        <v>7.3798627002288328E-2</v>
      </c>
      <c r="X98" s="25">
        <v>10907.520000000008</v>
      </c>
      <c r="Y98" s="26">
        <v>0.47560975609756118</v>
      </c>
    </row>
    <row r="99" spans="17:25" x14ac:dyDescent="0.3">
      <c r="Q99" t="s">
        <v>76</v>
      </c>
      <c r="R99" s="15">
        <v>6568</v>
      </c>
      <c r="S99" s="58">
        <v>527</v>
      </c>
      <c r="T99" s="25">
        <v>31066.640000000007</v>
      </c>
      <c r="U99" s="25">
        <v>21740.079999999994</v>
      </c>
      <c r="V99" s="25">
        <v>1744.3699999999978</v>
      </c>
      <c r="W99" s="26">
        <v>8.0237515225334954E-2</v>
      </c>
      <c r="X99" s="25">
        <v>-9326.5600000000122</v>
      </c>
      <c r="Y99" s="26">
        <v>-0.4290030211480369</v>
      </c>
    </row>
    <row r="100" spans="17:25" x14ac:dyDescent="0.3">
      <c r="Q100" t="s">
        <v>145</v>
      </c>
      <c r="R100" s="15">
        <v>6646</v>
      </c>
      <c r="S100" s="58">
        <v>524</v>
      </c>
      <c r="T100" s="25">
        <v>18941.099999999991</v>
      </c>
      <c r="U100" s="25">
        <v>21732.419999999995</v>
      </c>
      <c r="V100" s="25">
        <v>1713.4799999999952</v>
      </c>
      <c r="W100" s="26">
        <v>7.8844417694854049E-2</v>
      </c>
      <c r="X100" s="25">
        <v>2791.3200000000033</v>
      </c>
      <c r="Y100" s="26">
        <v>0.12844036697247724</v>
      </c>
    </row>
    <row r="101" spans="17:25" x14ac:dyDescent="0.3">
      <c r="Q101" t="s">
        <v>143</v>
      </c>
      <c r="R101" s="15">
        <v>7666</v>
      </c>
      <c r="S101" s="58">
        <v>533</v>
      </c>
      <c r="T101" s="25">
        <v>71447.120000000024</v>
      </c>
      <c r="U101" s="25">
        <v>21311.480000000003</v>
      </c>
      <c r="V101" s="25">
        <v>1481.7399999999959</v>
      </c>
      <c r="W101" s="26">
        <v>6.9527785024784766E-2</v>
      </c>
      <c r="X101" s="25">
        <v>-50135.640000000021</v>
      </c>
      <c r="Y101" s="26">
        <v>-2.3525179856115113</v>
      </c>
    </row>
    <row r="102" spans="17:25" x14ac:dyDescent="0.3">
      <c r="Q102" t="s">
        <v>83</v>
      </c>
      <c r="R102" s="15">
        <v>5908</v>
      </c>
      <c r="S102" s="58">
        <v>479</v>
      </c>
      <c r="T102" s="25">
        <v>7385</v>
      </c>
      <c r="U102" s="25">
        <v>20618.920000000009</v>
      </c>
      <c r="V102" s="25">
        <v>1671.7100000000034</v>
      </c>
      <c r="W102" s="26">
        <v>8.1076506431956671E-2</v>
      </c>
      <c r="X102" s="25">
        <v>13233.920000000009</v>
      </c>
      <c r="Y102" s="26">
        <v>0.64183381088825231</v>
      </c>
    </row>
    <row r="103" spans="17:25" x14ac:dyDescent="0.3">
      <c r="Q103" t="s">
        <v>70</v>
      </c>
      <c r="R103" s="15">
        <v>5339</v>
      </c>
      <c r="S103" s="58">
        <v>426</v>
      </c>
      <c r="T103" s="25">
        <v>29578.05999999999</v>
      </c>
      <c r="U103" s="25">
        <v>19540.740000000013</v>
      </c>
      <c r="V103" s="25">
        <v>1559.1600000000021</v>
      </c>
      <c r="W103" s="26">
        <v>7.9790222888181314E-2</v>
      </c>
      <c r="X103" s="25">
        <v>-10037.319999999978</v>
      </c>
      <c r="Y103" s="26">
        <v>-0.51366120218579092</v>
      </c>
    </row>
    <row r="104" spans="17:25" x14ac:dyDescent="0.3">
      <c r="Q104" t="s">
        <v>86</v>
      </c>
      <c r="R104" s="15">
        <v>5728</v>
      </c>
      <c r="S104" s="58">
        <v>472</v>
      </c>
      <c r="T104" s="25">
        <v>17642.240000000002</v>
      </c>
      <c r="U104" s="25">
        <v>15694.719999999996</v>
      </c>
      <c r="V104" s="25">
        <v>1293.2800000000034</v>
      </c>
      <c r="W104" s="26">
        <v>8.2402234636871505E-2</v>
      </c>
      <c r="X104" s="25">
        <v>-1947.5200000000059</v>
      </c>
      <c r="Y104" s="26">
        <v>-0.12408759124087632</v>
      </c>
    </row>
    <row r="105" spans="17:25" x14ac:dyDescent="0.3">
      <c r="Q105" t="s">
        <v>159</v>
      </c>
      <c r="R105" s="15">
        <v>6231</v>
      </c>
      <c r="S105" s="58">
        <v>493</v>
      </c>
      <c r="T105" s="25">
        <v>6168.6899999999969</v>
      </c>
      <c r="U105" s="25">
        <v>15265.950000000006</v>
      </c>
      <c r="V105" s="25">
        <v>1207.849999999999</v>
      </c>
      <c r="W105" s="26">
        <v>7.9120526400256783E-2</v>
      </c>
      <c r="X105" s="25">
        <v>9097.2600000000093</v>
      </c>
      <c r="Y105" s="26">
        <v>0.59591836734693915</v>
      </c>
    </row>
    <row r="106" spans="17:25" x14ac:dyDescent="0.3">
      <c r="Q106" t="s">
        <v>101</v>
      </c>
      <c r="R106" s="15">
        <v>5915</v>
      </c>
      <c r="S106" s="58">
        <v>476</v>
      </c>
      <c r="T106" s="25">
        <v>28806.049999999996</v>
      </c>
      <c r="U106" s="25">
        <v>15024.100000000009</v>
      </c>
      <c r="V106" s="25">
        <v>1209.0400000000029</v>
      </c>
      <c r="W106" s="26">
        <v>8.0473372781065089E-2</v>
      </c>
      <c r="X106" s="25">
        <v>-13781.949999999986</v>
      </c>
      <c r="Y106" s="26">
        <v>-0.91732283464566777</v>
      </c>
    </row>
    <row r="107" spans="17:25" x14ac:dyDescent="0.3">
      <c r="Q107" t="s">
        <v>100</v>
      </c>
      <c r="R107" s="15">
        <v>6943</v>
      </c>
      <c r="S107" s="58">
        <v>563</v>
      </c>
      <c r="T107" s="25">
        <v>8401.0300000000007</v>
      </c>
      <c r="U107" s="25">
        <v>14719.159999999993</v>
      </c>
      <c r="V107" s="25">
        <v>1193.5600000000022</v>
      </c>
      <c r="W107" s="26">
        <v>8.1088866484228722E-2</v>
      </c>
      <c r="X107" s="25">
        <v>6318.1299999999919</v>
      </c>
      <c r="Y107" s="26">
        <v>0.42924528301886761</v>
      </c>
    </row>
    <row r="108" spans="17:25" x14ac:dyDescent="0.3">
      <c r="Q108" t="s">
        <v>146</v>
      </c>
      <c r="R108" s="15">
        <v>5637</v>
      </c>
      <c r="S108" s="58">
        <v>470</v>
      </c>
      <c r="T108" s="25">
        <v>52762.319999999992</v>
      </c>
      <c r="U108" s="25">
        <v>13246.949999999992</v>
      </c>
      <c r="V108" s="25">
        <v>1104.5000000000002</v>
      </c>
      <c r="W108" s="26">
        <v>8.337768316480397E-2</v>
      </c>
      <c r="X108" s="25">
        <v>-39515.370000000003</v>
      </c>
      <c r="Y108" s="26">
        <v>-2.9829787234042575</v>
      </c>
    </row>
  </sheetData>
  <pageMargins left="0.7" right="0.7" top="0.75" bottom="0.75" header="0.3" footer="0.3"/>
  <pageSetup orientation="portrait"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254E7-3002-4B0E-9709-70DA0046C52F}">
  <sheetPr codeName="Sheet4"/>
  <dimension ref="B2:CL108"/>
  <sheetViews>
    <sheetView showGridLines="0" workbookViewId="0">
      <selection activeCell="A6" sqref="A6"/>
    </sheetView>
  </sheetViews>
  <sheetFormatPr defaultRowHeight="18" x14ac:dyDescent="0.35"/>
  <cols>
    <col min="2" max="2" width="13.109375" bestFit="1" customWidth="1"/>
    <col min="3" max="4" width="14.5546875" bestFit="1" customWidth="1"/>
    <col min="5" max="5" width="13.44140625" bestFit="1" customWidth="1"/>
    <col min="7" max="7" width="9" bestFit="1" customWidth="1"/>
    <col min="8" max="8" width="12.77734375" bestFit="1" customWidth="1"/>
    <col min="9" max="9" width="14.21875" bestFit="1" customWidth="1"/>
    <col min="10" max="10" width="9.109375" bestFit="1" customWidth="1"/>
    <col min="12" max="12" width="8.77734375" style="20"/>
    <col min="14" max="14" width="13.109375" bestFit="1" customWidth="1"/>
    <col min="15" max="15" width="14.5546875" bestFit="1" customWidth="1"/>
    <col min="16" max="16" width="6.77734375" bestFit="1" customWidth="1"/>
    <col min="17" max="17" width="20.21875" customWidth="1"/>
    <col min="18" max="18" width="7.44140625" customWidth="1"/>
    <col min="19" max="19" width="0.5546875" customWidth="1"/>
    <col min="20" max="20" width="8.21875" customWidth="1"/>
    <col min="22" max="22" width="16.44140625" bestFit="1" customWidth="1"/>
    <col min="27" max="27" width="13.6640625" bestFit="1" customWidth="1"/>
    <col min="32" max="32" width="4.33203125" style="20" customWidth="1"/>
    <col min="34" max="34" width="11.109375" bestFit="1" customWidth="1"/>
    <col min="35" max="35" width="13.109375" bestFit="1" customWidth="1"/>
    <col min="36" max="36" width="14.109375" bestFit="1" customWidth="1"/>
    <col min="41" max="41" width="8.77734375" style="20"/>
    <col min="43" max="43" width="10.77734375" bestFit="1" customWidth="1"/>
    <col min="44" max="44" width="13.109375" bestFit="1" customWidth="1"/>
    <col min="45" max="45" width="14.109375" bestFit="1" customWidth="1"/>
    <col min="48" max="48" width="8.77734375" style="24"/>
    <col min="50" max="50" width="12.109375" bestFit="1" customWidth="1"/>
    <col min="51" max="51" width="13.109375" bestFit="1" customWidth="1"/>
    <col min="52" max="52" width="14.109375" bestFit="1" customWidth="1"/>
    <col min="64" max="64" width="18.77734375" bestFit="1" customWidth="1"/>
    <col min="65" max="65" width="8.33203125" bestFit="1" customWidth="1"/>
    <col min="66" max="66" width="12.21875" bestFit="1" customWidth="1"/>
    <col min="67" max="67" width="10.88671875" bestFit="1" customWidth="1"/>
    <col min="68" max="68" width="7.44140625" bestFit="1" customWidth="1"/>
    <col min="69" max="69" width="8.88671875" bestFit="1" customWidth="1"/>
    <col min="70" max="70" width="7.109375" bestFit="1" customWidth="1"/>
    <col min="71" max="71" width="12.109375" bestFit="1" customWidth="1"/>
    <col min="72" max="72" width="14.109375" bestFit="1" customWidth="1"/>
    <col min="73" max="73" width="13.44140625" customWidth="1"/>
    <col min="74" max="74" width="2.44140625" customWidth="1"/>
    <col min="76" max="76" width="19.77734375" style="28" customWidth="1"/>
    <col min="77" max="78" width="16.6640625" customWidth="1"/>
    <col min="79" max="79" width="12.77734375" bestFit="1" customWidth="1"/>
    <col min="80" max="83" width="16.6640625" customWidth="1"/>
    <col min="84" max="84" width="13.88671875" bestFit="1" customWidth="1"/>
    <col min="88" max="88" width="9.109375" bestFit="1" customWidth="1"/>
    <col min="89" max="95" width="13.88671875" bestFit="1" customWidth="1"/>
  </cols>
  <sheetData>
    <row r="2" spans="2:90" x14ac:dyDescent="0.35">
      <c r="BV2" s="38" t="s">
        <v>169</v>
      </c>
    </row>
    <row r="3" spans="2:90" x14ac:dyDescent="0.35">
      <c r="BV3" s="38" t="s">
        <v>170</v>
      </c>
    </row>
    <row r="4" spans="2:90" x14ac:dyDescent="0.35">
      <c r="BX4" s="28">
        <v>25</v>
      </c>
    </row>
    <row r="8" spans="2:90" ht="22.05" customHeight="1" thickBot="1" x14ac:dyDescent="0.35">
      <c r="B8" s="3" t="s">
        <v>35</v>
      </c>
      <c r="C8" t="s">
        <v>0</v>
      </c>
      <c r="D8" t="s">
        <v>29</v>
      </c>
      <c r="G8" s="13" t="str">
        <f>B8</f>
        <v>Store Name</v>
      </c>
      <c r="H8" s="13" t="str">
        <f t="shared" ref="H8:I18" si="0">C8</f>
        <v>Total Revenue</v>
      </c>
      <c r="I8" s="13" t="str">
        <f t="shared" si="0"/>
        <v xml:space="preserve"> Monthly Target</v>
      </c>
      <c r="L8" s="21"/>
      <c r="N8" s="3" t="s">
        <v>36</v>
      </c>
      <c r="O8" t="s">
        <v>40</v>
      </c>
      <c r="P8" t="s">
        <v>39</v>
      </c>
      <c r="U8" s="13" t="s">
        <v>36</v>
      </c>
      <c r="V8" s="13" t="s">
        <v>41</v>
      </c>
      <c r="X8" s="13" t="str">
        <f>N8</f>
        <v>Month</v>
      </c>
      <c r="Y8" s="13" t="str">
        <f>O8</f>
        <v>Revenue</v>
      </c>
      <c r="Z8" s="13" t="str">
        <f>P8</f>
        <v xml:space="preserve"> Target</v>
      </c>
      <c r="AA8" s="13" t="s">
        <v>42</v>
      </c>
      <c r="AH8" s="3" t="s">
        <v>43</v>
      </c>
      <c r="AI8" t="s">
        <v>0</v>
      </c>
      <c r="AJ8" t="s">
        <v>23</v>
      </c>
      <c r="AQ8" s="3" t="s">
        <v>51</v>
      </c>
      <c r="AR8" t="s">
        <v>0</v>
      </c>
      <c r="AS8" t="s">
        <v>23</v>
      </c>
      <c r="AX8" s="3" t="s">
        <v>56</v>
      </c>
      <c r="AY8" t="s">
        <v>0</v>
      </c>
      <c r="AZ8" t="s">
        <v>23</v>
      </c>
      <c r="BL8" s="3" t="s">
        <v>160</v>
      </c>
      <c r="BM8" t="s">
        <v>162</v>
      </c>
      <c r="BN8" t="s">
        <v>161</v>
      </c>
      <c r="BO8" t="s">
        <v>21</v>
      </c>
      <c r="BP8" t="s">
        <v>15</v>
      </c>
      <c r="BQ8" t="s">
        <v>40</v>
      </c>
      <c r="BR8" t="s">
        <v>22</v>
      </c>
      <c r="BS8" t="s">
        <v>16</v>
      </c>
      <c r="BT8" t="s">
        <v>17</v>
      </c>
      <c r="BX8" s="35" t="str">
        <f>BL8</f>
        <v>Product Name</v>
      </c>
      <c r="BY8" s="36" t="str">
        <f t="shared" ref="BY8:CF8" si="1">BM8</f>
        <v>Quantity</v>
      </c>
      <c r="BZ8" s="36" t="str">
        <f t="shared" si="1"/>
        <v>Returned Qty</v>
      </c>
      <c r="CA8" s="36" t="str">
        <f t="shared" si="1"/>
        <v>Return Rate</v>
      </c>
      <c r="CB8" s="36" t="str">
        <f t="shared" si="1"/>
        <v>COGS</v>
      </c>
      <c r="CC8" s="36" t="str">
        <f t="shared" si="1"/>
        <v>Revenue</v>
      </c>
      <c r="CD8" s="36" t="str">
        <f t="shared" si="1"/>
        <v>Refund</v>
      </c>
      <c r="CE8" s="36" t="str">
        <f t="shared" si="1"/>
        <v>Profit Margin</v>
      </c>
      <c r="CF8" s="36" t="str">
        <f t="shared" si="1"/>
        <v>% Profit Margin</v>
      </c>
      <c r="CJ8" t="s">
        <v>163</v>
      </c>
    </row>
    <row r="9" spans="2:90" ht="19.05" customHeight="1" thickBot="1" x14ac:dyDescent="0.4">
      <c r="B9" t="s">
        <v>27</v>
      </c>
      <c r="C9" s="7">
        <v>565168.15000000014</v>
      </c>
      <c r="D9" s="7">
        <v>445958</v>
      </c>
      <c r="E9" s="11"/>
      <c r="F9" s="11"/>
      <c r="G9" s="14" t="str">
        <f t="shared" ref="G9:G18" si="2">B9</f>
        <v>Myers-Lopez</v>
      </c>
      <c r="H9" s="14">
        <f t="shared" si="0"/>
        <v>565168.15000000014</v>
      </c>
      <c r="I9" s="14">
        <f t="shared" si="0"/>
        <v>445958</v>
      </c>
      <c r="L9" s="22"/>
      <c r="N9" t="s">
        <v>2</v>
      </c>
      <c r="O9" s="7">
        <v>40299.57999999998</v>
      </c>
      <c r="P9" s="7">
        <v>58884</v>
      </c>
      <c r="Q9" s="7"/>
      <c r="R9" s="7"/>
      <c r="S9" s="7"/>
      <c r="T9" s="7"/>
      <c r="U9" s="14" t="str">
        <f>N9</f>
        <v>Jan</v>
      </c>
      <c r="V9" s="23">
        <f>(O9-P9)/P9</f>
        <v>-0.31561069220841009</v>
      </c>
      <c r="X9" s="14" t="str">
        <f t="shared" ref="X9:X20" si="3">N9</f>
        <v>Jan</v>
      </c>
      <c r="Y9" s="19">
        <f t="shared" ref="Y9:Y20" si="4">O9</f>
        <v>40299.57999999998</v>
      </c>
      <c r="Z9" s="19">
        <f t="shared" ref="Z9:Z20" si="5">P9</f>
        <v>58884</v>
      </c>
      <c r="AA9" s="19" t="str">
        <f>IF(Y9=$AD$10,Y9,IF(Y9=$AD$11,Y9,""))</f>
        <v/>
      </c>
      <c r="AH9" t="s">
        <v>44</v>
      </c>
      <c r="AI9" s="10">
        <v>69002.399999999994</v>
      </c>
      <c r="AJ9" s="5"/>
      <c r="AQ9" t="s">
        <v>52</v>
      </c>
      <c r="AR9" s="10">
        <v>127724.23000000003</v>
      </c>
      <c r="AS9" s="5"/>
      <c r="AX9" t="s">
        <v>43</v>
      </c>
      <c r="AY9" s="7">
        <v>386267.73999999993</v>
      </c>
      <c r="AZ9" s="1">
        <v>0.73408833741616564</v>
      </c>
      <c r="BA9" t="str">
        <f>_xlfn.TEXTJOIN(" ",,TEXT(AY9,"$#,##"),"generated")</f>
        <v>$3,86,268 generated</v>
      </c>
      <c r="BL9" t="s">
        <v>71</v>
      </c>
      <c r="BM9" s="15">
        <v>6861</v>
      </c>
      <c r="BN9" s="58">
        <v>571</v>
      </c>
      <c r="BO9" s="26">
        <v>8.3224019822183359E-2</v>
      </c>
      <c r="BP9" s="25">
        <v>13173.120000000003</v>
      </c>
      <c r="BQ9" s="25">
        <v>108197.97000000004</v>
      </c>
      <c r="BR9" s="25">
        <v>9004.6700000000073</v>
      </c>
      <c r="BS9" s="25">
        <v>95024.850000000035</v>
      </c>
      <c r="BT9" s="26">
        <v>0.87824984147114771</v>
      </c>
      <c r="BX9" s="32" t="str" cm="1">
        <f t="array" aca="1" ref="BX9" ca="1">OFFSET(BL8,$BX$4,,)</f>
        <v>Majority Rush</v>
      </c>
      <c r="BY9" s="39" cm="1">
        <f t="array" aca="1" ref="BY9" ca="1">OFFSET(BM8,$BX$4,,)</f>
        <v>6127</v>
      </c>
      <c r="BZ9" s="33" cm="1">
        <f t="array" aca="1" ref="BZ9" ca="1">OFFSET(BN8,$BX$4,,)</f>
        <v>503</v>
      </c>
      <c r="CA9" s="34" cm="1">
        <f t="array" aca="1" ref="CA9" ca="1">OFFSET(BO8,$BX$4,,)</f>
        <v>8.209564223926881E-2</v>
      </c>
      <c r="CB9" s="33" cm="1">
        <f t="array" aca="1" ref="CB9" ca="1">OFFSET(BP8,$BX$4,,)</f>
        <v>59860.789999999972</v>
      </c>
      <c r="CC9" s="33" cm="1">
        <f t="array" aca="1" ref="CC9" ca="1">OFFSET(BQ8,$BX$4,,)</f>
        <v>72237.329999999973</v>
      </c>
      <c r="CD9" s="33" cm="1">
        <f t="array" aca="1" ref="CD9" ca="1">OFFSET(BR8,$BX$4,,)</f>
        <v>5930.3699999999853</v>
      </c>
      <c r="CE9" s="33" cm="1">
        <f t="array" aca="1" ref="CE9" ca="1">OFFSET(BS8,$BX$4,,)</f>
        <v>12376.54</v>
      </c>
      <c r="CF9" s="34" cm="1">
        <f t="array" aca="1" ref="CF9" ca="1">OFFSET(BT8,$BX$4,,)</f>
        <v>0.17133163698049203</v>
      </c>
      <c r="CJ9" s="15">
        <v>100</v>
      </c>
    </row>
    <row r="10" spans="2:90" ht="19.05" customHeight="1" thickBot="1" x14ac:dyDescent="0.4">
      <c r="B10" t="s">
        <v>34</v>
      </c>
      <c r="C10" s="7">
        <v>558181.42000000004</v>
      </c>
      <c r="D10" s="7">
        <v>504552</v>
      </c>
      <c r="E10" s="11"/>
      <c r="F10" s="11"/>
      <c r="G10" s="14" t="str">
        <f t="shared" si="2"/>
        <v>Valdez</v>
      </c>
      <c r="H10" s="14">
        <f t="shared" si="0"/>
        <v>558181.42000000004</v>
      </c>
      <c r="I10" s="14">
        <f t="shared" si="0"/>
        <v>504552</v>
      </c>
      <c r="L10" s="22"/>
      <c r="N10" t="s">
        <v>3</v>
      </c>
      <c r="O10" s="7">
        <v>44995.01</v>
      </c>
      <c r="P10" s="7">
        <v>48921</v>
      </c>
      <c r="Q10" s="7"/>
      <c r="R10" s="7"/>
      <c r="S10" s="7"/>
      <c r="T10" s="7"/>
      <c r="U10" s="14" t="str">
        <f t="shared" ref="U10:U20" si="6">N10</f>
        <v>Feb</v>
      </c>
      <c r="V10" s="23">
        <f t="shared" ref="V10:V20" si="7">(O10-P10)/P10</f>
        <v>-8.0251630179268577E-2</v>
      </c>
      <c r="X10" s="14" t="str">
        <f t="shared" si="3"/>
        <v>Feb</v>
      </c>
      <c r="Y10" s="19">
        <f t="shared" si="4"/>
        <v>44995.01</v>
      </c>
      <c r="Z10" s="19">
        <f t="shared" si="5"/>
        <v>48921</v>
      </c>
      <c r="AA10" s="19" t="str">
        <f t="shared" ref="AA10:AA20" si="8">IF(Y10=$AD$10,Y10,IF(Y10=$AD$11,Y10,""))</f>
        <v/>
      </c>
      <c r="AC10">
        <v>1</v>
      </c>
      <c r="AD10" s="19">
        <f>LARGE($Y$9:$Y$20,AC10)</f>
        <v>50601.919999999998</v>
      </c>
      <c r="AH10" t="s">
        <v>45</v>
      </c>
      <c r="AI10" s="10">
        <v>83291.220000000088</v>
      </c>
      <c r="AJ10" s="5">
        <v>0.20707714514277903</v>
      </c>
      <c r="AQ10" t="s">
        <v>53</v>
      </c>
      <c r="AR10" s="10">
        <v>140143.63999999996</v>
      </c>
      <c r="AS10" s="5">
        <v>9.7236131311967414E-2</v>
      </c>
      <c r="AX10" t="s">
        <v>57</v>
      </c>
      <c r="AY10" s="7">
        <v>139919.26</v>
      </c>
      <c r="AZ10" s="1">
        <v>0.26591166258383431</v>
      </c>
      <c r="BA10" t="str">
        <f>_xlfn.TEXTJOIN(" ",,TEXT(AY10,"$#,##"),"generated")</f>
        <v>$1,39,919 generated</v>
      </c>
      <c r="BL10" t="s">
        <v>119</v>
      </c>
      <c r="BM10" s="15">
        <v>6938</v>
      </c>
      <c r="BN10" s="58">
        <v>533</v>
      </c>
      <c r="BO10" s="26">
        <v>7.6823292014989913E-2</v>
      </c>
      <c r="BP10" s="25">
        <v>55087.719999999994</v>
      </c>
      <c r="BQ10" s="25">
        <v>106567.68000000004</v>
      </c>
      <c r="BR10" s="25">
        <v>8186.8799999999874</v>
      </c>
      <c r="BS10" s="25">
        <v>51479.960000000043</v>
      </c>
      <c r="BT10" s="26">
        <v>0.48307291666666691</v>
      </c>
      <c r="BX10" s="32" t="str" cm="1">
        <f t="array" aca="1" ref="BX10" ca="1">OFFSET(BL9,$BX$4,,)</f>
        <v>Woman Dew</v>
      </c>
      <c r="BY10" s="39" cm="1">
        <f t="array" aca="1" ref="BY10" ca="1">OFFSET(BM9,$BX$4,,)</f>
        <v>6332</v>
      </c>
      <c r="BZ10" s="33" cm="1">
        <f t="array" aca="1" ref="BZ10" ca="1">OFFSET(BN9,$BX$4,,)</f>
        <v>502</v>
      </c>
      <c r="CA10" s="34" cm="1">
        <f t="array" aca="1" ref="CA10" ca="1">OFFSET(BO9,$BX$4,,)</f>
        <v>7.9279848389134558E-2</v>
      </c>
      <c r="CB10" s="33" cm="1">
        <f t="array" aca="1" ref="CB10" ca="1">OFFSET(BP9,$BX$4,,)</f>
        <v>50022.800000000032</v>
      </c>
      <c r="CC10" s="33" cm="1">
        <f t="array" aca="1" ref="CC10" ca="1">OFFSET(BQ9,$BX$4,,)</f>
        <v>71678.239999999962</v>
      </c>
      <c r="CD10" s="33" cm="1">
        <f t="array" aca="1" ref="CD10" ca="1">OFFSET(BR9,$BX$4,,)</f>
        <v>5682.6399999999967</v>
      </c>
      <c r="CE10" s="33" cm="1">
        <f t="array" aca="1" ref="CE10" ca="1">OFFSET(BS9,$BX$4,,)</f>
        <v>21655.43999999993</v>
      </c>
      <c r="CF10" s="34" cm="1">
        <f t="array" aca="1" ref="CF10" ca="1">OFFSET(BT9,$BX$4,,)</f>
        <v>0.30212014134275539</v>
      </c>
    </row>
    <row r="11" spans="2:90" ht="19.05" customHeight="1" thickBot="1" x14ac:dyDescent="0.4">
      <c r="B11" t="s">
        <v>26</v>
      </c>
      <c r="C11" s="7">
        <v>548423.81999999995</v>
      </c>
      <c r="D11" s="7">
        <v>418186</v>
      </c>
      <c r="E11" s="11"/>
      <c r="F11" s="11"/>
      <c r="G11" s="14" t="str">
        <f t="shared" si="2"/>
        <v>Lee-Myers</v>
      </c>
      <c r="H11" s="14">
        <f t="shared" si="0"/>
        <v>548423.81999999995</v>
      </c>
      <c r="I11" s="14">
        <f t="shared" si="0"/>
        <v>418186</v>
      </c>
      <c r="L11" s="22"/>
      <c r="N11" t="s">
        <v>4</v>
      </c>
      <c r="O11" s="7">
        <v>42429.639999999992</v>
      </c>
      <c r="P11" s="7">
        <v>40240</v>
      </c>
      <c r="Q11" s="7"/>
      <c r="R11" s="7"/>
      <c r="S11" s="7"/>
      <c r="T11" s="7"/>
      <c r="U11" s="14" t="str">
        <f t="shared" si="6"/>
        <v>Mar</v>
      </c>
      <c r="V11" s="23">
        <f t="shared" si="7"/>
        <v>5.4414512922465012E-2</v>
      </c>
      <c r="X11" s="14" t="str">
        <f t="shared" si="3"/>
        <v>Mar</v>
      </c>
      <c r="Y11" s="19">
        <f t="shared" si="4"/>
        <v>42429.639999999992</v>
      </c>
      <c r="Z11" s="19">
        <f t="shared" si="5"/>
        <v>40240</v>
      </c>
      <c r="AA11" s="19" t="str">
        <f t="shared" si="8"/>
        <v/>
      </c>
      <c r="AC11">
        <v>2</v>
      </c>
      <c r="AD11" s="19">
        <f>LARGE($Y$9:$Y$20,AC11)</f>
        <v>47986.959999999985</v>
      </c>
      <c r="AH11" t="s">
        <v>46</v>
      </c>
      <c r="AI11" s="10">
        <v>82443.409999999974</v>
      </c>
      <c r="AJ11" s="5">
        <v>-1.0178863990707701E-2</v>
      </c>
      <c r="AQ11" t="s">
        <v>54</v>
      </c>
      <c r="AR11" s="10">
        <v>122409.13000000003</v>
      </c>
      <c r="AS11" s="5">
        <v>-0.12654523601641807</v>
      </c>
      <c r="AX11" t="s">
        <v>14</v>
      </c>
      <c r="AY11" s="7">
        <v>526187</v>
      </c>
      <c r="AZ11" s="1">
        <v>1</v>
      </c>
      <c r="BL11" t="s">
        <v>140</v>
      </c>
      <c r="BM11" s="15">
        <v>6438</v>
      </c>
      <c r="BN11" s="58">
        <v>534</v>
      </c>
      <c r="BO11" s="26">
        <v>8.2945013979496732E-2</v>
      </c>
      <c r="BP11" s="25">
        <v>45838.559999999983</v>
      </c>
      <c r="BQ11" s="25">
        <v>102364.2</v>
      </c>
      <c r="BR11" s="25">
        <v>8490.6000000000113</v>
      </c>
      <c r="BS11" s="25">
        <v>56525.640000000014</v>
      </c>
      <c r="BT11" s="26">
        <v>0.55220125786163532</v>
      </c>
      <c r="BX11" s="32" t="str" cm="1">
        <f t="array" aca="1" ref="BX11" ca="1">OFFSET(BL10,$BX$4,,)</f>
        <v>Might Mist</v>
      </c>
      <c r="BY11" s="39" cm="1">
        <f t="array" aca="1" ref="BY11" ca="1">OFFSET(BM10,$BX$4,,)</f>
        <v>5558</v>
      </c>
      <c r="BZ11" s="33" cm="1">
        <f t="array" aca="1" ref="BZ11" ca="1">OFFSET(BN10,$BX$4,,)</f>
        <v>483</v>
      </c>
      <c r="CA11" s="34" cm="1">
        <f t="array" aca="1" ref="CA11" ca="1">OFFSET(BO10,$BX$4,,)</f>
        <v>8.6901763224181361E-2</v>
      </c>
      <c r="CB11" s="33" cm="1">
        <f t="array" aca="1" ref="CB11" ca="1">OFFSET(BP10,$BX$4,,)</f>
        <v>27901.159999999993</v>
      </c>
      <c r="CC11" s="33" cm="1">
        <f t="array" aca="1" ref="CC11" ca="1">OFFSET(BQ10,$BX$4,,)</f>
        <v>71475.88</v>
      </c>
      <c r="CD11" s="33" cm="1">
        <f t="array" aca="1" ref="CD11" ca="1">OFFSET(BR10,$BX$4,,)</f>
        <v>6211.379999999991</v>
      </c>
      <c r="CE11" s="33" cm="1">
        <f t="array" aca="1" ref="CE11" ca="1">OFFSET(BS10,$BX$4,,)</f>
        <v>43574.720000000016</v>
      </c>
      <c r="CF11" s="34" cm="1">
        <f t="array" aca="1" ref="CF11" ca="1">OFFSET(BT10,$BX$4,,)</f>
        <v>0.60964230171073108</v>
      </c>
      <c r="CJ11" t="s">
        <v>164</v>
      </c>
    </row>
    <row r="12" spans="2:90" ht="19.05" customHeight="1" thickBot="1" x14ac:dyDescent="0.4">
      <c r="B12" t="s">
        <v>32</v>
      </c>
      <c r="C12" s="7">
        <v>547475.30000000005</v>
      </c>
      <c r="D12" s="7">
        <v>646080</v>
      </c>
      <c r="E12" s="11"/>
      <c r="F12" s="11"/>
      <c r="G12" s="14" t="str">
        <f t="shared" si="2"/>
        <v>Miller</v>
      </c>
      <c r="H12" s="14">
        <f t="shared" si="0"/>
        <v>547475.30000000005</v>
      </c>
      <c r="I12" s="14">
        <f t="shared" si="0"/>
        <v>646080</v>
      </c>
      <c r="L12" s="22"/>
      <c r="N12" t="s">
        <v>5</v>
      </c>
      <c r="O12" s="7">
        <v>44533.37000000001</v>
      </c>
      <c r="P12" s="7">
        <v>51463</v>
      </c>
      <c r="Q12" s="7"/>
      <c r="R12" s="7"/>
      <c r="S12" s="7"/>
      <c r="T12" s="7"/>
      <c r="U12" s="14" t="str">
        <f t="shared" si="6"/>
        <v>Apr</v>
      </c>
      <c r="V12" s="23">
        <f t="shared" si="7"/>
        <v>-0.13465266307832793</v>
      </c>
      <c r="X12" s="14" t="str">
        <f t="shared" si="3"/>
        <v>Apr</v>
      </c>
      <c r="Y12" s="19">
        <f t="shared" si="4"/>
        <v>44533.37000000001</v>
      </c>
      <c r="Z12" s="19">
        <f t="shared" si="5"/>
        <v>51463</v>
      </c>
      <c r="AA12" s="19" t="str">
        <f t="shared" si="8"/>
        <v/>
      </c>
      <c r="AD12" s="19"/>
      <c r="AH12" t="s">
        <v>47</v>
      </c>
      <c r="AI12" s="10">
        <v>70383.140000000014</v>
      </c>
      <c r="AJ12" s="5">
        <v>-0.14628543385092835</v>
      </c>
      <c r="AQ12" t="s">
        <v>55</v>
      </c>
      <c r="AR12" s="10">
        <v>135910.00000000003</v>
      </c>
      <c r="AS12" s="5">
        <v>0.11029299856963277</v>
      </c>
      <c r="BL12" t="s">
        <v>87</v>
      </c>
      <c r="BM12" s="15">
        <v>6671</v>
      </c>
      <c r="BN12" s="58">
        <v>523</v>
      </c>
      <c r="BO12" s="26">
        <v>7.8399040623594665E-2</v>
      </c>
      <c r="BP12" s="25">
        <v>13875.680000000004</v>
      </c>
      <c r="BQ12" s="25">
        <v>96862.92</v>
      </c>
      <c r="BR12" s="25">
        <v>7593.9599999999991</v>
      </c>
      <c r="BS12" s="25">
        <v>82987.239999999991</v>
      </c>
      <c r="BT12" s="26">
        <v>0.85674931129476573</v>
      </c>
      <c r="BX12" s="32" t="str" cm="1">
        <f t="array" aca="1" ref="BX12" ca="1">OFFSET(BL11,$BX$4,,)</f>
        <v>Democrat Dew</v>
      </c>
      <c r="BY12" s="39" cm="1">
        <f t="array" aca="1" ref="BY12" ca="1">OFFSET(BM11,$BX$4,,)</f>
        <v>6526</v>
      </c>
      <c r="BZ12" s="33" cm="1">
        <f t="array" aca="1" ref="BZ12" ca="1">OFFSET(BN11,$BX$4,,)</f>
        <v>564</v>
      </c>
      <c r="CA12" s="34" cm="1">
        <f t="array" aca="1" ref="CA12" ca="1">OFFSET(BO11,$BX$4,,)</f>
        <v>8.6423536622739813E-2</v>
      </c>
      <c r="CB12" s="33" cm="1">
        <f t="array" aca="1" ref="CB12" ca="1">OFFSET(BP11,$BX$4,,)</f>
        <v>52012.220000000008</v>
      </c>
      <c r="CC12" s="33" cm="1">
        <f t="array" aca="1" ref="CC12" ca="1">OFFSET(BQ11,$BX$4,,)</f>
        <v>70741.84</v>
      </c>
      <c r="CD12" s="33" cm="1">
        <f t="array" aca="1" ref="CD12" ca="1">OFFSET(BR11,$BX$4,,)</f>
        <v>6113.7599999999802</v>
      </c>
      <c r="CE12" s="33" cm="1">
        <f t="array" aca="1" ref="CE12" ca="1">OFFSET(BS11,$BX$4,,)</f>
        <v>18729.619999999988</v>
      </c>
      <c r="CF12" s="34" cm="1">
        <f t="array" aca="1" ref="CF12" ca="1">OFFSET(BT11,$BX$4,,)</f>
        <v>0.26476014760147587</v>
      </c>
      <c r="CJ12">
        <f ca="1">COUNTA(CF9:CF22)</f>
        <v>14</v>
      </c>
    </row>
    <row r="13" spans="2:90" ht="19.05" customHeight="1" thickBot="1" x14ac:dyDescent="0.4">
      <c r="B13" t="s">
        <v>24</v>
      </c>
      <c r="C13" s="7">
        <v>546574.63</v>
      </c>
      <c r="D13" s="7">
        <v>422011</v>
      </c>
      <c r="E13" s="11"/>
      <c r="F13" s="11"/>
      <c r="G13" s="14" t="str">
        <f t="shared" si="2"/>
        <v>Barron-Fleming</v>
      </c>
      <c r="H13" s="14">
        <f t="shared" si="0"/>
        <v>546574.63</v>
      </c>
      <c r="I13" s="14">
        <f t="shared" si="0"/>
        <v>422011</v>
      </c>
      <c r="L13" s="22"/>
      <c r="N13" t="s">
        <v>6</v>
      </c>
      <c r="O13" s="7">
        <v>47986.959999999985</v>
      </c>
      <c r="P13" s="7">
        <v>42829</v>
      </c>
      <c r="Q13" s="7"/>
      <c r="R13" s="7"/>
      <c r="S13" s="7"/>
      <c r="T13" s="7"/>
      <c r="U13" s="14" t="str">
        <f t="shared" si="6"/>
        <v>May</v>
      </c>
      <c r="V13" s="23">
        <f t="shared" si="7"/>
        <v>0.12043148334072672</v>
      </c>
      <c r="X13" s="14" t="str">
        <f t="shared" si="3"/>
        <v>May</v>
      </c>
      <c r="Y13" s="19">
        <f t="shared" si="4"/>
        <v>47986.959999999985</v>
      </c>
      <c r="Z13" s="19">
        <f t="shared" si="5"/>
        <v>42829</v>
      </c>
      <c r="AA13" s="19">
        <f t="shared" si="8"/>
        <v>47986.959999999985</v>
      </c>
      <c r="AD13" s="19"/>
      <c r="AH13" t="s">
        <v>48</v>
      </c>
      <c r="AI13" s="10">
        <v>76225.710000000036</v>
      </c>
      <c r="AJ13" s="5">
        <v>8.30109313111069E-2</v>
      </c>
      <c r="AQ13" t="s">
        <v>14</v>
      </c>
      <c r="AR13" s="7">
        <v>526187</v>
      </c>
      <c r="AS13" s="1"/>
      <c r="BL13" t="s">
        <v>118</v>
      </c>
      <c r="BM13" s="15">
        <v>6262</v>
      </c>
      <c r="BN13" s="58">
        <v>498</v>
      </c>
      <c r="BO13" s="26">
        <v>7.9527307569466618E-2</v>
      </c>
      <c r="BP13" s="25">
        <v>13525.920000000006</v>
      </c>
      <c r="BQ13" s="25">
        <v>96810.51999999999</v>
      </c>
      <c r="BR13" s="25">
        <v>7699.0800000000154</v>
      </c>
      <c r="BS13" s="25">
        <v>83284.599999999977</v>
      </c>
      <c r="BT13" s="26">
        <v>0.86028460543337626</v>
      </c>
      <c r="BX13" s="32" t="str" cm="1">
        <f t="array" aca="1" ref="BX13" ca="1">OFFSET(BL12,$BX$4,,)</f>
        <v>Sea Drop</v>
      </c>
      <c r="BY13" s="39" cm="1">
        <f t="array" aca="1" ref="BY13" ca="1">OFFSET(BM12,$BX$4,,)</f>
        <v>5400</v>
      </c>
      <c r="BZ13" s="33" cm="1">
        <f t="array" aca="1" ref="BZ13" ca="1">OFFSET(BN12,$BX$4,,)</f>
        <v>428</v>
      </c>
      <c r="CA13" s="34" cm="1">
        <f t="array" aca="1" ref="CA13" ca="1">OFFSET(BO12,$BX$4,,)</f>
        <v>7.9259259259259265E-2</v>
      </c>
      <c r="CB13" s="33" cm="1">
        <f t="array" aca="1" ref="CB13" ca="1">OFFSET(BP12,$BX$4,,)</f>
        <v>21762</v>
      </c>
      <c r="CC13" s="33" cm="1">
        <f t="array" aca="1" ref="CC13" ca="1">OFFSET(BQ12,$BX$4,,)</f>
        <v>69714.000000000015</v>
      </c>
      <c r="CD13" s="33" cm="1">
        <f t="array" aca="1" ref="CD13" ca="1">OFFSET(BR12,$BX$4,,)</f>
        <v>5525.4800000000132</v>
      </c>
      <c r="CE13" s="33" cm="1">
        <f t="array" aca="1" ref="CE13" ca="1">OFFSET(BS12,$BX$4,,)</f>
        <v>47952.000000000015</v>
      </c>
      <c r="CF13" s="34" cm="1">
        <f t="array" aca="1" ref="CF13" ca="1">OFFSET(BT12,$BX$4,,)</f>
        <v>0.68783888458559261</v>
      </c>
    </row>
    <row r="14" spans="2:90" ht="19.05" customHeight="1" thickBot="1" x14ac:dyDescent="0.4">
      <c r="B14" t="s">
        <v>30</v>
      </c>
      <c r="C14" s="7">
        <v>545095.25999999989</v>
      </c>
      <c r="D14" s="7">
        <v>419431</v>
      </c>
      <c r="E14" s="11"/>
      <c r="F14" s="11"/>
      <c r="G14" s="14" t="str">
        <f t="shared" si="2"/>
        <v>Lopez</v>
      </c>
      <c r="H14" s="14">
        <f t="shared" si="0"/>
        <v>545095.25999999989</v>
      </c>
      <c r="I14" s="14">
        <f t="shared" si="0"/>
        <v>419431</v>
      </c>
      <c r="L14" s="22"/>
      <c r="N14" t="s">
        <v>7</v>
      </c>
      <c r="O14" s="7">
        <v>47623.309999999983</v>
      </c>
      <c r="P14" s="7">
        <v>41880</v>
      </c>
      <c r="Q14" s="7"/>
      <c r="R14" s="7"/>
      <c r="S14" s="7"/>
      <c r="T14" s="7"/>
      <c r="U14" s="14" t="str">
        <f t="shared" si="6"/>
        <v>Jun</v>
      </c>
      <c r="V14" s="23">
        <f t="shared" si="7"/>
        <v>0.13713729703915911</v>
      </c>
      <c r="X14" s="14" t="str">
        <f t="shared" si="3"/>
        <v>Jun</v>
      </c>
      <c r="Y14" s="19">
        <f t="shared" si="4"/>
        <v>47623.309999999983</v>
      </c>
      <c r="Z14" s="19">
        <f t="shared" si="5"/>
        <v>41880</v>
      </c>
      <c r="AA14" s="19" t="str">
        <f t="shared" si="8"/>
        <v/>
      </c>
      <c r="AH14" t="s">
        <v>49</v>
      </c>
      <c r="AI14" s="10">
        <v>73924.259999999951</v>
      </c>
      <c r="AJ14" s="5">
        <v>-3.0192568885223679E-2</v>
      </c>
      <c r="BL14" t="s">
        <v>151</v>
      </c>
      <c r="BM14" s="15">
        <v>6255</v>
      </c>
      <c r="BN14" s="58">
        <v>534</v>
      </c>
      <c r="BO14" s="26">
        <v>8.5371702637889693E-2</v>
      </c>
      <c r="BP14" s="25">
        <v>18639.900000000012</v>
      </c>
      <c r="BQ14" s="25">
        <v>93011.849999999962</v>
      </c>
      <c r="BR14" s="25">
        <v>7940.5799999999899</v>
      </c>
      <c r="BS14" s="25">
        <v>74371.949999999953</v>
      </c>
      <c r="BT14" s="26">
        <v>0.79959650302622709</v>
      </c>
      <c r="BX14" s="32" t="str" cm="1">
        <f t="array" aca="1" ref="BX14" ca="1">OFFSET(BL13,$BX$4,,)</f>
        <v>Return Mist</v>
      </c>
      <c r="BY14" s="39" cm="1">
        <f t="array" aca="1" ref="BY14" ca="1">OFFSET(BM13,$BX$4,,)</f>
        <v>5163</v>
      </c>
      <c r="BZ14" s="33" cm="1">
        <f t="array" aca="1" ref="BZ14" ca="1">OFFSET(BN13,$BX$4,,)</f>
        <v>409</v>
      </c>
      <c r="CA14" s="34" cm="1">
        <f t="array" aca="1" ref="CA14" ca="1">OFFSET(BO13,$BX$4,,)</f>
        <v>7.9217509200077474E-2</v>
      </c>
      <c r="CB14" s="33" cm="1">
        <f t="array" aca="1" ref="CB14" ca="1">OFFSET(BP13,$BX$4,,)</f>
        <v>5163</v>
      </c>
      <c r="CC14" s="33" cm="1">
        <f t="array" aca="1" ref="CC14" ca="1">OFFSET(BQ13,$BX$4,,)</f>
        <v>68254.859999999986</v>
      </c>
      <c r="CD14" s="33" cm="1">
        <f t="array" aca="1" ref="CD14" ca="1">OFFSET(BR13,$BX$4,,)</f>
        <v>5406.9800000000032</v>
      </c>
      <c r="CE14" s="33" cm="1">
        <f t="array" aca="1" ref="CE14" ca="1">OFFSET(BS13,$BX$4,,)</f>
        <v>63091.859999999986</v>
      </c>
      <c r="CF14" s="34" cm="1">
        <f t="array" aca="1" ref="CF14" ca="1">OFFSET(BT13,$BX$4,,)</f>
        <v>0.92435703479576403</v>
      </c>
      <c r="CJ14" t="s">
        <v>165</v>
      </c>
      <c r="CL14" t="s">
        <v>167</v>
      </c>
    </row>
    <row r="15" spans="2:90" ht="19.05" customHeight="1" thickBot="1" x14ac:dyDescent="0.4">
      <c r="B15" t="s">
        <v>33</v>
      </c>
      <c r="C15" s="7">
        <v>537047.05999999982</v>
      </c>
      <c r="D15" s="7">
        <v>485684</v>
      </c>
      <c r="E15" s="11"/>
      <c r="F15" s="11"/>
      <c r="G15" s="14" t="str">
        <f t="shared" si="2"/>
        <v>Thomas</v>
      </c>
      <c r="H15" s="14">
        <f t="shared" si="0"/>
        <v>537047.05999999982</v>
      </c>
      <c r="I15" s="14">
        <f t="shared" si="0"/>
        <v>485684</v>
      </c>
      <c r="L15" s="22"/>
      <c r="N15" t="s">
        <v>8</v>
      </c>
      <c r="O15" s="7">
        <v>37578.869999999988</v>
      </c>
      <c r="P15" s="7">
        <v>57096</v>
      </c>
      <c r="Q15" s="7"/>
      <c r="R15" s="7"/>
      <c r="S15" s="7"/>
      <c r="T15" s="7"/>
      <c r="U15" s="14" t="str">
        <f t="shared" si="6"/>
        <v>Jul</v>
      </c>
      <c r="V15" s="23">
        <f t="shared" si="7"/>
        <v>-0.3418300756620431</v>
      </c>
      <c r="X15" s="14" t="str">
        <f t="shared" si="3"/>
        <v>Jul</v>
      </c>
      <c r="Y15" s="19">
        <f t="shared" si="4"/>
        <v>37578.869999999988</v>
      </c>
      <c r="Z15" s="19">
        <f t="shared" si="5"/>
        <v>57096</v>
      </c>
      <c r="AA15" s="19" t="str">
        <f t="shared" si="8"/>
        <v/>
      </c>
      <c r="AH15" t="s">
        <v>50</v>
      </c>
      <c r="AI15" s="10">
        <v>70916.86000000003</v>
      </c>
      <c r="AJ15" s="5">
        <v>-4.0682179300813068E-2</v>
      </c>
      <c r="BL15" t="s">
        <v>78</v>
      </c>
      <c r="BM15" s="15">
        <v>6137</v>
      </c>
      <c r="BN15" s="58">
        <v>512</v>
      </c>
      <c r="BO15" s="26">
        <v>8.3428385204497316E-2</v>
      </c>
      <c r="BP15" s="25">
        <v>6505.2199999999993</v>
      </c>
      <c r="BQ15" s="25">
        <v>91011.709999999934</v>
      </c>
      <c r="BR15" s="25">
        <v>7592.9599999999764</v>
      </c>
      <c r="BS15" s="25">
        <v>84506.489999999932</v>
      </c>
      <c r="BT15" s="26">
        <v>0.92852326365475379</v>
      </c>
      <c r="BX15" s="32" t="str" cm="1">
        <f t="array" aca="1" ref="BX15" ca="1">OFFSET(BL14,$BX$4,,)</f>
        <v>Friend Splash</v>
      </c>
      <c r="BY15" s="39" cm="1">
        <f t="array" aca="1" ref="BY15" ca="1">OFFSET(BM14,$BX$4,,)</f>
        <v>6202</v>
      </c>
      <c r="BZ15" s="33" cm="1">
        <f t="array" aca="1" ref="BZ15" ca="1">OFFSET(BN14,$BX$4,,)</f>
        <v>494</v>
      </c>
      <c r="CA15" s="34" cm="1">
        <f t="array" aca="1" ref="CA15" ca="1">OFFSET(BO14,$BX$4,,)</f>
        <v>7.9651725249919383E-2</v>
      </c>
      <c r="CB15" s="33" cm="1">
        <f t="array" aca="1" ref="CB15" ca="1">OFFSET(BP14,$BX$4,,)</f>
        <v>24994.059999999994</v>
      </c>
      <c r="CC15" s="33" cm="1">
        <f t="array" aca="1" ref="CC15" ca="1">OFFSET(BQ14,$BX$4,,)</f>
        <v>68159.979999999981</v>
      </c>
      <c r="CD15" s="33" cm="1">
        <f t="array" aca="1" ref="CD15" ca="1">OFFSET(BR14,$BX$4,,)</f>
        <v>5429.0599999999959</v>
      </c>
      <c r="CE15" s="33" cm="1">
        <f t="array" aca="1" ref="CE15" ca="1">OFFSET(BS14,$BX$4,,)</f>
        <v>43165.919999999984</v>
      </c>
      <c r="CF15" s="34" cm="1">
        <f t="array" aca="1" ref="CF15" ca="1">OFFSET(BT14,$BX$4,,)</f>
        <v>0.63330300272975426</v>
      </c>
      <c r="CJ15">
        <f>SUM(BS:BS)</f>
        <v>2297512.0600000005</v>
      </c>
      <c r="CL15">
        <f>SUM(BN:BN)</f>
        <v>48662</v>
      </c>
    </row>
    <row r="16" spans="2:90" ht="19.05" customHeight="1" thickBot="1" x14ac:dyDescent="0.4">
      <c r="B16" t="s">
        <v>31</v>
      </c>
      <c r="C16" s="7">
        <v>536475.9</v>
      </c>
      <c r="D16" s="7">
        <v>601307</v>
      </c>
      <c r="E16" s="11"/>
      <c r="F16" s="11"/>
      <c r="G16" s="14" t="str">
        <f t="shared" si="2"/>
        <v>Martinez</v>
      </c>
      <c r="H16" s="14">
        <f t="shared" si="0"/>
        <v>536475.9</v>
      </c>
      <c r="I16" s="14">
        <f t="shared" si="0"/>
        <v>601307</v>
      </c>
      <c r="L16" s="22"/>
      <c r="N16" t="s">
        <v>9</v>
      </c>
      <c r="O16" s="7">
        <v>47345.999999999993</v>
      </c>
      <c r="P16" s="7">
        <v>49810</v>
      </c>
      <c r="Q16" s="7"/>
      <c r="R16" s="7"/>
      <c r="S16" s="7"/>
      <c r="T16" s="7"/>
      <c r="U16" s="14" t="str">
        <f t="shared" si="6"/>
        <v>Aug</v>
      </c>
      <c r="V16" s="23">
        <f t="shared" si="7"/>
        <v>-4.9467978317607054E-2</v>
      </c>
      <c r="X16" s="14" t="str">
        <f t="shared" si="3"/>
        <v>Aug</v>
      </c>
      <c r="Y16" s="19">
        <f t="shared" si="4"/>
        <v>47345.999999999993</v>
      </c>
      <c r="Z16" s="19">
        <f t="shared" si="5"/>
        <v>49810</v>
      </c>
      <c r="AA16" s="19" t="str">
        <f t="shared" si="8"/>
        <v/>
      </c>
      <c r="AH16" t="s">
        <v>14</v>
      </c>
      <c r="AI16" s="7">
        <v>526187</v>
      </c>
      <c r="AJ16" s="1"/>
      <c r="BL16" t="s">
        <v>132</v>
      </c>
      <c r="BM16" s="15">
        <v>5867</v>
      </c>
      <c r="BN16" s="58">
        <v>471</v>
      </c>
      <c r="BO16" s="26">
        <v>8.02795295721834E-2</v>
      </c>
      <c r="BP16" s="25">
        <v>32209.830000000013</v>
      </c>
      <c r="BQ16" s="25">
        <v>90821.159999999989</v>
      </c>
      <c r="BR16" s="25">
        <v>7291.0800000000017</v>
      </c>
      <c r="BS16" s="25">
        <v>58611.329999999973</v>
      </c>
      <c r="BT16" s="26">
        <v>0.64534883720930214</v>
      </c>
      <c r="BX16" s="32" t="str" cm="1">
        <f t="array" aca="1" ref="BX16" ca="1">OFFSET(BL15,$BX$4,,)</f>
        <v>Alone Splash</v>
      </c>
      <c r="BY16" s="39" cm="1">
        <f t="array" aca="1" ref="BY16" ca="1">OFFSET(BM15,$BX$4,,)</f>
        <v>6931</v>
      </c>
      <c r="BZ16" s="33" cm="1">
        <f t="array" aca="1" ref="BZ16" ca="1">OFFSET(BN15,$BX$4,,)</f>
        <v>580</v>
      </c>
      <c r="CA16" s="34" cm="1">
        <f t="array" aca="1" ref="CA16" ca="1">OFFSET(BO15,$BX$4,,)</f>
        <v>8.3682008368200833E-2</v>
      </c>
      <c r="CB16" s="33" cm="1">
        <f t="array" aca="1" ref="CB16" ca="1">OFFSET(BP15,$BX$4,,)</f>
        <v>63210.720000000001</v>
      </c>
      <c r="CC16" s="33" cm="1">
        <f t="array" aca="1" ref="CC16" ca="1">OFFSET(BQ15,$BX$4,,)</f>
        <v>67300.00999999998</v>
      </c>
      <c r="CD16" s="33" cm="1">
        <f t="array" aca="1" ref="CD16" ca="1">OFFSET(BR15,$BX$4,,)</f>
        <v>5631.8000000000184</v>
      </c>
      <c r="CE16" s="33" cm="1">
        <f t="array" aca="1" ref="CE16" ca="1">OFFSET(BS15,$BX$4,,)</f>
        <v>4089.289999999979</v>
      </c>
      <c r="CF16" s="34" cm="1">
        <f t="array" aca="1" ref="CF16" ca="1">OFFSET(BT15,$BX$4,,)</f>
        <v>6.0762100926879212E-2</v>
      </c>
    </row>
    <row r="17" spans="2:90" ht="19.05" customHeight="1" thickBot="1" x14ac:dyDescent="0.4">
      <c r="B17" t="s">
        <v>28</v>
      </c>
      <c r="C17" s="7">
        <v>536180.92999999993</v>
      </c>
      <c r="D17" s="7">
        <v>711271</v>
      </c>
      <c r="E17" s="11"/>
      <c r="F17" s="11"/>
      <c r="G17" s="14" t="str">
        <f t="shared" si="2"/>
        <v>Novak PLC</v>
      </c>
      <c r="H17" s="14">
        <f t="shared" si="0"/>
        <v>536180.92999999993</v>
      </c>
      <c r="I17" s="14">
        <f t="shared" si="0"/>
        <v>711271</v>
      </c>
      <c r="L17" s="22"/>
      <c r="N17" t="s">
        <v>10</v>
      </c>
      <c r="O17" s="7">
        <v>37484.260000000009</v>
      </c>
      <c r="P17" s="7">
        <v>48154</v>
      </c>
      <c r="Q17" s="7"/>
      <c r="R17" s="7"/>
      <c r="S17" s="7"/>
      <c r="T17" s="7"/>
      <c r="U17" s="14" t="str">
        <f t="shared" si="6"/>
        <v>Sep</v>
      </c>
      <c r="V17" s="23">
        <f t="shared" si="7"/>
        <v>-0.22157536237903375</v>
      </c>
      <c r="X17" s="14" t="str">
        <f t="shared" si="3"/>
        <v>Sep</v>
      </c>
      <c r="Y17" s="19">
        <f t="shared" si="4"/>
        <v>37484.260000000009</v>
      </c>
      <c r="Z17" s="19">
        <f t="shared" si="5"/>
        <v>48154</v>
      </c>
      <c r="AA17" s="19" t="str">
        <f t="shared" si="8"/>
        <v/>
      </c>
      <c r="AM17" s="15">
        <f>AVERAGE(AI22:AI28)</f>
        <v>75169.571428571435</v>
      </c>
      <c r="BL17" t="s">
        <v>112</v>
      </c>
      <c r="BM17" s="15">
        <v>6290</v>
      </c>
      <c r="BN17" s="58">
        <v>501</v>
      </c>
      <c r="BO17" s="26">
        <v>7.9650238473767884E-2</v>
      </c>
      <c r="BP17" s="25">
        <v>52710.19999999999</v>
      </c>
      <c r="BQ17" s="25">
        <v>89443.800000000047</v>
      </c>
      <c r="BR17" s="25">
        <v>7124.2200000000093</v>
      </c>
      <c r="BS17" s="25">
        <v>36733.600000000057</v>
      </c>
      <c r="BT17" s="26">
        <v>0.41068917018284151</v>
      </c>
      <c r="BX17" s="32" t="str" cm="1">
        <f t="array" aca="1" ref="BX17" ca="1">OFFSET(BL16,$BX$4,,)</f>
        <v>Level Splash</v>
      </c>
      <c r="BY17" s="39" cm="1">
        <f t="array" aca="1" ref="BY17" ca="1">OFFSET(BM16,$BX$4,,)</f>
        <v>6577</v>
      </c>
      <c r="BZ17" s="33" cm="1">
        <f t="array" aca="1" ref="BZ17" ca="1">OFFSET(BN16,$BX$4,,)</f>
        <v>528</v>
      </c>
      <c r="CA17" s="34" cm="1">
        <f t="array" aca="1" ref="CA17" ca="1">OFFSET(BO16,$BX$4,,)</f>
        <v>8.0279762809791697E-2</v>
      </c>
      <c r="CB17" s="33" cm="1">
        <f t="array" aca="1" ref="CB17" ca="1">OFFSET(BP16,$BX$4,,)</f>
        <v>55575.649999999994</v>
      </c>
      <c r="CC17" s="33" cm="1">
        <f t="array" aca="1" ref="CC17" ca="1">OFFSET(BQ16,$BX$4,,)</f>
        <v>67151.170000000013</v>
      </c>
      <c r="CD17" s="33" cm="1">
        <f t="array" aca="1" ref="CD17" ca="1">OFFSET(BR16,$BX$4,,)</f>
        <v>5390.8800000000165</v>
      </c>
      <c r="CE17" s="33" cm="1">
        <f t="array" aca="1" ref="CE17" ca="1">OFFSET(BS16,$BX$4,,)</f>
        <v>11575.520000000019</v>
      </c>
      <c r="CF17" s="34" cm="1">
        <f t="array" aca="1" ref="CF17" ca="1">OFFSET(BT16,$BX$4,,)</f>
        <v>0.17238001958863883</v>
      </c>
      <c r="CJ17" t="s">
        <v>166</v>
      </c>
      <c r="CL17" t="s">
        <v>168</v>
      </c>
    </row>
    <row r="18" spans="2:90" ht="19.05" customHeight="1" thickBot="1" x14ac:dyDescent="0.4">
      <c r="B18" t="s">
        <v>25</v>
      </c>
      <c r="C18" s="7">
        <v>526187</v>
      </c>
      <c r="D18" s="7">
        <v>600510</v>
      </c>
      <c r="E18" s="11"/>
      <c r="F18" s="11"/>
      <c r="G18" s="14" t="str">
        <f t="shared" si="2"/>
        <v>Berg-Trujillo</v>
      </c>
      <c r="H18" s="14">
        <f t="shared" si="0"/>
        <v>526187</v>
      </c>
      <c r="I18" s="14">
        <f t="shared" si="0"/>
        <v>600510</v>
      </c>
      <c r="L18" s="22"/>
      <c r="N18" t="s">
        <v>11</v>
      </c>
      <c r="O18" s="7">
        <v>47193.959999999992</v>
      </c>
      <c r="P18" s="7">
        <v>58298</v>
      </c>
      <c r="Q18" s="7"/>
      <c r="R18" s="7"/>
      <c r="S18" s="7"/>
      <c r="T18" s="7"/>
      <c r="U18" s="14" t="str">
        <f t="shared" si="6"/>
        <v>Oct</v>
      </c>
      <c r="V18" s="23">
        <f t="shared" si="7"/>
        <v>-0.1904703420357475</v>
      </c>
      <c r="X18" s="14" t="str">
        <f t="shared" si="3"/>
        <v>Oct</v>
      </c>
      <c r="Y18" s="19">
        <f t="shared" si="4"/>
        <v>47193.959999999992</v>
      </c>
      <c r="Z18" s="19">
        <f t="shared" si="5"/>
        <v>58298</v>
      </c>
      <c r="AA18" s="19" t="str">
        <f t="shared" si="8"/>
        <v/>
      </c>
      <c r="BL18" t="s">
        <v>68</v>
      </c>
      <c r="BM18" s="15">
        <v>6545</v>
      </c>
      <c r="BN18" s="58">
        <v>488</v>
      </c>
      <c r="BO18" s="26">
        <v>7.4560733384262792E-2</v>
      </c>
      <c r="BP18" s="25">
        <v>11126.5</v>
      </c>
      <c r="BQ18" s="25">
        <v>89208.349999999962</v>
      </c>
      <c r="BR18" s="25">
        <v>6651.4400000000123</v>
      </c>
      <c r="BS18" s="25">
        <v>78081.849999999962</v>
      </c>
      <c r="BT18" s="26">
        <v>0.87527512839325017</v>
      </c>
      <c r="BX18" s="32" t="str" cm="1">
        <f t="array" aca="1" ref="BX18" ca="1">OFFSET(BL17,$BX$4,,)</f>
        <v>For Splash</v>
      </c>
      <c r="BY18" s="39" cm="1">
        <f t="array" aca="1" ref="BY18" ca="1">OFFSET(BM17,$BX$4,,)</f>
        <v>5817</v>
      </c>
      <c r="BZ18" s="33" cm="1">
        <f t="array" aca="1" ref="BZ18" ca="1">OFFSET(BN17,$BX$4,,)</f>
        <v>478</v>
      </c>
      <c r="CA18" s="34" cm="1">
        <f t="array" aca="1" ref="CA18" ca="1">OFFSET(BO17,$BX$4,,)</f>
        <v>8.2172941378717557E-2</v>
      </c>
      <c r="CB18" s="33" cm="1">
        <f t="array" aca="1" ref="CB18" ca="1">OFFSET(BP17,$BX$4,,)</f>
        <v>15124.199999999999</v>
      </c>
      <c r="CC18" s="33" cm="1">
        <f t="array" aca="1" ref="CC18" ca="1">OFFSET(BQ17,$BX$4,,)</f>
        <v>65324.90999999996</v>
      </c>
      <c r="CD18" s="33" cm="1">
        <f t="array" aca="1" ref="CD18" ca="1">OFFSET(BR17,$BX$4,,)</f>
        <v>5367.9400000000051</v>
      </c>
      <c r="CE18" s="33" cm="1">
        <f t="array" aca="1" ref="CE18" ca="1">OFFSET(BS17,$BX$4,,)</f>
        <v>50200.709999999963</v>
      </c>
      <c r="CF18" s="34" cm="1">
        <f t="array" aca="1" ref="CF18" ca="1">OFFSET(BT17,$BX$4,,)</f>
        <v>0.76847729296527145</v>
      </c>
      <c r="CJ18">
        <f ca="1">SUM(CE:CE)</f>
        <v>432687.74999999988</v>
      </c>
      <c r="CL18" s="10">
        <f ca="1">SUM(BZ9:BZ22)</f>
        <v>6985</v>
      </c>
    </row>
    <row r="19" spans="2:90" ht="19.05" customHeight="1" thickBot="1" x14ac:dyDescent="0.4">
      <c r="B19" t="s">
        <v>14</v>
      </c>
      <c r="C19" s="7">
        <v>5446809.4700000202</v>
      </c>
      <c r="D19" s="7">
        <v>5254990</v>
      </c>
      <c r="E19" s="6"/>
      <c r="F19" s="11"/>
      <c r="N19" t="s">
        <v>12</v>
      </c>
      <c r="O19" s="7">
        <v>50601.919999999998</v>
      </c>
      <c r="P19" s="7">
        <v>52960</v>
      </c>
      <c r="Q19" s="7"/>
      <c r="R19" s="7"/>
      <c r="S19" s="7"/>
      <c r="T19" s="7"/>
      <c r="U19" s="14" t="str">
        <f t="shared" si="6"/>
        <v>Nov</v>
      </c>
      <c r="V19" s="23">
        <f t="shared" si="7"/>
        <v>-4.4525679758308193E-2</v>
      </c>
      <c r="X19" s="14" t="str">
        <f t="shared" si="3"/>
        <v>Nov</v>
      </c>
      <c r="Y19" s="19">
        <f t="shared" si="4"/>
        <v>50601.919999999998</v>
      </c>
      <c r="Z19" s="19">
        <f t="shared" si="5"/>
        <v>52960</v>
      </c>
      <c r="AA19" s="19">
        <f t="shared" si="8"/>
        <v>50601.919999999998</v>
      </c>
      <c r="AQ19" t="str">
        <f>AQ8</f>
        <v>Quarter</v>
      </c>
      <c r="AR19" t="str">
        <f>AR8</f>
        <v>Total Revenue</v>
      </c>
      <c r="AS19" t="s">
        <v>59</v>
      </c>
      <c r="AT19" t="s">
        <v>58</v>
      </c>
      <c r="BL19" t="s">
        <v>150</v>
      </c>
      <c r="BM19" s="15">
        <v>5839</v>
      </c>
      <c r="BN19" s="58">
        <v>513</v>
      </c>
      <c r="BO19" s="26">
        <v>8.7857509847576634E-2</v>
      </c>
      <c r="BP19" s="25">
        <v>12904.189999999995</v>
      </c>
      <c r="BQ19" s="25">
        <v>87351.440000000017</v>
      </c>
      <c r="BR19" s="25">
        <v>7674.4800000000159</v>
      </c>
      <c r="BS19" s="25">
        <v>74447.250000000029</v>
      </c>
      <c r="BT19" s="26">
        <v>0.8522727272727274</v>
      </c>
      <c r="BX19" s="32" t="str" cm="1">
        <f t="array" aca="1" ref="BX19" ca="1">OFFSET(BL18,$BX$4,,)</f>
        <v>Discussion Fusion</v>
      </c>
      <c r="BY19" s="39" cm="1">
        <f t="array" aca="1" ref="BY19" ca="1">OFFSET(BM18,$BX$4,,)</f>
        <v>5822</v>
      </c>
      <c r="BZ19" s="33" cm="1">
        <f t="array" aca="1" ref="BZ19" ca="1">OFFSET(BN18,$BX$4,,)</f>
        <v>485</v>
      </c>
      <c r="CA19" s="34" cm="1">
        <f t="array" aca="1" ref="CA19" ca="1">OFFSET(BO18,$BX$4,,)</f>
        <v>8.3304706286499483E-2</v>
      </c>
      <c r="CB19" s="33" cm="1">
        <f t="array" aca="1" ref="CB19" ca="1">OFFSET(BP18,$BX$4,,)</f>
        <v>33884.040000000015</v>
      </c>
      <c r="CC19" s="33" cm="1">
        <f t="array" aca="1" ref="CC19" ca="1">OFFSET(BQ18,$BX$4,,)</f>
        <v>65264.620000000017</v>
      </c>
      <c r="CD19" s="33" cm="1">
        <f t="array" aca="1" ref="CD19" ca="1">OFFSET(BR18,$BX$4,,)</f>
        <v>5436.8500000000149</v>
      </c>
      <c r="CE19" s="33" cm="1">
        <f t="array" aca="1" ref="CE19" ca="1">OFFSET(BS18,$BX$4,,)</f>
        <v>31380.58</v>
      </c>
      <c r="CF19" s="34" cm="1">
        <f t="array" aca="1" ref="CF19" ca="1">OFFSET(BT18,$BX$4,,)</f>
        <v>0.48082069580731479</v>
      </c>
      <c r="CJ19" s="1">
        <f ca="1">CJ18/CJ15</f>
        <v>0.18832882644367915</v>
      </c>
    </row>
    <row r="20" spans="2:90" ht="19.05" customHeight="1" thickBot="1" x14ac:dyDescent="0.4">
      <c r="F20" s="11"/>
      <c r="N20" t="s">
        <v>13</v>
      </c>
      <c r="O20" s="7">
        <v>38114.119999999966</v>
      </c>
      <c r="P20" s="7">
        <v>49975</v>
      </c>
      <c r="Q20" s="7"/>
      <c r="R20" s="7"/>
      <c r="S20" s="7"/>
      <c r="T20" s="7"/>
      <c r="U20" s="14" t="str">
        <f t="shared" si="6"/>
        <v>Dec</v>
      </c>
      <c r="V20" s="23">
        <f t="shared" si="7"/>
        <v>-0.23733626813406772</v>
      </c>
      <c r="X20" s="14" t="str">
        <f t="shared" si="3"/>
        <v>Dec</v>
      </c>
      <c r="Y20" s="19">
        <f t="shared" si="4"/>
        <v>38114.119999999966</v>
      </c>
      <c r="Z20" s="19">
        <f t="shared" si="5"/>
        <v>49975</v>
      </c>
      <c r="AA20" s="19" t="str">
        <f t="shared" si="8"/>
        <v/>
      </c>
      <c r="AQ20" t="str">
        <f t="shared" ref="AQ20:AR20" si="9">AQ9</f>
        <v>Q-1</v>
      </c>
      <c r="AR20" s="7">
        <f t="shared" si="9"/>
        <v>127724.23000000003</v>
      </c>
      <c r="AS20" s="7" t="b">
        <f>IF(AR20&gt;AT20,AR20)</f>
        <v>0</v>
      </c>
      <c r="AT20" s="7">
        <f>AVERAGE($AR$20:$AR$23)</f>
        <v>131546.75</v>
      </c>
      <c r="BL20" t="s">
        <v>123</v>
      </c>
      <c r="BM20" s="15">
        <v>5809</v>
      </c>
      <c r="BN20" s="58">
        <v>428</v>
      </c>
      <c r="BO20" s="26">
        <v>7.3678774315716997E-2</v>
      </c>
      <c r="BP20" s="25">
        <v>44613.119999999988</v>
      </c>
      <c r="BQ20" s="25">
        <v>83591.510000000009</v>
      </c>
      <c r="BR20" s="25">
        <v>6158.9200000000046</v>
      </c>
      <c r="BS20" s="25">
        <v>38978.390000000021</v>
      </c>
      <c r="BT20" s="26">
        <v>0.46629603891591404</v>
      </c>
      <c r="BX20" s="32" t="str" cm="1">
        <f t="array" aca="1" ref="BX20" ca="1">OFFSET(BL19,$BX$4,,)</f>
        <v>Series Mist</v>
      </c>
      <c r="BY20" s="39" cm="1">
        <f t="array" aca="1" ref="BY20" ca="1">OFFSET(BM19,$BX$4,,)</f>
        <v>6554</v>
      </c>
      <c r="BZ20" s="33" cm="1">
        <f t="array" aca="1" ref="BZ20" ca="1">OFFSET(BN19,$BX$4,,)</f>
        <v>544</v>
      </c>
      <c r="CA20" s="34" cm="1">
        <f t="array" aca="1" ref="CA20" ca="1">OFFSET(BO19,$BX$4,,)</f>
        <v>8.3002746414403417E-2</v>
      </c>
      <c r="CB20" s="33" cm="1">
        <f t="array" aca="1" ref="CB20" ca="1">OFFSET(BP19,$BX$4,,)</f>
        <v>42207.760000000009</v>
      </c>
      <c r="CC20" s="33" cm="1">
        <f t="array" aca="1" ref="CC20" ca="1">OFFSET(BQ19,$BX$4,,)</f>
        <v>65015.679999999986</v>
      </c>
      <c r="CD20" s="33" cm="1">
        <f t="array" aca="1" ref="CD20" ca="1">OFFSET(BR19,$BX$4,,)</f>
        <v>5396.4800000000032</v>
      </c>
      <c r="CE20" s="33" cm="1">
        <f t="array" aca="1" ref="CE20" ca="1">OFFSET(BS19,$BX$4,,)</f>
        <v>22807.919999999976</v>
      </c>
      <c r="CF20" s="34" cm="1">
        <f t="array" aca="1" ref="CF20" ca="1">OFFSET(BT19,$BX$4,,)</f>
        <v>0.35080645161290291</v>
      </c>
    </row>
    <row r="21" spans="2:90" ht="19.05" customHeight="1" thickBot="1" x14ac:dyDescent="0.4">
      <c r="AH21" t="str">
        <f>AH8</f>
        <v>Weekday</v>
      </c>
      <c r="AI21" t="str">
        <f>AI8</f>
        <v>Total Revenue</v>
      </c>
      <c r="AJ21" t="s">
        <v>59</v>
      </c>
      <c r="AK21" t="s">
        <v>58</v>
      </c>
      <c r="AQ21" t="str">
        <f t="shared" ref="AQ21:AR21" si="10">AQ10</f>
        <v>Q-2</v>
      </c>
      <c r="AR21" s="7">
        <f t="shared" si="10"/>
        <v>140143.63999999996</v>
      </c>
      <c r="AS21" s="7">
        <f t="shared" ref="AS21:AS23" si="11">IF(AR21&gt;AT21,AR21)</f>
        <v>140143.63999999996</v>
      </c>
      <c r="AT21" s="7">
        <f t="shared" ref="AT21:AT23" si="12">AVERAGE($AR$20:$AR$23)</f>
        <v>131546.75</v>
      </c>
      <c r="BL21" t="s">
        <v>110</v>
      </c>
      <c r="BM21" s="15">
        <v>5888</v>
      </c>
      <c r="BN21" s="58">
        <v>476</v>
      </c>
      <c r="BO21" s="26">
        <v>8.0842391304347824E-2</v>
      </c>
      <c r="BP21" s="25">
        <v>51578.879999999997</v>
      </c>
      <c r="BQ21" s="25">
        <v>83315.200000000055</v>
      </c>
      <c r="BR21" s="25">
        <v>6735.4000000000087</v>
      </c>
      <c r="BS21" s="25">
        <v>31736.320000000058</v>
      </c>
      <c r="BT21" s="26">
        <v>0.38091872791519477</v>
      </c>
      <c r="BX21" s="32" t="str" cm="1">
        <f t="array" aca="1" ref="BX21" ca="1">OFFSET(BL20,$BX$4,,)</f>
        <v>Second Splash</v>
      </c>
      <c r="BY21" s="39" cm="1">
        <f t="array" aca="1" ref="BY21" ca="1">OFFSET(BM20,$BX$4,,)</f>
        <v>6221</v>
      </c>
      <c r="BZ21" s="33" cm="1">
        <f t="array" aca="1" ref="BZ21" ca="1">OFFSET(BN20,$BX$4,,)</f>
        <v>525</v>
      </c>
      <c r="CA21" s="34" cm="1">
        <f t="array" aca="1" ref="CA21" ca="1">OFFSET(BO20,$BX$4,,)</f>
        <v>8.439157691689439E-2</v>
      </c>
      <c r="CB21" s="33" cm="1">
        <f t="array" aca="1" ref="CB21" ca="1">OFFSET(BP20,$BX$4,,)</f>
        <v>8460.5600000000013</v>
      </c>
      <c r="CC21" s="33" cm="1">
        <f t="array" aca="1" ref="CC21" ca="1">OFFSET(BQ20,$BX$4,,)</f>
        <v>64760.61</v>
      </c>
      <c r="CD21" s="33" cm="1">
        <f t="array" aca="1" ref="CD21" ca="1">OFFSET(BR20,$BX$4,,)</f>
        <v>5465.2500000000155</v>
      </c>
      <c r="CE21" s="33" cm="1">
        <f t="array" aca="1" ref="CE21" ca="1">OFFSET(BS20,$BX$4,,)</f>
        <v>56300.05</v>
      </c>
      <c r="CF21" s="34" cm="1">
        <f t="array" aca="1" ref="CF21" ca="1">OFFSET(BT20,$BX$4,,)</f>
        <v>0.86935638808837656</v>
      </c>
      <c r="CJ21" t="str">
        <f ca="1">_xlfn.TEXTJOIN(" ",,"Out of 100 products, the 14 displayed ones led to a",TEXT(CJ18/CJ15,"+0.0%;-0.0%"), "profit increase. Yet,",TEXT(CL18/CL15,"-0.0%;-0.0%"), "of the purchased products were returned.")</f>
        <v>Out of 100 products, the 14 displayed ones led to a +18.8% profit increase. Yet, -14.4% of the purchased products were returned.</v>
      </c>
    </row>
    <row r="22" spans="2:90" ht="19.05" customHeight="1" thickBot="1" x14ac:dyDescent="0.4">
      <c r="AH22" t="str">
        <f t="shared" ref="AH22:AI22" si="13">AH9</f>
        <v>Sun</v>
      </c>
      <c r="AI22" s="10">
        <f t="shared" si="13"/>
        <v>69002.399999999994</v>
      </c>
      <c r="AJ22" s="7" t="b">
        <f>IF(AI22&gt;AK22,AI22)</f>
        <v>0</v>
      </c>
      <c r="AK22" s="10">
        <f>AVERAGE($AI$22:$AI$28)</f>
        <v>75169.571428571435</v>
      </c>
      <c r="AQ22" t="str">
        <f t="shared" ref="AQ22:AR22" si="14">AQ11</f>
        <v>Q-3</v>
      </c>
      <c r="AR22" s="7">
        <f t="shared" si="14"/>
        <v>122409.13000000003</v>
      </c>
      <c r="AS22" s="7" t="b">
        <f t="shared" si="11"/>
        <v>0</v>
      </c>
      <c r="AT22" s="7">
        <f t="shared" si="12"/>
        <v>131546.75</v>
      </c>
      <c r="BL22" t="s">
        <v>66</v>
      </c>
      <c r="BM22" s="15">
        <v>5840</v>
      </c>
      <c r="BN22" s="58">
        <v>503</v>
      </c>
      <c r="BO22" s="26">
        <v>8.613013698630137E-2</v>
      </c>
      <c r="BP22" s="25">
        <v>29667.200000000001</v>
      </c>
      <c r="BQ22" s="25">
        <v>82986.399999999994</v>
      </c>
      <c r="BR22" s="25">
        <v>7147.6300000000156</v>
      </c>
      <c r="BS22" s="25">
        <v>53319.199999999997</v>
      </c>
      <c r="BT22" s="26">
        <v>0.64250527797325829</v>
      </c>
      <c r="BX22" s="32" t="str" cm="1">
        <f t="array" aca="1" ref="BX22" ca="1">OFFSET(BL21,$BX$4,,)</f>
        <v>Dark Brew</v>
      </c>
      <c r="BY22" s="39" cm="1">
        <f t="array" aca="1" ref="BY22" ca="1">OFFSET(BM21,$BX$4,,)</f>
        <v>6157</v>
      </c>
      <c r="BZ22" s="33" cm="1">
        <f t="array" aca="1" ref="BZ22" ca="1">OFFSET(BN21,$BX$4,,)</f>
        <v>462</v>
      </c>
      <c r="CA22" s="34" cm="1">
        <f t="array" aca="1" ref="CA22" ca="1">OFFSET(BO21,$BX$4,,)</f>
        <v>7.5036543771317202E-2</v>
      </c>
      <c r="CB22" s="33" cm="1">
        <f t="array" aca="1" ref="CB22" ca="1">OFFSET(BP21,$BX$4,,)</f>
        <v>58922.490000000005</v>
      </c>
      <c r="CC22" s="33" cm="1">
        <f t="array" aca="1" ref="CC22" ca="1">OFFSET(BQ21,$BX$4,,)</f>
        <v>64710.070000000014</v>
      </c>
      <c r="CD22" s="33" cm="1">
        <f t="array" aca="1" ref="CD22" ca="1">OFFSET(BR21,$BX$4,,)</f>
        <v>4855.6200000000026</v>
      </c>
      <c r="CE22" s="33" cm="1">
        <f t="array" aca="1" ref="CE22" ca="1">OFFSET(BS21,$BX$4,,)</f>
        <v>5787.580000000009</v>
      </c>
      <c r="CF22" s="34" cm="1">
        <f t="array" aca="1" ref="CF22" ca="1">OFFSET(BT21,$BX$4,,)</f>
        <v>8.9438629876308393E-2</v>
      </c>
    </row>
    <row r="23" spans="2:90" x14ac:dyDescent="0.35">
      <c r="B23" s="12" t="s">
        <v>0</v>
      </c>
      <c r="C23" s="12" t="s">
        <v>29</v>
      </c>
      <c r="D23" s="12" t="s">
        <v>37</v>
      </c>
      <c r="E23" s="12" t="s">
        <v>38</v>
      </c>
      <c r="G23" s="3" t="s">
        <v>36</v>
      </c>
      <c r="N23" s="12" t="s">
        <v>0</v>
      </c>
      <c r="O23" s="12" t="s">
        <v>29</v>
      </c>
      <c r="P23" s="12" t="s">
        <v>37</v>
      </c>
      <c r="Q23" s="12" t="s">
        <v>38</v>
      </c>
      <c r="R23" s="12"/>
      <c r="S23" s="12"/>
      <c r="T23" s="12"/>
      <c r="V23" s="7"/>
      <c r="AH23" t="str">
        <f t="shared" ref="AH23:AI23" si="15">AH10</f>
        <v>Mon</v>
      </c>
      <c r="AI23" s="10">
        <f t="shared" si="15"/>
        <v>83291.220000000088</v>
      </c>
      <c r="AJ23" s="7">
        <f t="shared" ref="AJ23:AJ28" si="16">IF(AI23&gt;AK23,AI23)</f>
        <v>83291.220000000088</v>
      </c>
      <c r="AK23" s="10">
        <f t="shared" ref="AK23:AK28" si="17">AVERAGE($AI$22:$AI$28)</f>
        <v>75169.571428571435</v>
      </c>
      <c r="AL23">
        <v>1</v>
      </c>
      <c r="AM23" s="7">
        <f>LARGE($AI$22:$AI$28,AL23)</f>
        <v>83291.220000000088</v>
      </c>
      <c r="AQ23" t="str">
        <f t="shared" ref="AQ23:AR23" si="18">AQ12</f>
        <v>Q-4</v>
      </c>
      <c r="AR23" s="7">
        <f t="shared" si="18"/>
        <v>135910.00000000003</v>
      </c>
      <c r="AS23" s="7">
        <f t="shared" si="11"/>
        <v>135910.00000000003</v>
      </c>
      <c r="AT23" s="7">
        <f t="shared" si="12"/>
        <v>131546.75</v>
      </c>
      <c r="BL23" t="s">
        <v>95</v>
      </c>
      <c r="BM23" s="15">
        <v>6263</v>
      </c>
      <c r="BN23" s="58">
        <v>503</v>
      </c>
      <c r="BO23" s="26">
        <v>8.0312949065942843E-2</v>
      </c>
      <c r="BP23" s="25">
        <v>37076.959999999985</v>
      </c>
      <c r="BQ23" s="25">
        <v>80980.589999999982</v>
      </c>
      <c r="BR23" s="25">
        <v>6503.7900000000063</v>
      </c>
      <c r="BS23" s="25">
        <v>43903.63</v>
      </c>
      <c r="BT23" s="26">
        <v>0.5421500386697603</v>
      </c>
      <c r="BY23" s="31"/>
      <c r="BZ23" s="31"/>
      <c r="CA23" s="30"/>
      <c r="CB23" s="31"/>
      <c r="CC23" s="31"/>
      <c r="CD23" s="31"/>
      <c r="CE23" s="31"/>
      <c r="CF23" s="30"/>
    </row>
    <row r="24" spans="2:90" ht="19.05" customHeight="1" x14ac:dyDescent="0.35">
      <c r="B24" s="7">
        <v>5446809.4700000202</v>
      </c>
      <c r="C24" s="7">
        <v>5254990</v>
      </c>
      <c r="D24" s="17">
        <f>B24-C24</f>
        <v>191819.47000002023</v>
      </c>
      <c r="G24" t="s">
        <v>2</v>
      </c>
      <c r="N24" s="7">
        <v>526187</v>
      </c>
      <c r="O24" s="7">
        <v>600510</v>
      </c>
      <c r="P24" s="17">
        <f>N24-O24</f>
        <v>-74323</v>
      </c>
      <c r="AH24" t="str">
        <f t="shared" ref="AH24:AI24" si="19">AH11</f>
        <v>Tue</v>
      </c>
      <c r="AI24" s="10">
        <f t="shared" si="19"/>
        <v>82443.409999999974</v>
      </c>
      <c r="AJ24" s="7">
        <f t="shared" si="16"/>
        <v>82443.409999999974</v>
      </c>
      <c r="AK24" s="10">
        <f t="shared" si="17"/>
        <v>75169.571428571435</v>
      </c>
      <c r="AL24">
        <v>2</v>
      </c>
      <c r="AM24" s="7">
        <f t="shared" ref="AM24:AM25" si="20">LARGE($AI$22:$AI$28,AL24)</f>
        <v>82443.409999999974</v>
      </c>
      <c r="BL24" t="s">
        <v>75</v>
      </c>
      <c r="BM24" s="15">
        <v>5586</v>
      </c>
      <c r="BN24" s="58">
        <v>404</v>
      </c>
      <c r="BO24" s="26">
        <v>7.2323666308628715E-2</v>
      </c>
      <c r="BP24" s="25">
        <v>33683.58</v>
      </c>
      <c r="BQ24" s="25">
        <v>78427.439999999973</v>
      </c>
      <c r="BR24" s="25">
        <v>5672.1599999999889</v>
      </c>
      <c r="BS24" s="25">
        <v>44743.859999999971</v>
      </c>
      <c r="BT24" s="26">
        <v>0.57051282051282037</v>
      </c>
      <c r="BY24" s="31"/>
      <c r="BZ24" s="31"/>
      <c r="CA24" s="30"/>
      <c r="CB24" s="31"/>
      <c r="CC24" s="31"/>
      <c r="CD24" s="31"/>
      <c r="CE24" s="31"/>
      <c r="CF24" s="30"/>
    </row>
    <row r="25" spans="2:90" ht="19.05" customHeight="1" x14ac:dyDescent="0.35">
      <c r="B25" s="7">
        <f>B24</f>
        <v>5446809.4700000202</v>
      </c>
      <c r="C25" s="7">
        <f>C24</f>
        <v>5254990</v>
      </c>
      <c r="D25" s="1"/>
      <c r="E25" s="18" t="str">
        <f>IF((B24-C24)/C24&gt;0,"▲"&amp;TEXT((B24-C24)/C24,"0.0%"),"▼"&amp;TEXT((B24-C24)/C24,"0.0%"))</f>
        <v>▲3.7%</v>
      </c>
      <c r="G25" t="s">
        <v>3</v>
      </c>
      <c r="N25" s="7">
        <f>N24</f>
        <v>526187</v>
      </c>
      <c r="O25" s="7">
        <f>O24</f>
        <v>600510</v>
      </c>
      <c r="P25" s="1"/>
      <c r="Q25" s="18" t="str">
        <f>IF((N24-O24)/O24&gt;0,"▲"&amp;TEXT((N24-O24)/O24,"0.0%"),"▼"&amp;TEXT((N24-O24)/O24,"0.0%"))</f>
        <v>▼-12.4%</v>
      </c>
      <c r="R25" s="18"/>
      <c r="S25" s="18"/>
      <c r="T25" s="18"/>
      <c r="AH25" t="str">
        <f t="shared" ref="AH25:AI25" si="21">AH12</f>
        <v>Wed</v>
      </c>
      <c r="AI25" s="10">
        <f t="shared" si="21"/>
        <v>70383.140000000014</v>
      </c>
      <c r="AJ25" s="7" t="b">
        <f t="shared" si="16"/>
        <v>0</v>
      </c>
      <c r="AK25" s="10">
        <f t="shared" si="17"/>
        <v>75169.571428571435</v>
      </c>
      <c r="AL25">
        <v>3</v>
      </c>
      <c r="AM25" s="7">
        <f t="shared" si="20"/>
        <v>76225.710000000036</v>
      </c>
      <c r="BL25" t="s">
        <v>108</v>
      </c>
      <c r="BM25" s="15">
        <v>6063</v>
      </c>
      <c r="BN25" s="58">
        <v>493</v>
      </c>
      <c r="BO25" s="26">
        <v>8.1312881411842328E-2</v>
      </c>
      <c r="BP25" s="25">
        <v>14429.939999999995</v>
      </c>
      <c r="BQ25" s="25">
        <v>78333.96000000005</v>
      </c>
      <c r="BR25" s="25">
        <v>6369.5600000000177</v>
      </c>
      <c r="BS25" s="25">
        <v>63904.020000000055</v>
      </c>
      <c r="BT25" s="26">
        <v>0.81578947368421073</v>
      </c>
      <c r="BY25" s="31"/>
      <c r="BZ25" s="31"/>
      <c r="CA25" s="30"/>
      <c r="CB25" s="31"/>
      <c r="CC25" s="31"/>
      <c r="CD25" s="31"/>
      <c r="CE25" s="31"/>
      <c r="CF25" s="30"/>
    </row>
    <row r="26" spans="2:90" ht="19.05" customHeight="1" x14ac:dyDescent="0.35">
      <c r="G26" t="s">
        <v>4</v>
      </c>
      <c r="AH26" t="str">
        <f t="shared" ref="AH26:AI26" si="22">AH13</f>
        <v>Thu</v>
      </c>
      <c r="AI26" s="10">
        <f t="shared" si="22"/>
        <v>76225.710000000036</v>
      </c>
      <c r="AJ26" s="7">
        <f t="shared" si="16"/>
        <v>76225.710000000036</v>
      </c>
      <c r="AK26" s="10">
        <f t="shared" si="17"/>
        <v>75169.571428571435</v>
      </c>
      <c r="AQ26" t="str">
        <f>_xlfn.TEXTJOIN(" ",,"The line in the chart indicates",TEXT(AT20,"$#,#"), "average Revenue")</f>
        <v>The line in the chart indicates $1,31,547 average Revenue</v>
      </c>
      <c r="BL26" t="s">
        <v>84</v>
      </c>
      <c r="BM26" s="15">
        <v>5775</v>
      </c>
      <c r="BN26" s="58">
        <v>489</v>
      </c>
      <c r="BO26" s="26">
        <v>8.4675324675324681E-2</v>
      </c>
      <c r="BP26" s="25">
        <v>42850.499999999993</v>
      </c>
      <c r="BQ26" s="25">
        <v>77154.000000000015</v>
      </c>
      <c r="BR26" s="25">
        <v>6533.0399999999881</v>
      </c>
      <c r="BS26" s="25">
        <v>34303.500000000022</v>
      </c>
      <c r="BT26" s="26">
        <v>0.44461077844311397</v>
      </c>
      <c r="BY26" s="31"/>
      <c r="BZ26" s="31"/>
      <c r="CA26" s="30"/>
      <c r="CB26" s="31"/>
      <c r="CC26" s="31"/>
      <c r="CD26" s="31"/>
      <c r="CE26" s="31"/>
      <c r="CF26" s="30"/>
    </row>
    <row r="27" spans="2:90" ht="19.05" customHeight="1" x14ac:dyDescent="0.35">
      <c r="B27" s="15"/>
      <c r="C27" s="1"/>
      <c r="E27" s="1">
        <f>(B24-C24)/C24</f>
        <v>3.6502347292767488E-2</v>
      </c>
      <c r="G27" t="s">
        <v>5</v>
      </c>
      <c r="N27" s="15"/>
      <c r="O27" s="1"/>
      <c r="Q27" s="1">
        <f>(N24-O24)/O24</f>
        <v>-0.12376646517127109</v>
      </c>
      <c r="R27" s="1"/>
      <c r="S27" s="1"/>
      <c r="T27" s="1"/>
      <c r="AH27" t="str">
        <f t="shared" ref="AH27:AI27" si="23">AH14</f>
        <v>Fri</v>
      </c>
      <c r="AI27" s="10">
        <f t="shared" si="23"/>
        <v>73924.259999999951</v>
      </c>
      <c r="AJ27" s="7" t="b">
        <f t="shared" si="16"/>
        <v>0</v>
      </c>
      <c r="AK27" s="10">
        <f t="shared" si="17"/>
        <v>75169.571428571435</v>
      </c>
      <c r="BL27" t="s">
        <v>147</v>
      </c>
      <c r="BM27" s="15">
        <v>5713</v>
      </c>
      <c r="BN27" s="58">
        <v>453</v>
      </c>
      <c r="BO27" s="26">
        <v>7.9292840889200064E-2</v>
      </c>
      <c r="BP27" s="25">
        <v>49246.059999999969</v>
      </c>
      <c r="BQ27" s="25">
        <v>76497.069999999978</v>
      </c>
      <c r="BR27" s="25">
        <v>6065.6700000000092</v>
      </c>
      <c r="BS27" s="25">
        <v>27251.010000000009</v>
      </c>
      <c r="BT27" s="26">
        <v>0.35623599701269626</v>
      </c>
      <c r="BY27" s="31"/>
      <c r="BZ27" s="31"/>
      <c r="CA27" s="30"/>
      <c r="CB27" s="31"/>
      <c r="CC27" s="31"/>
      <c r="CD27" s="31"/>
      <c r="CE27" s="31"/>
      <c r="CF27" s="30"/>
    </row>
    <row r="28" spans="2:90" x14ac:dyDescent="0.35">
      <c r="C28" s="1"/>
      <c r="G28" t="s">
        <v>6</v>
      </c>
      <c r="O28" s="1"/>
      <c r="AH28" t="str">
        <f t="shared" ref="AH28:AI28" si="24">AH15</f>
        <v>Sat</v>
      </c>
      <c r="AI28" s="10">
        <f t="shared" si="24"/>
        <v>70916.86000000003</v>
      </c>
      <c r="AJ28" s="7" t="b">
        <f t="shared" si="16"/>
        <v>0</v>
      </c>
      <c r="AK28" s="10">
        <f t="shared" si="17"/>
        <v>75169.571428571435</v>
      </c>
      <c r="AQ28">
        <v>1</v>
      </c>
      <c r="AR28" s="7">
        <f>LARGE(AR20:$AR$23,AQ28)</f>
        <v>140143.63999999996</v>
      </c>
      <c r="BL28" t="s">
        <v>61</v>
      </c>
      <c r="BM28" s="15">
        <v>6080</v>
      </c>
      <c r="BN28" s="58">
        <v>480</v>
      </c>
      <c r="BO28" s="26">
        <v>7.8947368421052627E-2</v>
      </c>
      <c r="BP28" s="25">
        <v>29062.400000000009</v>
      </c>
      <c r="BQ28" s="25">
        <v>75027.199999999983</v>
      </c>
      <c r="BR28" s="25">
        <v>5923.1999999999844</v>
      </c>
      <c r="BS28" s="25">
        <v>45964.799999999974</v>
      </c>
      <c r="BT28" s="26">
        <v>0.61264181523500794</v>
      </c>
    </row>
    <row r="29" spans="2:90" x14ac:dyDescent="0.35">
      <c r="C29" s="16"/>
      <c r="E29" t="b">
        <f>E27&gt;0</f>
        <v>1</v>
      </c>
      <c r="G29" t="s">
        <v>7</v>
      </c>
      <c r="O29" s="16"/>
      <c r="Q29" t="b">
        <f>Q27&gt;0</f>
        <v>0</v>
      </c>
      <c r="AQ29">
        <v>2</v>
      </c>
      <c r="AR29" s="7">
        <f>LARGE(AR20:$AR$23,AQ29)</f>
        <v>135910.00000000003</v>
      </c>
      <c r="BL29" t="s">
        <v>62</v>
      </c>
      <c r="BM29" s="15">
        <v>6209</v>
      </c>
      <c r="BN29" s="58">
        <v>506</v>
      </c>
      <c r="BO29" s="26">
        <v>8.1494604606216783E-2</v>
      </c>
      <c r="BP29" s="25">
        <v>25767.35000000002</v>
      </c>
      <c r="BQ29" s="25">
        <v>74011.280000000028</v>
      </c>
      <c r="BR29" s="25">
        <v>6031.5200000000123</v>
      </c>
      <c r="BS29" s="25">
        <v>48243.930000000008</v>
      </c>
      <c r="BT29" s="26">
        <v>0.65184563758389247</v>
      </c>
    </row>
    <row r="30" spans="2:90" x14ac:dyDescent="0.35">
      <c r="G30" t="s">
        <v>8</v>
      </c>
      <c r="BL30" t="s">
        <v>73</v>
      </c>
      <c r="BM30" s="15">
        <v>6475</v>
      </c>
      <c r="BN30" s="58">
        <v>541</v>
      </c>
      <c r="BO30" s="26">
        <v>8.3552123552123547E-2</v>
      </c>
      <c r="BP30" s="25">
        <v>19619.250000000007</v>
      </c>
      <c r="BQ30" s="25">
        <v>73232.250000000029</v>
      </c>
      <c r="BR30" s="25">
        <v>6118.7099999999982</v>
      </c>
      <c r="BS30" s="25">
        <v>53613.000000000022</v>
      </c>
      <c r="BT30" s="26">
        <v>0.73209549071618041</v>
      </c>
    </row>
    <row r="31" spans="2:90" x14ac:dyDescent="0.35">
      <c r="G31" t="s">
        <v>9</v>
      </c>
      <c r="AH31" t="str">
        <f>_xlfn.TEXTJOIN(" ",,"The line in the chart indicates",TEXT(AK23,"$#,#"), "average Revenue")</f>
        <v>The line in the chart indicates $75,170 average Revenue</v>
      </c>
      <c r="BL31" t="s">
        <v>154</v>
      </c>
      <c r="BM31" s="15">
        <v>6378</v>
      </c>
      <c r="BN31" s="58">
        <v>474</v>
      </c>
      <c r="BO31" s="26">
        <v>7.4317968015051736E-2</v>
      </c>
      <c r="BP31" s="25">
        <v>26915.160000000003</v>
      </c>
      <c r="BQ31" s="25">
        <v>73028.100000000006</v>
      </c>
      <c r="BR31" s="25">
        <v>5427.3000000000056</v>
      </c>
      <c r="BS31" s="25">
        <v>46112.94</v>
      </c>
      <c r="BT31" s="26">
        <v>0.6314410480349345</v>
      </c>
    </row>
    <row r="32" spans="2:90" x14ac:dyDescent="0.35">
      <c r="G32" t="s">
        <v>10</v>
      </c>
      <c r="BL32" t="s">
        <v>72</v>
      </c>
      <c r="BM32" s="15">
        <v>6621</v>
      </c>
      <c r="BN32" s="58">
        <v>508</v>
      </c>
      <c r="BO32" s="26">
        <v>7.6725570155565623E-2</v>
      </c>
      <c r="BP32" s="25">
        <v>34694.039999999994</v>
      </c>
      <c r="BQ32" s="25">
        <v>72897.209999999977</v>
      </c>
      <c r="BR32" s="25">
        <v>5593.0800000000045</v>
      </c>
      <c r="BS32" s="25">
        <v>38203.169999999984</v>
      </c>
      <c r="BT32" s="26">
        <v>0.52406902815622158</v>
      </c>
    </row>
    <row r="33" spans="7:72" x14ac:dyDescent="0.35">
      <c r="G33" t="s">
        <v>11</v>
      </c>
      <c r="BL33" t="s">
        <v>106</v>
      </c>
      <c r="BM33" s="15">
        <v>6127</v>
      </c>
      <c r="BN33" s="58">
        <v>503</v>
      </c>
      <c r="BO33" s="26">
        <v>8.209564223926881E-2</v>
      </c>
      <c r="BP33" s="25">
        <v>59860.789999999972</v>
      </c>
      <c r="BQ33" s="25">
        <v>72237.329999999973</v>
      </c>
      <c r="BR33" s="25">
        <v>5930.3699999999853</v>
      </c>
      <c r="BS33" s="25">
        <v>12376.54</v>
      </c>
      <c r="BT33" s="26">
        <v>0.17133163698049203</v>
      </c>
    </row>
    <row r="34" spans="7:72" x14ac:dyDescent="0.35">
      <c r="G34" t="s">
        <v>12</v>
      </c>
      <c r="BL34" t="s">
        <v>158</v>
      </c>
      <c r="BM34" s="15">
        <v>6332</v>
      </c>
      <c r="BN34" s="58">
        <v>502</v>
      </c>
      <c r="BO34" s="26">
        <v>7.9279848389134558E-2</v>
      </c>
      <c r="BP34" s="25">
        <v>50022.800000000032</v>
      </c>
      <c r="BQ34" s="25">
        <v>71678.239999999962</v>
      </c>
      <c r="BR34" s="25">
        <v>5682.6399999999967</v>
      </c>
      <c r="BS34" s="25">
        <v>21655.43999999993</v>
      </c>
      <c r="BT34" s="26">
        <v>0.30212014134275539</v>
      </c>
    </row>
    <row r="35" spans="7:72" x14ac:dyDescent="0.35">
      <c r="G35" t="s">
        <v>13</v>
      </c>
      <c r="BL35" t="s">
        <v>109</v>
      </c>
      <c r="BM35" s="15">
        <v>5558</v>
      </c>
      <c r="BN35" s="58">
        <v>483</v>
      </c>
      <c r="BO35" s="26">
        <v>8.6901763224181361E-2</v>
      </c>
      <c r="BP35" s="25">
        <v>27901.159999999993</v>
      </c>
      <c r="BQ35" s="25">
        <v>71475.88</v>
      </c>
      <c r="BR35" s="25">
        <v>6211.379999999991</v>
      </c>
      <c r="BS35" s="25">
        <v>43574.720000000016</v>
      </c>
      <c r="BT35" s="26">
        <v>0.60964230171073108</v>
      </c>
    </row>
    <row r="36" spans="7:72" x14ac:dyDescent="0.35">
      <c r="BL36" t="s">
        <v>81</v>
      </c>
      <c r="BM36" s="15">
        <v>6526</v>
      </c>
      <c r="BN36" s="58">
        <v>564</v>
      </c>
      <c r="BO36" s="26">
        <v>8.6423536622739813E-2</v>
      </c>
      <c r="BP36" s="25">
        <v>52012.220000000008</v>
      </c>
      <c r="BQ36" s="25">
        <v>70741.84</v>
      </c>
      <c r="BR36" s="25">
        <v>6113.7599999999802</v>
      </c>
      <c r="BS36" s="25">
        <v>18729.619999999988</v>
      </c>
      <c r="BT36" s="26">
        <v>0.26476014760147587</v>
      </c>
    </row>
    <row r="37" spans="7:72" ht="3.45" customHeight="1" x14ac:dyDescent="0.35">
      <c r="BL37" t="s">
        <v>137</v>
      </c>
      <c r="BM37" s="15">
        <v>5400</v>
      </c>
      <c r="BN37" s="58">
        <v>428</v>
      </c>
      <c r="BO37" s="26">
        <v>7.9259259259259265E-2</v>
      </c>
      <c r="BP37" s="25">
        <v>21762</v>
      </c>
      <c r="BQ37" s="25">
        <v>69714.000000000015</v>
      </c>
      <c r="BR37" s="25">
        <v>5525.4800000000132</v>
      </c>
      <c r="BS37" s="25">
        <v>47952.000000000015</v>
      </c>
      <c r="BT37" s="26">
        <v>0.68783888458559261</v>
      </c>
    </row>
    <row r="38" spans="7:72" hidden="1" x14ac:dyDescent="0.35">
      <c r="BL38" t="s">
        <v>135</v>
      </c>
      <c r="BM38" s="15">
        <v>5163</v>
      </c>
      <c r="BN38" s="58">
        <v>409</v>
      </c>
      <c r="BO38" s="26">
        <v>7.9217509200077474E-2</v>
      </c>
      <c r="BP38" s="25">
        <v>5163</v>
      </c>
      <c r="BQ38" s="25">
        <v>68254.859999999986</v>
      </c>
      <c r="BR38" s="25">
        <v>5406.9800000000032</v>
      </c>
      <c r="BS38" s="25">
        <v>63091.859999999986</v>
      </c>
      <c r="BT38" s="26">
        <v>0.92435703479576403</v>
      </c>
    </row>
    <row r="39" spans="7:72" ht="33" customHeight="1" x14ac:dyDescent="0.35">
      <c r="S39" s="18"/>
      <c r="BL39" t="s">
        <v>90</v>
      </c>
      <c r="BM39" s="15">
        <v>6202</v>
      </c>
      <c r="BN39" s="58">
        <v>494</v>
      </c>
      <c r="BO39" s="26">
        <v>7.9651725249919383E-2</v>
      </c>
      <c r="BP39" s="25">
        <v>24994.059999999994</v>
      </c>
      <c r="BQ39" s="25">
        <v>68159.979999999981</v>
      </c>
      <c r="BR39" s="25">
        <v>5429.0599999999959</v>
      </c>
      <c r="BS39" s="25">
        <v>43165.919999999984</v>
      </c>
      <c r="BT39" s="26">
        <v>0.63330300272975426</v>
      </c>
    </row>
    <row r="40" spans="7:72" x14ac:dyDescent="0.35">
      <c r="BL40" t="s">
        <v>64</v>
      </c>
      <c r="BM40" s="15">
        <v>6931</v>
      </c>
      <c r="BN40" s="58">
        <v>580</v>
      </c>
      <c r="BO40" s="26">
        <v>8.3682008368200833E-2</v>
      </c>
      <c r="BP40" s="25">
        <v>63210.720000000001</v>
      </c>
      <c r="BQ40" s="25">
        <v>67300.00999999998</v>
      </c>
      <c r="BR40" s="25">
        <v>5631.8000000000184</v>
      </c>
      <c r="BS40" s="25">
        <v>4089.289999999979</v>
      </c>
      <c r="BT40" s="26">
        <v>6.0762100926879212E-2</v>
      </c>
    </row>
    <row r="41" spans="7:72" x14ac:dyDescent="0.35">
      <c r="BL41" t="s">
        <v>105</v>
      </c>
      <c r="BM41" s="15">
        <v>6577</v>
      </c>
      <c r="BN41" s="58">
        <v>528</v>
      </c>
      <c r="BO41" s="26">
        <v>8.0279762809791697E-2</v>
      </c>
      <c r="BP41" s="25">
        <v>55575.649999999994</v>
      </c>
      <c r="BQ41" s="25">
        <v>67151.170000000013</v>
      </c>
      <c r="BR41" s="25">
        <v>5390.8800000000165</v>
      </c>
      <c r="BS41" s="25">
        <v>11575.520000000019</v>
      </c>
      <c r="BT41" s="26">
        <v>0.17238001958863883</v>
      </c>
    </row>
    <row r="42" spans="7:72" x14ac:dyDescent="0.35">
      <c r="BL42" t="s">
        <v>89</v>
      </c>
      <c r="BM42" s="15">
        <v>5817</v>
      </c>
      <c r="BN42" s="58">
        <v>478</v>
      </c>
      <c r="BO42" s="26">
        <v>8.2172941378717557E-2</v>
      </c>
      <c r="BP42" s="25">
        <v>15124.199999999999</v>
      </c>
      <c r="BQ42" s="25">
        <v>65324.90999999996</v>
      </c>
      <c r="BR42" s="25">
        <v>5367.9400000000051</v>
      </c>
      <c r="BS42" s="25">
        <v>50200.709999999963</v>
      </c>
      <c r="BT42" s="26">
        <v>0.76847729296527145</v>
      </c>
    </row>
    <row r="43" spans="7:72" x14ac:dyDescent="0.35">
      <c r="BL43" t="s">
        <v>85</v>
      </c>
      <c r="BM43" s="15">
        <v>5822</v>
      </c>
      <c r="BN43" s="58">
        <v>485</v>
      </c>
      <c r="BO43" s="26">
        <v>8.3304706286499483E-2</v>
      </c>
      <c r="BP43" s="25">
        <v>33884.040000000015</v>
      </c>
      <c r="BQ43" s="25">
        <v>65264.620000000017</v>
      </c>
      <c r="BR43" s="25">
        <v>5436.8500000000149</v>
      </c>
      <c r="BS43" s="25">
        <v>31380.58</v>
      </c>
      <c r="BT43" s="26">
        <v>0.48082069580731479</v>
      </c>
    </row>
    <row r="44" spans="7:72" x14ac:dyDescent="0.35">
      <c r="BL44" t="s">
        <v>139</v>
      </c>
      <c r="BM44" s="15">
        <v>6554</v>
      </c>
      <c r="BN44" s="58">
        <v>544</v>
      </c>
      <c r="BO44" s="26">
        <v>8.3002746414403417E-2</v>
      </c>
      <c r="BP44" s="25">
        <v>42207.760000000009</v>
      </c>
      <c r="BQ44" s="25">
        <v>65015.679999999986</v>
      </c>
      <c r="BR44" s="25">
        <v>5396.4800000000032</v>
      </c>
      <c r="BS44" s="25">
        <v>22807.919999999976</v>
      </c>
      <c r="BT44" s="26">
        <v>0.35080645161290291</v>
      </c>
    </row>
    <row r="45" spans="7:72" x14ac:dyDescent="0.35">
      <c r="BL45" t="s">
        <v>138</v>
      </c>
      <c r="BM45" s="15">
        <v>6221</v>
      </c>
      <c r="BN45" s="58">
        <v>525</v>
      </c>
      <c r="BO45" s="26">
        <v>8.439157691689439E-2</v>
      </c>
      <c r="BP45" s="25">
        <v>8460.5600000000013</v>
      </c>
      <c r="BQ45" s="25">
        <v>64760.61</v>
      </c>
      <c r="BR45" s="25">
        <v>5465.2500000000155</v>
      </c>
      <c r="BS45" s="25">
        <v>56300.05</v>
      </c>
      <c r="BT45" s="26">
        <v>0.86935638808837656</v>
      </c>
    </row>
    <row r="46" spans="7:72" x14ac:dyDescent="0.35">
      <c r="BL46" t="s">
        <v>79</v>
      </c>
      <c r="BM46" s="15">
        <v>6157</v>
      </c>
      <c r="BN46" s="58">
        <v>462</v>
      </c>
      <c r="BO46" s="26">
        <v>7.5036543771317202E-2</v>
      </c>
      <c r="BP46" s="25">
        <v>58922.490000000005</v>
      </c>
      <c r="BQ46" s="25">
        <v>64710.070000000014</v>
      </c>
      <c r="BR46" s="25">
        <v>4855.6200000000026</v>
      </c>
      <c r="BS46" s="25">
        <v>5787.580000000009</v>
      </c>
      <c r="BT46" s="26">
        <v>8.9438629876308393E-2</v>
      </c>
    </row>
    <row r="47" spans="7:72" x14ac:dyDescent="0.35">
      <c r="BL47" t="s">
        <v>63</v>
      </c>
      <c r="BM47" s="15">
        <v>5529</v>
      </c>
      <c r="BN47" s="58">
        <v>433</v>
      </c>
      <c r="BO47" s="26">
        <v>7.8314342557424491E-2</v>
      </c>
      <c r="BP47" s="25">
        <v>12163.8</v>
      </c>
      <c r="BQ47" s="25">
        <v>64081.109999999993</v>
      </c>
      <c r="BR47" s="25">
        <v>5018.4699999999866</v>
      </c>
      <c r="BS47" s="25">
        <v>51917.31</v>
      </c>
      <c r="BT47" s="26">
        <v>0.81018119068162209</v>
      </c>
    </row>
    <row r="48" spans="7:72" x14ac:dyDescent="0.35">
      <c r="BL48" t="s">
        <v>67</v>
      </c>
      <c r="BM48" s="15">
        <v>5522</v>
      </c>
      <c r="BN48" s="58">
        <v>460</v>
      </c>
      <c r="BO48" s="26">
        <v>8.3303151032234693E-2</v>
      </c>
      <c r="BP48" s="25">
        <v>51962.020000000019</v>
      </c>
      <c r="BQ48" s="25">
        <v>63834.319999999949</v>
      </c>
      <c r="BR48" s="25">
        <v>5317.5999999999985</v>
      </c>
      <c r="BS48" s="25">
        <v>11872.29999999993</v>
      </c>
      <c r="BT48" s="26">
        <v>0.18598615916954922</v>
      </c>
    </row>
    <row r="49" spans="64:72" x14ac:dyDescent="0.35">
      <c r="BL49" t="s">
        <v>157</v>
      </c>
      <c r="BM49" s="15">
        <v>5934</v>
      </c>
      <c r="BN49" s="58">
        <v>450</v>
      </c>
      <c r="BO49" s="26">
        <v>7.583417593528817E-2</v>
      </c>
      <c r="BP49" s="25">
        <v>8485.619999999999</v>
      </c>
      <c r="BQ49" s="25">
        <v>63315.77999999997</v>
      </c>
      <c r="BR49" s="25">
        <v>4801.5</v>
      </c>
      <c r="BS49" s="25">
        <v>54830.159999999974</v>
      </c>
      <c r="BT49" s="26">
        <v>0.865979381443299</v>
      </c>
    </row>
    <row r="50" spans="64:72" x14ac:dyDescent="0.35">
      <c r="BL50" t="s">
        <v>120</v>
      </c>
      <c r="BM50" s="15">
        <v>5234</v>
      </c>
      <c r="BN50" s="58">
        <v>410</v>
      </c>
      <c r="BO50" s="26">
        <v>7.8333970194879629E-2</v>
      </c>
      <c r="BP50" s="25">
        <v>50979.159999999989</v>
      </c>
      <c r="BQ50" s="25">
        <v>61447.159999999982</v>
      </c>
      <c r="BR50" s="25">
        <v>4813.3999999999969</v>
      </c>
      <c r="BS50" s="25">
        <v>10467.999999999993</v>
      </c>
      <c r="BT50" s="26">
        <v>0.17035775127768307</v>
      </c>
    </row>
    <row r="51" spans="64:72" x14ac:dyDescent="0.35">
      <c r="BL51" t="s">
        <v>114</v>
      </c>
      <c r="BM51" s="15">
        <v>5795</v>
      </c>
      <c r="BN51" s="58">
        <v>460</v>
      </c>
      <c r="BO51" s="26">
        <v>7.9378774805867122E-2</v>
      </c>
      <c r="BP51" s="25">
        <v>19007.599999999999</v>
      </c>
      <c r="BQ51" s="25">
        <v>61195.200000000019</v>
      </c>
      <c r="BR51" s="25">
        <v>4857.5999999999958</v>
      </c>
      <c r="BS51" s="25">
        <v>42187.60000000002</v>
      </c>
      <c r="BT51" s="26">
        <v>0.68939393939393956</v>
      </c>
    </row>
    <row r="52" spans="64:72" x14ac:dyDescent="0.35">
      <c r="BL52" t="s">
        <v>88</v>
      </c>
      <c r="BM52" s="15">
        <v>6230</v>
      </c>
      <c r="BN52" s="58">
        <v>525</v>
      </c>
      <c r="BO52" s="26">
        <v>8.4269662921348312E-2</v>
      </c>
      <c r="BP52" s="25">
        <v>20932.80000000001</v>
      </c>
      <c r="BQ52" s="25">
        <v>60431.000000000007</v>
      </c>
      <c r="BR52" s="25">
        <v>5092.5000000000045</v>
      </c>
      <c r="BS52" s="25">
        <v>39498.199999999997</v>
      </c>
      <c r="BT52" s="26">
        <v>0.65360824742268031</v>
      </c>
    </row>
    <row r="53" spans="64:72" x14ac:dyDescent="0.35">
      <c r="BL53" t="s">
        <v>60</v>
      </c>
      <c r="BM53" s="15">
        <v>5352</v>
      </c>
      <c r="BN53" s="58">
        <v>416</v>
      </c>
      <c r="BO53" s="26">
        <v>7.7727952167414044E-2</v>
      </c>
      <c r="BP53" s="25">
        <v>27669.84</v>
      </c>
      <c r="BQ53" s="25">
        <v>60156.480000000032</v>
      </c>
      <c r="BR53" s="25">
        <v>4675.8399999999965</v>
      </c>
      <c r="BS53" s="25">
        <v>32486.640000000032</v>
      </c>
      <c r="BT53" s="26">
        <v>0.54003558718861233</v>
      </c>
    </row>
    <row r="54" spans="64:72" x14ac:dyDescent="0.35">
      <c r="BL54" t="s">
        <v>141</v>
      </c>
      <c r="BM54" s="15">
        <v>5862</v>
      </c>
      <c r="BN54" s="58">
        <v>498</v>
      </c>
      <c r="BO54" s="26">
        <v>8.4953940634595701E-2</v>
      </c>
      <c r="BP54" s="25">
        <v>27727.26</v>
      </c>
      <c r="BQ54" s="25">
        <v>59792.399999999951</v>
      </c>
      <c r="BR54" s="25">
        <v>5079.6000000000022</v>
      </c>
      <c r="BS54" s="25">
        <v>32065.139999999952</v>
      </c>
      <c r="BT54" s="26">
        <v>0.53627450980392122</v>
      </c>
    </row>
    <row r="55" spans="64:72" x14ac:dyDescent="0.35">
      <c r="BL55" t="s">
        <v>103</v>
      </c>
      <c r="BM55" s="15">
        <v>6761</v>
      </c>
      <c r="BN55" s="58">
        <v>532</v>
      </c>
      <c r="BO55" s="26">
        <v>7.8686584824730066E-2</v>
      </c>
      <c r="BP55" s="25">
        <v>35021.979999999981</v>
      </c>
      <c r="BQ55" s="25">
        <v>59091.139999999992</v>
      </c>
      <c r="BR55" s="25">
        <v>4649.6799999999967</v>
      </c>
      <c r="BS55" s="25">
        <v>24069.160000000011</v>
      </c>
      <c r="BT55" s="26">
        <v>0.40732265446224281</v>
      </c>
    </row>
    <row r="56" spans="64:72" x14ac:dyDescent="0.35">
      <c r="BL56" t="s">
        <v>115</v>
      </c>
      <c r="BM56" s="15">
        <v>4891</v>
      </c>
      <c r="BN56" s="58">
        <v>363</v>
      </c>
      <c r="BO56" s="26">
        <v>7.4217951339194441E-2</v>
      </c>
      <c r="BP56" s="25">
        <v>46855.779999999992</v>
      </c>
      <c r="BQ56" s="25">
        <v>58643.09</v>
      </c>
      <c r="BR56" s="25">
        <v>4352.3699999999981</v>
      </c>
      <c r="BS56" s="25">
        <v>11787.310000000005</v>
      </c>
      <c r="BT56" s="26">
        <v>0.20100083402835706</v>
      </c>
    </row>
    <row r="57" spans="64:72" x14ac:dyDescent="0.35">
      <c r="BL57" t="s">
        <v>92</v>
      </c>
      <c r="BM57" s="15">
        <v>6681</v>
      </c>
      <c r="BN57" s="58">
        <v>481</v>
      </c>
      <c r="BO57" s="26">
        <v>7.1995210297859602E-2</v>
      </c>
      <c r="BP57" s="25">
        <v>55986.780000000028</v>
      </c>
      <c r="BQ57" s="25">
        <v>57991.07999999998</v>
      </c>
      <c r="BR57" s="25">
        <v>4175.0799999999972</v>
      </c>
      <c r="BS57" s="25">
        <v>2004.299999999952</v>
      </c>
      <c r="BT57" s="26">
        <v>3.4562211981566004E-2</v>
      </c>
    </row>
    <row r="58" spans="64:72" x14ac:dyDescent="0.35">
      <c r="BL58" t="s">
        <v>126</v>
      </c>
      <c r="BM58" s="15">
        <v>7041</v>
      </c>
      <c r="BN58" s="58">
        <v>571</v>
      </c>
      <c r="BO58" s="26">
        <v>8.1096435165459446E-2</v>
      </c>
      <c r="BP58" s="25">
        <v>27248.669999999984</v>
      </c>
      <c r="BQ58" s="25">
        <v>55623.899999999958</v>
      </c>
      <c r="BR58" s="25">
        <v>4510.9000000000033</v>
      </c>
      <c r="BS58" s="25">
        <v>28375.229999999974</v>
      </c>
      <c r="BT58" s="26">
        <v>0.51012658227848096</v>
      </c>
    </row>
    <row r="59" spans="64:72" x14ac:dyDescent="0.35">
      <c r="BL59" t="s">
        <v>155</v>
      </c>
      <c r="BM59" s="15">
        <v>6030</v>
      </c>
      <c r="BN59" s="58">
        <v>495</v>
      </c>
      <c r="BO59" s="26">
        <v>8.2089552238805971E-2</v>
      </c>
      <c r="BP59" s="25">
        <v>56621.69999999999</v>
      </c>
      <c r="BQ59" s="25">
        <v>54872.999999999956</v>
      </c>
      <c r="BR59" s="25">
        <v>4504.4999999999973</v>
      </c>
      <c r="BS59" s="25">
        <v>-1748.7000000000335</v>
      </c>
      <c r="BT59" s="26">
        <v>-3.1868131868132504E-2</v>
      </c>
    </row>
    <row r="60" spans="64:72" x14ac:dyDescent="0.35">
      <c r="BL60" t="s">
        <v>94</v>
      </c>
      <c r="BM60" s="15">
        <v>6325</v>
      </c>
      <c r="BN60" s="58">
        <v>519</v>
      </c>
      <c r="BO60" s="26">
        <v>8.2055335968379453E-2</v>
      </c>
      <c r="BP60" s="25">
        <v>36684.999999999985</v>
      </c>
      <c r="BQ60" s="25">
        <v>53066.749999999985</v>
      </c>
      <c r="BR60" s="25">
        <v>4354.4099999999971</v>
      </c>
      <c r="BS60" s="25">
        <v>16381.75</v>
      </c>
      <c r="BT60" s="26">
        <v>0.30870083432657935</v>
      </c>
    </row>
    <row r="61" spans="64:72" x14ac:dyDescent="0.35">
      <c r="BL61" t="s">
        <v>80</v>
      </c>
      <c r="BM61" s="15">
        <v>6815</v>
      </c>
      <c r="BN61" s="58">
        <v>480</v>
      </c>
      <c r="BO61" s="26">
        <v>7.0432868672046955E-2</v>
      </c>
      <c r="BP61" s="25">
        <v>66582.550000000032</v>
      </c>
      <c r="BQ61" s="25">
        <v>52543.650000000023</v>
      </c>
      <c r="BR61" s="25">
        <v>3700.8000000000125</v>
      </c>
      <c r="BS61" s="25">
        <v>-14038.900000000009</v>
      </c>
      <c r="BT61" s="26">
        <v>-0.26718547341115439</v>
      </c>
    </row>
    <row r="62" spans="64:72" x14ac:dyDescent="0.35">
      <c r="BL62" t="s">
        <v>65</v>
      </c>
      <c r="BM62" s="15">
        <v>6349</v>
      </c>
      <c r="BN62" s="58">
        <v>526</v>
      </c>
      <c r="BO62" s="26">
        <v>8.2847692550007873E-2</v>
      </c>
      <c r="BP62" s="25">
        <v>32697.35000000002</v>
      </c>
      <c r="BQ62" s="25">
        <v>51553.879999999968</v>
      </c>
      <c r="BR62" s="25">
        <v>4271.1199999999917</v>
      </c>
      <c r="BS62" s="25">
        <v>18856.529999999948</v>
      </c>
      <c r="BT62" s="26">
        <v>0.36576354679802875</v>
      </c>
    </row>
    <row r="63" spans="64:72" x14ac:dyDescent="0.35">
      <c r="BL63" t="s">
        <v>153</v>
      </c>
      <c r="BM63" s="15">
        <v>5930</v>
      </c>
      <c r="BN63" s="58">
        <v>472</v>
      </c>
      <c r="BO63" s="26">
        <v>7.9595278246205728E-2</v>
      </c>
      <c r="BP63" s="25">
        <v>24372.300000000014</v>
      </c>
      <c r="BQ63" s="25">
        <v>51057.299999999974</v>
      </c>
      <c r="BR63" s="25">
        <v>4063.9200000000046</v>
      </c>
      <c r="BS63" s="25">
        <v>26684.99999999996</v>
      </c>
      <c r="BT63" s="26">
        <v>0.52264808362369286</v>
      </c>
    </row>
    <row r="64" spans="64:72" x14ac:dyDescent="0.35">
      <c r="BL64" t="s">
        <v>125</v>
      </c>
      <c r="BM64" s="15">
        <v>6161</v>
      </c>
      <c r="BN64" s="58">
        <v>494</v>
      </c>
      <c r="BO64" s="26">
        <v>8.0181788670670343E-2</v>
      </c>
      <c r="BP64" s="25">
        <v>23350.190000000006</v>
      </c>
      <c r="BQ64" s="25">
        <v>50273.759999999995</v>
      </c>
      <c r="BR64" s="25">
        <v>4031.0399999999986</v>
      </c>
      <c r="BS64" s="25">
        <v>26923.569999999989</v>
      </c>
      <c r="BT64" s="26">
        <v>0.53553921568627438</v>
      </c>
    </row>
    <row r="65" spans="64:72" x14ac:dyDescent="0.35">
      <c r="BL65" t="s">
        <v>127</v>
      </c>
      <c r="BM65" s="15">
        <v>5486</v>
      </c>
      <c r="BN65" s="58">
        <v>495</v>
      </c>
      <c r="BO65" s="26">
        <v>9.0229675537732409E-2</v>
      </c>
      <c r="BP65" s="25">
        <v>25509.9</v>
      </c>
      <c r="BQ65" s="25">
        <v>49922.600000000028</v>
      </c>
      <c r="BR65" s="25">
        <v>4504.4999999999973</v>
      </c>
      <c r="BS65" s="25">
        <v>24412.700000000026</v>
      </c>
      <c r="BT65" s="26">
        <v>0.48901098901098927</v>
      </c>
    </row>
    <row r="66" spans="64:72" x14ac:dyDescent="0.35">
      <c r="BL66" t="s">
        <v>82</v>
      </c>
      <c r="BM66" s="15">
        <v>5503</v>
      </c>
      <c r="BN66" s="58">
        <v>434</v>
      </c>
      <c r="BO66" s="26">
        <v>7.8866073051063051E-2</v>
      </c>
      <c r="BP66" s="25">
        <v>17939.780000000002</v>
      </c>
      <c r="BQ66" s="25">
        <v>49306.880000000012</v>
      </c>
      <c r="BR66" s="25">
        <v>3888.6400000000108</v>
      </c>
      <c r="BS66" s="25">
        <v>31367.100000000009</v>
      </c>
      <c r="BT66" s="26">
        <v>0.6361607142857143</v>
      </c>
    </row>
    <row r="67" spans="64:72" x14ac:dyDescent="0.35">
      <c r="BL67" t="s">
        <v>131</v>
      </c>
      <c r="BM67" s="15">
        <v>6478</v>
      </c>
      <c r="BN67" s="58">
        <v>519</v>
      </c>
      <c r="BO67" s="26">
        <v>8.0117320160543376E-2</v>
      </c>
      <c r="BP67" s="25">
        <v>22608.219999999994</v>
      </c>
      <c r="BQ67" s="25">
        <v>46382.479999999996</v>
      </c>
      <c r="BR67" s="25">
        <v>3716.0399999999981</v>
      </c>
      <c r="BS67" s="25">
        <v>23774.260000000002</v>
      </c>
      <c r="BT67" s="26">
        <v>0.51256983240223475</v>
      </c>
    </row>
    <row r="68" spans="64:72" x14ac:dyDescent="0.35">
      <c r="BL68" t="s">
        <v>97</v>
      </c>
      <c r="BM68" s="15">
        <v>6033</v>
      </c>
      <c r="BN68" s="58">
        <v>485</v>
      </c>
      <c r="BO68" s="26">
        <v>8.0391181833250461E-2</v>
      </c>
      <c r="BP68" s="25">
        <v>17375.040000000012</v>
      </c>
      <c r="BQ68" s="25">
        <v>46152.450000000012</v>
      </c>
      <c r="BR68" s="25">
        <v>3710.2499999999982</v>
      </c>
      <c r="BS68" s="25">
        <v>28777.41</v>
      </c>
      <c r="BT68" s="26">
        <v>0.62352941176470578</v>
      </c>
    </row>
    <row r="69" spans="64:72" x14ac:dyDescent="0.35">
      <c r="BL69" t="s">
        <v>152</v>
      </c>
      <c r="BM69" s="15">
        <v>6099</v>
      </c>
      <c r="BN69" s="58">
        <v>459</v>
      </c>
      <c r="BO69" s="26">
        <v>7.5258239055582876E-2</v>
      </c>
      <c r="BP69" s="25">
        <v>45864.480000000003</v>
      </c>
      <c r="BQ69" s="25">
        <v>45803.489999999991</v>
      </c>
      <c r="BR69" s="25">
        <v>3447.0899999999992</v>
      </c>
      <c r="BS69" s="25">
        <v>-60.990000000012515</v>
      </c>
      <c r="BT69" s="26">
        <v>-1.331557922769914E-3</v>
      </c>
    </row>
    <row r="70" spans="64:72" x14ac:dyDescent="0.35">
      <c r="BL70" t="s">
        <v>102</v>
      </c>
      <c r="BM70" s="15">
        <v>5760</v>
      </c>
      <c r="BN70" s="58">
        <v>491</v>
      </c>
      <c r="BO70" s="26">
        <v>8.5243055555555558E-2</v>
      </c>
      <c r="BP70" s="25">
        <v>52992.000000000007</v>
      </c>
      <c r="BQ70" s="25">
        <v>44524.799999999974</v>
      </c>
      <c r="BR70" s="25">
        <v>3795.4300000000076</v>
      </c>
      <c r="BS70" s="25">
        <v>-8467.2000000000335</v>
      </c>
      <c r="BT70" s="26">
        <v>-0.19016817593790514</v>
      </c>
    </row>
    <row r="71" spans="64:72" x14ac:dyDescent="0.35">
      <c r="BL71" t="s">
        <v>129</v>
      </c>
      <c r="BM71" s="15">
        <v>7458</v>
      </c>
      <c r="BN71" s="58">
        <v>560</v>
      </c>
      <c r="BO71" s="26">
        <v>7.5087154733172429E-2</v>
      </c>
      <c r="BP71" s="25">
        <v>59141.94</v>
      </c>
      <c r="BQ71" s="25">
        <v>42883.5</v>
      </c>
      <c r="BR71" s="25">
        <v>3220</v>
      </c>
      <c r="BS71" s="25">
        <v>-16258.440000000002</v>
      </c>
      <c r="BT71" s="26">
        <v>-0.37913043478260877</v>
      </c>
    </row>
    <row r="72" spans="64:72" x14ac:dyDescent="0.35">
      <c r="BL72" t="s">
        <v>111</v>
      </c>
      <c r="BM72" s="15">
        <v>5857</v>
      </c>
      <c r="BN72" s="58">
        <v>446</v>
      </c>
      <c r="BO72" s="26">
        <v>7.6148198736554554E-2</v>
      </c>
      <c r="BP72" s="25">
        <v>42638.960000000006</v>
      </c>
      <c r="BQ72" s="25">
        <v>41526.130000000012</v>
      </c>
      <c r="BR72" s="25">
        <v>3162.1400000000044</v>
      </c>
      <c r="BS72" s="25">
        <v>-1112.8299999999945</v>
      </c>
      <c r="BT72" s="26">
        <v>-2.6798307475317206E-2</v>
      </c>
    </row>
    <row r="73" spans="64:72" x14ac:dyDescent="0.35">
      <c r="BL73" t="s">
        <v>149</v>
      </c>
      <c r="BM73" s="15">
        <v>5384</v>
      </c>
      <c r="BN73" s="58">
        <v>460</v>
      </c>
      <c r="BO73" s="26">
        <v>8.5438335809806837E-2</v>
      </c>
      <c r="BP73" s="25">
        <v>24443.360000000001</v>
      </c>
      <c r="BQ73" s="25">
        <v>41241.440000000002</v>
      </c>
      <c r="BR73" s="25">
        <v>3523.5999999999985</v>
      </c>
      <c r="BS73" s="25">
        <v>16798.080000000002</v>
      </c>
      <c r="BT73" s="26">
        <v>0.40731070496083555</v>
      </c>
    </row>
    <row r="74" spans="64:72" x14ac:dyDescent="0.35">
      <c r="BL74" t="s">
        <v>116</v>
      </c>
      <c r="BM74" s="15">
        <v>6860</v>
      </c>
      <c r="BN74" s="58">
        <v>555</v>
      </c>
      <c r="BO74" s="26">
        <v>8.0903790087463553E-2</v>
      </c>
      <c r="BP74" s="25">
        <v>14749.000000000002</v>
      </c>
      <c r="BQ74" s="25">
        <v>40816.999999999978</v>
      </c>
      <c r="BR74" s="25">
        <v>3302.2500000000068</v>
      </c>
      <c r="BS74" s="25">
        <v>26067.999999999978</v>
      </c>
      <c r="BT74" s="26">
        <v>0.63865546218487379</v>
      </c>
    </row>
    <row r="75" spans="64:72" x14ac:dyDescent="0.35">
      <c r="BL75" t="s">
        <v>99</v>
      </c>
      <c r="BM75" s="15">
        <v>6194</v>
      </c>
      <c r="BN75" s="58">
        <v>485</v>
      </c>
      <c r="BO75" s="26">
        <v>7.830158217629965E-2</v>
      </c>
      <c r="BP75" s="25">
        <v>60515.379999999976</v>
      </c>
      <c r="BQ75" s="25">
        <v>38774.439999999995</v>
      </c>
      <c r="BR75" s="25">
        <v>3036.0999999999976</v>
      </c>
      <c r="BS75" s="25">
        <v>-21740.939999999981</v>
      </c>
      <c r="BT75" s="26">
        <v>-0.56070287539936059</v>
      </c>
    </row>
    <row r="76" spans="64:72" x14ac:dyDescent="0.35">
      <c r="BL76" t="s">
        <v>74</v>
      </c>
      <c r="BM76" s="15">
        <v>6776</v>
      </c>
      <c r="BN76" s="58">
        <v>510</v>
      </c>
      <c r="BO76" s="26">
        <v>7.526564344746163E-2</v>
      </c>
      <c r="BP76" s="25">
        <v>67624.479999999996</v>
      </c>
      <c r="BQ76" s="25">
        <v>38555.439999999995</v>
      </c>
      <c r="BR76" s="25">
        <v>2901.9000000000106</v>
      </c>
      <c r="BS76" s="25">
        <v>-29069.040000000001</v>
      </c>
      <c r="BT76" s="26">
        <v>-0.75395430579964862</v>
      </c>
    </row>
    <row r="77" spans="64:72" x14ac:dyDescent="0.35">
      <c r="BL77" t="s">
        <v>130</v>
      </c>
      <c r="BM77" s="15">
        <v>5310</v>
      </c>
      <c r="BN77" s="58">
        <v>449</v>
      </c>
      <c r="BO77" s="26">
        <v>8.4557438794726936E-2</v>
      </c>
      <c r="BP77" s="25">
        <v>30001.499999999985</v>
      </c>
      <c r="BQ77" s="25">
        <v>38444.400000000001</v>
      </c>
      <c r="BR77" s="25">
        <v>3250.760000000002</v>
      </c>
      <c r="BS77" s="25">
        <v>8442.900000000016</v>
      </c>
      <c r="BT77" s="26">
        <v>0.2196132596685087</v>
      </c>
    </row>
    <row r="78" spans="64:72" x14ac:dyDescent="0.35">
      <c r="BL78" t="s">
        <v>69</v>
      </c>
      <c r="BM78" s="15">
        <v>5379</v>
      </c>
      <c r="BN78" s="58">
        <v>472</v>
      </c>
      <c r="BO78" s="26">
        <v>8.7748652165830082E-2</v>
      </c>
      <c r="BP78" s="25">
        <v>35393.819999999992</v>
      </c>
      <c r="BQ78" s="25">
        <v>37760.580000000016</v>
      </c>
      <c r="BR78" s="25">
        <v>3313.4399999999928</v>
      </c>
      <c r="BS78" s="25">
        <v>2366.7600000000239</v>
      </c>
      <c r="BT78" s="26">
        <v>6.2678062678063279E-2</v>
      </c>
    </row>
    <row r="79" spans="64:72" x14ac:dyDescent="0.35">
      <c r="BL79" t="s">
        <v>121</v>
      </c>
      <c r="BM79" s="15">
        <v>5385</v>
      </c>
      <c r="BN79" s="58">
        <v>457</v>
      </c>
      <c r="BO79" s="26">
        <v>8.4865366759517183E-2</v>
      </c>
      <c r="BP79" s="25">
        <v>12223.949999999992</v>
      </c>
      <c r="BQ79" s="25">
        <v>37479.600000000006</v>
      </c>
      <c r="BR79" s="25">
        <v>3180.7200000000057</v>
      </c>
      <c r="BS79" s="25">
        <v>25255.650000000016</v>
      </c>
      <c r="BT79" s="26">
        <v>0.67385057471264398</v>
      </c>
    </row>
    <row r="80" spans="64:72" x14ac:dyDescent="0.35">
      <c r="BL80" t="s">
        <v>136</v>
      </c>
      <c r="BM80" s="15">
        <v>5969</v>
      </c>
      <c r="BN80" s="58">
        <v>487</v>
      </c>
      <c r="BO80" s="26">
        <v>8.1588205729602944E-2</v>
      </c>
      <c r="BP80" s="25">
        <v>7401.5599999999949</v>
      </c>
      <c r="BQ80" s="25">
        <v>37127.180000000008</v>
      </c>
      <c r="BR80" s="25">
        <v>3029.1400000000021</v>
      </c>
      <c r="BS80" s="25">
        <v>29725.620000000014</v>
      </c>
      <c r="BT80" s="26">
        <v>0.80064308681672047</v>
      </c>
    </row>
    <row r="81" spans="64:72" x14ac:dyDescent="0.35">
      <c r="BL81" t="s">
        <v>107</v>
      </c>
      <c r="BM81" s="15">
        <v>5875</v>
      </c>
      <c r="BN81" s="58">
        <v>456</v>
      </c>
      <c r="BO81" s="26">
        <v>7.7617021276595741E-2</v>
      </c>
      <c r="BP81" s="25">
        <v>33311.250000000015</v>
      </c>
      <c r="BQ81" s="25">
        <v>36072.499999999993</v>
      </c>
      <c r="BR81" s="25">
        <v>2799.8399999999983</v>
      </c>
      <c r="BS81" s="25">
        <v>2761.2499999999782</v>
      </c>
      <c r="BT81" s="26">
        <v>7.6547231270357716E-2</v>
      </c>
    </row>
    <row r="82" spans="64:72" x14ac:dyDescent="0.35">
      <c r="BL82" t="s">
        <v>124</v>
      </c>
      <c r="BM82" s="15">
        <v>5180</v>
      </c>
      <c r="BN82" s="58">
        <v>452</v>
      </c>
      <c r="BO82" s="26">
        <v>8.7258687258687254E-2</v>
      </c>
      <c r="BP82" s="25">
        <v>43356.600000000042</v>
      </c>
      <c r="BQ82" s="25">
        <v>36052.800000000003</v>
      </c>
      <c r="BR82" s="25">
        <v>3145.920000000006</v>
      </c>
      <c r="BS82" s="25">
        <v>-7303.8000000000393</v>
      </c>
      <c r="BT82" s="26">
        <v>-0.2025862068965528</v>
      </c>
    </row>
    <row r="83" spans="64:72" x14ac:dyDescent="0.35">
      <c r="BL83" t="s">
        <v>93</v>
      </c>
      <c r="BM83" s="15">
        <v>5107</v>
      </c>
      <c r="BN83" s="58">
        <v>404</v>
      </c>
      <c r="BO83" s="26">
        <v>7.9107107891129819E-2</v>
      </c>
      <c r="BP83" s="25">
        <v>21960.100000000002</v>
      </c>
      <c r="BQ83" s="25">
        <v>34982.950000000012</v>
      </c>
      <c r="BR83" s="25">
        <v>2767.4000000000015</v>
      </c>
      <c r="BS83" s="25">
        <v>13022.850000000009</v>
      </c>
      <c r="BT83" s="26">
        <v>0.37226277372262789</v>
      </c>
    </row>
    <row r="84" spans="64:72" x14ac:dyDescent="0.35">
      <c r="BL84" t="s">
        <v>134</v>
      </c>
      <c r="BM84" s="15">
        <v>5950</v>
      </c>
      <c r="BN84" s="58">
        <v>499</v>
      </c>
      <c r="BO84" s="26">
        <v>8.3865546218487394E-2</v>
      </c>
      <c r="BP84" s="25">
        <v>15469.999999999995</v>
      </c>
      <c r="BQ84" s="25">
        <v>33914.999999999985</v>
      </c>
      <c r="BR84" s="25">
        <v>2844.3000000000065</v>
      </c>
      <c r="BS84" s="25">
        <v>18444.999999999993</v>
      </c>
      <c r="BT84" s="26">
        <v>0.54385964912280704</v>
      </c>
    </row>
    <row r="85" spans="64:72" x14ac:dyDescent="0.35">
      <c r="BL85" t="s">
        <v>128</v>
      </c>
      <c r="BM85" s="15">
        <v>5622</v>
      </c>
      <c r="BN85" s="58">
        <v>478</v>
      </c>
      <c r="BO85" s="26">
        <v>8.5023123443614373E-2</v>
      </c>
      <c r="BP85" s="25">
        <v>29571.719999999998</v>
      </c>
      <c r="BQ85" s="25">
        <v>33844.439999999995</v>
      </c>
      <c r="BR85" s="25">
        <v>2877.5599999999927</v>
      </c>
      <c r="BS85" s="25">
        <v>4272.7199999999975</v>
      </c>
      <c r="BT85" s="26">
        <v>0.12624584717607967</v>
      </c>
    </row>
    <row r="86" spans="64:72" x14ac:dyDescent="0.35">
      <c r="BL86" t="s">
        <v>148</v>
      </c>
      <c r="BM86" s="15">
        <v>5438</v>
      </c>
      <c r="BN86" s="58">
        <v>466</v>
      </c>
      <c r="BO86" s="26">
        <v>8.5693269584406026E-2</v>
      </c>
      <c r="BP86" s="25">
        <v>10440.959999999995</v>
      </c>
      <c r="BQ86" s="25">
        <v>31703.540000000008</v>
      </c>
      <c r="BR86" s="25">
        <v>2716.7800000000084</v>
      </c>
      <c r="BS86" s="25">
        <v>21262.580000000013</v>
      </c>
      <c r="BT86" s="26">
        <v>0.67066895368782187</v>
      </c>
    </row>
    <row r="87" spans="64:72" x14ac:dyDescent="0.35">
      <c r="BL87" t="s">
        <v>122</v>
      </c>
      <c r="BM87" s="15">
        <v>6024</v>
      </c>
      <c r="BN87" s="58">
        <v>493</v>
      </c>
      <c r="BO87" s="26">
        <v>8.183930942895086E-2</v>
      </c>
      <c r="BP87" s="25">
        <v>21324.960000000006</v>
      </c>
      <c r="BQ87" s="25">
        <v>31264.559999999998</v>
      </c>
      <c r="BR87" s="25">
        <v>2558.6700000000073</v>
      </c>
      <c r="BS87" s="25">
        <v>9939.5999999999913</v>
      </c>
      <c r="BT87" s="26">
        <v>0.3179190751445084</v>
      </c>
    </row>
    <row r="88" spans="64:72" x14ac:dyDescent="0.35">
      <c r="BL88" t="s">
        <v>98</v>
      </c>
      <c r="BM88" s="15">
        <v>5819</v>
      </c>
      <c r="BN88" s="58">
        <v>489</v>
      </c>
      <c r="BO88" s="26">
        <v>8.4035057570029215E-2</v>
      </c>
      <c r="BP88" s="25">
        <v>32819.160000000025</v>
      </c>
      <c r="BQ88" s="25">
        <v>31248.02999999997</v>
      </c>
      <c r="BR88" s="25">
        <v>2625.929999999998</v>
      </c>
      <c r="BS88" s="25">
        <v>-1571.1300000000556</v>
      </c>
      <c r="BT88" s="26">
        <v>-5.0279329608940375E-2</v>
      </c>
    </row>
    <row r="89" spans="64:72" x14ac:dyDescent="0.35">
      <c r="BL89" t="s">
        <v>144</v>
      </c>
      <c r="BM89" s="15">
        <v>5853</v>
      </c>
      <c r="BN89" s="58">
        <v>422</v>
      </c>
      <c r="BO89" s="26">
        <v>7.2099777891679484E-2</v>
      </c>
      <c r="BP89" s="25">
        <v>55837.620000000024</v>
      </c>
      <c r="BQ89" s="25">
        <v>30728.25</v>
      </c>
      <c r="BR89" s="25">
        <v>2215.5</v>
      </c>
      <c r="BS89" s="25">
        <v>-25109.370000000024</v>
      </c>
      <c r="BT89" s="26">
        <v>-0.81714285714285795</v>
      </c>
    </row>
    <row r="90" spans="64:72" x14ac:dyDescent="0.35">
      <c r="BL90" t="s">
        <v>142</v>
      </c>
      <c r="BM90" s="15">
        <v>5709</v>
      </c>
      <c r="BN90" s="58">
        <v>429</v>
      </c>
      <c r="BO90" s="26">
        <v>7.5144508670520235E-2</v>
      </c>
      <c r="BP90" s="25">
        <v>28944.63</v>
      </c>
      <c r="BQ90" s="25">
        <v>29629.709999999988</v>
      </c>
      <c r="BR90" s="25">
        <v>2226.5100000000039</v>
      </c>
      <c r="BS90" s="25">
        <v>685.07999999998719</v>
      </c>
      <c r="BT90" s="26">
        <v>2.312138728323657E-2</v>
      </c>
    </row>
    <row r="91" spans="64:72" x14ac:dyDescent="0.35">
      <c r="BL91" t="s">
        <v>156</v>
      </c>
      <c r="BM91" s="15">
        <v>6191</v>
      </c>
      <c r="BN91" s="58">
        <v>498</v>
      </c>
      <c r="BO91" s="26">
        <v>8.0439347439832012E-2</v>
      </c>
      <c r="BP91" s="25">
        <v>34483.870000000003</v>
      </c>
      <c r="BQ91" s="25">
        <v>29592.979999999996</v>
      </c>
      <c r="BR91" s="25">
        <v>2380.4399999999987</v>
      </c>
      <c r="BS91" s="25">
        <v>-4890.8900000000067</v>
      </c>
      <c r="BT91" s="26">
        <v>-0.16527196652719689</v>
      </c>
    </row>
    <row r="92" spans="64:72" x14ac:dyDescent="0.35">
      <c r="BL92" t="s">
        <v>104</v>
      </c>
      <c r="BM92" s="15">
        <v>6749</v>
      </c>
      <c r="BN92" s="58">
        <v>527</v>
      </c>
      <c r="BO92" s="26">
        <v>7.8085642317380355E-2</v>
      </c>
      <c r="BP92" s="25">
        <v>13093.060000000001</v>
      </c>
      <c r="BQ92" s="25">
        <v>28480.779999999995</v>
      </c>
      <c r="BR92" s="25">
        <v>2223.9400000000005</v>
      </c>
      <c r="BS92" s="25">
        <v>15387.719999999994</v>
      </c>
      <c r="BT92" s="26">
        <v>0.54028436018957338</v>
      </c>
    </row>
    <row r="93" spans="64:72" x14ac:dyDescent="0.35">
      <c r="BL93" t="s">
        <v>117</v>
      </c>
      <c r="BM93" s="15">
        <v>6333</v>
      </c>
      <c r="BN93" s="58">
        <v>515</v>
      </c>
      <c r="BO93" s="26">
        <v>8.1320069477340912E-2</v>
      </c>
      <c r="BP93" s="25">
        <v>19315.650000000005</v>
      </c>
      <c r="BQ93" s="25">
        <v>27421.889999999996</v>
      </c>
      <c r="BR93" s="25">
        <v>2229.9500000000025</v>
      </c>
      <c r="BS93" s="25">
        <v>8106.2399999999907</v>
      </c>
      <c r="BT93" s="26">
        <v>0.29561200923787501</v>
      </c>
    </row>
    <row r="94" spans="64:72" x14ac:dyDescent="0.35">
      <c r="BL94" t="s">
        <v>91</v>
      </c>
      <c r="BM94" s="15">
        <v>5252</v>
      </c>
      <c r="BN94" s="58">
        <v>448</v>
      </c>
      <c r="BO94" s="26">
        <v>8.5300837776085298E-2</v>
      </c>
      <c r="BP94" s="25">
        <v>13760.240000000009</v>
      </c>
      <c r="BQ94" s="25">
        <v>27362.919999999995</v>
      </c>
      <c r="BR94" s="25">
        <v>2334.0799999999986</v>
      </c>
      <c r="BS94" s="25">
        <v>13602.679999999986</v>
      </c>
      <c r="BT94" s="26">
        <v>0.49712092130518193</v>
      </c>
    </row>
    <row r="95" spans="64:72" x14ac:dyDescent="0.35">
      <c r="BL95" t="s">
        <v>133</v>
      </c>
      <c r="BM95" s="15">
        <v>5762</v>
      </c>
      <c r="BN95" s="58">
        <v>450</v>
      </c>
      <c r="BO95" s="26">
        <v>7.8097882679625127E-2</v>
      </c>
      <c r="BP95" s="25">
        <v>26389.959999999992</v>
      </c>
      <c r="BQ95" s="25">
        <v>25295.180000000008</v>
      </c>
      <c r="BR95" s="25">
        <v>1975.4999999999977</v>
      </c>
      <c r="BS95" s="25">
        <v>-1094.7799999999843</v>
      </c>
      <c r="BT95" s="26">
        <v>-4.3280182232345608E-2</v>
      </c>
    </row>
    <row r="96" spans="64:72" x14ac:dyDescent="0.35">
      <c r="BL96" t="s">
        <v>77</v>
      </c>
      <c r="BM96" s="15">
        <v>5220</v>
      </c>
      <c r="BN96" s="58">
        <v>409</v>
      </c>
      <c r="BO96" s="26">
        <v>7.8352490421455936E-2</v>
      </c>
      <c r="BP96" s="25">
        <v>27457.199999999986</v>
      </c>
      <c r="BQ96" s="25">
        <v>24899.399999999991</v>
      </c>
      <c r="BR96" s="25">
        <v>1950.9299999999948</v>
      </c>
      <c r="BS96" s="25">
        <v>-2557.7999999999956</v>
      </c>
      <c r="BT96" s="26">
        <v>-0.10272536687631013</v>
      </c>
    </row>
    <row r="97" spans="64:72" x14ac:dyDescent="0.35">
      <c r="BL97" t="s">
        <v>113</v>
      </c>
      <c r="BM97" s="15">
        <v>5928</v>
      </c>
      <c r="BN97" s="58">
        <v>478</v>
      </c>
      <c r="BO97" s="26">
        <v>8.0634278002699053E-2</v>
      </c>
      <c r="BP97" s="25">
        <v>42859.440000000031</v>
      </c>
      <c r="BQ97" s="25">
        <v>23889.839999999986</v>
      </c>
      <c r="BR97" s="25">
        <v>1926.3399999999979</v>
      </c>
      <c r="BS97" s="25">
        <v>-18969.600000000046</v>
      </c>
      <c r="BT97" s="26">
        <v>-0.79404466501240933</v>
      </c>
    </row>
    <row r="98" spans="64:72" x14ac:dyDescent="0.35">
      <c r="BL98" t="s">
        <v>96</v>
      </c>
      <c r="BM98" s="15">
        <v>6992</v>
      </c>
      <c r="BN98" s="58">
        <v>516</v>
      </c>
      <c r="BO98" s="26">
        <v>7.3798627002288328E-2</v>
      </c>
      <c r="BP98" s="25">
        <v>12026.239999999998</v>
      </c>
      <c r="BQ98" s="25">
        <v>22933.760000000006</v>
      </c>
      <c r="BR98" s="25">
        <v>1692.4799999999971</v>
      </c>
      <c r="BS98" s="25">
        <v>10907.520000000008</v>
      </c>
      <c r="BT98" s="26">
        <v>0.47560975609756118</v>
      </c>
    </row>
    <row r="99" spans="64:72" x14ac:dyDescent="0.35">
      <c r="BL99" t="s">
        <v>76</v>
      </c>
      <c r="BM99" s="15">
        <v>6568</v>
      </c>
      <c r="BN99" s="58">
        <v>527</v>
      </c>
      <c r="BO99" s="26">
        <v>8.0237515225334954E-2</v>
      </c>
      <c r="BP99" s="25">
        <v>31066.640000000007</v>
      </c>
      <c r="BQ99" s="25">
        <v>21740.079999999994</v>
      </c>
      <c r="BR99" s="25">
        <v>1744.3699999999978</v>
      </c>
      <c r="BS99" s="25">
        <v>-9326.5600000000122</v>
      </c>
      <c r="BT99" s="26">
        <v>-0.4290030211480369</v>
      </c>
    </row>
    <row r="100" spans="64:72" x14ac:dyDescent="0.35">
      <c r="BL100" t="s">
        <v>145</v>
      </c>
      <c r="BM100" s="15">
        <v>6646</v>
      </c>
      <c r="BN100" s="58">
        <v>524</v>
      </c>
      <c r="BO100" s="26">
        <v>7.8844417694854049E-2</v>
      </c>
      <c r="BP100" s="25">
        <v>18941.099999999991</v>
      </c>
      <c r="BQ100" s="25">
        <v>21732.419999999995</v>
      </c>
      <c r="BR100" s="25">
        <v>1713.4799999999952</v>
      </c>
      <c r="BS100" s="25">
        <v>2791.3200000000033</v>
      </c>
      <c r="BT100" s="26">
        <v>0.12844036697247724</v>
      </c>
    </row>
    <row r="101" spans="64:72" x14ac:dyDescent="0.35">
      <c r="BL101" t="s">
        <v>143</v>
      </c>
      <c r="BM101" s="15">
        <v>7666</v>
      </c>
      <c r="BN101" s="58">
        <v>533</v>
      </c>
      <c r="BO101" s="26">
        <v>6.9527785024784766E-2</v>
      </c>
      <c r="BP101" s="25">
        <v>71447.120000000024</v>
      </c>
      <c r="BQ101" s="25">
        <v>21311.480000000003</v>
      </c>
      <c r="BR101" s="25">
        <v>1481.7399999999959</v>
      </c>
      <c r="BS101" s="25">
        <v>-50135.640000000021</v>
      </c>
      <c r="BT101" s="26">
        <v>-2.3525179856115113</v>
      </c>
    </row>
    <row r="102" spans="64:72" x14ac:dyDescent="0.35">
      <c r="BL102" t="s">
        <v>83</v>
      </c>
      <c r="BM102" s="15">
        <v>5908</v>
      </c>
      <c r="BN102" s="58">
        <v>479</v>
      </c>
      <c r="BO102" s="26">
        <v>8.1076506431956671E-2</v>
      </c>
      <c r="BP102" s="25">
        <v>7385</v>
      </c>
      <c r="BQ102" s="25">
        <v>20618.920000000009</v>
      </c>
      <c r="BR102" s="25">
        <v>1671.7100000000034</v>
      </c>
      <c r="BS102" s="25">
        <v>13233.920000000009</v>
      </c>
      <c r="BT102" s="26">
        <v>0.64183381088825231</v>
      </c>
    </row>
    <row r="103" spans="64:72" x14ac:dyDescent="0.35">
      <c r="BL103" t="s">
        <v>70</v>
      </c>
      <c r="BM103" s="15">
        <v>5339</v>
      </c>
      <c r="BN103" s="58">
        <v>426</v>
      </c>
      <c r="BO103" s="26">
        <v>7.9790222888181314E-2</v>
      </c>
      <c r="BP103" s="25">
        <v>29578.05999999999</v>
      </c>
      <c r="BQ103" s="25">
        <v>19540.740000000013</v>
      </c>
      <c r="BR103" s="25">
        <v>1559.1600000000021</v>
      </c>
      <c r="BS103" s="25">
        <v>-10037.319999999978</v>
      </c>
      <c r="BT103" s="26">
        <v>-0.51366120218579092</v>
      </c>
    </row>
    <row r="104" spans="64:72" x14ac:dyDescent="0.35">
      <c r="BL104" t="s">
        <v>86</v>
      </c>
      <c r="BM104" s="15">
        <v>5728</v>
      </c>
      <c r="BN104" s="58">
        <v>472</v>
      </c>
      <c r="BO104" s="26">
        <v>8.2402234636871505E-2</v>
      </c>
      <c r="BP104" s="25">
        <v>17642.240000000002</v>
      </c>
      <c r="BQ104" s="25">
        <v>15694.719999999996</v>
      </c>
      <c r="BR104" s="25">
        <v>1293.2800000000034</v>
      </c>
      <c r="BS104" s="25">
        <v>-1947.5200000000059</v>
      </c>
      <c r="BT104" s="26">
        <v>-0.12408759124087632</v>
      </c>
    </row>
    <row r="105" spans="64:72" x14ac:dyDescent="0.35">
      <c r="BL105" t="s">
        <v>159</v>
      </c>
      <c r="BM105" s="15">
        <v>6231</v>
      </c>
      <c r="BN105" s="58">
        <v>493</v>
      </c>
      <c r="BO105" s="26">
        <v>7.9120526400256783E-2</v>
      </c>
      <c r="BP105" s="25">
        <v>6168.6899999999969</v>
      </c>
      <c r="BQ105" s="25">
        <v>15265.950000000006</v>
      </c>
      <c r="BR105" s="25">
        <v>1207.849999999999</v>
      </c>
      <c r="BS105" s="25">
        <v>9097.2600000000093</v>
      </c>
      <c r="BT105" s="26">
        <v>0.59591836734693915</v>
      </c>
    </row>
    <row r="106" spans="64:72" x14ac:dyDescent="0.35">
      <c r="BL106" t="s">
        <v>101</v>
      </c>
      <c r="BM106" s="15">
        <v>5915</v>
      </c>
      <c r="BN106" s="58">
        <v>476</v>
      </c>
      <c r="BO106" s="26">
        <v>8.0473372781065089E-2</v>
      </c>
      <c r="BP106" s="25">
        <v>28806.049999999996</v>
      </c>
      <c r="BQ106" s="25">
        <v>15024.100000000009</v>
      </c>
      <c r="BR106" s="25">
        <v>1209.0400000000029</v>
      </c>
      <c r="BS106" s="25">
        <v>-13781.949999999986</v>
      </c>
      <c r="BT106" s="26">
        <v>-0.91732283464566777</v>
      </c>
    </row>
    <row r="107" spans="64:72" x14ac:dyDescent="0.35">
      <c r="BL107" t="s">
        <v>100</v>
      </c>
      <c r="BM107" s="15">
        <v>6943</v>
      </c>
      <c r="BN107" s="58">
        <v>563</v>
      </c>
      <c r="BO107" s="26">
        <v>8.1088866484228722E-2</v>
      </c>
      <c r="BP107" s="25">
        <v>8401.0300000000007</v>
      </c>
      <c r="BQ107" s="25">
        <v>14719.159999999993</v>
      </c>
      <c r="BR107" s="25">
        <v>1193.5600000000022</v>
      </c>
      <c r="BS107" s="25">
        <v>6318.1299999999919</v>
      </c>
      <c r="BT107" s="26">
        <v>0.42924528301886761</v>
      </c>
    </row>
    <row r="108" spans="64:72" x14ac:dyDescent="0.35">
      <c r="BL108" t="s">
        <v>146</v>
      </c>
      <c r="BM108" s="15">
        <v>5637</v>
      </c>
      <c r="BN108" s="58">
        <v>470</v>
      </c>
      <c r="BO108" s="26">
        <v>8.337768316480397E-2</v>
      </c>
      <c r="BP108" s="25">
        <v>52762.319999999992</v>
      </c>
      <c r="BQ108" s="25">
        <v>13246.949999999992</v>
      </c>
      <c r="BR108" s="25">
        <v>1104.5000000000002</v>
      </c>
      <c r="BS108" s="25">
        <v>-39515.370000000003</v>
      </c>
      <c r="BT108" s="26">
        <v>-2.9829787234042575</v>
      </c>
    </row>
  </sheetData>
  <conditionalFormatting sqref="B27">
    <cfRule type="expression" dxfId="48" priority="31">
      <formula>$B$27&lt;1</formula>
    </cfRule>
    <cfRule type="expression" dxfId="47" priority="32">
      <formula>$B$27&gt;1</formula>
    </cfRule>
  </conditionalFormatting>
  <conditionalFormatting sqref="E25">
    <cfRule type="expression" dxfId="46" priority="25">
      <formula>$E$29=FALSE</formula>
    </cfRule>
    <cfRule type="expression" dxfId="45" priority="26">
      <formula>$E$27&gt;0</formula>
    </cfRule>
  </conditionalFormatting>
  <conditionalFormatting sqref="N27">
    <cfRule type="expression" dxfId="44" priority="23">
      <formula>$B$27&lt;1</formula>
    </cfRule>
    <cfRule type="expression" dxfId="43" priority="24">
      <formula>$B$27&gt;1</formula>
    </cfRule>
  </conditionalFormatting>
  <conditionalFormatting sqref="Q25:T25">
    <cfRule type="expression" dxfId="42" priority="21">
      <formula>$Q$29=FALSE</formula>
    </cfRule>
    <cfRule type="expression" dxfId="41" priority="22">
      <formula>$E$27&gt;0</formula>
    </cfRule>
  </conditionalFormatting>
  <conditionalFormatting sqref="Q25">
    <cfRule type="expression" dxfId="40" priority="20">
      <formula>$N$24=$O$24</formula>
    </cfRule>
  </conditionalFormatting>
  <conditionalFormatting sqref="S39">
    <cfRule type="expression" dxfId="39" priority="18">
      <formula>$Q$29=FALSE</formula>
    </cfRule>
    <cfRule type="expression" dxfId="38" priority="19">
      <formula>$E$27&gt;0</formula>
    </cfRule>
  </conditionalFormatting>
  <conditionalFormatting sqref="S39">
    <cfRule type="expression" dxfId="37" priority="17">
      <formula>$N$24=$O$24</formula>
    </cfRule>
  </conditionalFormatting>
  <conditionalFormatting sqref="BY9:BY27">
    <cfRule type="dataBar" priority="16">
      <dataBar>
        <cfvo type="min"/>
        <cfvo type="max"/>
        <color theme="0" tint="-0.249977111117893"/>
      </dataBar>
      <extLst>
        <ext xmlns:x14="http://schemas.microsoft.com/office/spreadsheetml/2009/9/main" uri="{B025F937-C7B1-47D3-B67F-A62EFF666E3E}">
          <x14:id>{F0BA84B7-BA11-42B3-AD1A-D606C98F47EB}</x14:id>
        </ext>
      </extLst>
    </cfRule>
  </conditionalFormatting>
  <conditionalFormatting sqref="BZ9:BZ27">
    <cfRule type="dataBar" priority="15">
      <dataBar>
        <cfvo type="min"/>
        <cfvo type="max"/>
        <color theme="0" tint="-0.14999847407452621"/>
      </dataBar>
      <extLst>
        <ext xmlns:x14="http://schemas.microsoft.com/office/spreadsheetml/2009/9/main" uri="{B025F937-C7B1-47D3-B67F-A62EFF666E3E}">
          <x14:id>{F45A9936-B647-461E-8C34-086467F4CAB5}</x14:id>
        </ext>
      </extLst>
    </cfRule>
  </conditionalFormatting>
  <conditionalFormatting sqref="CB9:CB27">
    <cfRule type="dataBar" priority="13">
      <dataBar>
        <cfvo type="min"/>
        <cfvo type="max"/>
        <color theme="0" tint="-0.14999847407452621"/>
      </dataBar>
      <extLst>
        <ext xmlns:x14="http://schemas.microsoft.com/office/spreadsheetml/2009/9/main" uri="{B025F937-C7B1-47D3-B67F-A62EFF666E3E}">
          <x14:id>{DA06636E-94DC-4A40-8A29-0B7E6CF3923A}</x14:id>
        </ext>
      </extLst>
    </cfRule>
  </conditionalFormatting>
  <conditionalFormatting sqref="CC9:CC27">
    <cfRule type="dataBar" priority="12">
      <dataBar>
        <cfvo type="min"/>
        <cfvo type="max"/>
        <color theme="0" tint="-0.249977111117893"/>
      </dataBar>
      <extLst>
        <ext xmlns:x14="http://schemas.microsoft.com/office/spreadsheetml/2009/9/main" uri="{B025F937-C7B1-47D3-B67F-A62EFF666E3E}">
          <x14:id>{4B3EA077-16F1-4285-80C2-2F0470846300}</x14:id>
        </ext>
      </extLst>
    </cfRule>
  </conditionalFormatting>
  <conditionalFormatting sqref="CE9:CE27">
    <cfRule type="dataBar" priority="10">
      <dataBar>
        <cfvo type="min"/>
        <cfvo type="max"/>
        <color theme="0" tint="-0.14999847407452621"/>
      </dataBar>
      <extLst>
        <ext xmlns:x14="http://schemas.microsoft.com/office/spreadsheetml/2009/9/main" uri="{B025F937-C7B1-47D3-B67F-A62EFF666E3E}">
          <x14:id>{35A587F1-F49B-4853-8386-1AEAFD47736A}</x14:id>
        </ext>
      </extLst>
    </cfRule>
  </conditionalFormatting>
  <conditionalFormatting sqref="CF9:CF27">
    <cfRule type="colorScale" priority="8">
      <colorScale>
        <cfvo type="min"/>
        <cfvo type="max"/>
        <color rgb="FFFCFCFF"/>
        <color rgb="FF63BE7B"/>
      </colorScale>
    </cfRule>
  </conditionalFormatting>
  <conditionalFormatting sqref="CA9:CA27">
    <cfRule type="colorScale" priority="7">
      <colorScale>
        <cfvo type="min"/>
        <cfvo type="max"/>
        <color rgb="FFFCFCFF"/>
        <color rgb="FFF8696B"/>
      </colorScale>
    </cfRule>
  </conditionalFormatting>
  <conditionalFormatting sqref="CD9:CD27">
    <cfRule type="dataBar" priority="6">
      <dataBar>
        <cfvo type="min"/>
        <cfvo type="max"/>
        <color theme="0" tint="-0.14999847407452621"/>
      </dataBar>
      <extLst>
        <ext xmlns:x14="http://schemas.microsoft.com/office/spreadsheetml/2009/9/main" uri="{B025F937-C7B1-47D3-B67F-A62EFF666E3E}">
          <x14:id>{FCA9C671-3AE2-4DC8-A59C-092D588BDD32}</x14:id>
        </ext>
      </extLst>
    </cfRule>
  </conditionalFormatting>
  <conditionalFormatting sqref="BV2">
    <cfRule type="expression" dxfId="36" priority="3">
      <formula>$BX$4&gt;1</formula>
    </cfRule>
    <cfRule type="expression" dxfId="35" priority="4">
      <formula>$BX$4=1</formula>
    </cfRule>
  </conditionalFormatting>
  <conditionalFormatting sqref="BV3">
    <cfRule type="expression" dxfId="34" priority="1">
      <formula>$BX$4&lt;86</formula>
    </cfRule>
    <cfRule type="expression" dxfId="33" priority="2">
      <formula>$BX$4=86</formula>
    </cfRule>
  </conditionalFormatting>
  <pageMargins left="0.7" right="0.7" top="0.75" bottom="0.75" header="0.3" footer="0.3"/>
  <drawing r:id="rId11"/>
  <extLst>
    <ext xmlns:x14="http://schemas.microsoft.com/office/spreadsheetml/2009/9/main" uri="{78C0D931-6437-407d-A8EE-F0AAD7539E65}">
      <x14:conditionalFormattings>
        <x14:conditionalFormatting xmlns:xm="http://schemas.microsoft.com/office/excel/2006/main">
          <x14:cfRule type="dataBar" id="{F0BA84B7-BA11-42B3-AD1A-D606C98F47EB}">
            <x14:dataBar minLength="0" maxLength="100" gradient="0">
              <x14:cfvo type="autoMin"/>
              <x14:cfvo type="autoMax"/>
              <x14:negativeFillColor rgb="FFFF0000"/>
              <x14:axisColor rgb="FF000000"/>
            </x14:dataBar>
          </x14:cfRule>
          <xm:sqref>BY9:BY27</xm:sqref>
        </x14:conditionalFormatting>
        <x14:conditionalFormatting xmlns:xm="http://schemas.microsoft.com/office/excel/2006/main">
          <x14:cfRule type="dataBar" id="{F45A9936-B647-461E-8C34-086467F4CAB5}">
            <x14:dataBar minLength="0" maxLength="100" gradient="0">
              <x14:cfvo type="autoMin"/>
              <x14:cfvo type="autoMax"/>
              <x14:negativeFillColor rgb="FFFF0000"/>
              <x14:axisColor rgb="FF000000"/>
            </x14:dataBar>
          </x14:cfRule>
          <xm:sqref>BZ9:BZ27</xm:sqref>
        </x14:conditionalFormatting>
        <x14:conditionalFormatting xmlns:xm="http://schemas.microsoft.com/office/excel/2006/main">
          <x14:cfRule type="dataBar" id="{DA06636E-94DC-4A40-8A29-0B7E6CF3923A}">
            <x14:dataBar minLength="0" maxLength="100" gradient="0">
              <x14:cfvo type="autoMin"/>
              <x14:cfvo type="autoMax"/>
              <x14:negativeFillColor rgb="FFFF0000"/>
              <x14:axisColor rgb="FF000000"/>
            </x14:dataBar>
          </x14:cfRule>
          <xm:sqref>CB9:CB27</xm:sqref>
        </x14:conditionalFormatting>
        <x14:conditionalFormatting xmlns:xm="http://schemas.microsoft.com/office/excel/2006/main">
          <x14:cfRule type="dataBar" id="{4B3EA077-16F1-4285-80C2-2F0470846300}">
            <x14:dataBar minLength="0" maxLength="100" gradient="0">
              <x14:cfvo type="autoMin"/>
              <x14:cfvo type="autoMax"/>
              <x14:negativeFillColor rgb="FFFF0000"/>
              <x14:axisColor rgb="FF000000"/>
            </x14:dataBar>
          </x14:cfRule>
          <xm:sqref>CC9:CC27</xm:sqref>
        </x14:conditionalFormatting>
        <x14:conditionalFormatting xmlns:xm="http://schemas.microsoft.com/office/excel/2006/main">
          <x14:cfRule type="dataBar" id="{35A587F1-F49B-4853-8386-1AEAFD47736A}">
            <x14:dataBar minLength="0" maxLength="100" gradient="0">
              <x14:cfvo type="autoMin"/>
              <x14:cfvo type="autoMax"/>
              <x14:negativeFillColor rgb="FFFF0000"/>
              <x14:axisColor rgb="FF000000"/>
            </x14:dataBar>
          </x14:cfRule>
          <xm:sqref>CE9:CE27</xm:sqref>
        </x14:conditionalFormatting>
        <x14:conditionalFormatting xmlns:xm="http://schemas.microsoft.com/office/excel/2006/main">
          <x14:cfRule type="dataBar" id="{FCA9C671-3AE2-4DC8-A59C-092D588BDD32}">
            <x14:dataBar minLength="0" maxLength="100" gradient="0">
              <x14:cfvo type="autoMin"/>
              <x14:cfvo type="autoMax"/>
              <x14:negativeFillColor rgb="FFFF0000"/>
              <x14:axisColor rgb="FF000000"/>
            </x14:dataBar>
          </x14:cfRule>
          <xm:sqref>CD9:CD27</xm:sqref>
        </x14:conditionalFormatting>
      </x14:conditionalFormattings>
    </ext>
    <ext xmlns:x15="http://schemas.microsoft.com/office/spreadsheetml/2010/11/main" uri="{F7C9EE02-42E1-4005-9D12-6889AFFD525C}">
      <x15:webExtensions xmlns:xm="http://schemas.microsoft.com/office/excel/2006/main">
        <x15:webExtension appRef="{E6778640-8D6C-4DC5-B78D-45B97F119334}">
          <xm:f>Sheet3!$B$8:$D$19</xm:f>
        </x15:webExtension>
      </x15:webExtens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769E4-CC46-43C8-AE7E-6AEAFD92D970}">
  <sheetPr codeName="Sheet9"/>
  <dimension ref="C5:BC106"/>
  <sheetViews>
    <sheetView topLeftCell="AO1" workbookViewId="0">
      <selection activeCell="Q6" sqref="Q6:AA7"/>
    </sheetView>
  </sheetViews>
  <sheetFormatPr defaultRowHeight="14.4" x14ac:dyDescent="0.3"/>
  <cols>
    <col min="3" max="3" width="15.44140625" bestFit="1" customWidth="1"/>
    <col min="4" max="4" width="12.109375" bestFit="1" customWidth="1"/>
    <col min="6" max="6" width="10" bestFit="1" customWidth="1"/>
    <col min="11" max="11" width="18.77734375" bestFit="1" customWidth="1"/>
    <col min="12" max="12" width="12.109375" bestFit="1" customWidth="1"/>
    <col min="13" max="14" width="13.109375" bestFit="1" customWidth="1"/>
    <col min="17" max="17" width="9.33203125" bestFit="1" customWidth="1"/>
    <col min="18" max="18" width="12.109375" bestFit="1" customWidth="1"/>
    <col min="19" max="19" width="13.21875" bestFit="1" customWidth="1"/>
    <col min="20" max="20" width="13.109375" bestFit="1" customWidth="1"/>
    <col min="21" max="21" width="9.6640625" bestFit="1" customWidth="1"/>
    <col min="22" max="22" width="13.21875" bestFit="1" customWidth="1"/>
    <col min="23" max="23" width="11.33203125" bestFit="1" customWidth="1"/>
    <col min="24" max="24" width="11.5546875" bestFit="1" customWidth="1"/>
    <col min="25" max="25" width="9.109375" bestFit="1" customWidth="1"/>
    <col min="26" max="26" width="14.6640625" bestFit="1" customWidth="1"/>
    <col min="27" max="27" width="9.6640625" bestFit="1" customWidth="1"/>
    <col min="28" max="28" width="8.88671875" customWidth="1"/>
    <col min="30" max="30" width="12.6640625" bestFit="1" customWidth="1"/>
    <col min="31" max="31" width="13.6640625" bestFit="1" customWidth="1"/>
    <col min="32" max="32" width="12.109375" bestFit="1" customWidth="1"/>
    <col min="34" max="34" width="15.44140625" bestFit="1" customWidth="1"/>
    <col min="35" max="35" width="12.109375" bestFit="1" customWidth="1"/>
    <col min="38" max="38" width="10.6640625" bestFit="1" customWidth="1"/>
    <col min="39" max="39" width="12.109375" bestFit="1" customWidth="1"/>
    <col min="41" max="41" width="10.44140625" bestFit="1" customWidth="1"/>
    <col min="42" max="42" width="12.109375" bestFit="1" customWidth="1"/>
    <col min="48" max="48" width="9" bestFit="1" customWidth="1"/>
    <col min="49" max="49" width="12.109375" bestFit="1" customWidth="1"/>
    <col min="50" max="50" width="13.21875" bestFit="1" customWidth="1"/>
    <col min="54" max="54" width="11.109375" bestFit="1" customWidth="1"/>
    <col min="55" max="55" width="12.109375" bestFit="1" customWidth="1"/>
    <col min="56" max="56" width="13" bestFit="1" customWidth="1"/>
  </cols>
  <sheetData>
    <row r="5" spans="3:55" x14ac:dyDescent="0.3">
      <c r="AE5" t="s">
        <v>227</v>
      </c>
      <c r="AH5" t="s">
        <v>228</v>
      </c>
      <c r="AL5" t="s">
        <v>227</v>
      </c>
      <c r="AO5" t="s">
        <v>228</v>
      </c>
    </row>
    <row r="6" spans="3:55" x14ac:dyDescent="0.3">
      <c r="C6" s="3" t="s">
        <v>160</v>
      </c>
      <c r="D6" t="s">
        <v>16</v>
      </c>
      <c r="K6" s="3" t="s">
        <v>160</v>
      </c>
      <c r="L6" t="s">
        <v>16</v>
      </c>
      <c r="M6" t="s">
        <v>19</v>
      </c>
      <c r="N6" t="s">
        <v>0</v>
      </c>
      <c r="Q6" t="s">
        <v>16</v>
      </c>
      <c r="R6" t="s">
        <v>0</v>
      </c>
      <c r="S6" t="s">
        <v>17</v>
      </c>
      <c r="T6" t="s">
        <v>19</v>
      </c>
      <c r="U6" t="s">
        <v>15</v>
      </c>
      <c r="V6" t="s">
        <v>21</v>
      </c>
      <c r="W6" t="s">
        <v>183</v>
      </c>
      <c r="X6" t="s">
        <v>200</v>
      </c>
      <c r="Y6" t="s">
        <v>163</v>
      </c>
      <c r="Z6" t="s">
        <v>232</v>
      </c>
      <c r="AA6" t="s">
        <v>233</v>
      </c>
      <c r="AE6" s="3" t="s">
        <v>202</v>
      </c>
      <c r="AF6" t="s">
        <v>16</v>
      </c>
      <c r="AH6" s="3" t="s">
        <v>202</v>
      </c>
      <c r="AI6" t="s">
        <v>16</v>
      </c>
      <c r="AL6" s="3" t="s">
        <v>213</v>
      </c>
      <c r="AM6" t="s">
        <v>16</v>
      </c>
      <c r="AO6" s="3" t="s">
        <v>213</v>
      </c>
      <c r="AP6" t="s">
        <v>16</v>
      </c>
      <c r="AV6" s="3" t="s">
        <v>36</v>
      </c>
      <c r="AW6" t="s">
        <v>16</v>
      </c>
      <c r="AX6" t="s">
        <v>189</v>
      </c>
      <c r="BB6" s="3" t="s">
        <v>43</v>
      </c>
      <c r="BC6" t="s">
        <v>16</v>
      </c>
    </row>
    <row r="7" spans="3:55" x14ac:dyDescent="0.3">
      <c r="C7" t="s">
        <v>68</v>
      </c>
      <c r="D7" s="25">
        <v>78081.849999999962</v>
      </c>
      <c r="F7" s="40" t="s">
        <v>173</v>
      </c>
      <c r="K7" t="s">
        <v>64</v>
      </c>
      <c r="L7" s="25">
        <v>4089.289999999979</v>
      </c>
      <c r="M7" s="15">
        <v>6931</v>
      </c>
      <c r="N7" s="25">
        <v>67300.00999999998</v>
      </c>
      <c r="Q7" s="10">
        <v>2297512.0600000275</v>
      </c>
      <c r="R7" s="10">
        <v>5446809.4700000202</v>
      </c>
      <c r="S7" s="26">
        <v>0.42180878047126164</v>
      </c>
      <c r="T7" s="10">
        <v>606148</v>
      </c>
      <c r="U7" s="10">
        <v>3149297.4099999927</v>
      </c>
      <c r="V7" s="26">
        <v>8.0280723519668459E-2</v>
      </c>
      <c r="W7" s="26">
        <v>8.0468669303389667E-2</v>
      </c>
      <c r="X7" s="52">
        <v>46.501666666666665</v>
      </c>
      <c r="Y7" s="15">
        <v>100</v>
      </c>
      <c r="Z7" s="15">
        <v>600</v>
      </c>
      <c r="AA7" s="15">
        <v>20</v>
      </c>
      <c r="AB7" s="15"/>
      <c r="AE7" t="s">
        <v>206</v>
      </c>
      <c r="AF7" s="25">
        <v>8477.4799999999977</v>
      </c>
      <c r="AH7" t="s">
        <v>212</v>
      </c>
      <c r="AI7" s="25">
        <v>130.20000000000073</v>
      </c>
      <c r="AL7" t="s">
        <v>222</v>
      </c>
      <c r="AM7" s="25">
        <v>134907.56</v>
      </c>
      <c r="AO7" t="s">
        <v>220</v>
      </c>
      <c r="AP7" s="25">
        <v>86589.619999999952</v>
      </c>
      <c r="AV7" t="s">
        <v>2</v>
      </c>
      <c r="AW7" s="25">
        <v>177715.38000000006</v>
      </c>
      <c r="AX7" s="56"/>
      <c r="AY7" s="56" t="str">
        <f>IF(AX7&gt;0,AX7,"")</f>
        <v/>
      </c>
      <c r="BB7" t="s">
        <v>44</v>
      </c>
      <c r="BC7" s="49">
        <v>313403.34999999951</v>
      </c>
    </row>
    <row r="8" spans="3:55" x14ac:dyDescent="0.3">
      <c r="C8" t="s">
        <v>87</v>
      </c>
      <c r="D8" s="25">
        <v>82987.239999999991</v>
      </c>
      <c r="F8" s="37">
        <v>1</v>
      </c>
      <c r="K8" t="s">
        <v>67</v>
      </c>
      <c r="L8" s="25">
        <v>11872.29999999993</v>
      </c>
      <c r="M8" s="15">
        <v>5522</v>
      </c>
      <c r="N8" s="25">
        <v>63834.319999999949</v>
      </c>
      <c r="AE8" t="s">
        <v>211</v>
      </c>
      <c r="AF8" s="25">
        <v>7569.0199999999959</v>
      </c>
      <c r="AH8" t="s">
        <v>210</v>
      </c>
      <c r="AI8" s="25">
        <v>912.82000000000062</v>
      </c>
      <c r="AL8" t="s">
        <v>214</v>
      </c>
      <c r="AM8" s="25">
        <v>132555.79000000024</v>
      </c>
      <c r="AO8" t="s">
        <v>217</v>
      </c>
      <c r="AP8" s="25">
        <v>91811.079999999856</v>
      </c>
      <c r="AV8" t="s">
        <v>3</v>
      </c>
      <c r="AW8" s="25">
        <v>177756.57000000004</v>
      </c>
      <c r="AX8" s="56">
        <v>2.3177510016281769E-4</v>
      </c>
      <c r="AY8" s="56">
        <f t="shared" ref="AY8:AY18" si="0">IF(AX8&gt;0,AX8,"")</f>
        <v>2.3177510016281769E-4</v>
      </c>
      <c r="BB8" t="s">
        <v>45</v>
      </c>
      <c r="BC8" s="49">
        <v>342889.85000000324</v>
      </c>
    </row>
    <row r="9" spans="3:55" x14ac:dyDescent="0.3">
      <c r="C9" t="s">
        <v>118</v>
      </c>
      <c r="D9" s="25">
        <v>83284.599999999977</v>
      </c>
      <c r="K9" t="s">
        <v>70</v>
      </c>
      <c r="L9" s="25">
        <v>-10037.319999999978</v>
      </c>
      <c r="M9" s="15">
        <v>5339</v>
      </c>
      <c r="N9" s="25">
        <v>19540.740000000013</v>
      </c>
      <c r="AE9" t="s">
        <v>209</v>
      </c>
      <c r="AF9" s="25">
        <v>7236.9200000000019</v>
      </c>
      <c r="AH9" t="s">
        <v>203</v>
      </c>
      <c r="AI9" s="25">
        <v>992.27999999999975</v>
      </c>
      <c r="AL9" t="s">
        <v>218</v>
      </c>
      <c r="AM9" s="25">
        <v>132061.01999999973</v>
      </c>
      <c r="AO9" t="s">
        <v>223</v>
      </c>
      <c r="AP9" s="25">
        <v>96221.15</v>
      </c>
      <c r="AV9" t="s">
        <v>4</v>
      </c>
      <c r="AW9" s="25">
        <v>204515.86999999941</v>
      </c>
      <c r="AX9" s="56">
        <v>0.1505390208643167</v>
      </c>
      <c r="AY9" s="56">
        <f t="shared" si="0"/>
        <v>0.1505390208643167</v>
      </c>
      <c r="BB9" t="s">
        <v>46</v>
      </c>
      <c r="BC9" s="49">
        <v>324340.81999999884</v>
      </c>
    </row>
    <row r="10" spans="3:55" x14ac:dyDescent="0.3">
      <c r="C10" t="s">
        <v>78</v>
      </c>
      <c r="D10" s="25">
        <v>84506.489999999932</v>
      </c>
      <c r="K10" t="s">
        <v>72</v>
      </c>
      <c r="L10" s="25">
        <v>38203.169999999984</v>
      </c>
      <c r="M10" s="15">
        <v>6621</v>
      </c>
      <c r="N10" s="25">
        <v>72897.209999999977</v>
      </c>
      <c r="AE10" t="s">
        <v>207</v>
      </c>
      <c r="AF10" s="25">
        <v>7191.9699999999975</v>
      </c>
      <c r="AH10" t="s">
        <v>204</v>
      </c>
      <c r="AI10" s="25">
        <v>1362.7800000000007</v>
      </c>
      <c r="AL10" t="s">
        <v>221</v>
      </c>
      <c r="AM10" s="25">
        <v>131335.97000000015</v>
      </c>
      <c r="AO10" t="s">
        <v>216</v>
      </c>
      <c r="AP10" s="25">
        <v>101212.63000000015</v>
      </c>
      <c r="AV10" t="s">
        <v>5</v>
      </c>
      <c r="AW10" s="25">
        <v>192977.04000000018</v>
      </c>
      <c r="AX10" s="56">
        <v>-5.6420218147370485E-2</v>
      </c>
      <c r="AY10" s="56" t="str">
        <f t="shared" si="0"/>
        <v/>
      </c>
      <c r="BB10" t="s">
        <v>47</v>
      </c>
      <c r="BC10" s="49">
        <v>324189.0599999979</v>
      </c>
    </row>
    <row r="11" spans="3:55" x14ac:dyDescent="0.3">
      <c r="C11" t="s">
        <v>71</v>
      </c>
      <c r="D11" s="25">
        <v>95024.850000000035</v>
      </c>
      <c r="K11" t="s">
        <v>82</v>
      </c>
      <c r="L11" s="25">
        <v>31367.100000000009</v>
      </c>
      <c r="M11" s="15">
        <v>5503</v>
      </c>
      <c r="N11" s="25">
        <v>49306.880000000012</v>
      </c>
      <c r="AE11" t="s">
        <v>208</v>
      </c>
      <c r="AF11" s="25">
        <v>6966.5800000000008</v>
      </c>
      <c r="AH11" t="s">
        <v>205</v>
      </c>
      <c r="AI11" s="25">
        <v>1387.2399999999998</v>
      </c>
      <c r="AL11" t="s">
        <v>219</v>
      </c>
      <c r="AM11" s="25">
        <v>128176.22000000032</v>
      </c>
      <c r="AO11" t="s">
        <v>215</v>
      </c>
      <c r="AP11" s="25">
        <v>104453.84999999986</v>
      </c>
      <c r="AV11" t="s">
        <v>6</v>
      </c>
      <c r="AW11" s="25">
        <v>205642.85000000033</v>
      </c>
      <c r="AX11" s="56">
        <v>6.5633766586948014E-2</v>
      </c>
      <c r="AY11" s="56">
        <f t="shared" si="0"/>
        <v>6.5633766586948014E-2</v>
      </c>
      <c r="BB11" t="s">
        <v>48</v>
      </c>
      <c r="BC11" s="49">
        <v>340665.27999999869</v>
      </c>
    </row>
    <row r="12" spans="3:55" x14ac:dyDescent="0.3">
      <c r="K12" t="s">
        <v>91</v>
      </c>
      <c r="L12" s="25">
        <v>13602.679999999986</v>
      </c>
      <c r="M12" s="15">
        <v>5252</v>
      </c>
      <c r="N12" s="25">
        <v>27362.919999999995</v>
      </c>
      <c r="AV12" t="s">
        <v>7</v>
      </c>
      <c r="AW12" s="25">
        <v>195489.95000000042</v>
      </c>
      <c r="AX12" s="56">
        <v>-4.9371519603039399E-2</v>
      </c>
      <c r="AY12" s="56" t="str">
        <f t="shared" si="0"/>
        <v/>
      </c>
      <c r="BB12" t="s">
        <v>49</v>
      </c>
      <c r="BC12" s="49">
        <v>319564.96000000124</v>
      </c>
    </row>
    <row r="13" spans="3:55" x14ac:dyDescent="0.3">
      <c r="K13" t="s">
        <v>93</v>
      </c>
      <c r="L13" s="25">
        <v>13022.850000000009</v>
      </c>
      <c r="M13" s="15">
        <v>5107</v>
      </c>
      <c r="N13" s="25">
        <v>34982.950000000012</v>
      </c>
      <c r="AV13" t="s">
        <v>8</v>
      </c>
      <c r="AW13" s="25">
        <v>182737.19000000047</v>
      </c>
      <c r="AX13" s="56">
        <v>-6.5234862457123372E-2</v>
      </c>
      <c r="AY13" s="56" t="str">
        <f t="shared" si="0"/>
        <v/>
      </c>
      <c r="BB13" t="s">
        <v>50</v>
      </c>
      <c r="BC13" s="49">
        <v>332458.74000000069</v>
      </c>
    </row>
    <row r="14" spans="3:55" x14ac:dyDescent="0.3">
      <c r="C14" t="str">
        <f>_xlfn.TEXTJOIN(" ",,IF(F8=1,"Top-5 Profitable Products","Quantity that Contributed to profit"))</f>
        <v>Top-5 Profitable Products</v>
      </c>
      <c r="K14" t="s">
        <v>96</v>
      </c>
      <c r="L14" s="25">
        <v>10907.520000000008</v>
      </c>
      <c r="M14" s="15">
        <v>6992</v>
      </c>
      <c r="N14" s="25">
        <v>22933.760000000006</v>
      </c>
      <c r="Q14" s="3" t="s">
        <v>184</v>
      </c>
      <c r="R14" t="s">
        <v>16</v>
      </c>
      <c r="S14" t="s">
        <v>189</v>
      </c>
      <c r="U14" s="3" t="s">
        <v>194</v>
      </c>
      <c r="V14" t="s">
        <v>189</v>
      </c>
      <c r="AV14" t="s">
        <v>9</v>
      </c>
      <c r="AW14" s="25">
        <v>208599.36000000034</v>
      </c>
      <c r="AX14" s="56">
        <v>0.14152658251995559</v>
      </c>
      <c r="AY14" s="56">
        <f t="shared" si="0"/>
        <v>0.14152658251995559</v>
      </c>
    </row>
    <row r="15" spans="3:55" x14ac:dyDescent="0.3">
      <c r="K15" t="s">
        <v>111</v>
      </c>
      <c r="L15" s="25">
        <v>-1112.8299999999945</v>
      </c>
      <c r="M15" s="15">
        <v>5857</v>
      </c>
      <c r="N15" s="25">
        <v>41526.130000000012</v>
      </c>
      <c r="Q15" t="s">
        <v>185</v>
      </c>
      <c r="R15" s="1">
        <v>0.48527656041986861</v>
      </c>
      <c r="S15" s="49">
        <v>1114928.7499999802</v>
      </c>
      <c r="U15" t="s">
        <v>195</v>
      </c>
      <c r="V15" s="49">
        <v>57388</v>
      </c>
      <c r="X15">
        <v>1</v>
      </c>
      <c r="Y15">
        <f>LARGE($V$15:$V$19,X15)</f>
        <v>938073.43999999017</v>
      </c>
      <c r="AH15" s="54" t="s">
        <v>229</v>
      </c>
      <c r="AI15" s="54"/>
      <c r="AJ15" s="54"/>
      <c r="AK15" s="54"/>
      <c r="AL15" s="54"/>
      <c r="AM15" s="54"/>
      <c r="AV15" t="s">
        <v>10</v>
      </c>
      <c r="AW15" s="25">
        <v>190084.82000000039</v>
      </c>
      <c r="AX15" s="56">
        <v>-8.8756456395647235E-2</v>
      </c>
      <c r="AY15" s="56" t="str">
        <f t="shared" si="0"/>
        <v/>
      </c>
    </row>
    <row r="16" spans="3:55" x14ac:dyDescent="0.3">
      <c r="C16" s="12" t="str">
        <f>C6</f>
        <v>Product Name</v>
      </c>
      <c r="D16" s="12" t="s">
        <v>171</v>
      </c>
      <c r="E16" s="12" t="s">
        <v>172</v>
      </c>
      <c r="F16" s="12"/>
      <c r="K16" t="s">
        <v>115</v>
      </c>
      <c r="L16" s="25">
        <v>11787.310000000005</v>
      </c>
      <c r="M16" s="15">
        <v>4891</v>
      </c>
      <c r="N16" s="25">
        <v>58643.09</v>
      </c>
      <c r="Q16" t="s">
        <v>186</v>
      </c>
      <c r="R16" s="1">
        <v>0.51472343958010647</v>
      </c>
      <c r="S16" s="49">
        <v>1182583.30999999</v>
      </c>
      <c r="U16" t="s">
        <v>196</v>
      </c>
      <c r="V16" s="49">
        <v>367524.49</v>
      </c>
      <c r="X16">
        <v>2</v>
      </c>
      <c r="Y16">
        <f>LARGE($V$15:$V$19,X16)</f>
        <v>495335.85000000102</v>
      </c>
      <c r="AD16">
        <v>1</v>
      </c>
      <c r="AE16" t="s">
        <v>224</v>
      </c>
      <c r="AF16" s="15">
        <f>Z7</f>
        <v>600</v>
      </c>
      <c r="AH16" s="55" t="s">
        <v>224</v>
      </c>
      <c r="AL16" s="55" t="s">
        <v>231</v>
      </c>
      <c r="AV16" t="s">
        <v>11</v>
      </c>
      <c r="AW16" s="25">
        <v>190384.21999999968</v>
      </c>
      <c r="AX16" s="56">
        <v>1.5750863219866535E-3</v>
      </c>
      <c r="AY16" s="56">
        <f t="shared" si="0"/>
        <v>1.5750863219866535E-3</v>
      </c>
    </row>
    <row r="17" spans="3:51" x14ac:dyDescent="0.3">
      <c r="C17" t="str">
        <f t="shared" ref="C17:D21" si="1">C7</f>
        <v>Attorney Mist</v>
      </c>
      <c r="D17" s="7">
        <f>D7</f>
        <v>78081.849999999962</v>
      </c>
      <c r="E17" s="7">
        <f>_xlfn.XLOOKUP(C17,$K:$K,$M:$M,"",0)</f>
        <v>6545</v>
      </c>
      <c r="F17" s="7"/>
      <c r="K17" t="s">
        <v>120</v>
      </c>
      <c r="L17" s="25">
        <v>10467.999999999993</v>
      </c>
      <c r="M17" s="15">
        <v>5234</v>
      </c>
      <c r="N17" s="25">
        <v>61447.159999999982</v>
      </c>
      <c r="U17" t="s">
        <v>197</v>
      </c>
      <c r="V17" s="49">
        <v>439190.27999999805</v>
      </c>
      <c r="AD17">
        <v>2</v>
      </c>
      <c r="AE17" t="s">
        <v>213</v>
      </c>
      <c r="AF17" s="15">
        <f>AA7</f>
        <v>20</v>
      </c>
      <c r="AH17" t="str">
        <f>IF($AE$20=1,AE6,AH6)</f>
        <v>Full Name</v>
      </c>
      <c r="AI17" t="str">
        <f>IF($AE$20=1,AF6,AI6)</f>
        <v>Profit Margin</v>
      </c>
      <c r="AL17" t="str">
        <f>IF($AE$20=1,AL6,AO6)</f>
        <v>Location</v>
      </c>
      <c r="AM17" t="str">
        <f>IF($AE$20=1,AM6,AP6)</f>
        <v>Profit Margin</v>
      </c>
      <c r="AV17" t="s">
        <v>12</v>
      </c>
      <c r="AW17" s="25">
        <v>192253.24999999942</v>
      </c>
      <c r="AX17" s="56">
        <v>9.8171476606608472E-3</v>
      </c>
      <c r="AY17" s="56">
        <f t="shared" si="0"/>
        <v>9.8171476606608472E-3</v>
      </c>
    </row>
    <row r="18" spans="3:51" x14ac:dyDescent="0.3">
      <c r="C18" t="str">
        <f t="shared" si="1"/>
        <v>Eight Brew</v>
      </c>
      <c r="D18" s="7">
        <f t="shared" si="1"/>
        <v>82987.239999999991</v>
      </c>
      <c r="E18" s="7">
        <f t="shared" ref="E18:E21" si="2">_xlfn.XLOOKUP(C18,$K:$K,$M:$M,"",0)</f>
        <v>6671</v>
      </c>
      <c r="F18" s="7"/>
      <c r="K18" t="s">
        <v>132</v>
      </c>
      <c r="L18" s="25">
        <v>58611.329999999973</v>
      </c>
      <c r="M18" s="15">
        <v>5867</v>
      </c>
      <c r="N18" s="25">
        <v>90821.159999999989</v>
      </c>
      <c r="U18" t="s">
        <v>198</v>
      </c>
      <c r="V18" s="49">
        <v>495335.85000000102</v>
      </c>
      <c r="AH18" t="str">
        <f t="shared" ref="AH18:AH22" si="3">IF($AE$20=1,AE7,AH7)</f>
        <v>Travis Ewing</v>
      </c>
      <c r="AI18" s="49">
        <f t="shared" ref="AI18:AI22" si="4">IF($AE$20=1,AF7,AI7)</f>
        <v>130.20000000000073</v>
      </c>
      <c r="AL18" t="str">
        <f t="shared" ref="AL18:AM18" si="5">IF($AE$20=1,AL7,AO7)</f>
        <v>New York</v>
      </c>
      <c r="AM18" s="49">
        <f t="shared" si="5"/>
        <v>86589.619999999952</v>
      </c>
      <c r="AV18" t="s">
        <v>13</v>
      </c>
      <c r="AW18" s="25">
        <v>179355.56000000011</v>
      </c>
      <c r="AX18" s="56">
        <v>-6.7086980324126341E-2</v>
      </c>
      <c r="AY18" s="56" t="str">
        <f t="shared" si="0"/>
        <v/>
      </c>
    </row>
    <row r="19" spans="3:51" x14ac:dyDescent="0.3">
      <c r="C19" t="str">
        <f t="shared" si="1"/>
        <v>Onto Dew</v>
      </c>
      <c r="D19" s="7">
        <f t="shared" si="1"/>
        <v>83284.599999999977</v>
      </c>
      <c r="E19" s="7">
        <f t="shared" si="2"/>
        <v>6262</v>
      </c>
      <c r="F19" s="7"/>
      <c r="K19" t="s">
        <v>133</v>
      </c>
      <c r="L19" s="25">
        <v>-1094.7799999999843</v>
      </c>
      <c r="M19" s="15">
        <v>5762</v>
      </c>
      <c r="N19" s="25">
        <v>25295.180000000008</v>
      </c>
      <c r="U19" t="s">
        <v>199</v>
      </c>
      <c r="V19" s="49">
        <v>938073.43999999017</v>
      </c>
      <c r="AH19" t="str">
        <f t="shared" si="3"/>
        <v>Lisa West</v>
      </c>
      <c r="AI19" s="49">
        <f t="shared" si="4"/>
        <v>912.82000000000062</v>
      </c>
      <c r="AL19" t="str">
        <f t="shared" ref="AL19:AM19" si="6">IF($AE$20=1,AL8,AO8)</f>
        <v>Maryland</v>
      </c>
      <c r="AM19" s="49">
        <f t="shared" si="6"/>
        <v>91811.079999999856</v>
      </c>
    </row>
    <row r="20" spans="3:51" x14ac:dyDescent="0.3">
      <c r="C20" t="str">
        <f t="shared" si="1"/>
        <v>Common Splash</v>
      </c>
      <c r="D20" s="7">
        <f t="shared" si="1"/>
        <v>84506.489999999932</v>
      </c>
      <c r="E20" s="7">
        <f t="shared" si="2"/>
        <v>6137</v>
      </c>
      <c r="F20" s="7"/>
      <c r="K20" t="s">
        <v>142</v>
      </c>
      <c r="L20" s="25">
        <v>685.07999999998719</v>
      </c>
      <c r="M20" s="15">
        <v>5709</v>
      </c>
      <c r="N20" s="25">
        <v>29629.709999999988</v>
      </c>
      <c r="AD20" t="s">
        <v>225</v>
      </c>
      <c r="AE20">
        <v>2</v>
      </c>
      <c r="AH20" t="str">
        <f t="shared" si="3"/>
        <v>Bobby Abbott</v>
      </c>
      <c r="AI20" s="49">
        <f t="shared" si="4"/>
        <v>992.27999999999975</v>
      </c>
      <c r="AL20" t="str">
        <f t="shared" ref="AL20:AM20" si="7">IF($AE$20=1,AL9,AO9)</f>
        <v>Wisconsin</v>
      </c>
      <c r="AM20" s="49">
        <f t="shared" si="7"/>
        <v>96221.15</v>
      </c>
    </row>
    <row r="21" spans="3:51" x14ac:dyDescent="0.3">
      <c r="C21" t="str">
        <f t="shared" si="1"/>
        <v>Begin Brew</v>
      </c>
      <c r="D21" s="7">
        <f t="shared" si="1"/>
        <v>95024.850000000035</v>
      </c>
      <c r="E21" s="7">
        <f t="shared" si="2"/>
        <v>6861</v>
      </c>
      <c r="F21" s="7"/>
      <c r="K21" t="s">
        <v>143</v>
      </c>
      <c r="L21" s="25">
        <v>-50135.640000000021</v>
      </c>
      <c r="M21" s="15">
        <v>7666</v>
      </c>
      <c r="N21" s="25">
        <v>21311.480000000003</v>
      </c>
      <c r="AD21" t="s">
        <v>226</v>
      </c>
      <c r="AE21">
        <v>1</v>
      </c>
      <c r="AH21" t="str">
        <f t="shared" si="3"/>
        <v>Christine Hawkins</v>
      </c>
      <c r="AI21" s="49">
        <f t="shared" si="4"/>
        <v>1362.7800000000007</v>
      </c>
      <c r="AL21" t="str">
        <f t="shared" ref="AL21:AM21" si="8">IF($AE$20=1,AL10,AO10)</f>
        <v>Indiana</v>
      </c>
      <c r="AM21" s="49">
        <f t="shared" si="8"/>
        <v>101212.63000000015</v>
      </c>
      <c r="AV21" t="str">
        <f>AV6</f>
        <v>Month</v>
      </c>
      <c r="AW21" t="str">
        <f>AW6</f>
        <v>Profit Margin</v>
      </c>
      <c r="AX21" t="str">
        <f>AW21</f>
        <v>Profit Margin</v>
      </c>
    </row>
    <row r="22" spans="3:51" x14ac:dyDescent="0.3">
      <c r="K22" t="s">
        <v>60</v>
      </c>
      <c r="L22" s="25">
        <v>32486.640000000032</v>
      </c>
      <c r="M22" s="15">
        <v>5352</v>
      </c>
      <c r="N22" s="25">
        <v>60156.480000000032</v>
      </c>
      <c r="U22" t="str">
        <f>U14</f>
        <v>Custom</v>
      </c>
      <c r="V22" t="str">
        <f>V14</f>
        <v>Profit Margin2</v>
      </c>
      <c r="W22" t="s">
        <v>201</v>
      </c>
      <c r="AH22" t="str">
        <f t="shared" si="3"/>
        <v>Jeffery Powell</v>
      </c>
      <c r="AI22" s="49">
        <f t="shared" si="4"/>
        <v>1387.2399999999998</v>
      </c>
      <c r="AL22" t="str">
        <f t="shared" ref="AL22:AM22" si="9">IF($AE$20=1,AL11,AO11)</f>
        <v>Florida</v>
      </c>
      <c r="AM22" s="49">
        <f t="shared" si="9"/>
        <v>104453.84999999986</v>
      </c>
      <c r="AV22" t="str">
        <f t="shared" ref="AV22:AW22" si="10">AV7</f>
        <v>Jan</v>
      </c>
      <c r="AW22">
        <f t="shared" si="10"/>
        <v>177715.38000000006</v>
      </c>
      <c r="AX22">
        <f t="shared" ref="AX22:AX33" si="11">AW22</f>
        <v>177715.38000000006</v>
      </c>
    </row>
    <row r="23" spans="3:51" x14ac:dyDescent="0.3">
      <c r="K23" t="s">
        <v>61</v>
      </c>
      <c r="L23" s="25">
        <v>45964.799999999974</v>
      </c>
      <c r="M23" s="15">
        <v>6080</v>
      </c>
      <c r="N23" s="25">
        <v>75027.199999999983</v>
      </c>
      <c r="U23" t="str">
        <f t="shared" ref="U23:V23" si="12">U15</f>
        <v>0-20</v>
      </c>
      <c r="V23" s="49">
        <f t="shared" si="12"/>
        <v>57388</v>
      </c>
      <c r="W23" s="49" t="str">
        <f>IF(V23=$Y$15,V23,IF(V23=$Y$16,V23,""))</f>
        <v/>
      </c>
      <c r="AV23" t="str">
        <f t="shared" ref="AV23:AW23" si="13">AV8</f>
        <v>Feb</v>
      </c>
      <c r="AW23">
        <f t="shared" si="13"/>
        <v>177756.57000000004</v>
      </c>
      <c r="AX23">
        <f t="shared" si="11"/>
        <v>177756.57000000004</v>
      </c>
    </row>
    <row r="24" spans="3:51" x14ac:dyDescent="0.3">
      <c r="C24" s="42" t="s">
        <v>160</v>
      </c>
      <c r="D24" s="43" t="str">
        <f t="shared" ref="D24:D29" si="14">IF($F$8=1,D16,IF($F$8=2,E16,F16))</f>
        <v>Profit</v>
      </c>
      <c r="K24" t="s">
        <v>62</v>
      </c>
      <c r="L24" s="25">
        <v>48243.930000000008</v>
      </c>
      <c r="M24" s="15">
        <v>6209</v>
      </c>
      <c r="N24" s="25">
        <v>74011.280000000028</v>
      </c>
      <c r="U24" t="str">
        <f t="shared" ref="U24:V24" si="15">U16</f>
        <v>21-30</v>
      </c>
      <c r="V24" s="49">
        <f t="shared" si="15"/>
        <v>367524.49</v>
      </c>
      <c r="W24" s="49" t="str">
        <f t="shared" ref="W24:W27" si="16">IF(V24=$Y$15,V24,IF(V24=$Y$16,V24,""))</f>
        <v/>
      </c>
      <c r="AD24">
        <v>1</v>
      </c>
      <c r="AE24" t="s">
        <v>227</v>
      </c>
      <c r="AH24" s="53" t="s">
        <v>230</v>
      </c>
      <c r="AI24" s="53"/>
      <c r="AJ24" s="53"/>
      <c r="AK24" s="53"/>
      <c r="AL24" s="53"/>
      <c r="AM24" s="53"/>
      <c r="AV24" t="str">
        <f t="shared" ref="AV24:AW24" si="17">AV9</f>
        <v>Mar</v>
      </c>
      <c r="AW24">
        <f t="shared" si="17"/>
        <v>204515.86999999941</v>
      </c>
      <c r="AX24">
        <f t="shared" si="11"/>
        <v>204515.86999999941</v>
      </c>
    </row>
    <row r="25" spans="3:51" x14ac:dyDescent="0.3">
      <c r="C25" s="44" t="str">
        <f>C17</f>
        <v>Attorney Mist</v>
      </c>
      <c r="D25" s="45">
        <f t="shared" si="14"/>
        <v>78081.849999999962</v>
      </c>
      <c r="G25" s="7"/>
      <c r="K25" t="s">
        <v>63</v>
      </c>
      <c r="L25" s="25">
        <v>51917.31</v>
      </c>
      <c r="M25" s="15">
        <v>5529</v>
      </c>
      <c r="N25" s="25">
        <v>64081.109999999993</v>
      </c>
      <c r="U25" t="str">
        <f t="shared" ref="U25:V25" si="18">U17</f>
        <v>31-40</v>
      </c>
      <c r="V25" s="49">
        <f t="shared" si="18"/>
        <v>439190.27999999805</v>
      </c>
      <c r="W25" s="49" t="str">
        <f t="shared" si="16"/>
        <v/>
      </c>
      <c r="AD25">
        <v>2</v>
      </c>
      <c r="AE25" t="s">
        <v>228</v>
      </c>
      <c r="AV25" t="str">
        <f t="shared" ref="AV25:AW25" si="19">AV10</f>
        <v>Apr</v>
      </c>
      <c r="AW25">
        <f t="shared" si="19"/>
        <v>192977.04000000018</v>
      </c>
      <c r="AX25">
        <f t="shared" si="11"/>
        <v>192977.04000000018</v>
      </c>
    </row>
    <row r="26" spans="3:51" x14ac:dyDescent="0.3">
      <c r="C26" s="46" t="str">
        <f>C18</f>
        <v>Eight Brew</v>
      </c>
      <c r="D26" s="47">
        <f t="shared" si="14"/>
        <v>82987.239999999991</v>
      </c>
      <c r="G26" s="10"/>
      <c r="K26" t="s">
        <v>65</v>
      </c>
      <c r="L26" s="25">
        <v>18856.529999999948</v>
      </c>
      <c r="M26" s="15">
        <v>6349</v>
      </c>
      <c r="N26" s="25">
        <v>51553.879999999968</v>
      </c>
      <c r="U26" t="str">
        <f t="shared" ref="U26:V26" si="20">U18</f>
        <v>41-50</v>
      </c>
      <c r="V26" s="49">
        <f t="shared" si="20"/>
        <v>495335.85000000102</v>
      </c>
      <c r="W26" s="49">
        <f t="shared" si="16"/>
        <v>495335.85000000102</v>
      </c>
      <c r="AH26" t="str">
        <f>IF($AE$21=1,AH17,AL17)</f>
        <v>Full Name</v>
      </c>
      <c r="AI26" t="str">
        <f>IF($AE$21=1,AI17,AM17)</f>
        <v>Profit Margin</v>
      </c>
      <c r="AK26" t="str">
        <f>_xlfn.TEXTJOIN(" ",,IF(AE20=1,"Top-5 Profitable","5-Less Profitable"),IF(AE21=1,"Customer","Location"))</f>
        <v>5-Less Profitable Customer</v>
      </c>
      <c r="AV26" t="str">
        <f t="shared" ref="AV26:AW26" si="21">AV11</f>
        <v>May</v>
      </c>
      <c r="AW26">
        <f t="shared" si="21"/>
        <v>205642.85000000033</v>
      </c>
      <c r="AX26">
        <f t="shared" si="11"/>
        <v>205642.85000000033</v>
      </c>
    </row>
    <row r="27" spans="3:51" x14ac:dyDescent="0.3">
      <c r="C27" s="44" t="str">
        <f>C19</f>
        <v>Onto Dew</v>
      </c>
      <c r="D27" s="45">
        <f t="shared" si="14"/>
        <v>83284.599999999977</v>
      </c>
      <c r="G27" s="57"/>
      <c r="K27" t="s">
        <v>66</v>
      </c>
      <c r="L27" s="25">
        <v>53319.199999999997</v>
      </c>
      <c r="M27" s="15">
        <v>5840</v>
      </c>
      <c r="N27" s="25">
        <v>82986.399999999994</v>
      </c>
      <c r="U27" t="str">
        <f t="shared" ref="U27:V27" si="22">U19</f>
        <v>51+</v>
      </c>
      <c r="V27" s="49">
        <f t="shared" si="22"/>
        <v>938073.43999999017</v>
      </c>
      <c r="W27" s="49">
        <f t="shared" si="16"/>
        <v>938073.43999999017</v>
      </c>
      <c r="AH27" t="str">
        <f t="shared" ref="AH27:AI27" si="23">IF($AE$21=1,AH18,AL18)</f>
        <v>Travis Ewing</v>
      </c>
      <c r="AI27" s="49">
        <f t="shared" si="23"/>
        <v>130.20000000000073</v>
      </c>
      <c r="AK27" t="str">
        <f>_xlfn.TEXTJOIN(" ",,IF(AE21=1,"Customers Overtime","Total Sales Location"))</f>
        <v>Customers Overtime</v>
      </c>
      <c r="AV27" t="str">
        <f t="shared" ref="AV27:AW27" si="24">AV12</f>
        <v>Jun</v>
      </c>
      <c r="AW27">
        <f t="shared" si="24"/>
        <v>195489.95000000042</v>
      </c>
      <c r="AX27">
        <f t="shared" si="11"/>
        <v>195489.95000000042</v>
      </c>
    </row>
    <row r="28" spans="3:51" x14ac:dyDescent="0.3">
      <c r="C28" s="46" t="str">
        <f>C20</f>
        <v>Common Splash</v>
      </c>
      <c r="D28" s="47">
        <f t="shared" si="14"/>
        <v>84506.489999999932</v>
      </c>
      <c r="K28" t="s">
        <v>68</v>
      </c>
      <c r="L28" s="25">
        <v>78081.849999999962</v>
      </c>
      <c r="M28" s="15">
        <v>6545</v>
      </c>
      <c r="N28" s="25">
        <v>89208.349999999962</v>
      </c>
      <c r="AH28" t="str">
        <f t="shared" ref="AH28:AI28" si="25">IF($AE$21=1,AH19,AL19)</f>
        <v>Lisa West</v>
      </c>
      <c r="AI28" s="49">
        <f t="shared" si="25"/>
        <v>912.82000000000062</v>
      </c>
      <c r="AK28">
        <f>IF(AE21=1,AF16,AF17)</f>
        <v>600</v>
      </c>
      <c r="AV28" t="str">
        <f t="shared" ref="AV28:AW28" si="26">AV13</f>
        <v>Jul</v>
      </c>
      <c r="AW28">
        <f t="shared" si="26"/>
        <v>182737.19000000047</v>
      </c>
      <c r="AX28">
        <f t="shared" si="11"/>
        <v>182737.19000000047</v>
      </c>
    </row>
    <row r="29" spans="3:51" x14ac:dyDescent="0.3">
      <c r="C29" s="41" t="str">
        <f>C21</f>
        <v>Begin Brew</v>
      </c>
      <c r="D29" s="48">
        <f t="shared" si="14"/>
        <v>95024.850000000035</v>
      </c>
      <c r="K29" t="s">
        <v>69</v>
      </c>
      <c r="L29" s="25">
        <v>2366.7600000000239</v>
      </c>
      <c r="M29" s="15">
        <v>5379</v>
      </c>
      <c r="N29" s="25">
        <v>37760.580000000016</v>
      </c>
      <c r="AH29" t="str">
        <f t="shared" ref="AH29:AI29" si="27">IF($AE$21=1,AH20,AL20)</f>
        <v>Bobby Abbott</v>
      </c>
      <c r="AI29" s="49">
        <f t="shared" si="27"/>
        <v>992.27999999999975</v>
      </c>
      <c r="AV29" t="str">
        <f t="shared" ref="AV29:AW29" si="28">AV14</f>
        <v>Aug</v>
      </c>
      <c r="AW29">
        <f t="shared" si="28"/>
        <v>208599.36000000034</v>
      </c>
      <c r="AX29">
        <f t="shared" si="11"/>
        <v>208599.36000000034</v>
      </c>
    </row>
    <row r="30" spans="3:51" x14ac:dyDescent="0.3">
      <c r="D30" s="7"/>
      <c r="K30" t="s">
        <v>71</v>
      </c>
      <c r="L30" s="25">
        <v>95024.850000000035</v>
      </c>
      <c r="M30" s="15">
        <v>6861</v>
      </c>
      <c r="N30" s="25">
        <v>108197.97000000004</v>
      </c>
      <c r="AH30" t="str">
        <f t="shared" ref="AH30:AI30" si="29">IF($AE$21=1,AH21,AL21)</f>
        <v>Christine Hawkins</v>
      </c>
      <c r="AI30" s="49">
        <f t="shared" si="29"/>
        <v>1362.7800000000007</v>
      </c>
      <c r="AV30" t="str">
        <f t="shared" ref="AV30:AW30" si="30">AV15</f>
        <v>Sep</v>
      </c>
      <c r="AW30">
        <f t="shared" si="30"/>
        <v>190084.82000000039</v>
      </c>
      <c r="AX30">
        <f t="shared" si="11"/>
        <v>190084.82000000039</v>
      </c>
    </row>
    <row r="31" spans="3:51" x14ac:dyDescent="0.3">
      <c r="K31" t="s">
        <v>73</v>
      </c>
      <c r="L31" s="25">
        <v>53613.000000000022</v>
      </c>
      <c r="M31" s="15">
        <v>6475</v>
      </c>
      <c r="N31" s="25">
        <v>73232.250000000029</v>
      </c>
      <c r="AH31" t="str">
        <f t="shared" ref="AH31:AI31" si="31">IF($AE$21=1,AH22,AL22)</f>
        <v>Jeffery Powell</v>
      </c>
      <c r="AI31" s="49">
        <f t="shared" si="31"/>
        <v>1387.2399999999998</v>
      </c>
      <c r="AV31" t="str">
        <f t="shared" ref="AV31:AW31" si="32">AV16</f>
        <v>Oct</v>
      </c>
      <c r="AW31">
        <f t="shared" si="32"/>
        <v>190384.21999999968</v>
      </c>
      <c r="AX31">
        <f t="shared" si="11"/>
        <v>190384.21999999968</v>
      </c>
    </row>
    <row r="32" spans="3:51" x14ac:dyDescent="0.3">
      <c r="K32" t="s">
        <v>74</v>
      </c>
      <c r="L32" s="25">
        <v>-29069.040000000001</v>
      </c>
      <c r="M32" s="15">
        <v>6776</v>
      </c>
      <c r="N32" s="25">
        <v>38555.439999999995</v>
      </c>
      <c r="AV32" t="str">
        <f>AV17</f>
        <v>Nov</v>
      </c>
      <c r="AW32">
        <f>AW17</f>
        <v>192253.24999999942</v>
      </c>
      <c r="AX32">
        <f t="shared" si="11"/>
        <v>192253.24999999942</v>
      </c>
    </row>
    <row r="33" spans="3:50" x14ac:dyDescent="0.3">
      <c r="K33" t="s">
        <v>75</v>
      </c>
      <c r="L33" s="25">
        <v>44743.859999999971</v>
      </c>
      <c r="M33" s="15">
        <v>5586</v>
      </c>
      <c r="N33" s="25">
        <v>78427.439999999973</v>
      </c>
      <c r="AV33" t="str">
        <f t="shared" ref="AV33:AW33" si="33">AV18</f>
        <v>Dec</v>
      </c>
      <c r="AW33">
        <f t="shared" si="33"/>
        <v>179355.56000000011</v>
      </c>
      <c r="AX33">
        <f t="shared" si="11"/>
        <v>179355.56000000011</v>
      </c>
    </row>
    <row r="34" spans="3:50" x14ac:dyDescent="0.3">
      <c r="C34" s="3" t="s">
        <v>174</v>
      </c>
      <c r="D34" t="s">
        <v>16</v>
      </c>
      <c r="K34" t="s">
        <v>76</v>
      </c>
      <c r="L34" s="25">
        <v>-9326.5600000000122</v>
      </c>
      <c r="M34" s="15">
        <v>6568</v>
      </c>
      <c r="N34" s="25">
        <v>21740.079999999994</v>
      </c>
    </row>
    <row r="35" spans="3:50" x14ac:dyDescent="0.3">
      <c r="C35" t="s">
        <v>179</v>
      </c>
      <c r="D35" s="49">
        <v>718216.26999999932</v>
      </c>
      <c r="K35" t="s">
        <v>77</v>
      </c>
      <c r="L35" s="25">
        <v>-2557.7999999999956</v>
      </c>
      <c r="M35" s="15">
        <v>5220</v>
      </c>
      <c r="N35" s="25">
        <v>24899.399999999991</v>
      </c>
    </row>
    <row r="36" spans="3:50" x14ac:dyDescent="0.3">
      <c r="C36" t="s">
        <v>180</v>
      </c>
      <c r="D36" s="49">
        <v>417457.830000002</v>
      </c>
      <c r="K36" t="s">
        <v>78</v>
      </c>
      <c r="L36" s="25">
        <v>84506.489999999932</v>
      </c>
      <c r="M36" s="15">
        <v>6137</v>
      </c>
      <c r="N36" s="25">
        <v>91011.709999999934</v>
      </c>
    </row>
    <row r="37" spans="3:50" x14ac:dyDescent="0.3">
      <c r="C37" t="s">
        <v>181</v>
      </c>
      <c r="D37" s="49">
        <v>367414.25000000041</v>
      </c>
      <c r="K37" t="s">
        <v>79</v>
      </c>
      <c r="L37" s="25">
        <v>5787.580000000009</v>
      </c>
      <c r="M37" s="15">
        <v>6157</v>
      </c>
      <c r="N37" s="25">
        <v>64710.070000000014</v>
      </c>
    </row>
    <row r="38" spans="3:50" x14ac:dyDescent="0.3">
      <c r="C38" t="s">
        <v>182</v>
      </c>
      <c r="D38" s="49">
        <v>339210.4900000029</v>
      </c>
      <c r="K38" t="s">
        <v>80</v>
      </c>
      <c r="L38" s="25">
        <v>-14038.900000000009</v>
      </c>
      <c r="M38" s="15">
        <v>6815</v>
      </c>
      <c r="N38" s="25">
        <v>52543.650000000023</v>
      </c>
    </row>
    <row r="39" spans="3:50" x14ac:dyDescent="0.3">
      <c r="C39" t="s">
        <v>177</v>
      </c>
      <c r="D39" s="49">
        <v>174072.76000000042</v>
      </c>
      <c r="K39" t="s">
        <v>81</v>
      </c>
      <c r="L39" s="25">
        <v>18729.619999999988</v>
      </c>
      <c r="M39" s="15">
        <v>6526</v>
      </c>
      <c r="N39" s="25">
        <v>70741.84</v>
      </c>
    </row>
    <row r="40" spans="3:50" x14ac:dyDescent="0.3">
      <c r="C40" t="s">
        <v>176</v>
      </c>
      <c r="D40" s="49">
        <v>142236.05999999959</v>
      </c>
      <c r="K40" t="s">
        <v>83</v>
      </c>
      <c r="L40" s="25">
        <v>13233.920000000009</v>
      </c>
      <c r="M40" s="15">
        <v>5908</v>
      </c>
      <c r="N40" s="25">
        <v>20618.920000000009</v>
      </c>
    </row>
    <row r="41" spans="3:50" x14ac:dyDescent="0.3">
      <c r="C41" t="s">
        <v>175</v>
      </c>
      <c r="D41" s="49">
        <v>86449.160000000033</v>
      </c>
      <c r="K41" t="s">
        <v>84</v>
      </c>
      <c r="L41" s="25">
        <v>34303.500000000022</v>
      </c>
      <c r="M41" s="15">
        <v>5775</v>
      </c>
      <c r="N41" s="25">
        <v>77154.000000000015</v>
      </c>
    </row>
    <row r="42" spans="3:50" x14ac:dyDescent="0.3">
      <c r="C42" t="s">
        <v>178</v>
      </c>
      <c r="D42" s="49">
        <v>52455.239999999467</v>
      </c>
      <c r="K42" t="s">
        <v>85</v>
      </c>
      <c r="L42" s="25">
        <v>31380.58</v>
      </c>
      <c r="M42" s="15">
        <v>5822</v>
      </c>
      <c r="N42" s="25">
        <v>65264.620000000017</v>
      </c>
    </row>
    <row r="43" spans="3:50" x14ac:dyDescent="0.3">
      <c r="K43" t="s">
        <v>86</v>
      </c>
      <c r="L43" s="25">
        <v>-1947.5200000000059</v>
      </c>
      <c r="M43" s="15">
        <v>5728</v>
      </c>
      <c r="N43" s="25">
        <v>15694.719999999996</v>
      </c>
    </row>
    <row r="44" spans="3:50" x14ac:dyDescent="0.3">
      <c r="K44" t="s">
        <v>87</v>
      </c>
      <c r="L44" s="25">
        <v>82987.239999999991</v>
      </c>
      <c r="M44" s="15">
        <v>6671</v>
      </c>
      <c r="N44" s="25">
        <v>96862.92</v>
      </c>
    </row>
    <row r="45" spans="3:50" x14ac:dyDescent="0.3">
      <c r="K45" t="s">
        <v>88</v>
      </c>
      <c r="L45" s="25">
        <v>39498.199999999997</v>
      </c>
      <c r="M45" s="15">
        <v>6230</v>
      </c>
      <c r="N45" s="25">
        <v>60431.000000000007</v>
      </c>
    </row>
    <row r="46" spans="3:50" x14ac:dyDescent="0.3">
      <c r="D46" s="10"/>
      <c r="E46" s="10"/>
      <c r="K46" t="s">
        <v>89</v>
      </c>
      <c r="L46" s="25">
        <v>50200.709999999963</v>
      </c>
      <c r="M46" s="15">
        <v>5817</v>
      </c>
      <c r="N46" s="25">
        <v>65324.90999999996</v>
      </c>
    </row>
    <row r="47" spans="3:50" x14ac:dyDescent="0.3">
      <c r="D47" s="10"/>
      <c r="E47" s="10"/>
      <c r="K47" t="s">
        <v>90</v>
      </c>
      <c r="L47" s="25">
        <v>43165.919999999984</v>
      </c>
      <c r="M47" s="15">
        <v>6202</v>
      </c>
      <c r="N47" s="25">
        <v>68159.979999999981</v>
      </c>
    </row>
    <row r="48" spans="3:50" x14ac:dyDescent="0.3">
      <c r="D48" s="10"/>
      <c r="E48" s="10"/>
      <c r="K48" t="s">
        <v>92</v>
      </c>
      <c r="L48" s="25">
        <v>2004.299999999952</v>
      </c>
      <c r="M48" s="15">
        <v>6681</v>
      </c>
      <c r="N48" s="25">
        <v>57991.07999999998</v>
      </c>
    </row>
    <row r="49" spans="4:14" x14ac:dyDescent="0.3">
      <c r="D49" s="10"/>
      <c r="E49" s="10"/>
      <c r="K49" t="s">
        <v>94</v>
      </c>
      <c r="L49" s="25">
        <v>16381.75</v>
      </c>
      <c r="M49" s="15">
        <v>6325</v>
      </c>
      <c r="N49" s="25">
        <v>53066.749999999985</v>
      </c>
    </row>
    <row r="50" spans="4:14" x14ac:dyDescent="0.3">
      <c r="D50" s="10"/>
      <c r="E50" s="10"/>
      <c r="K50" t="s">
        <v>95</v>
      </c>
      <c r="L50" s="25">
        <v>43903.63</v>
      </c>
      <c r="M50" s="15">
        <v>6263</v>
      </c>
      <c r="N50" s="25">
        <v>80980.589999999982</v>
      </c>
    </row>
    <row r="51" spans="4:14" x14ac:dyDescent="0.3">
      <c r="D51" s="10"/>
      <c r="E51" s="10"/>
      <c r="K51" t="s">
        <v>97</v>
      </c>
      <c r="L51" s="25">
        <v>28777.41</v>
      </c>
      <c r="M51" s="15">
        <v>6033</v>
      </c>
      <c r="N51" s="25">
        <v>46152.450000000012</v>
      </c>
    </row>
    <row r="52" spans="4:14" x14ac:dyDescent="0.3">
      <c r="D52" s="10"/>
      <c r="E52" s="10"/>
      <c r="K52" t="s">
        <v>98</v>
      </c>
      <c r="L52" s="25">
        <v>-1571.1300000000556</v>
      </c>
      <c r="M52" s="15">
        <v>5819</v>
      </c>
      <c r="N52" s="25">
        <v>31248.02999999997</v>
      </c>
    </row>
    <row r="53" spans="4:14" x14ac:dyDescent="0.3">
      <c r="D53" s="10"/>
      <c r="E53" s="10"/>
      <c r="K53" t="s">
        <v>99</v>
      </c>
      <c r="L53" s="25">
        <v>-21740.939999999981</v>
      </c>
      <c r="M53" s="15">
        <v>6194</v>
      </c>
      <c r="N53" s="25">
        <v>38774.439999999995</v>
      </c>
    </row>
    <row r="54" spans="4:14" x14ac:dyDescent="0.3">
      <c r="K54" t="s">
        <v>100</v>
      </c>
      <c r="L54" s="25">
        <v>6318.1299999999919</v>
      </c>
      <c r="M54" s="15">
        <v>6943</v>
      </c>
      <c r="N54" s="25">
        <v>14719.159999999993</v>
      </c>
    </row>
    <row r="55" spans="4:14" x14ac:dyDescent="0.3">
      <c r="K55" t="s">
        <v>101</v>
      </c>
      <c r="L55" s="25">
        <v>-13781.949999999986</v>
      </c>
      <c r="M55" s="15">
        <v>5915</v>
      </c>
      <c r="N55" s="25">
        <v>15024.100000000009</v>
      </c>
    </row>
    <row r="56" spans="4:14" x14ac:dyDescent="0.3">
      <c r="K56" t="s">
        <v>102</v>
      </c>
      <c r="L56" s="25">
        <v>-8467.2000000000335</v>
      </c>
      <c r="M56" s="15">
        <v>5760</v>
      </c>
      <c r="N56" s="25">
        <v>44524.799999999974</v>
      </c>
    </row>
    <row r="57" spans="4:14" x14ac:dyDescent="0.3">
      <c r="K57" t="s">
        <v>103</v>
      </c>
      <c r="L57" s="25">
        <v>24069.160000000011</v>
      </c>
      <c r="M57" s="15">
        <v>6761</v>
      </c>
      <c r="N57" s="25">
        <v>59091.139999999992</v>
      </c>
    </row>
    <row r="58" spans="4:14" x14ac:dyDescent="0.3">
      <c r="K58" t="s">
        <v>104</v>
      </c>
      <c r="L58" s="25">
        <v>15387.719999999994</v>
      </c>
      <c r="M58" s="15">
        <v>6749</v>
      </c>
      <c r="N58" s="25">
        <v>28480.779999999995</v>
      </c>
    </row>
    <row r="59" spans="4:14" x14ac:dyDescent="0.3">
      <c r="K59" t="s">
        <v>105</v>
      </c>
      <c r="L59" s="25">
        <v>11575.520000000019</v>
      </c>
      <c r="M59" s="15">
        <v>6577</v>
      </c>
      <c r="N59" s="25">
        <v>67151.170000000013</v>
      </c>
    </row>
    <row r="60" spans="4:14" x14ac:dyDescent="0.3">
      <c r="K60" t="s">
        <v>106</v>
      </c>
      <c r="L60" s="25">
        <v>12376.54</v>
      </c>
      <c r="M60" s="15">
        <v>6127</v>
      </c>
      <c r="N60" s="25">
        <v>72237.329999999973</v>
      </c>
    </row>
    <row r="61" spans="4:14" x14ac:dyDescent="0.3">
      <c r="K61" t="s">
        <v>107</v>
      </c>
      <c r="L61" s="25">
        <v>2761.2499999999782</v>
      </c>
      <c r="M61" s="15">
        <v>5875</v>
      </c>
      <c r="N61" s="25">
        <v>36072.499999999993</v>
      </c>
    </row>
    <row r="62" spans="4:14" x14ac:dyDescent="0.3">
      <c r="K62" t="s">
        <v>108</v>
      </c>
      <c r="L62" s="25">
        <v>63904.020000000055</v>
      </c>
      <c r="M62" s="15">
        <v>6063</v>
      </c>
      <c r="N62" s="25">
        <v>78333.96000000005</v>
      </c>
    </row>
    <row r="63" spans="4:14" x14ac:dyDescent="0.3">
      <c r="K63" t="s">
        <v>109</v>
      </c>
      <c r="L63" s="25">
        <v>43574.720000000016</v>
      </c>
      <c r="M63" s="15">
        <v>5558</v>
      </c>
      <c r="N63" s="25">
        <v>71475.88</v>
      </c>
    </row>
    <row r="64" spans="4:14" x14ac:dyDescent="0.3">
      <c r="K64" t="s">
        <v>110</v>
      </c>
      <c r="L64" s="25">
        <v>31736.320000000058</v>
      </c>
      <c r="M64" s="15">
        <v>5888</v>
      </c>
      <c r="N64" s="25">
        <v>83315.200000000055</v>
      </c>
    </row>
    <row r="65" spans="11:14" x14ac:dyDescent="0.3">
      <c r="K65" t="s">
        <v>112</v>
      </c>
      <c r="L65" s="25">
        <v>36733.600000000057</v>
      </c>
      <c r="M65" s="15">
        <v>6290</v>
      </c>
      <c r="N65" s="25">
        <v>89443.800000000047</v>
      </c>
    </row>
    <row r="66" spans="11:14" x14ac:dyDescent="0.3">
      <c r="K66" t="s">
        <v>113</v>
      </c>
      <c r="L66" s="25">
        <v>-18969.600000000046</v>
      </c>
      <c r="M66" s="15">
        <v>5928</v>
      </c>
      <c r="N66" s="25">
        <v>23889.839999999986</v>
      </c>
    </row>
    <row r="67" spans="11:14" x14ac:dyDescent="0.3">
      <c r="K67" t="s">
        <v>114</v>
      </c>
      <c r="L67" s="25">
        <v>42187.60000000002</v>
      </c>
      <c r="M67" s="15">
        <v>5795</v>
      </c>
      <c r="N67" s="25">
        <v>61195.200000000019</v>
      </c>
    </row>
    <row r="68" spans="11:14" x14ac:dyDescent="0.3">
      <c r="K68" t="s">
        <v>116</v>
      </c>
      <c r="L68" s="25">
        <v>26067.999999999978</v>
      </c>
      <c r="M68" s="15">
        <v>6860</v>
      </c>
      <c r="N68" s="25">
        <v>40816.999999999978</v>
      </c>
    </row>
    <row r="69" spans="11:14" x14ac:dyDescent="0.3">
      <c r="K69" t="s">
        <v>117</v>
      </c>
      <c r="L69" s="25">
        <v>8106.2399999999907</v>
      </c>
      <c r="M69" s="15">
        <v>6333</v>
      </c>
      <c r="N69" s="25">
        <v>27421.889999999996</v>
      </c>
    </row>
    <row r="70" spans="11:14" x14ac:dyDescent="0.3">
      <c r="K70" t="s">
        <v>118</v>
      </c>
      <c r="L70" s="25">
        <v>83284.599999999977</v>
      </c>
      <c r="M70" s="15">
        <v>6262</v>
      </c>
      <c r="N70" s="25">
        <v>96810.51999999999</v>
      </c>
    </row>
    <row r="71" spans="11:14" x14ac:dyDescent="0.3">
      <c r="K71" t="s">
        <v>119</v>
      </c>
      <c r="L71" s="25">
        <v>51479.960000000043</v>
      </c>
      <c r="M71" s="15">
        <v>6938</v>
      </c>
      <c r="N71" s="25">
        <v>106567.68000000004</v>
      </c>
    </row>
    <row r="72" spans="11:14" x14ac:dyDescent="0.3">
      <c r="K72" t="s">
        <v>121</v>
      </c>
      <c r="L72" s="25">
        <v>25255.650000000016</v>
      </c>
      <c r="M72" s="15">
        <v>5385</v>
      </c>
      <c r="N72" s="25">
        <v>37479.600000000006</v>
      </c>
    </row>
    <row r="73" spans="11:14" x14ac:dyDescent="0.3">
      <c r="K73" t="s">
        <v>122</v>
      </c>
      <c r="L73" s="25">
        <v>9939.5999999999913</v>
      </c>
      <c r="M73" s="15">
        <v>6024</v>
      </c>
      <c r="N73" s="25">
        <v>31264.559999999998</v>
      </c>
    </row>
    <row r="74" spans="11:14" x14ac:dyDescent="0.3">
      <c r="K74" t="s">
        <v>123</v>
      </c>
      <c r="L74" s="25">
        <v>38978.390000000021</v>
      </c>
      <c r="M74" s="15">
        <v>5809</v>
      </c>
      <c r="N74" s="25">
        <v>83591.510000000009</v>
      </c>
    </row>
    <row r="75" spans="11:14" x14ac:dyDescent="0.3">
      <c r="K75" t="s">
        <v>124</v>
      </c>
      <c r="L75" s="25">
        <v>-7303.8000000000393</v>
      </c>
      <c r="M75" s="15">
        <v>5180</v>
      </c>
      <c r="N75" s="25">
        <v>36052.800000000003</v>
      </c>
    </row>
    <row r="76" spans="11:14" x14ac:dyDescent="0.3">
      <c r="K76" t="s">
        <v>125</v>
      </c>
      <c r="L76" s="25">
        <v>26923.569999999989</v>
      </c>
      <c r="M76" s="15">
        <v>6161</v>
      </c>
      <c r="N76" s="25">
        <v>50273.759999999995</v>
      </c>
    </row>
    <row r="77" spans="11:14" x14ac:dyDescent="0.3">
      <c r="K77" t="s">
        <v>126</v>
      </c>
      <c r="L77" s="25">
        <v>28375.229999999974</v>
      </c>
      <c r="M77" s="15">
        <v>7041</v>
      </c>
      <c r="N77" s="25">
        <v>55623.899999999958</v>
      </c>
    </row>
    <row r="78" spans="11:14" x14ac:dyDescent="0.3">
      <c r="K78" t="s">
        <v>127</v>
      </c>
      <c r="L78" s="25">
        <v>24412.700000000026</v>
      </c>
      <c r="M78" s="15">
        <v>5486</v>
      </c>
      <c r="N78" s="25">
        <v>49922.600000000028</v>
      </c>
    </row>
    <row r="79" spans="11:14" x14ac:dyDescent="0.3">
      <c r="K79" t="s">
        <v>128</v>
      </c>
      <c r="L79" s="25">
        <v>4272.7199999999975</v>
      </c>
      <c r="M79" s="15">
        <v>5622</v>
      </c>
      <c r="N79" s="25">
        <v>33844.439999999995</v>
      </c>
    </row>
    <row r="80" spans="11:14" x14ac:dyDescent="0.3">
      <c r="K80" t="s">
        <v>129</v>
      </c>
      <c r="L80" s="25">
        <v>-16258.440000000002</v>
      </c>
      <c r="M80" s="15">
        <v>7458</v>
      </c>
      <c r="N80" s="25">
        <v>42883.5</v>
      </c>
    </row>
    <row r="81" spans="11:14" x14ac:dyDescent="0.3">
      <c r="K81" t="s">
        <v>130</v>
      </c>
      <c r="L81" s="25">
        <v>8442.900000000016</v>
      </c>
      <c r="M81" s="15">
        <v>5310</v>
      </c>
      <c r="N81" s="25">
        <v>38444.400000000001</v>
      </c>
    </row>
    <row r="82" spans="11:14" x14ac:dyDescent="0.3">
      <c r="K82" t="s">
        <v>131</v>
      </c>
      <c r="L82" s="25">
        <v>23774.260000000002</v>
      </c>
      <c r="M82" s="15">
        <v>6478</v>
      </c>
      <c r="N82" s="25">
        <v>46382.479999999996</v>
      </c>
    </row>
    <row r="83" spans="11:14" x14ac:dyDescent="0.3">
      <c r="K83" t="s">
        <v>134</v>
      </c>
      <c r="L83" s="25">
        <v>18444.999999999993</v>
      </c>
      <c r="M83" s="15">
        <v>5950</v>
      </c>
      <c r="N83" s="25">
        <v>33914.999999999985</v>
      </c>
    </row>
    <row r="84" spans="11:14" x14ac:dyDescent="0.3">
      <c r="K84" t="s">
        <v>135</v>
      </c>
      <c r="L84" s="25">
        <v>63091.859999999986</v>
      </c>
      <c r="M84" s="15">
        <v>5163</v>
      </c>
      <c r="N84" s="25">
        <v>68254.859999999986</v>
      </c>
    </row>
    <row r="85" spans="11:14" x14ac:dyDescent="0.3">
      <c r="K85" t="s">
        <v>136</v>
      </c>
      <c r="L85" s="25">
        <v>29725.620000000014</v>
      </c>
      <c r="M85" s="15">
        <v>5969</v>
      </c>
      <c r="N85" s="25">
        <v>37127.180000000008</v>
      </c>
    </row>
    <row r="86" spans="11:14" x14ac:dyDescent="0.3">
      <c r="K86" t="s">
        <v>137</v>
      </c>
      <c r="L86" s="25">
        <v>47952.000000000015</v>
      </c>
      <c r="M86" s="15">
        <v>5400</v>
      </c>
      <c r="N86" s="25">
        <v>69714.000000000015</v>
      </c>
    </row>
    <row r="87" spans="11:14" x14ac:dyDescent="0.3">
      <c r="K87" t="s">
        <v>138</v>
      </c>
      <c r="L87" s="25">
        <v>56300.05</v>
      </c>
      <c r="M87" s="15">
        <v>6221</v>
      </c>
      <c r="N87" s="25">
        <v>64760.61</v>
      </c>
    </row>
    <row r="88" spans="11:14" x14ac:dyDescent="0.3">
      <c r="K88" t="s">
        <v>139</v>
      </c>
      <c r="L88" s="25">
        <v>22807.919999999976</v>
      </c>
      <c r="M88" s="15">
        <v>6554</v>
      </c>
      <c r="N88" s="25">
        <v>65015.679999999986</v>
      </c>
    </row>
    <row r="89" spans="11:14" x14ac:dyDescent="0.3">
      <c r="K89" t="s">
        <v>140</v>
      </c>
      <c r="L89" s="25">
        <v>56525.640000000014</v>
      </c>
      <c r="M89" s="15">
        <v>6438</v>
      </c>
      <c r="N89" s="25">
        <v>102364.2</v>
      </c>
    </row>
    <row r="90" spans="11:14" x14ac:dyDescent="0.3">
      <c r="K90" t="s">
        <v>141</v>
      </c>
      <c r="L90" s="25">
        <v>32065.139999999952</v>
      </c>
      <c r="M90" s="15">
        <v>5862</v>
      </c>
      <c r="N90" s="25">
        <v>59792.399999999951</v>
      </c>
    </row>
    <row r="91" spans="11:14" x14ac:dyDescent="0.3">
      <c r="K91" t="s">
        <v>144</v>
      </c>
      <c r="L91" s="25">
        <v>-25109.370000000024</v>
      </c>
      <c r="M91" s="15">
        <v>5853</v>
      </c>
      <c r="N91" s="25">
        <v>30728.25</v>
      </c>
    </row>
    <row r="92" spans="11:14" x14ac:dyDescent="0.3">
      <c r="K92" t="s">
        <v>145</v>
      </c>
      <c r="L92" s="25">
        <v>2791.3200000000033</v>
      </c>
      <c r="M92" s="15">
        <v>6646</v>
      </c>
      <c r="N92" s="25">
        <v>21732.419999999995</v>
      </c>
    </row>
    <row r="93" spans="11:14" x14ac:dyDescent="0.3">
      <c r="K93" t="s">
        <v>146</v>
      </c>
      <c r="L93" s="25">
        <v>-39515.370000000003</v>
      </c>
      <c r="M93" s="15">
        <v>5637</v>
      </c>
      <c r="N93" s="25">
        <v>13246.949999999992</v>
      </c>
    </row>
    <row r="94" spans="11:14" x14ac:dyDescent="0.3">
      <c r="K94" t="s">
        <v>147</v>
      </c>
      <c r="L94" s="25">
        <v>27251.010000000009</v>
      </c>
      <c r="M94" s="15">
        <v>5713</v>
      </c>
      <c r="N94" s="25">
        <v>76497.069999999978</v>
      </c>
    </row>
    <row r="95" spans="11:14" x14ac:dyDescent="0.3">
      <c r="K95" t="s">
        <v>148</v>
      </c>
      <c r="L95" s="25">
        <v>21262.580000000013</v>
      </c>
      <c r="M95" s="15">
        <v>5438</v>
      </c>
      <c r="N95" s="25">
        <v>31703.540000000008</v>
      </c>
    </row>
    <row r="96" spans="11:14" x14ac:dyDescent="0.3">
      <c r="K96" t="s">
        <v>149</v>
      </c>
      <c r="L96" s="25">
        <v>16798.080000000002</v>
      </c>
      <c r="M96" s="15">
        <v>5384</v>
      </c>
      <c r="N96" s="25">
        <v>41241.440000000002</v>
      </c>
    </row>
    <row r="97" spans="11:14" x14ac:dyDescent="0.3">
      <c r="K97" t="s">
        <v>150</v>
      </c>
      <c r="L97" s="25">
        <v>74447.250000000029</v>
      </c>
      <c r="M97" s="15">
        <v>5839</v>
      </c>
      <c r="N97" s="25">
        <v>87351.440000000017</v>
      </c>
    </row>
    <row r="98" spans="11:14" x14ac:dyDescent="0.3">
      <c r="K98" t="s">
        <v>151</v>
      </c>
      <c r="L98" s="25">
        <v>74371.949999999953</v>
      </c>
      <c r="M98" s="15">
        <v>6255</v>
      </c>
      <c r="N98" s="25">
        <v>93011.849999999962</v>
      </c>
    </row>
    <row r="99" spans="11:14" x14ac:dyDescent="0.3">
      <c r="K99" t="s">
        <v>152</v>
      </c>
      <c r="L99" s="25">
        <v>-60.990000000012515</v>
      </c>
      <c r="M99" s="15">
        <v>6099</v>
      </c>
      <c r="N99" s="25">
        <v>45803.489999999991</v>
      </c>
    </row>
    <row r="100" spans="11:14" x14ac:dyDescent="0.3">
      <c r="K100" t="s">
        <v>153</v>
      </c>
      <c r="L100" s="25">
        <v>26684.99999999996</v>
      </c>
      <c r="M100" s="15">
        <v>5930</v>
      </c>
      <c r="N100" s="25">
        <v>51057.299999999974</v>
      </c>
    </row>
    <row r="101" spans="11:14" x14ac:dyDescent="0.3">
      <c r="K101" t="s">
        <v>154</v>
      </c>
      <c r="L101" s="25">
        <v>46112.94</v>
      </c>
      <c r="M101" s="15">
        <v>6378</v>
      </c>
      <c r="N101" s="25">
        <v>73028.100000000006</v>
      </c>
    </row>
    <row r="102" spans="11:14" x14ac:dyDescent="0.3">
      <c r="K102" t="s">
        <v>155</v>
      </c>
      <c r="L102" s="25">
        <v>-1748.7000000000335</v>
      </c>
      <c r="M102" s="15">
        <v>6030</v>
      </c>
      <c r="N102" s="25">
        <v>54872.999999999956</v>
      </c>
    </row>
    <row r="103" spans="11:14" x14ac:dyDescent="0.3">
      <c r="K103" t="s">
        <v>156</v>
      </c>
      <c r="L103" s="25">
        <v>-4890.8900000000067</v>
      </c>
      <c r="M103" s="15">
        <v>6191</v>
      </c>
      <c r="N103" s="25">
        <v>29592.979999999996</v>
      </c>
    </row>
    <row r="104" spans="11:14" x14ac:dyDescent="0.3">
      <c r="K104" t="s">
        <v>157</v>
      </c>
      <c r="L104" s="25">
        <v>54830.159999999974</v>
      </c>
      <c r="M104" s="15">
        <v>5934</v>
      </c>
      <c r="N104" s="25">
        <v>63315.77999999997</v>
      </c>
    </row>
    <row r="105" spans="11:14" x14ac:dyDescent="0.3">
      <c r="K105" t="s">
        <v>158</v>
      </c>
      <c r="L105" s="25">
        <v>21655.43999999993</v>
      </c>
      <c r="M105" s="15">
        <v>6332</v>
      </c>
      <c r="N105" s="25">
        <v>71678.239999999962</v>
      </c>
    </row>
    <row r="106" spans="11:14" x14ac:dyDescent="0.3">
      <c r="K106" t="s">
        <v>159</v>
      </c>
      <c r="L106" s="25">
        <v>9097.2600000000093</v>
      </c>
      <c r="M106" s="15">
        <v>6231</v>
      </c>
      <c r="N106" s="25">
        <v>15265.950000000006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88B41-E532-46A6-A731-1F07949DF295}">
  <sheetPr codeName="Sheet8"/>
  <dimension ref="A2:W35"/>
  <sheetViews>
    <sheetView showGridLines="0" showRowColHeaders="0" workbookViewId="0">
      <selection activeCell="U30" sqref="U30"/>
    </sheetView>
  </sheetViews>
  <sheetFormatPr defaultRowHeight="14.4" x14ac:dyDescent="0.3"/>
  <cols>
    <col min="3" max="12" width="2" customWidth="1"/>
  </cols>
  <sheetData>
    <row r="2" spans="1:23" x14ac:dyDescent="0.3">
      <c r="Q2" t="s">
        <v>191</v>
      </c>
    </row>
    <row r="3" spans="1:23" x14ac:dyDescent="0.3">
      <c r="A3" t="s">
        <v>188</v>
      </c>
    </row>
    <row r="4" spans="1:23" x14ac:dyDescent="0.3">
      <c r="A4" t="s">
        <v>186</v>
      </c>
      <c r="B4" s="6">
        <f>Sheet5!R16</f>
        <v>0.51472343958010647</v>
      </c>
    </row>
    <row r="5" spans="1:23" x14ac:dyDescent="0.3">
      <c r="A5" t="s">
        <v>185</v>
      </c>
      <c r="B5" s="6">
        <f>Sheet5!R15</f>
        <v>0.48527656041986861</v>
      </c>
      <c r="N5" s="16" t="str" cm="1">
        <f t="array" ref="N5:W14">IF(_xlfn._xlws.SORT(_xlfn.SEQUENCE(10,10),,-1)/100&gt;B4,P24,P25)</f>
        <v>●</v>
      </c>
      <c r="O5" s="16" t="str">
        <v>●</v>
      </c>
      <c r="P5" s="16" t="str">
        <v>●</v>
      </c>
      <c r="Q5" s="16" t="str">
        <v>●</v>
      </c>
      <c r="R5" s="16" t="str">
        <v>●</v>
      </c>
      <c r="S5" s="16" t="str">
        <v>●</v>
      </c>
      <c r="T5" s="16" t="str">
        <v>●</v>
      </c>
      <c r="U5" s="16" t="str">
        <v>●</v>
      </c>
      <c r="V5" s="16" t="str">
        <v>●</v>
      </c>
      <c r="W5" s="16" t="str">
        <v>●</v>
      </c>
    </row>
    <row r="6" spans="1:23" x14ac:dyDescent="0.3">
      <c r="N6" s="16" t="str">
        <v>●</v>
      </c>
      <c r="O6" s="16" t="str">
        <v>●</v>
      </c>
      <c r="P6" s="16" t="str">
        <v>●</v>
      </c>
      <c r="Q6" s="16" t="str">
        <v>●</v>
      </c>
      <c r="R6" s="16" t="str">
        <v>●</v>
      </c>
      <c r="S6" s="16" t="str">
        <v>●</v>
      </c>
      <c r="T6" s="16" t="str">
        <v>●</v>
      </c>
      <c r="U6" s="16" t="str">
        <v>●</v>
      </c>
      <c r="V6" s="16" t="str">
        <v>●</v>
      </c>
      <c r="W6" s="16" t="str">
        <v>●</v>
      </c>
    </row>
    <row r="7" spans="1:23" x14ac:dyDescent="0.3">
      <c r="N7" s="16" t="str">
        <v>●</v>
      </c>
      <c r="O7" s="16" t="str">
        <v>●</v>
      </c>
      <c r="P7" s="16" t="str">
        <v>●</v>
      </c>
      <c r="Q7" s="16" t="str">
        <v>●</v>
      </c>
      <c r="R7" s="16" t="str">
        <v>●</v>
      </c>
      <c r="S7" s="16" t="str">
        <v>●</v>
      </c>
      <c r="T7" s="16" t="str">
        <v>●</v>
      </c>
      <c r="U7" s="16" t="str">
        <v>●</v>
      </c>
      <c r="V7" s="16" t="str">
        <v>●</v>
      </c>
      <c r="W7" s="16" t="str">
        <v>●</v>
      </c>
    </row>
    <row r="8" spans="1:23" x14ac:dyDescent="0.3">
      <c r="N8" s="16" t="str">
        <v>●</v>
      </c>
      <c r="O8" s="16" t="str">
        <v>●</v>
      </c>
      <c r="P8" s="16" t="str">
        <v>●</v>
      </c>
      <c r="Q8" s="16" t="str">
        <v>●</v>
      </c>
      <c r="R8" s="16" t="str">
        <v>●</v>
      </c>
      <c r="S8" s="16" t="str">
        <v>●</v>
      </c>
      <c r="T8" s="16" t="str">
        <v>●</v>
      </c>
      <c r="U8" s="16" t="str">
        <v>●</v>
      </c>
      <c r="V8" s="16" t="str">
        <v>●</v>
      </c>
      <c r="W8" s="16" t="str">
        <v>●</v>
      </c>
    </row>
    <row r="9" spans="1:23" x14ac:dyDescent="0.3">
      <c r="N9" s="16" t="str">
        <v>◼</v>
      </c>
      <c r="O9" s="16" t="str">
        <v>●</v>
      </c>
      <c r="P9" s="16" t="str">
        <v>●</v>
      </c>
      <c r="Q9" s="16" t="str">
        <v>●</v>
      </c>
      <c r="R9" s="16" t="str">
        <v>●</v>
      </c>
      <c r="S9" s="16" t="str">
        <v>●</v>
      </c>
      <c r="T9" s="16" t="str">
        <v>●</v>
      </c>
      <c r="U9" s="16" t="str">
        <v>●</v>
      </c>
      <c r="V9" s="16" t="str">
        <v>●</v>
      </c>
      <c r="W9" s="16" t="str">
        <v>●</v>
      </c>
    </row>
    <row r="10" spans="1:23" x14ac:dyDescent="0.3">
      <c r="N10" s="16" t="str">
        <v>◼</v>
      </c>
      <c r="O10" s="16" t="str">
        <v>◼</v>
      </c>
      <c r="P10" s="16" t="str">
        <v>◼</v>
      </c>
      <c r="Q10" s="16" t="str">
        <v>◼</v>
      </c>
      <c r="R10" s="16" t="str">
        <v>◼</v>
      </c>
      <c r="S10" s="16" t="str">
        <v>◼</v>
      </c>
      <c r="T10" s="16" t="str">
        <v>◼</v>
      </c>
      <c r="U10" s="16" t="str">
        <v>◼</v>
      </c>
      <c r="V10" s="16" t="str">
        <v>◼</v>
      </c>
      <c r="W10" s="16" t="str">
        <v>◼</v>
      </c>
    </row>
    <row r="11" spans="1:23" x14ac:dyDescent="0.3">
      <c r="N11" s="16" t="str">
        <v>◼</v>
      </c>
      <c r="O11" s="16" t="str">
        <v>◼</v>
      </c>
      <c r="P11" s="16" t="str">
        <v>◼</v>
      </c>
      <c r="Q11" s="16" t="str">
        <v>◼</v>
      </c>
      <c r="R11" s="16" t="str">
        <v>◼</v>
      </c>
      <c r="S11" s="16" t="str">
        <v>◼</v>
      </c>
      <c r="T11" s="16" t="str">
        <v>◼</v>
      </c>
      <c r="U11" s="16" t="str">
        <v>◼</v>
      </c>
      <c r="V11" s="16" t="str">
        <v>◼</v>
      </c>
      <c r="W11" s="16" t="str">
        <v>◼</v>
      </c>
    </row>
    <row r="12" spans="1:23" x14ac:dyDescent="0.3">
      <c r="N12" s="16" t="str">
        <v>◼</v>
      </c>
      <c r="O12" s="16" t="str">
        <v>◼</v>
      </c>
      <c r="P12" s="16" t="str">
        <v>◼</v>
      </c>
      <c r="Q12" s="16" t="str">
        <v>◼</v>
      </c>
      <c r="R12" s="16" t="str">
        <v>◼</v>
      </c>
      <c r="S12" s="16" t="str">
        <v>◼</v>
      </c>
      <c r="T12" s="16" t="str">
        <v>◼</v>
      </c>
      <c r="U12" s="16" t="str">
        <v>◼</v>
      </c>
      <c r="V12" s="16" t="str">
        <v>◼</v>
      </c>
      <c r="W12" s="16" t="str">
        <v>◼</v>
      </c>
    </row>
    <row r="13" spans="1:23" x14ac:dyDescent="0.3">
      <c r="N13" s="16" t="str">
        <v>◼</v>
      </c>
      <c r="O13" s="16" t="str">
        <v>◼</v>
      </c>
      <c r="P13" s="16" t="str">
        <v>◼</v>
      </c>
      <c r="Q13" s="16" t="str">
        <v>◼</v>
      </c>
      <c r="R13" s="16" t="str">
        <v>◼</v>
      </c>
      <c r="S13" s="16" t="str">
        <v>◼</v>
      </c>
      <c r="T13" s="16" t="str">
        <v>◼</v>
      </c>
      <c r="U13" s="16" t="str">
        <v>◼</v>
      </c>
      <c r="V13" s="16" t="str">
        <v>◼</v>
      </c>
      <c r="W13" s="16" t="str">
        <v>◼</v>
      </c>
    </row>
    <row r="14" spans="1:23" ht="7.5" customHeight="1" x14ac:dyDescent="0.3">
      <c r="N14" s="16" t="str">
        <v>◼</v>
      </c>
      <c r="O14" s="16" t="str">
        <v>◼</v>
      </c>
      <c r="P14" s="16" t="str">
        <v>◼</v>
      </c>
      <c r="Q14" s="16" t="str">
        <v>◼</v>
      </c>
      <c r="R14" s="16" t="str">
        <v>◼</v>
      </c>
      <c r="S14" s="16" t="str">
        <v>◼</v>
      </c>
      <c r="T14" s="16" t="str">
        <v>◼</v>
      </c>
      <c r="U14" s="16" t="str">
        <v>◼</v>
      </c>
      <c r="V14" s="16" t="str">
        <v>◼</v>
      </c>
      <c r="W14" s="16" t="str">
        <v>◼</v>
      </c>
    </row>
    <row r="15" spans="1:23" ht="7.5" customHeight="1" x14ac:dyDescent="0.3"/>
    <row r="16" spans="1:23" ht="7.5" customHeight="1" x14ac:dyDescent="0.3"/>
    <row r="17" spans="3:17" ht="7.5" customHeight="1" x14ac:dyDescent="0.3"/>
    <row r="18" spans="3:17" ht="7.5" customHeight="1" x14ac:dyDescent="0.3"/>
    <row r="19" spans="3:17" ht="7.5" customHeight="1" x14ac:dyDescent="0.3"/>
    <row r="20" spans="3:17" ht="7.5" customHeight="1" x14ac:dyDescent="0.3"/>
    <row r="21" spans="3:17" ht="7.5" customHeight="1" x14ac:dyDescent="0.3"/>
    <row r="22" spans="3:17" ht="7.5" customHeight="1" x14ac:dyDescent="0.3"/>
    <row r="23" spans="3:17" ht="7.5" customHeight="1" x14ac:dyDescent="0.3"/>
    <row r="24" spans="3:17" x14ac:dyDescent="0.3">
      <c r="P24" t="s">
        <v>192</v>
      </c>
    </row>
    <row r="25" spans="3:17" ht="15" thickBot="1" x14ac:dyDescent="0.35">
      <c r="P25" t="s">
        <v>193</v>
      </c>
      <c r="Q25" s="50" t="s">
        <v>190</v>
      </c>
    </row>
    <row r="26" spans="3:17" ht="10.5" customHeight="1" thickBot="1" x14ac:dyDescent="0.35">
      <c r="C26" s="51" t="str" cm="1">
        <f t="array" ref="C26:L35">IF(_xlfn._xlws.SORT(_xlfn.SEQUENCE(10,10),,-1)/100&gt;B4,P24,P25)</f>
        <v>●</v>
      </c>
      <c r="D26" s="51" t="str">
        <v>●</v>
      </c>
      <c r="E26" s="51" t="str">
        <v>●</v>
      </c>
      <c r="F26" s="51" t="str">
        <v>●</v>
      </c>
      <c r="G26" s="51" t="str">
        <v>●</v>
      </c>
      <c r="H26" s="51" t="str">
        <v>●</v>
      </c>
      <c r="I26" s="51" t="str">
        <v>●</v>
      </c>
      <c r="J26" s="51" t="str">
        <v>●</v>
      </c>
      <c r="K26" s="51" t="str">
        <v>●</v>
      </c>
      <c r="L26" s="51" t="str">
        <v>●</v>
      </c>
    </row>
    <row r="27" spans="3:17" ht="10.5" customHeight="1" thickBot="1" x14ac:dyDescent="0.35">
      <c r="C27" s="51" t="str">
        <v>●</v>
      </c>
      <c r="D27" s="51" t="str">
        <v>●</v>
      </c>
      <c r="E27" s="51" t="str">
        <v>●</v>
      </c>
      <c r="F27" s="51" t="str">
        <v>●</v>
      </c>
      <c r="G27" s="51" t="str">
        <v>●</v>
      </c>
      <c r="H27" s="51" t="str">
        <v>●</v>
      </c>
      <c r="I27" s="51" t="str">
        <v>●</v>
      </c>
      <c r="J27" s="51" t="str">
        <v>●</v>
      </c>
      <c r="K27" s="51" t="str">
        <v>●</v>
      </c>
      <c r="L27" s="51" t="str">
        <v>●</v>
      </c>
    </row>
    <row r="28" spans="3:17" ht="10.5" customHeight="1" thickBot="1" x14ac:dyDescent="0.35">
      <c r="C28" s="51" t="str">
        <v>●</v>
      </c>
      <c r="D28" s="51" t="str">
        <v>●</v>
      </c>
      <c r="E28" s="51" t="str">
        <v>●</v>
      </c>
      <c r="F28" s="51" t="str">
        <v>●</v>
      </c>
      <c r="G28" s="51" t="str">
        <v>●</v>
      </c>
      <c r="H28" s="51" t="str">
        <v>●</v>
      </c>
      <c r="I28" s="51" t="str">
        <v>●</v>
      </c>
      <c r="J28" s="51" t="str">
        <v>●</v>
      </c>
      <c r="K28" s="51" t="str">
        <v>●</v>
      </c>
      <c r="L28" s="51" t="str">
        <v>●</v>
      </c>
    </row>
    <row r="29" spans="3:17" ht="10.5" customHeight="1" thickBot="1" x14ac:dyDescent="0.35">
      <c r="C29" s="51" t="str">
        <v>●</v>
      </c>
      <c r="D29" s="51" t="str">
        <v>●</v>
      </c>
      <c r="E29" s="51" t="str">
        <v>●</v>
      </c>
      <c r="F29" s="51" t="str">
        <v>●</v>
      </c>
      <c r="G29" s="51" t="str">
        <v>●</v>
      </c>
      <c r="H29" s="51" t="str">
        <v>●</v>
      </c>
      <c r="I29" s="51" t="str">
        <v>●</v>
      </c>
      <c r="J29" s="51" t="str">
        <v>●</v>
      </c>
      <c r="K29" s="51" t="str">
        <v>●</v>
      </c>
      <c r="L29" s="51" t="str">
        <v>●</v>
      </c>
    </row>
    <row r="30" spans="3:17" ht="10.5" customHeight="1" thickBot="1" x14ac:dyDescent="0.35">
      <c r="C30" s="51" t="str">
        <v>◼</v>
      </c>
      <c r="D30" s="51" t="str">
        <v>●</v>
      </c>
      <c r="E30" s="51" t="str">
        <v>●</v>
      </c>
      <c r="F30" s="51" t="str">
        <v>●</v>
      </c>
      <c r="G30" s="51" t="str">
        <v>●</v>
      </c>
      <c r="H30" s="51" t="str">
        <v>●</v>
      </c>
      <c r="I30" s="51" t="str">
        <v>●</v>
      </c>
      <c r="J30" s="51" t="str">
        <v>●</v>
      </c>
      <c r="K30" s="51" t="str">
        <v>●</v>
      </c>
      <c r="L30" s="51" t="str">
        <v>●</v>
      </c>
    </row>
    <row r="31" spans="3:17" ht="10.5" customHeight="1" thickBot="1" x14ac:dyDescent="0.35">
      <c r="C31" s="51" t="str">
        <v>◼</v>
      </c>
      <c r="D31" s="51" t="str">
        <v>◼</v>
      </c>
      <c r="E31" s="51" t="str">
        <v>◼</v>
      </c>
      <c r="F31" s="51" t="str">
        <v>◼</v>
      </c>
      <c r="G31" s="51" t="str">
        <v>◼</v>
      </c>
      <c r="H31" s="51" t="str">
        <v>◼</v>
      </c>
      <c r="I31" s="51" t="str">
        <v>◼</v>
      </c>
      <c r="J31" s="51" t="str">
        <v>◼</v>
      </c>
      <c r="K31" s="51" t="str">
        <v>◼</v>
      </c>
      <c r="L31" s="51" t="str">
        <v>◼</v>
      </c>
    </row>
    <row r="32" spans="3:17" ht="10.5" customHeight="1" thickBot="1" x14ac:dyDescent="0.35">
      <c r="C32" s="51" t="str">
        <v>◼</v>
      </c>
      <c r="D32" s="51" t="str">
        <v>◼</v>
      </c>
      <c r="E32" s="51" t="str">
        <v>◼</v>
      </c>
      <c r="F32" s="51" t="str">
        <v>◼</v>
      </c>
      <c r="G32" s="51" t="str">
        <v>◼</v>
      </c>
      <c r="H32" s="51" t="str">
        <v>◼</v>
      </c>
      <c r="I32" s="51" t="str">
        <v>◼</v>
      </c>
      <c r="J32" s="51" t="str">
        <v>◼</v>
      </c>
      <c r="K32" s="51" t="str">
        <v>◼</v>
      </c>
      <c r="L32" s="51" t="str">
        <v>◼</v>
      </c>
    </row>
    <row r="33" spans="3:12" ht="10.5" customHeight="1" thickBot="1" x14ac:dyDescent="0.35">
      <c r="C33" s="51" t="str">
        <v>◼</v>
      </c>
      <c r="D33" s="51" t="str">
        <v>◼</v>
      </c>
      <c r="E33" s="51" t="str">
        <v>◼</v>
      </c>
      <c r="F33" s="51" t="str">
        <v>◼</v>
      </c>
      <c r="G33" s="51" t="str">
        <v>◼</v>
      </c>
      <c r="H33" s="51" t="str">
        <v>◼</v>
      </c>
      <c r="I33" s="51" t="str">
        <v>◼</v>
      </c>
      <c r="J33" s="51" t="str">
        <v>◼</v>
      </c>
      <c r="K33" s="51" t="str">
        <v>◼</v>
      </c>
      <c r="L33" s="51" t="str">
        <v>◼</v>
      </c>
    </row>
    <row r="34" spans="3:12" ht="10.5" customHeight="1" thickBot="1" x14ac:dyDescent="0.35">
      <c r="C34" s="51" t="str">
        <v>◼</v>
      </c>
      <c r="D34" s="51" t="str">
        <v>◼</v>
      </c>
      <c r="E34" s="51" t="str">
        <v>◼</v>
      </c>
      <c r="F34" s="51" t="str">
        <v>◼</v>
      </c>
      <c r="G34" s="51" t="str">
        <v>◼</v>
      </c>
      <c r="H34" s="51" t="str">
        <v>◼</v>
      </c>
      <c r="I34" s="51" t="str">
        <v>◼</v>
      </c>
      <c r="J34" s="51" t="str">
        <v>◼</v>
      </c>
      <c r="K34" s="51" t="str">
        <v>◼</v>
      </c>
      <c r="L34" s="51" t="str">
        <v>◼</v>
      </c>
    </row>
    <row r="35" spans="3:12" ht="10.5" customHeight="1" thickBot="1" x14ac:dyDescent="0.35">
      <c r="C35" s="51" t="str">
        <v>◼</v>
      </c>
      <c r="D35" s="51" t="str">
        <v>◼</v>
      </c>
      <c r="E35" s="51" t="str">
        <v>◼</v>
      </c>
      <c r="F35" s="51" t="str">
        <v>◼</v>
      </c>
      <c r="G35" s="51" t="str">
        <v>◼</v>
      </c>
      <c r="H35" s="51" t="str">
        <v>◼</v>
      </c>
      <c r="I35" s="51" t="str">
        <v>◼</v>
      </c>
      <c r="J35" s="51" t="str">
        <v>◼</v>
      </c>
      <c r="K35" s="51" t="str">
        <v>◼</v>
      </c>
      <c r="L35" s="51" t="str">
        <v>◼</v>
      </c>
    </row>
  </sheetData>
  <conditionalFormatting sqref="N5:W14">
    <cfRule type="expression" dxfId="15" priority="3">
      <formula>N5&lt;&gt;$P$24</formula>
    </cfRule>
    <cfRule type="expression" dxfId="14" priority="4">
      <formula>N5=$P$24</formula>
    </cfRule>
  </conditionalFormatting>
  <conditionalFormatting sqref="C26:L35">
    <cfRule type="expression" dxfId="13" priority="1">
      <formula>C26&lt;&gt;$P$24</formula>
    </cfRule>
    <cfRule type="expression" dxfId="12" priority="2">
      <formula>C26=$P$24</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8CBB7-3A3D-4D4B-9AE7-FDAFC7B1F033}">
  <sheetPr codeName="Sheet5"/>
  <dimension ref="B3:O35"/>
  <sheetViews>
    <sheetView showGridLines="0" workbookViewId="0">
      <selection activeCell="T38" sqref="T38:T39"/>
    </sheetView>
  </sheetViews>
  <sheetFormatPr defaultRowHeight="14.4" x14ac:dyDescent="0.3"/>
  <cols>
    <col min="4" max="13" width="1.6640625" customWidth="1"/>
  </cols>
  <sheetData>
    <row r="3" spans="2:15" x14ac:dyDescent="0.3">
      <c r="B3" t="s">
        <v>187</v>
      </c>
    </row>
    <row r="4" spans="2:15" x14ac:dyDescent="0.3">
      <c r="O4" s="1"/>
    </row>
    <row r="5" spans="2:15" x14ac:dyDescent="0.3">
      <c r="C5" t="s">
        <v>57</v>
      </c>
      <c r="O5" s="1"/>
    </row>
    <row r="6" spans="2:15" x14ac:dyDescent="0.3">
      <c r="C6" s="6">
        <f>Sheet3!AZ10</f>
        <v>0.26591166258383431</v>
      </c>
    </row>
    <row r="8" spans="2:15" x14ac:dyDescent="0.3">
      <c r="C8" t="s">
        <v>43</v>
      </c>
    </row>
    <row r="9" spans="2:15" x14ac:dyDescent="0.3">
      <c r="C9" s="6">
        <f>Sheet3!AZ9</f>
        <v>0.73408833741616564</v>
      </c>
    </row>
    <row r="13" spans="2:15" ht="15" thickBot="1" x14ac:dyDescent="0.35"/>
    <row r="14" spans="2:15" ht="7.5" customHeight="1" thickBot="1" x14ac:dyDescent="0.35">
      <c r="D14" s="2">
        <f t="shared" ref="D14:D16" si="0">D15+10</f>
        <v>91</v>
      </c>
      <c r="E14" s="2">
        <f t="shared" ref="E14:E16" si="1">E15+10</f>
        <v>92</v>
      </c>
      <c r="F14" s="2">
        <f t="shared" ref="F14:F16" si="2">F15+10</f>
        <v>93</v>
      </c>
      <c r="G14" s="2">
        <f t="shared" ref="G14:G16" si="3">G15+10</f>
        <v>94</v>
      </c>
      <c r="H14" s="2">
        <f t="shared" ref="H14:H16" si="4">H15+10</f>
        <v>95</v>
      </c>
      <c r="I14" s="2">
        <f t="shared" ref="I14:I16" si="5">I15+10</f>
        <v>96</v>
      </c>
      <c r="J14" s="2">
        <f t="shared" ref="J14:J16" si="6">J15+10</f>
        <v>97</v>
      </c>
      <c r="K14" s="2">
        <f t="shared" ref="K14:K16" si="7">K15+10</f>
        <v>98</v>
      </c>
      <c r="L14" s="2">
        <f t="shared" ref="L14:L16" si="8">L15+10</f>
        <v>99</v>
      </c>
      <c r="M14" s="2">
        <f t="shared" ref="M14:M16" si="9">M15+10</f>
        <v>100</v>
      </c>
    </row>
    <row r="15" spans="2:15" ht="7.5" customHeight="1" thickBot="1" x14ac:dyDescent="0.35">
      <c r="D15" s="2">
        <f t="shared" si="0"/>
        <v>81</v>
      </c>
      <c r="E15" s="2">
        <f t="shared" si="1"/>
        <v>82</v>
      </c>
      <c r="F15" s="2">
        <f t="shared" si="2"/>
        <v>83</v>
      </c>
      <c r="G15" s="2">
        <f t="shared" si="3"/>
        <v>84</v>
      </c>
      <c r="H15" s="2">
        <f t="shared" si="4"/>
        <v>85</v>
      </c>
      <c r="I15" s="2">
        <f t="shared" si="5"/>
        <v>86</v>
      </c>
      <c r="J15" s="2">
        <f t="shared" si="6"/>
        <v>87</v>
      </c>
      <c r="K15" s="2">
        <f t="shared" si="7"/>
        <v>88</v>
      </c>
      <c r="L15" s="2">
        <f t="shared" si="8"/>
        <v>89</v>
      </c>
      <c r="M15" s="2">
        <f t="shared" si="9"/>
        <v>90</v>
      </c>
    </row>
    <row r="16" spans="2:15" ht="7.5" customHeight="1" thickBot="1" x14ac:dyDescent="0.35">
      <c r="D16" s="2">
        <f t="shared" si="0"/>
        <v>71</v>
      </c>
      <c r="E16" s="2">
        <f t="shared" si="1"/>
        <v>72</v>
      </c>
      <c r="F16" s="2">
        <f t="shared" si="2"/>
        <v>73</v>
      </c>
      <c r="G16" s="2">
        <f t="shared" si="3"/>
        <v>74</v>
      </c>
      <c r="H16" s="2">
        <f t="shared" si="4"/>
        <v>75</v>
      </c>
      <c r="I16" s="2">
        <f t="shared" si="5"/>
        <v>76</v>
      </c>
      <c r="J16" s="2">
        <f t="shared" si="6"/>
        <v>77</v>
      </c>
      <c r="K16" s="2">
        <f t="shared" si="7"/>
        <v>78</v>
      </c>
      <c r="L16" s="2">
        <f t="shared" si="8"/>
        <v>79</v>
      </c>
      <c r="M16" s="2">
        <f t="shared" si="9"/>
        <v>80</v>
      </c>
    </row>
    <row r="17" spans="4:13" ht="7.5" customHeight="1" thickBot="1" x14ac:dyDescent="0.35">
      <c r="D17" s="2">
        <f t="shared" ref="D17:D21" si="10">D18+10</f>
        <v>61</v>
      </c>
      <c r="E17" s="2">
        <f t="shared" ref="E17:E21" si="11">E18+10</f>
        <v>62</v>
      </c>
      <c r="F17" s="2">
        <f t="shared" ref="F17:F21" si="12">F18+10</f>
        <v>63</v>
      </c>
      <c r="G17" s="2">
        <f t="shared" ref="G17:G21" si="13">G18+10</f>
        <v>64</v>
      </c>
      <c r="H17" s="2">
        <f t="shared" ref="H17:H21" si="14">H18+10</f>
        <v>65</v>
      </c>
      <c r="I17" s="2">
        <f t="shared" ref="I17:I21" si="15">I18+10</f>
        <v>66</v>
      </c>
      <c r="J17" s="2">
        <f t="shared" ref="J17:J21" si="16">J18+10</f>
        <v>67</v>
      </c>
      <c r="K17" s="2">
        <f t="shared" ref="K17:K21" si="17">K18+10</f>
        <v>68</v>
      </c>
      <c r="L17" s="2">
        <f t="shared" ref="L17:L21" si="18">L18+10</f>
        <v>69</v>
      </c>
      <c r="M17" s="2">
        <f t="shared" ref="M17:M21" si="19">M18+10</f>
        <v>70</v>
      </c>
    </row>
    <row r="18" spans="4:13" ht="7.5" customHeight="1" thickBot="1" x14ac:dyDescent="0.35">
      <c r="D18" s="2">
        <f t="shared" si="10"/>
        <v>51</v>
      </c>
      <c r="E18" s="2">
        <f t="shared" si="11"/>
        <v>52</v>
      </c>
      <c r="F18" s="2">
        <f t="shared" si="12"/>
        <v>53</v>
      </c>
      <c r="G18" s="2">
        <f t="shared" si="13"/>
        <v>54</v>
      </c>
      <c r="H18" s="2">
        <f t="shared" si="14"/>
        <v>55</v>
      </c>
      <c r="I18" s="2">
        <f t="shared" si="15"/>
        <v>56</v>
      </c>
      <c r="J18" s="2">
        <f t="shared" si="16"/>
        <v>57</v>
      </c>
      <c r="K18" s="2">
        <f t="shared" si="17"/>
        <v>58</v>
      </c>
      <c r="L18" s="2">
        <f t="shared" si="18"/>
        <v>59</v>
      </c>
      <c r="M18" s="2">
        <f t="shared" si="19"/>
        <v>60</v>
      </c>
    </row>
    <row r="19" spans="4:13" ht="7.5" customHeight="1" thickBot="1" x14ac:dyDescent="0.35">
      <c r="D19" s="2">
        <f t="shared" si="10"/>
        <v>41</v>
      </c>
      <c r="E19" s="2">
        <f t="shared" si="11"/>
        <v>42</v>
      </c>
      <c r="F19" s="2">
        <f t="shared" si="12"/>
        <v>43</v>
      </c>
      <c r="G19" s="2">
        <f t="shared" si="13"/>
        <v>44</v>
      </c>
      <c r="H19" s="2">
        <f t="shared" si="14"/>
        <v>45</v>
      </c>
      <c r="I19" s="2">
        <f t="shared" si="15"/>
        <v>46</v>
      </c>
      <c r="J19" s="2">
        <f t="shared" si="16"/>
        <v>47</v>
      </c>
      <c r="K19" s="2">
        <f t="shared" si="17"/>
        <v>48</v>
      </c>
      <c r="L19" s="2">
        <f t="shared" si="18"/>
        <v>49</v>
      </c>
      <c r="M19" s="2">
        <f t="shared" si="19"/>
        <v>50</v>
      </c>
    </row>
    <row r="20" spans="4:13" ht="7.5" customHeight="1" thickBot="1" x14ac:dyDescent="0.35">
      <c r="D20" s="2">
        <f t="shared" si="10"/>
        <v>31</v>
      </c>
      <c r="E20" s="2">
        <f t="shared" si="11"/>
        <v>32</v>
      </c>
      <c r="F20" s="2">
        <f t="shared" si="12"/>
        <v>33</v>
      </c>
      <c r="G20" s="2">
        <f t="shared" si="13"/>
        <v>34</v>
      </c>
      <c r="H20" s="2">
        <f t="shared" si="14"/>
        <v>35</v>
      </c>
      <c r="I20" s="2">
        <f t="shared" si="15"/>
        <v>36</v>
      </c>
      <c r="J20" s="2">
        <f t="shared" si="16"/>
        <v>37</v>
      </c>
      <c r="K20" s="2">
        <f t="shared" si="17"/>
        <v>38</v>
      </c>
      <c r="L20" s="2">
        <f t="shared" si="18"/>
        <v>39</v>
      </c>
      <c r="M20" s="2">
        <f t="shared" si="19"/>
        <v>40</v>
      </c>
    </row>
    <row r="21" spans="4:13" ht="7.5" customHeight="1" thickBot="1" x14ac:dyDescent="0.35">
      <c r="D21" s="2">
        <f t="shared" si="10"/>
        <v>21</v>
      </c>
      <c r="E21" s="2">
        <f t="shared" si="11"/>
        <v>22</v>
      </c>
      <c r="F21" s="2">
        <f t="shared" si="12"/>
        <v>23</v>
      </c>
      <c r="G21" s="2">
        <f t="shared" si="13"/>
        <v>24</v>
      </c>
      <c r="H21" s="2">
        <f t="shared" si="14"/>
        <v>25</v>
      </c>
      <c r="I21" s="2">
        <f t="shared" si="15"/>
        <v>26</v>
      </c>
      <c r="J21" s="2">
        <f t="shared" si="16"/>
        <v>27</v>
      </c>
      <c r="K21" s="2">
        <f t="shared" si="17"/>
        <v>28</v>
      </c>
      <c r="L21" s="2">
        <f t="shared" si="18"/>
        <v>29</v>
      </c>
      <c r="M21" s="2">
        <f t="shared" si="19"/>
        <v>30</v>
      </c>
    </row>
    <row r="22" spans="4:13" ht="7.5" customHeight="1" thickBot="1" x14ac:dyDescent="0.35">
      <c r="D22" s="2">
        <f>D23+10</f>
        <v>11</v>
      </c>
      <c r="E22" s="2">
        <f t="shared" ref="E22:M22" si="20">E23+10</f>
        <v>12</v>
      </c>
      <c r="F22" s="2">
        <f t="shared" si="20"/>
        <v>13</v>
      </c>
      <c r="G22" s="2">
        <f t="shared" si="20"/>
        <v>14</v>
      </c>
      <c r="H22" s="2">
        <f t="shared" si="20"/>
        <v>15</v>
      </c>
      <c r="I22" s="2">
        <f t="shared" si="20"/>
        <v>16</v>
      </c>
      <c r="J22" s="2">
        <f t="shared" si="20"/>
        <v>17</v>
      </c>
      <c r="K22" s="2">
        <f t="shared" si="20"/>
        <v>18</v>
      </c>
      <c r="L22" s="2">
        <f t="shared" si="20"/>
        <v>19</v>
      </c>
      <c r="M22" s="2">
        <f t="shared" si="20"/>
        <v>20</v>
      </c>
    </row>
    <row r="23" spans="4:13" ht="7.5" customHeight="1" thickBot="1" x14ac:dyDescent="0.35">
      <c r="D23" s="2">
        <v>1</v>
      </c>
      <c r="E23" s="2">
        <f>D23+1</f>
        <v>2</v>
      </c>
      <c r="F23" s="2">
        <f t="shared" ref="F23:M23" si="21">E23+1</f>
        <v>3</v>
      </c>
      <c r="G23" s="2">
        <f t="shared" si="21"/>
        <v>4</v>
      </c>
      <c r="H23" s="2">
        <f t="shared" si="21"/>
        <v>5</v>
      </c>
      <c r="I23" s="2">
        <f t="shared" si="21"/>
        <v>6</v>
      </c>
      <c r="J23" s="2">
        <f t="shared" si="21"/>
        <v>7</v>
      </c>
      <c r="K23" s="2">
        <f>J23+1</f>
        <v>8</v>
      </c>
      <c r="L23" s="2">
        <f t="shared" si="21"/>
        <v>9</v>
      </c>
      <c r="M23" s="2">
        <f t="shared" si="21"/>
        <v>10</v>
      </c>
    </row>
    <row r="25" spans="4:13" ht="15" thickBot="1" x14ac:dyDescent="0.35"/>
    <row r="26" spans="4:13" ht="7.5" customHeight="1" thickBot="1" x14ac:dyDescent="0.35">
      <c r="D26" s="2">
        <f t="shared" ref="D26" si="22">D27+10</f>
        <v>91</v>
      </c>
      <c r="E26" s="2">
        <f t="shared" ref="E26" si="23">E27+10</f>
        <v>92</v>
      </c>
      <c r="F26" s="2">
        <f t="shared" ref="F26" si="24">F27+10</f>
        <v>93</v>
      </c>
      <c r="G26" s="2">
        <f t="shared" ref="G26" si="25">G27+10</f>
        <v>94</v>
      </c>
      <c r="H26" s="2">
        <f t="shared" ref="H26" si="26">H27+10</f>
        <v>95</v>
      </c>
      <c r="I26" s="2">
        <f t="shared" ref="I26" si="27">I27+10</f>
        <v>96</v>
      </c>
      <c r="J26" s="2">
        <f t="shared" ref="J26" si="28">J27+10</f>
        <v>97</v>
      </c>
      <c r="K26" s="2">
        <f t="shared" ref="K26" si="29">K27+10</f>
        <v>98</v>
      </c>
      <c r="L26" s="2">
        <f t="shared" ref="L26" si="30">L27+10</f>
        <v>99</v>
      </c>
      <c r="M26" s="2">
        <f t="shared" ref="M26" si="31">M27+10</f>
        <v>100</v>
      </c>
    </row>
    <row r="27" spans="4:13" ht="7.5" customHeight="1" thickBot="1" x14ac:dyDescent="0.35">
      <c r="D27" s="2">
        <f t="shared" ref="D27:D29" si="32">D28+10</f>
        <v>81</v>
      </c>
      <c r="E27" s="2">
        <f t="shared" ref="E27:E29" si="33">E28+10</f>
        <v>82</v>
      </c>
      <c r="F27" s="2">
        <f t="shared" ref="F27:F29" si="34">F28+10</f>
        <v>83</v>
      </c>
      <c r="G27" s="2">
        <f t="shared" ref="G27:G29" si="35">G28+10</f>
        <v>84</v>
      </c>
      <c r="H27" s="2">
        <f t="shared" ref="H27:H29" si="36">H28+10</f>
        <v>85</v>
      </c>
      <c r="I27" s="2">
        <f t="shared" ref="I27:I29" si="37">I28+10</f>
        <v>86</v>
      </c>
      <c r="J27" s="2">
        <f t="shared" ref="J27:J29" si="38">J28+10</f>
        <v>87</v>
      </c>
      <c r="K27" s="2">
        <f t="shared" ref="K27:K29" si="39">K28+10</f>
        <v>88</v>
      </c>
      <c r="L27" s="2">
        <f t="shared" ref="L27:L29" si="40">L28+10</f>
        <v>89</v>
      </c>
      <c r="M27" s="2">
        <f t="shared" ref="M27:M29" si="41">M28+10</f>
        <v>90</v>
      </c>
    </row>
    <row r="28" spans="4:13" ht="7.5" customHeight="1" thickBot="1" x14ac:dyDescent="0.35">
      <c r="D28" s="2">
        <f t="shared" si="32"/>
        <v>71</v>
      </c>
      <c r="E28" s="2">
        <f t="shared" si="33"/>
        <v>72</v>
      </c>
      <c r="F28" s="2">
        <f t="shared" si="34"/>
        <v>73</v>
      </c>
      <c r="G28" s="2">
        <f t="shared" si="35"/>
        <v>74</v>
      </c>
      <c r="H28" s="2">
        <f t="shared" si="36"/>
        <v>75</v>
      </c>
      <c r="I28" s="2">
        <f t="shared" si="37"/>
        <v>76</v>
      </c>
      <c r="J28" s="2">
        <f t="shared" si="38"/>
        <v>77</v>
      </c>
      <c r="K28" s="2">
        <f t="shared" si="39"/>
        <v>78</v>
      </c>
      <c r="L28" s="2">
        <f t="shared" si="40"/>
        <v>79</v>
      </c>
      <c r="M28" s="2">
        <f t="shared" si="41"/>
        <v>80</v>
      </c>
    </row>
    <row r="29" spans="4:13" ht="7.5" customHeight="1" thickBot="1" x14ac:dyDescent="0.35">
      <c r="D29" s="2">
        <f t="shared" si="32"/>
        <v>61</v>
      </c>
      <c r="E29" s="2">
        <f t="shared" si="33"/>
        <v>62</v>
      </c>
      <c r="F29" s="2">
        <f t="shared" si="34"/>
        <v>63</v>
      </c>
      <c r="G29" s="2">
        <f t="shared" si="35"/>
        <v>64</v>
      </c>
      <c r="H29" s="2">
        <f t="shared" si="36"/>
        <v>65</v>
      </c>
      <c r="I29" s="2">
        <f t="shared" si="37"/>
        <v>66</v>
      </c>
      <c r="J29" s="2">
        <f t="shared" si="38"/>
        <v>67</v>
      </c>
      <c r="K29" s="2">
        <f t="shared" si="39"/>
        <v>68</v>
      </c>
      <c r="L29" s="2">
        <f t="shared" si="40"/>
        <v>69</v>
      </c>
      <c r="M29" s="2">
        <f t="shared" si="41"/>
        <v>70</v>
      </c>
    </row>
    <row r="30" spans="4:13" ht="7.5" customHeight="1" thickBot="1" x14ac:dyDescent="0.35">
      <c r="D30" s="2">
        <f t="shared" ref="D30:D33" si="42">D31+10</f>
        <v>51</v>
      </c>
      <c r="E30" s="2">
        <f t="shared" ref="E30:E33" si="43">E31+10</f>
        <v>52</v>
      </c>
      <c r="F30" s="2">
        <f t="shared" ref="F30:F33" si="44">F31+10</f>
        <v>53</v>
      </c>
      <c r="G30" s="2">
        <f t="shared" ref="G30:G33" si="45">G31+10</f>
        <v>54</v>
      </c>
      <c r="H30" s="2">
        <f t="shared" ref="H30:H33" si="46">H31+10</f>
        <v>55</v>
      </c>
      <c r="I30" s="2">
        <f t="shared" ref="I30:I33" si="47">I31+10</f>
        <v>56</v>
      </c>
      <c r="J30" s="2">
        <f t="shared" ref="J30:J33" si="48">J31+10</f>
        <v>57</v>
      </c>
      <c r="K30" s="2">
        <f t="shared" ref="K30:K33" si="49">K31+10</f>
        <v>58</v>
      </c>
      <c r="L30" s="2">
        <f t="shared" ref="L30:L33" si="50">L31+10</f>
        <v>59</v>
      </c>
      <c r="M30" s="2">
        <f t="shared" ref="M30:M33" si="51">M31+10</f>
        <v>60</v>
      </c>
    </row>
    <row r="31" spans="4:13" ht="7.5" customHeight="1" thickBot="1" x14ac:dyDescent="0.35">
      <c r="D31" s="2">
        <f t="shared" si="42"/>
        <v>41</v>
      </c>
      <c r="E31" s="2">
        <f t="shared" si="43"/>
        <v>42</v>
      </c>
      <c r="F31" s="2">
        <f t="shared" si="44"/>
        <v>43</v>
      </c>
      <c r="G31" s="2">
        <f t="shared" si="45"/>
        <v>44</v>
      </c>
      <c r="H31" s="2">
        <f t="shared" si="46"/>
        <v>45</v>
      </c>
      <c r="I31" s="2">
        <f t="shared" si="47"/>
        <v>46</v>
      </c>
      <c r="J31" s="2">
        <f t="shared" si="48"/>
        <v>47</v>
      </c>
      <c r="K31" s="2">
        <f t="shared" si="49"/>
        <v>48</v>
      </c>
      <c r="L31" s="2">
        <f t="shared" si="50"/>
        <v>49</v>
      </c>
      <c r="M31" s="2">
        <f t="shared" si="51"/>
        <v>50</v>
      </c>
    </row>
    <row r="32" spans="4:13" ht="7.5" customHeight="1" thickBot="1" x14ac:dyDescent="0.35">
      <c r="D32" s="2">
        <f t="shared" si="42"/>
        <v>31</v>
      </c>
      <c r="E32" s="2">
        <f t="shared" si="43"/>
        <v>32</v>
      </c>
      <c r="F32" s="2">
        <f t="shared" si="44"/>
        <v>33</v>
      </c>
      <c r="G32" s="2">
        <f t="shared" si="45"/>
        <v>34</v>
      </c>
      <c r="H32" s="2">
        <f t="shared" si="46"/>
        <v>35</v>
      </c>
      <c r="I32" s="2">
        <f t="shared" si="47"/>
        <v>36</v>
      </c>
      <c r="J32" s="2">
        <f t="shared" si="48"/>
        <v>37</v>
      </c>
      <c r="K32" s="2">
        <f t="shared" si="49"/>
        <v>38</v>
      </c>
      <c r="L32" s="2">
        <f t="shared" si="50"/>
        <v>39</v>
      </c>
      <c r="M32" s="2">
        <f t="shared" si="51"/>
        <v>40</v>
      </c>
    </row>
    <row r="33" spans="4:13" ht="7.5" customHeight="1" thickBot="1" x14ac:dyDescent="0.35">
      <c r="D33" s="2">
        <f t="shared" si="42"/>
        <v>21</v>
      </c>
      <c r="E33" s="2">
        <f t="shared" si="43"/>
        <v>22</v>
      </c>
      <c r="F33" s="2">
        <f t="shared" si="44"/>
        <v>23</v>
      </c>
      <c r="G33" s="2">
        <f t="shared" si="45"/>
        <v>24</v>
      </c>
      <c r="H33" s="2">
        <f t="shared" si="46"/>
        <v>25</v>
      </c>
      <c r="I33" s="2">
        <f t="shared" si="47"/>
        <v>26</v>
      </c>
      <c r="J33" s="2">
        <f t="shared" si="48"/>
        <v>27</v>
      </c>
      <c r="K33" s="2">
        <f t="shared" si="49"/>
        <v>28</v>
      </c>
      <c r="L33" s="2">
        <f t="shared" si="50"/>
        <v>29</v>
      </c>
      <c r="M33" s="2">
        <f t="shared" si="51"/>
        <v>30</v>
      </c>
    </row>
    <row r="34" spans="4:13" ht="7.5" customHeight="1" thickBot="1" x14ac:dyDescent="0.35">
      <c r="D34" s="2">
        <f>D35+10</f>
        <v>11</v>
      </c>
      <c r="E34" s="2">
        <f t="shared" ref="E34:M34" si="52">E35+10</f>
        <v>12</v>
      </c>
      <c r="F34" s="2">
        <f t="shared" si="52"/>
        <v>13</v>
      </c>
      <c r="G34" s="2">
        <f t="shared" si="52"/>
        <v>14</v>
      </c>
      <c r="H34" s="2">
        <f t="shared" si="52"/>
        <v>15</v>
      </c>
      <c r="I34" s="2">
        <f t="shared" si="52"/>
        <v>16</v>
      </c>
      <c r="J34" s="2">
        <f t="shared" si="52"/>
        <v>17</v>
      </c>
      <c r="K34" s="2">
        <f t="shared" si="52"/>
        <v>18</v>
      </c>
      <c r="L34" s="2">
        <f t="shared" si="52"/>
        <v>19</v>
      </c>
      <c r="M34" s="2">
        <f t="shared" si="52"/>
        <v>20</v>
      </c>
    </row>
    <row r="35" spans="4:13" ht="7.5" customHeight="1" thickBot="1" x14ac:dyDescent="0.35">
      <c r="D35" s="2">
        <v>1</v>
      </c>
      <c r="E35" s="2">
        <f>D35+1</f>
        <v>2</v>
      </c>
      <c r="F35" s="2">
        <f t="shared" ref="F35:M35" si="53">E35+1</f>
        <v>3</v>
      </c>
      <c r="G35" s="2">
        <f t="shared" si="53"/>
        <v>4</v>
      </c>
      <c r="H35" s="2">
        <f t="shared" si="53"/>
        <v>5</v>
      </c>
      <c r="I35" s="2">
        <f t="shared" si="53"/>
        <v>6</v>
      </c>
      <c r="J35" s="2">
        <f t="shared" si="53"/>
        <v>7</v>
      </c>
      <c r="K35" s="2">
        <f t="shared" si="53"/>
        <v>8</v>
      </c>
      <c r="L35" s="2">
        <f t="shared" si="53"/>
        <v>9</v>
      </c>
      <c r="M35" s="2">
        <f t="shared" si="53"/>
        <v>10</v>
      </c>
    </row>
  </sheetData>
  <conditionalFormatting sqref="D14:M23">
    <cfRule type="cellIs" dxfId="11" priority="7" operator="lessThanOrEqual">
      <formula>$C$6*100</formula>
    </cfRule>
  </conditionalFormatting>
  <conditionalFormatting sqref="D26:M35">
    <cfRule type="cellIs" dxfId="10" priority="6" operator="lessThanOrEqual">
      <formula>$C$9*100</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Props1.xml><?xml version="1.0" encoding="utf-8"?>
<ds:datastoreItem xmlns:ds="http://schemas.openxmlformats.org/officeDocument/2006/customXml" ds:itemID="{32AD3105-E1A2-43D4-A83E-173B44CB5958}">
  <ds:schemaRefs/>
</ds:datastoreItem>
</file>

<file path=customXml/itemProps2.xml><?xml version="1.0" encoding="utf-8"?>
<ds:datastoreItem xmlns:ds="http://schemas.openxmlformats.org/officeDocument/2006/customXml" ds:itemID="{D47B204E-4115-45A7-9573-8FEABFC4E889}">
  <ds:schemaRefs/>
</ds:datastoreItem>
</file>

<file path=customXml/itemProps3.xml><?xml version="1.0" encoding="utf-8"?>
<ds:datastoreItem xmlns:ds="http://schemas.openxmlformats.org/officeDocument/2006/customXml" ds:itemID="{67AA7BF3-F0C2-4D7A-AD79-8E0BE9B2FA6B}">
  <ds:schemaRefs/>
</ds:datastoreItem>
</file>

<file path=customXml/itemProps4.xml><?xml version="1.0" encoding="utf-8"?>
<ds:datastoreItem xmlns:ds="http://schemas.openxmlformats.org/officeDocument/2006/customXml" ds:itemID="{4DAC58E2-201F-4310-985E-191DE6DF3BF4}">
  <ds:schemaRefs/>
</ds:datastoreItem>
</file>

<file path=customXml/itemProps5.xml><?xml version="1.0" encoding="utf-8"?>
<ds:datastoreItem xmlns:ds="http://schemas.openxmlformats.org/officeDocument/2006/customXml" ds:itemID="{89120836-AA70-48E5-BDA7-52F85BA684BC}">
  <ds:schemaRefs/>
</ds:datastoreItem>
</file>

<file path=customXml/itemProps6.xml><?xml version="1.0" encoding="utf-8"?>
<ds:datastoreItem xmlns:ds="http://schemas.openxmlformats.org/officeDocument/2006/customXml" ds:itemID="{4B5BA612-E46C-4CD2-83BE-910879762AC4}">
  <ds:schemaRefs/>
</ds:datastoreItem>
</file>

<file path=customXml/itemProps7.xml><?xml version="1.0" encoding="utf-8"?>
<ds:datastoreItem xmlns:ds="http://schemas.openxmlformats.org/officeDocument/2006/customXml" ds:itemID="{896B24AB-5952-408E-97DE-78BAC07CAEBB}">
  <ds:schemaRefs/>
</ds:datastoreItem>
</file>

<file path=customXml/itemProps8.xml><?xml version="1.0" encoding="utf-8"?>
<ds:datastoreItem xmlns:ds="http://schemas.openxmlformats.org/officeDocument/2006/customXml" ds:itemID="{A51E418A-AA18-4A61-BD65-38AACB5229CB}">
  <ds:schemaRefs/>
</ds:datastoreItem>
</file>

<file path=customXml/itemProps9.xml><?xml version="1.0" encoding="utf-8"?>
<ds:datastoreItem xmlns:ds="http://schemas.openxmlformats.org/officeDocument/2006/customXml" ds:itemID="{2A30CAD8-BD3F-4D20-85A5-5B622C1B90A5}">
  <ds:schemaRefs/>
</ds:datastoreItem>
</file>

<file path=customXml/itemProps10.xml><?xml version="1.0" encoding="utf-8"?>
<ds:datastoreItem xmlns:ds="http://schemas.openxmlformats.org/officeDocument/2006/customXml" ds:itemID="{8CC4ADC7-4ADB-40CD-B904-FB4DC26CFFE8}">
  <ds:schemaRefs/>
</ds:datastoreItem>
</file>

<file path=customXml/itemProps11.xml><?xml version="1.0" encoding="utf-8"?>
<ds:datastoreItem xmlns:ds="http://schemas.openxmlformats.org/officeDocument/2006/customXml" ds:itemID="{87BE2F4D-C4B8-4BBB-9906-43F68D7F8DAF}">
  <ds:schemaRefs/>
</ds:datastoreItem>
</file>

<file path=customXml/itemProps12.xml><?xml version="1.0" encoding="utf-8"?>
<ds:datastoreItem xmlns:ds="http://schemas.openxmlformats.org/officeDocument/2006/customXml" ds:itemID="{CCEB0237-5FE9-4E12-A4E4-9EB1AA9CFE8E}">
  <ds:schemaRefs/>
</ds:datastoreItem>
</file>

<file path=customXml/itemProps13.xml><?xml version="1.0" encoding="utf-8"?>
<ds:datastoreItem xmlns:ds="http://schemas.openxmlformats.org/officeDocument/2006/customXml" ds:itemID="{E07604B2-00C6-4E87-9BF8-97228DB7F543}">
  <ds:schemaRefs/>
</ds:datastoreItem>
</file>

<file path=customXml/itemProps14.xml><?xml version="1.0" encoding="utf-8"?>
<ds:datastoreItem xmlns:ds="http://schemas.openxmlformats.org/officeDocument/2006/customXml" ds:itemID="{BF8E21FE-F096-496E-8793-4D62B943CDD5}">
  <ds:schemaRefs/>
</ds:datastoreItem>
</file>

<file path=customXml/itemProps15.xml><?xml version="1.0" encoding="utf-8"?>
<ds:datastoreItem xmlns:ds="http://schemas.openxmlformats.org/officeDocument/2006/customXml" ds:itemID="{A3A041E7-2233-4057-A5F2-1DA1A360DDF1}">
  <ds:schemaRefs/>
</ds:datastoreItem>
</file>

<file path=customXml/itemProps16.xml><?xml version="1.0" encoding="utf-8"?>
<ds:datastoreItem xmlns:ds="http://schemas.openxmlformats.org/officeDocument/2006/customXml" ds:itemID="{493BF903-E47D-4406-88A4-59067365DF61}">
  <ds:schemaRefs/>
</ds:datastoreItem>
</file>

<file path=customXml/itemProps17.xml><?xml version="1.0" encoding="utf-8"?>
<ds:datastoreItem xmlns:ds="http://schemas.openxmlformats.org/officeDocument/2006/customXml" ds:itemID="{A7B15BDF-499D-4156-A9CA-6959219EC0A1}">
  <ds:schemaRefs/>
</ds:datastoreItem>
</file>

<file path=customXml/itemProps18.xml><?xml version="1.0" encoding="utf-8"?>
<ds:datastoreItem xmlns:ds="http://schemas.openxmlformats.org/officeDocument/2006/customXml" ds:itemID="{415ECB63-ADFC-4B86-A050-C1CD7EC214F3}">
  <ds:schemaRefs/>
</ds:datastoreItem>
</file>

<file path=customXml/itemProps19.xml><?xml version="1.0" encoding="utf-8"?>
<ds:datastoreItem xmlns:ds="http://schemas.openxmlformats.org/officeDocument/2006/customXml" ds:itemID="{5B6DBF76-0E6D-4D56-A3C0-58F5DDD5E210}">
  <ds:schemaRefs/>
</ds:datastoreItem>
</file>

<file path=customXml/itemProps20.xml><?xml version="1.0" encoding="utf-8"?>
<ds:datastoreItem xmlns:ds="http://schemas.openxmlformats.org/officeDocument/2006/customXml" ds:itemID="{213DEC3A-6C4D-4C00-B861-6CAC2D0099FE}">
  <ds:schemaRefs/>
</ds:datastoreItem>
</file>

<file path=customXml/itemProps21.xml><?xml version="1.0" encoding="utf-8"?>
<ds:datastoreItem xmlns:ds="http://schemas.openxmlformats.org/officeDocument/2006/customXml" ds:itemID="{94125331-4787-4F13-B179-BD4CBF41FB96}">
  <ds:schemaRefs/>
</ds:datastoreItem>
</file>

<file path=customXml/itemProps22.xml><?xml version="1.0" encoding="utf-8"?>
<ds:datastoreItem xmlns:ds="http://schemas.openxmlformats.org/officeDocument/2006/customXml" ds:itemID="{D9EAFA5C-0B8C-4907-B11E-946F2F727E98}">
  <ds:schemaRefs/>
</ds:datastoreItem>
</file>

<file path=customXml/itemProps23.xml><?xml version="1.0" encoding="utf-8"?>
<ds:datastoreItem xmlns:ds="http://schemas.openxmlformats.org/officeDocument/2006/customXml" ds:itemID="{9CB59F6A-6FC3-4167-80B4-AD9B74AF68EB}">
  <ds:schemaRefs/>
</ds:datastoreItem>
</file>

<file path=customXml/itemProps24.xml><?xml version="1.0" encoding="utf-8"?>
<ds:datastoreItem xmlns:ds="http://schemas.openxmlformats.org/officeDocument/2006/customXml" ds:itemID="{58DD5C52-0543-4797-87D6-A46D0E4CC415}">
  <ds:schemaRefs/>
</ds:datastoreItem>
</file>

<file path=customXml/itemProps25.xml><?xml version="1.0" encoding="utf-8"?>
<ds:datastoreItem xmlns:ds="http://schemas.openxmlformats.org/officeDocument/2006/customXml" ds:itemID="{E967866C-B348-4FD7-A6D9-D0129FCB53FE}">
  <ds:schemaRefs/>
</ds:datastoreItem>
</file>

<file path=customXml/itemProps26.xml><?xml version="1.0" encoding="utf-8"?>
<ds:datastoreItem xmlns:ds="http://schemas.openxmlformats.org/officeDocument/2006/customXml" ds:itemID="{761CBFFE-BAF8-4F46-87DE-56CE7BE54C3C}">
  <ds:schemaRefs/>
</ds:datastoreItem>
</file>

<file path=customXml/itemProps27.xml><?xml version="1.0" encoding="utf-8"?>
<ds:datastoreItem xmlns:ds="http://schemas.openxmlformats.org/officeDocument/2006/customXml" ds:itemID="{FC27A721-1877-4A2D-956A-CDD06AA67409}">
  <ds:schemaRefs/>
</ds:datastoreItem>
</file>

<file path=customXml/itemProps28.xml><?xml version="1.0" encoding="utf-8"?>
<ds:datastoreItem xmlns:ds="http://schemas.openxmlformats.org/officeDocument/2006/customXml" ds:itemID="{7F02A7C2-54AF-411D-9B16-A8259C0C9661}">
  <ds:schemaRefs/>
</ds:datastoreItem>
</file>

<file path=customXml/itemProps29.xml><?xml version="1.0" encoding="utf-8"?>
<ds:datastoreItem xmlns:ds="http://schemas.openxmlformats.org/officeDocument/2006/customXml" ds:itemID="{1AA42D10-54AC-4F29-A4BD-BBFF2359B78A}">
  <ds:schemaRefs/>
</ds:datastoreItem>
</file>

<file path=customXml/itemProps30.xml><?xml version="1.0" encoding="utf-8"?>
<ds:datastoreItem xmlns:ds="http://schemas.openxmlformats.org/officeDocument/2006/customXml" ds:itemID="{0ABE2B2F-F12D-483B-8D95-44595FB227AE}">
  <ds:schemaRefs/>
</ds:datastoreItem>
</file>

<file path=customXml/itemProps31.xml><?xml version="1.0" encoding="utf-8"?>
<ds:datastoreItem xmlns:ds="http://schemas.openxmlformats.org/officeDocument/2006/customXml" ds:itemID="{6F13E1C5-C387-4986-BB47-F2427FAB2D71}">
  <ds:schemaRefs/>
</ds:datastoreItem>
</file>

<file path=customXml/itemProps32.xml><?xml version="1.0" encoding="utf-8"?>
<ds:datastoreItem xmlns:ds="http://schemas.openxmlformats.org/officeDocument/2006/customXml" ds:itemID="{2430D084-6285-4B01-9E80-D2E481A22A3D}">
  <ds:schemaRefs/>
</ds:datastoreItem>
</file>

<file path=customXml/itemProps33.xml><?xml version="1.0" encoding="utf-8"?>
<ds:datastoreItem xmlns:ds="http://schemas.openxmlformats.org/officeDocument/2006/customXml" ds:itemID="{6366DDF9-52F2-4679-9AC3-94FDC516CAAC}">
  <ds:schemaRefs/>
</ds:datastoreItem>
</file>

<file path=customXml/itemProps34.xml><?xml version="1.0" encoding="utf-8"?>
<ds:datastoreItem xmlns:ds="http://schemas.openxmlformats.org/officeDocument/2006/customXml" ds:itemID="{21233EFC-0755-4647-B5F4-AD97CE28D373}">
  <ds:schemaRefs/>
</ds:datastoreItem>
</file>

<file path=customXml/itemProps35.xml><?xml version="1.0" encoding="utf-8"?>
<ds:datastoreItem xmlns:ds="http://schemas.openxmlformats.org/officeDocument/2006/customXml" ds:itemID="{4E08BA2A-13D1-4C5A-9880-715B2B4DCADE}">
  <ds:schemaRefs/>
</ds:datastoreItem>
</file>

<file path=customXml/itemProps36.xml><?xml version="1.0" encoding="utf-8"?>
<ds:datastoreItem xmlns:ds="http://schemas.openxmlformats.org/officeDocument/2006/customXml" ds:itemID="{824B58E8-E580-4C3F-9E2C-D0DB4F9029BA}">
  <ds:schemaRefs/>
</ds:datastoreItem>
</file>

<file path=customXml/itemProps37.xml><?xml version="1.0" encoding="utf-8"?>
<ds:datastoreItem xmlns:ds="http://schemas.openxmlformats.org/officeDocument/2006/customXml" ds:itemID="{B79B5885-DC4B-4BD1-9E05-B69ADB1A35DD}">
  <ds:schemaRefs/>
</ds:datastoreItem>
</file>

<file path=customXml/itemProps38.xml><?xml version="1.0" encoding="utf-8"?>
<ds:datastoreItem xmlns:ds="http://schemas.openxmlformats.org/officeDocument/2006/customXml" ds:itemID="{F01640E1-8116-479A-939D-F1E6A72F96F9}">
  <ds:schemaRefs/>
</ds:datastoreItem>
</file>

<file path=customXml/itemProps39.xml><?xml version="1.0" encoding="utf-8"?>
<ds:datastoreItem xmlns:ds="http://schemas.openxmlformats.org/officeDocument/2006/customXml" ds:itemID="{7AF3B952-8313-4B81-8430-5941D66B2E66}">
  <ds:schemaRefs/>
</ds:datastoreItem>
</file>

<file path=customXml/itemProps40.xml><?xml version="1.0" encoding="utf-8"?>
<ds:datastoreItem xmlns:ds="http://schemas.openxmlformats.org/officeDocument/2006/customXml" ds:itemID="{7A8216D4-A483-494C-AFFE-79BD3031B704}">
  <ds:schemaRefs/>
</ds:datastoreItem>
</file>

<file path=customXml/itemProps41.xml><?xml version="1.0" encoding="utf-8"?>
<ds:datastoreItem xmlns:ds="http://schemas.openxmlformats.org/officeDocument/2006/customXml" ds:itemID="{C432B709-0D5A-42C4-9007-24161CEC9B54}">
  <ds:schemaRefs/>
</ds:datastoreItem>
</file>

<file path=customXml/itemProps42.xml><?xml version="1.0" encoding="utf-8"?>
<ds:datastoreItem xmlns:ds="http://schemas.openxmlformats.org/officeDocument/2006/customXml" ds:itemID="{249D1906-AFFD-474D-ACDF-F5A0E1B90815}">
  <ds:schemaRefs/>
</ds:datastoreItem>
</file>

<file path=customXml/itemProps43.xml><?xml version="1.0" encoding="utf-8"?>
<ds:datastoreItem xmlns:ds="http://schemas.openxmlformats.org/officeDocument/2006/customXml" ds:itemID="{4266834D-6420-49EE-811B-A08F5A3A9C2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Profit View</vt:lpstr>
      <vt:lpstr>Product Details</vt:lpstr>
      <vt:lpstr>Store</vt:lpstr>
      <vt:lpstr>Timeframe</vt:lpstr>
      <vt:lpstr>Sheet1</vt:lpstr>
      <vt:lpstr>Sheet3</vt:lpstr>
      <vt:lpstr>Sheet5</vt:lpstr>
      <vt:lpstr>Gender</vt:lpstr>
      <vt:lpstr>Weekday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Gaurav Yadav</cp:lastModifiedBy>
  <dcterms:created xsi:type="dcterms:W3CDTF">2024-03-20T11:53:09Z</dcterms:created>
  <dcterms:modified xsi:type="dcterms:W3CDTF">2025-08-14T06:26:01Z</dcterms:modified>
</cp:coreProperties>
</file>