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8_{C18E4DE1-70F1-4AA0-817D-A2FCD55D1A85}" xr6:coauthVersionLast="47" xr6:coauthVersionMax="47" xr10:uidLastSave="{00000000-0000-0000-0000-000000000000}"/>
  <bookViews>
    <workbookView xWindow="-108" yWindow="-108" windowWidth="23256" windowHeight="12576" xr2:uid="{B931C82E-73BF-4F13-B1DF-BCFEBE51C10F}"/>
  </bookViews>
  <sheets>
    <sheet name="AA - Blank" sheetId="1" r:id="rId1"/>
  </sheets>
  <externalReferences>
    <externalReference r:id="rId2"/>
  </externalReferences>
  <definedNames>
    <definedName name="_xlnm._FilterDatabase" localSheetId="0" hidden="1">'AA - Blank'!$I$4:$O$53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 a="1"/>
  <c r="C5" i="1" s="1"/>
  <c r="C8" i="1"/>
  <c r="C10" i="1" a="1"/>
  <c r="C10" i="1" s="1"/>
  <c r="D13" i="1"/>
  <c r="C15" i="1" a="1"/>
  <c r="C15" i="1" s="1"/>
  <c r="D18" i="1"/>
  <c r="C20" i="1" a="1"/>
  <c r="C20" i="1" s="1"/>
  <c r="D25" i="1"/>
  <c r="C28" i="1" a="1"/>
  <c r="C28" i="1" s="1"/>
  <c r="C31" i="1"/>
  <c r="C33" i="1" a="1"/>
  <c r="C33" i="1" s="1"/>
  <c r="D37" i="1"/>
  <c r="D40" i="1" s="1"/>
  <c r="D38" i="1"/>
  <c r="C43" i="1" a="1"/>
  <c r="C43" i="1"/>
  <c r="D47" i="1"/>
  <c r="C50" i="1" a="1"/>
  <c r="C50" i="1"/>
  <c r="D53" i="1"/>
  <c r="F53" i="1" s="1"/>
  <c r="E53" i="1"/>
  <c r="D54" i="1"/>
  <c r="F54" i="1" s="1"/>
  <c r="E54" i="1"/>
  <c r="D55" i="1"/>
  <c r="E55" i="1"/>
  <c r="F55" i="1"/>
  <c r="D56" i="1"/>
  <c r="F56" i="1" s="1"/>
  <c r="E56" i="1"/>
  <c r="D57" i="1"/>
  <c r="E57" i="1"/>
  <c r="F57" i="1"/>
  <c r="D58" i="1"/>
  <c r="E58" i="1"/>
  <c r="F58" i="1"/>
  <c r="D59" i="1"/>
  <c r="E59" i="1"/>
  <c r="F59" i="1"/>
  <c r="C65" i="1" a="1"/>
  <c r="C65" i="1"/>
  <c r="D68" i="1"/>
  <c r="D69" i="1"/>
  <c r="D70" i="1"/>
  <c r="D71" i="1"/>
  <c r="D72" i="1"/>
  <c r="D73" i="1"/>
  <c r="D74" i="1"/>
  <c r="C77" i="1" a="1"/>
  <c r="C77" i="1"/>
  <c r="C78" i="1" a="1"/>
  <c r="C78" i="1"/>
  <c r="D81" i="1"/>
  <c r="E81" i="1"/>
  <c r="F81" i="1"/>
  <c r="D82" i="1"/>
  <c r="F82" i="1" s="1"/>
  <c r="D83" i="1"/>
  <c r="F83" i="1" s="1"/>
  <c r="C86" i="1" a="1"/>
  <c r="C86" i="1"/>
  <c r="C87" i="1" a="1"/>
  <c r="C87" i="1"/>
  <c r="D90" i="1"/>
  <c r="E90" i="1"/>
  <c r="D93" i="1" s="1"/>
  <c r="D92" i="1"/>
  <c r="C96" i="1" a="1"/>
  <c r="C96" i="1"/>
  <c r="D99" i="1"/>
  <c r="E99" i="1"/>
  <c r="D100" i="1"/>
  <c r="E100" i="1"/>
  <c r="D101" i="1"/>
  <c r="E101" i="1" s="1"/>
  <c r="D102" i="1"/>
  <c r="E102" i="1"/>
  <c r="D103" i="1"/>
  <c r="E103" i="1"/>
  <c r="D104" i="1"/>
  <c r="E104" i="1"/>
  <c r="D105" i="1"/>
  <c r="E105" i="1" s="1"/>
  <c r="C107" i="1" a="1"/>
  <c r="C107" i="1"/>
  <c r="D110" i="1"/>
  <c r="E110" i="1"/>
  <c r="D111" i="1"/>
  <c r="E111" i="1"/>
  <c r="D112" i="1"/>
  <c r="E112" i="1" s="1"/>
  <c r="D113" i="1"/>
  <c r="E113" i="1"/>
  <c r="D114" i="1"/>
  <c r="E114" i="1"/>
  <c r="D115" i="1"/>
  <c r="E115" i="1"/>
  <c r="D116" i="1"/>
  <c r="E116" i="1" s="1"/>
  <c r="F61" i="1" l="1"/>
  <c r="F62" i="1" s="1"/>
</calcChain>
</file>

<file path=xl/sharedStrings.xml><?xml version="1.0" encoding="utf-8"?>
<sst xmlns="http://schemas.openxmlformats.org/spreadsheetml/2006/main" count="109" uniqueCount="43">
  <si>
    <t>App name</t>
  </si>
  <si>
    <t>Least Downloads</t>
  </si>
  <si>
    <t>Month</t>
  </si>
  <si>
    <t>Temple Bun</t>
  </si>
  <si>
    <t>Subway Wafers</t>
  </si>
  <si>
    <t>Sugar Rush</t>
  </si>
  <si>
    <t>Where is my Coco?</t>
  </si>
  <si>
    <t>Angry Bites</t>
  </si>
  <si>
    <t>Chocolate Crossing</t>
  </si>
  <si>
    <t>Crushed by Candies</t>
  </si>
  <si>
    <t>Most downloads ever</t>
  </si>
  <si>
    <t>Apps</t>
  </si>
  <si>
    <t>Article of how to use Index/Match functions. Formula used in D92, D93 column- (Link on top)</t>
  </si>
  <si>
    <t>App name (RIGHT)</t>
  </si>
  <si>
    <t>https://answers.microsoft.com/en-us/msoffice/forum/all/need-a-substitute-for-xlookup/8b8c4502-a90a-4b23-9219-834a5fe541ce</t>
  </si>
  <si>
    <t>App name (WRONG)</t>
  </si>
  <si>
    <t>Most 1star ratings</t>
  </si>
  <si>
    <t>3rd</t>
  </si>
  <si>
    <t>2nd</t>
  </si>
  <si>
    <t>Most downloads</t>
  </si>
  <si>
    <t>month</t>
  </si>
  <si>
    <t>Downloads</t>
  </si>
  <si>
    <t>Aug-21, Jul-21</t>
  </si>
  <si>
    <t>Avg. Downloads</t>
  </si>
  <si>
    <t>Month name</t>
  </si>
  <si>
    <t>Highest</t>
  </si>
  <si>
    <t>Uninstall ratio</t>
  </si>
  <si>
    <t>Uninstalls</t>
  </si>
  <si>
    <t>Average uninstalls</t>
  </si>
  <si>
    <t>App</t>
  </si>
  <si>
    <t>5 star %</t>
  </si>
  <si>
    <t>Total Ratings</t>
  </si>
  <si>
    <t>Total 5 star ratings</t>
  </si>
  <si>
    <t>Total Downloads</t>
  </si>
  <si>
    <t>End</t>
  </si>
  <si>
    <t>Start</t>
  </si>
  <si>
    <t>c</t>
  </si>
  <si>
    <t>Starting with</t>
  </si>
  <si>
    <t>Total ratings</t>
  </si>
  <si>
    <t>1 star ratings</t>
  </si>
  <si>
    <t>5 star ratings</t>
  </si>
  <si>
    <t>Download the Answers Workbook</t>
  </si>
  <si>
    <t>Awesome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</si>
</sst>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0.000%"/>
    <numFmt numFmtId="166" formatCode="[$-409]mmmm\-yy;@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28"/>
      <color theme="1"/>
      <name val="Segoe UI 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7" fontId="0" fillId="3" borderId="1" xfId="0" applyNumberForma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0" fillId="5" borderId="1" xfId="0" applyFill="1" applyBorder="1" applyAlignment="1">
      <alignment horizontal="right"/>
    </xf>
    <xf numFmtId="0" fontId="4" fillId="0" borderId="1" xfId="0" applyFont="1" applyBorder="1"/>
    <xf numFmtId="0" fontId="5" fillId="0" borderId="0" xfId="2"/>
    <xf numFmtId="0" fontId="6" fillId="0" borderId="1" xfId="0" applyFont="1" applyBorder="1"/>
    <xf numFmtId="0" fontId="0" fillId="0" borderId="1" xfId="0" applyBorder="1"/>
    <xf numFmtId="17" fontId="2" fillId="3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17" fontId="0" fillId="0" borderId="0" xfId="0" applyNumberFormat="1"/>
    <xf numFmtId="15" fontId="0" fillId="5" borderId="1" xfId="0" applyNumberFormat="1" applyFill="1" applyBorder="1"/>
    <xf numFmtId="0" fontId="0" fillId="5" borderId="1" xfId="0" applyFill="1" applyBorder="1"/>
    <xf numFmtId="2" fontId="0" fillId="2" borderId="1" xfId="0" applyNumberFormat="1" applyFill="1" applyBorder="1"/>
    <xf numFmtId="15" fontId="0" fillId="4" borderId="1" xfId="0" applyNumberFormat="1" applyFill="1" applyBorder="1"/>
    <xf numFmtId="165" fontId="0" fillId="2" borderId="1" xfId="1" applyNumberFormat="1" applyFont="1" applyFill="1" applyBorder="1"/>
    <xf numFmtId="165" fontId="0" fillId="0" borderId="1" xfId="1" applyNumberFormat="1" applyFont="1" applyBorder="1"/>
    <xf numFmtId="0" fontId="0" fillId="0" borderId="0" xfId="0" applyAlignment="1">
      <alignment horizontal="right"/>
    </xf>
    <xf numFmtId="166" fontId="0" fillId="0" borderId="0" xfId="0" applyNumberFormat="1" applyAlignment="1">
      <alignment horizontal="left"/>
    </xf>
    <xf numFmtId="167" fontId="0" fillId="2" borderId="1" xfId="0" applyNumberFormat="1" applyFill="1" applyBorder="1"/>
    <xf numFmtId="9" fontId="0" fillId="2" borderId="1" xfId="1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15" fontId="0" fillId="3" borderId="1" xfId="0" applyNumberFormat="1" applyFill="1" applyBorder="1"/>
    <xf numFmtId="17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166" fontId="7" fillId="0" borderId="0" xfId="0" applyNumberFormat="1" applyFont="1" applyAlignment="1">
      <alignment horizontal="left"/>
    </xf>
    <xf numFmtId="0" fontId="8" fillId="2" borderId="0" xfId="2" applyFont="1" applyFill="1" applyAlignment="1">
      <alignment horizontal="left"/>
    </xf>
    <xf numFmtId="0" fontId="0" fillId="7" borderId="0" xfId="0" applyFill="1"/>
    <xf numFmtId="0" fontId="9" fillId="7" borderId="0" xfId="0" applyFont="1" applyFill="1" applyAlignment="1">
      <alignment vertical="center"/>
    </xf>
    <xf numFmtId="0" fontId="0" fillId="8" borderId="0" xfId="0" applyFill="1"/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6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152482</xdr:rowOff>
    </xdr:from>
    <xdr:ext cx="2367632" cy="69158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7A473-4E7E-41B8-AE7A-EC43702623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876800" y="152482"/>
          <a:ext cx="2367632" cy="691580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oneCellAnchor>
  <xdr:oneCellAnchor>
    <xdr:from>
      <xdr:col>14</xdr:col>
      <xdr:colOff>58615</xdr:colOff>
      <xdr:row>0</xdr:row>
      <xdr:rowOff>124558</xdr:rowOff>
    </xdr:from>
    <xdr:ext cx="732692" cy="719504"/>
    <xdr:pic>
      <xdr:nvPicPr>
        <xdr:cNvPr id="3" name="Picture 2">
          <a:extLst>
            <a:ext uri="{FF2B5EF4-FFF2-40B4-BE49-F238E27FC236}">
              <a16:creationId xmlns:a16="http://schemas.microsoft.com/office/drawing/2014/main" id="{C049088A-0D16-4809-8C77-8F78319F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3015" y="124558"/>
          <a:ext cx="732692" cy="71950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urav\Downloads\top-formulas-for-data-analysis-blank.xlsx" TargetMode="External"/><Relationship Id="rId1" Type="http://schemas.openxmlformats.org/officeDocument/2006/relationships/externalLinkPath" Target="top-formulas-for-data-analysis-bl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estions"/>
    </sheetNames>
    <sheetDataSet>
      <sheetData sheetId="0">
        <row r="4">
          <cell r="D4" t="str">
            <v>Total downloads for Sugar Rush</v>
          </cell>
        </row>
        <row r="5">
          <cell r="D5" t="str">
            <v>Total downloads for C apps</v>
          </cell>
        </row>
        <row r="6">
          <cell r="D6" t="str">
            <v>Uninstalls in December 2021</v>
          </cell>
        </row>
        <row r="7">
          <cell r="D7" t="str">
            <v>Downloads in Oct, Nov, Dec 2021</v>
          </cell>
        </row>
        <row r="8">
          <cell r="D8" t="str">
            <v>How many times we had more than 8000 downloads per app month?</v>
          </cell>
        </row>
        <row r="9">
          <cell r="D9" t="str">
            <v>5 star rating % for Sugar Rush</v>
          </cell>
        </row>
        <row r="10">
          <cell r="D10" t="str">
            <v>Average uninstalls for Subway Wafers</v>
          </cell>
        </row>
        <row r="11">
          <cell r="D11" t="str">
            <v>Which month has highest uninstall ratio?</v>
          </cell>
        </row>
        <row r="12">
          <cell r="D12" t="str">
            <v>Average monthly downloads</v>
          </cell>
        </row>
        <row r="13">
          <cell r="D13" t="str">
            <v>Most downloads in any month / app? 2nd and 3rd places also?</v>
          </cell>
        </row>
        <row r="14">
          <cell r="D14" t="str">
            <v>Which month and app was that?</v>
          </cell>
        </row>
        <row r="15">
          <cell r="D15" t="str">
            <v>In October 2021, which app has most 1star ratings?</v>
          </cell>
        </row>
        <row r="16">
          <cell r="D16" t="str">
            <v>Does it change by December 2021?</v>
          </cell>
        </row>
        <row r="17">
          <cell r="D17" t="str">
            <v>What are the best download figures for each app?</v>
          </cell>
        </row>
        <row r="18">
          <cell r="D18" t="str">
            <v>What is the least downloaded app in each month?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F2398-34F1-40E0-B043-775F145C07D8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nswers.microsoft.com/en-us/msoffice/forum/all/need-a-substitute-for-xlookup/8b8c4502-a90a-4b23-9219-834a5fe541ce" TargetMode="External"/><Relationship Id="rId1" Type="http://schemas.openxmlformats.org/officeDocument/2006/relationships/hyperlink" Target="https://chandoo.org/wp/wp-content/uploads/2022/03/top-formulas-for-data-analysis-answers.xls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296E-CC98-4E7E-A9AD-3994A4F1F71B}">
  <dimension ref="A1:O116"/>
  <sheetViews>
    <sheetView showGridLines="0" tabSelected="1" topLeftCell="B1" zoomScale="130" zoomScaleNormal="130" workbookViewId="0">
      <selection activeCell="E90" sqref="E90"/>
    </sheetView>
  </sheetViews>
  <sheetFormatPr defaultRowHeight="14.4" x14ac:dyDescent="0.3"/>
  <cols>
    <col min="1" max="1" width="1.6640625" customWidth="1"/>
    <col min="2" max="2" width="4.44140625" customWidth="1"/>
    <col min="3" max="3" width="17.6640625" customWidth="1"/>
    <col min="4" max="4" width="21.6640625" customWidth="1"/>
    <col min="5" max="5" width="20.5546875" customWidth="1"/>
    <col min="6" max="6" width="13.5546875" customWidth="1"/>
    <col min="7" max="8" width="5.33203125" customWidth="1"/>
    <col min="9" max="9" width="13.6640625" bestFit="1" customWidth="1"/>
    <col min="10" max="10" width="18.5546875" bestFit="1" customWidth="1"/>
    <col min="11" max="11" width="10.88671875" bestFit="1" customWidth="1"/>
    <col min="12" max="12" width="9.88671875" bestFit="1" customWidth="1"/>
    <col min="13" max="14" width="12.44140625" bestFit="1" customWidth="1"/>
    <col min="15" max="15" width="11.88671875" bestFit="1" customWidth="1"/>
  </cols>
  <sheetData>
    <row r="1" spans="1:15" s="39" customFormat="1" ht="52.5" customHeight="1" x14ac:dyDescent="0.3">
      <c r="A1" s="41"/>
      <c r="C1" s="40" t="s">
        <v>42</v>
      </c>
    </row>
    <row r="3" spans="1:15" x14ac:dyDescent="0.3">
      <c r="B3" s="38" t="s">
        <v>41</v>
      </c>
      <c r="C3" s="38"/>
      <c r="D3" s="38"/>
    </row>
    <row r="4" spans="1:15" x14ac:dyDescent="0.3">
      <c r="I4" s="37" t="s">
        <v>2</v>
      </c>
      <c r="J4" s="36" t="s">
        <v>29</v>
      </c>
      <c r="K4" s="35" t="s">
        <v>21</v>
      </c>
      <c r="L4" s="35" t="s">
        <v>27</v>
      </c>
      <c r="M4" s="35" t="s">
        <v>40</v>
      </c>
      <c r="N4" s="35" t="s">
        <v>39</v>
      </c>
      <c r="O4" s="35" t="s">
        <v>38</v>
      </c>
    </row>
    <row r="5" spans="1:15" x14ac:dyDescent="0.3">
      <c r="B5" s="6">
        <v>1</v>
      </c>
      <c r="C5" t="str">
        <f t="array" ref="C5">INDEX([1]Questions!$D$4:$D$18,B5)</f>
        <v>Total downloads for Sugar Rush</v>
      </c>
      <c r="I5" s="26">
        <v>44348</v>
      </c>
      <c r="J5" t="s">
        <v>9</v>
      </c>
      <c r="K5" s="25">
        <v>7079</v>
      </c>
      <c r="L5" s="25">
        <v>141</v>
      </c>
      <c r="M5" s="25">
        <v>89</v>
      </c>
      <c r="N5" s="25">
        <v>60</v>
      </c>
      <c r="O5" s="25">
        <v>879</v>
      </c>
    </row>
    <row r="6" spans="1:15" x14ac:dyDescent="0.3">
      <c r="I6" s="26">
        <v>44348</v>
      </c>
      <c r="J6" t="s">
        <v>8</v>
      </c>
      <c r="K6" s="25">
        <v>7683</v>
      </c>
      <c r="L6" s="25">
        <v>153</v>
      </c>
      <c r="M6" s="25">
        <v>78</v>
      </c>
      <c r="N6" s="25">
        <v>41</v>
      </c>
      <c r="O6" s="25">
        <v>702</v>
      </c>
    </row>
    <row r="7" spans="1:15" x14ac:dyDescent="0.3">
      <c r="C7" s="8" t="s">
        <v>5</v>
      </c>
      <c r="I7" s="26">
        <v>44348</v>
      </c>
      <c r="J7" t="s">
        <v>7</v>
      </c>
      <c r="K7" s="25">
        <v>4681</v>
      </c>
      <c r="L7" s="25">
        <v>93</v>
      </c>
      <c r="M7" s="25">
        <v>99</v>
      </c>
      <c r="N7" s="25">
        <v>53</v>
      </c>
      <c r="O7" s="25">
        <v>897</v>
      </c>
    </row>
    <row r="8" spans="1:15" x14ac:dyDescent="0.3">
      <c r="C8" s="1">
        <f>SUMIFS(K5:K53,J5:J53,C7)</f>
        <v>43718</v>
      </c>
      <c r="I8" s="26">
        <v>44348</v>
      </c>
      <c r="J8" t="s">
        <v>6</v>
      </c>
      <c r="K8" s="25">
        <v>4373</v>
      </c>
      <c r="L8" s="25">
        <v>87</v>
      </c>
      <c r="M8" s="25">
        <v>86</v>
      </c>
      <c r="N8" s="25">
        <v>51</v>
      </c>
      <c r="O8" s="25">
        <v>808</v>
      </c>
    </row>
    <row r="9" spans="1:15" x14ac:dyDescent="0.3">
      <c r="I9" s="26">
        <v>44348</v>
      </c>
      <c r="J9" t="s">
        <v>5</v>
      </c>
      <c r="K9" s="25">
        <v>3499</v>
      </c>
      <c r="L9" s="25">
        <v>69</v>
      </c>
      <c r="M9" s="25">
        <v>91</v>
      </c>
      <c r="N9" s="25">
        <v>42</v>
      </c>
      <c r="O9" s="25">
        <v>785</v>
      </c>
    </row>
    <row r="10" spans="1:15" x14ac:dyDescent="0.3">
      <c r="B10" s="6">
        <v>2</v>
      </c>
      <c r="C10" t="str">
        <f t="array" ref="C10">INDEX([1]Questions!$D$4:$D$18,B10)</f>
        <v>Total downloads for C apps</v>
      </c>
      <c r="I10" s="26">
        <v>44348</v>
      </c>
      <c r="J10" t="s">
        <v>4</v>
      </c>
      <c r="K10" s="25">
        <v>5649</v>
      </c>
      <c r="L10" s="25">
        <v>112</v>
      </c>
      <c r="M10" s="25">
        <v>78</v>
      </c>
      <c r="N10" s="25">
        <v>31</v>
      </c>
      <c r="O10" s="25">
        <v>643</v>
      </c>
    </row>
    <row r="11" spans="1:15" x14ac:dyDescent="0.3">
      <c r="I11" s="26">
        <v>44348</v>
      </c>
      <c r="J11" t="s">
        <v>3</v>
      </c>
      <c r="K11" s="25">
        <v>1837</v>
      </c>
      <c r="L11" s="25">
        <v>36</v>
      </c>
      <c r="M11" s="25">
        <v>111</v>
      </c>
      <c r="N11" s="25">
        <v>38</v>
      </c>
      <c r="O11" s="25">
        <v>879</v>
      </c>
    </row>
    <row r="12" spans="1:15" x14ac:dyDescent="0.3">
      <c r="C12" s="8" t="s">
        <v>37</v>
      </c>
      <c r="D12" s="34" t="s">
        <v>36</v>
      </c>
      <c r="I12" s="26">
        <v>44378</v>
      </c>
      <c r="J12" t="s">
        <v>9</v>
      </c>
      <c r="K12" s="25">
        <v>8586</v>
      </c>
      <c r="L12" s="25">
        <v>171</v>
      </c>
      <c r="M12" s="25">
        <v>81</v>
      </c>
      <c r="N12" s="25">
        <v>52</v>
      </c>
      <c r="O12" s="25">
        <v>785</v>
      </c>
    </row>
    <row r="13" spans="1:15" x14ac:dyDescent="0.3">
      <c r="C13" s="1" t="s">
        <v>33</v>
      </c>
      <c r="D13" s="33">
        <f>SUMIFS(K5:K53,J5:J53,"c*")</f>
        <v>91536</v>
      </c>
      <c r="I13" s="26">
        <v>44378</v>
      </c>
      <c r="J13" t="s">
        <v>8</v>
      </c>
      <c r="K13" s="25">
        <v>7098</v>
      </c>
      <c r="L13" s="25">
        <v>141</v>
      </c>
      <c r="M13" s="25">
        <v>96</v>
      </c>
      <c r="N13" s="25">
        <v>35</v>
      </c>
      <c r="O13" s="25">
        <v>773</v>
      </c>
    </row>
    <row r="14" spans="1:15" x14ac:dyDescent="0.3">
      <c r="I14" s="26">
        <v>44378</v>
      </c>
      <c r="J14" t="s">
        <v>7</v>
      </c>
      <c r="K14" s="25">
        <v>7066</v>
      </c>
      <c r="L14" s="25">
        <v>141</v>
      </c>
      <c r="M14" s="25">
        <v>64</v>
      </c>
      <c r="N14" s="25">
        <v>32</v>
      </c>
      <c r="O14" s="25">
        <v>566</v>
      </c>
    </row>
    <row r="15" spans="1:15" x14ac:dyDescent="0.3">
      <c r="B15" s="6">
        <v>3</v>
      </c>
      <c r="C15" t="str">
        <f t="array" ref="C15">INDEX([1]Questions!$D$4:$D$18,B15)</f>
        <v>Uninstalls in December 2021</v>
      </c>
      <c r="I15" s="26">
        <v>44378</v>
      </c>
      <c r="J15" t="s">
        <v>6</v>
      </c>
      <c r="K15" s="25">
        <v>6806</v>
      </c>
      <c r="L15" s="25">
        <v>136</v>
      </c>
      <c r="M15" s="25">
        <v>83</v>
      </c>
      <c r="N15" s="25">
        <v>47</v>
      </c>
      <c r="O15" s="25">
        <v>684</v>
      </c>
    </row>
    <row r="16" spans="1:15" x14ac:dyDescent="0.3">
      <c r="I16" s="26">
        <v>44378</v>
      </c>
      <c r="J16" t="s">
        <v>5</v>
      </c>
      <c r="K16" s="25">
        <v>5702</v>
      </c>
      <c r="L16" s="25">
        <v>114</v>
      </c>
      <c r="M16" s="25">
        <v>87</v>
      </c>
      <c r="N16" s="25">
        <v>46</v>
      </c>
      <c r="O16" s="25">
        <v>785</v>
      </c>
    </row>
    <row r="17" spans="2:15" x14ac:dyDescent="0.3">
      <c r="C17" s="8" t="s">
        <v>2</v>
      </c>
      <c r="D17" s="32">
        <v>44531</v>
      </c>
      <c r="I17" s="26">
        <v>44378</v>
      </c>
      <c r="J17" t="s">
        <v>4</v>
      </c>
      <c r="K17" s="25">
        <v>4576</v>
      </c>
      <c r="L17" s="25">
        <v>91</v>
      </c>
      <c r="M17" s="25">
        <v>76</v>
      </c>
      <c r="N17" s="25">
        <v>39</v>
      </c>
      <c r="O17" s="25">
        <v>679</v>
      </c>
    </row>
    <row r="18" spans="2:15" x14ac:dyDescent="0.3">
      <c r="C18" s="1" t="s">
        <v>27</v>
      </c>
      <c r="D18" s="1">
        <f>SUMIFS(L5:L53,I5:I53,"1-12-2021")</f>
        <v>783</v>
      </c>
      <c r="I18" s="26">
        <v>44378</v>
      </c>
      <c r="J18" t="s">
        <v>3</v>
      </c>
      <c r="K18" s="25">
        <v>5004</v>
      </c>
      <c r="L18" s="25">
        <v>100</v>
      </c>
      <c r="M18" s="25">
        <v>135</v>
      </c>
      <c r="N18" s="25">
        <v>50</v>
      </c>
      <c r="O18" s="25">
        <v>1092</v>
      </c>
    </row>
    <row r="19" spans="2:15" x14ac:dyDescent="0.3">
      <c r="I19" s="26">
        <v>44409</v>
      </c>
      <c r="J19" t="s">
        <v>9</v>
      </c>
      <c r="K19" s="25">
        <v>4856</v>
      </c>
      <c r="L19" s="25">
        <v>97</v>
      </c>
      <c r="M19" s="25">
        <v>87</v>
      </c>
      <c r="N19" s="25">
        <v>25</v>
      </c>
      <c r="O19" s="25">
        <v>661</v>
      </c>
    </row>
    <row r="20" spans="2:15" x14ac:dyDescent="0.3">
      <c r="B20" s="6">
        <v>4</v>
      </c>
      <c r="C20" t="str">
        <f t="array" ref="C20">INDEX([1]Questions!$D$4:$D$18,B20)</f>
        <v>Downloads in Oct, Nov, Dec 2021</v>
      </c>
      <c r="I20" s="26">
        <v>44409</v>
      </c>
      <c r="J20" t="s">
        <v>8</v>
      </c>
      <c r="K20" s="25">
        <v>10028</v>
      </c>
      <c r="L20" s="25">
        <v>200</v>
      </c>
      <c r="M20" s="25">
        <v>124</v>
      </c>
      <c r="N20" s="25">
        <v>39</v>
      </c>
      <c r="O20" s="25">
        <v>962</v>
      </c>
    </row>
    <row r="21" spans="2:15" x14ac:dyDescent="0.3">
      <c r="I21" s="26">
        <v>44409</v>
      </c>
      <c r="J21" t="s">
        <v>7</v>
      </c>
      <c r="K21" s="25">
        <v>7909</v>
      </c>
      <c r="L21" s="25">
        <v>158</v>
      </c>
      <c r="M21" s="25">
        <v>137</v>
      </c>
      <c r="N21" s="25">
        <v>32</v>
      </c>
      <c r="O21" s="25">
        <v>997</v>
      </c>
    </row>
    <row r="22" spans="2:15" x14ac:dyDescent="0.3">
      <c r="C22" s="8" t="s">
        <v>35</v>
      </c>
      <c r="D22" s="31">
        <v>44470</v>
      </c>
      <c r="I22" s="26">
        <v>44409</v>
      </c>
      <c r="J22" t="s">
        <v>6</v>
      </c>
      <c r="K22" s="25">
        <v>5233</v>
      </c>
      <c r="L22" s="25">
        <v>104</v>
      </c>
      <c r="M22" s="25">
        <v>78</v>
      </c>
      <c r="N22" s="25">
        <v>31</v>
      </c>
      <c r="O22" s="25">
        <v>643</v>
      </c>
    </row>
    <row r="23" spans="2:15" x14ac:dyDescent="0.3">
      <c r="C23" s="8" t="s">
        <v>34</v>
      </c>
      <c r="D23" s="31">
        <v>44561</v>
      </c>
      <c r="I23" s="26">
        <v>44409</v>
      </c>
      <c r="J23" t="s">
        <v>5</v>
      </c>
      <c r="K23" s="25">
        <v>6782</v>
      </c>
      <c r="L23" s="25">
        <v>135</v>
      </c>
      <c r="M23" s="25">
        <v>70</v>
      </c>
      <c r="N23" s="25">
        <v>45</v>
      </c>
      <c r="O23" s="25">
        <v>679</v>
      </c>
    </row>
    <row r="24" spans="2:15" x14ac:dyDescent="0.3">
      <c r="I24" s="26">
        <v>44409</v>
      </c>
      <c r="J24" t="s">
        <v>4</v>
      </c>
      <c r="K24" s="25">
        <v>5429</v>
      </c>
      <c r="L24" s="25">
        <v>108</v>
      </c>
      <c r="M24" s="25">
        <v>81</v>
      </c>
      <c r="N24" s="25">
        <v>35</v>
      </c>
      <c r="O24" s="25">
        <v>684</v>
      </c>
    </row>
    <row r="25" spans="2:15" x14ac:dyDescent="0.3">
      <c r="C25" s="1" t="s">
        <v>33</v>
      </c>
      <c r="D25" s="1">
        <f>SUMIFS(data[Downloads],data[Month],"&gt;="&amp;D22,data[Month],"&lt;="&amp;D23)</f>
        <v>122200</v>
      </c>
      <c r="I25" s="26">
        <v>44409</v>
      </c>
      <c r="J25" t="s">
        <v>3</v>
      </c>
      <c r="K25" s="25">
        <v>6825</v>
      </c>
      <c r="L25" s="25">
        <v>136</v>
      </c>
      <c r="M25" s="25">
        <v>122</v>
      </c>
      <c r="N25" s="25">
        <v>29</v>
      </c>
      <c r="O25" s="25">
        <v>891</v>
      </c>
    </row>
    <row r="26" spans="2:15" x14ac:dyDescent="0.3">
      <c r="I26" s="26">
        <v>44440</v>
      </c>
      <c r="J26" t="s">
        <v>9</v>
      </c>
      <c r="K26" s="25">
        <v>7258</v>
      </c>
      <c r="L26" s="25">
        <v>145</v>
      </c>
      <c r="M26" s="25">
        <v>106</v>
      </c>
      <c r="N26" s="25">
        <v>38</v>
      </c>
      <c r="O26" s="25">
        <v>850</v>
      </c>
    </row>
    <row r="27" spans="2:15" x14ac:dyDescent="0.3">
      <c r="I27" s="26">
        <v>44440</v>
      </c>
      <c r="J27" t="s">
        <v>8</v>
      </c>
      <c r="K27" s="25">
        <v>5735</v>
      </c>
      <c r="L27" s="25">
        <v>114</v>
      </c>
      <c r="M27" s="25">
        <v>77</v>
      </c>
      <c r="N27" s="25">
        <v>36</v>
      </c>
      <c r="O27" s="25">
        <v>667</v>
      </c>
    </row>
    <row r="28" spans="2:15" x14ac:dyDescent="0.3">
      <c r="B28" s="6">
        <v>5</v>
      </c>
      <c r="C28" t="str">
        <f t="array" ref="C28">INDEX([1]Questions!$D$4:$D$18,B28)</f>
        <v>How many times we had more than 8000 downloads per app month?</v>
      </c>
      <c r="I28" s="26">
        <v>44440</v>
      </c>
      <c r="J28" t="s">
        <v>7</v>
      </c>
      <c r="K28" s="25">
        <v>7899</v>
      </c>
      <c r="L28" s="25">
        <v>157</v>
      </c>
      <c r="M28" s="25">
        <v>51</v>
      </c>
      <c r="N28" s="25">
        <v>49</v>
      </c>
      <c r="O28" s="25">
        <v>590</v>
      </c>
    </row>
    <row r="29" spans="2:15" x14ac:dyDescent="0.3">
      <c r="I29" s="26">
        <v>44440</v>
      </c>
      <c r="J29" t="s">
        <v>6</v>
      </c>
      <c r="K29" s="25">
        <v>6430</v>
      </c>
      <c r="L29" s="25">
        <v>128</v>
      </c>
      <c r="M29" s="25">
        <v>143</v>
      </c>
      <c r="N29" s="25">
        <v>49</v>
      </c>
      <c r="O29" s="25">
        <v>1133</v>
      </c>
    </row>
    <row r="30" spans="2:15" x14ac:dyDescent="0.3">
      <c r="C30" s="8">
        <v>8000</v>
      </c>
      <c r="I30" s="26">
        <v>44440</v>
      </c>
      <c r="J30" t="s">
        <v>5</v>
      </c>
      <c r="K30" s="25">
        <v>7333</v>
      </c>
      <c r="L30" s="25">
        <v>146</v>
      </c>
      <c r="M30" s="25">
        <v>60</v>
      </c>
      <c r="N30" s="25">
        <v>60</v>
      </c>
      <c r="O30" s="25">
        <v>708</v>
      </c>
    </row>
    <row r="31" spans="2:15" x14ac:dyDescent="0.3">
      <c r="C31" s="1">
        <f>COUNTIF(data[Downloads],"&gt;"&amp;8000)</f>
        <v>5</v>
      </c>
      <c r="I31" s="26">
        <v>44440</v>
      </c>
      <c r="J31" t="s">
        <v>4</v>
      </c>
      <c r="K31" s="25">
        <v>4879</v>
      </c>
      <c r="L31" s="25">
        <v>97</v>
      </c>
      <c r="M31" s="25">
        <v>126</v>
      </c>
      <c r="N31" s="25">
        <v>29</v>
      </c>
      <c r="O31" s="25">
        <v>915</v>
      </c>
    </row>
    <row r="32" spans="2:15" x14ac:dyDescent="0.3">
      <c r="I32" s="26">
        <v>44440</v>
      </c>
      <c r="J32" t="s">
        <v>3</v>
      </c>
      <c r="K32" s="25">
        <v>8453</v>
      </c>
      <c r="L32" s="25">
        <v>169</v>
      </c>
      <c r="M32" s="25">
        <v>84</v>
      </c>
      <c r="N32" s="25">
        <v>36</v>
      </c>
      <c r="O32" s="25">
        <v>708</v>
      </c>
    </row>
    <row r="33" spans="2:15" x14ac:dyDescent="0.3">
      <c r="B33" s="6">
        <v>6</v>
      </c>
      <c r="C33" t="str">
        <f t="array" ref="C33">INDEX([1]Questions!$D$4:$D$18,B33)</f>
        <v>5 star rating % for Sugar Rush</v>
      </c>
      <c r="I33" s="26">
        <v>44470</v>
      </c>
      <c r="J33" t="s">
        <v>9</v>
      </c>
      <c r="K33" s="25">
        <v>8050</v>
      </c>
      <c r="L33" s="25">
        <v>161</v>
      </c>
      <c r="M33" s="25">
        <v>104</v>
      </c>
      <c r="N33" s="25">
        <v>32</v>
      </c>
      <c r="O33" s="25">
        <v>802</v>
      </c>
    </row>
    <row r="34" spans="2:15" x14ac:dyDescent="0.3">
      <c r="I34" s="26">
        <v>44470</v>
      </c>
      <c r="J34" t="s">
        <v>8</v>
      </c>
      <c r="K34" s="25">
        <v>4693</v>
      </c>
      <c r="L34" s="25">
        <v>93</v>
      </c>
      <c r="M34" s="25">
        <v>85</v>
      </c>
      <c r="N34" s="25">
        <v>46</v>
      </c>
      <c r="O34" s="25">
        <v>773</v>
      </c>
    </row>
    <row r="35" spans="2:15" x14ac:dyDescent="0.3">
      <c r="I35" s="26">
        <v>44470</v>
      </c>
      <c r="J35" t="s">
        <v>7</v>
      </c>
      <c r="K35" s="25">
        <v>5165</v>
      </c>
      <c r="L35" s="25">
        <v>103</v>
      </c>
      <c r="M35" s="25">
        <v>95</v>
      </c>
      <c r="N35" s="25">
        <v>40</v>
      </c>
      <c r="O35" s="25">
        <v>797</v>
      </c>
    </row>
    <row r="36" spans="2:15" x14ac:dyDescent="0.3">
      <c r="C36" s="8" t="s">
        <v>29</v>
      </c>
      <c r="D36" s="30" t="s">
        <v>5</v>
      </c>
      <c r="I36" s="26">
        <v>44470</v>
      </c>
      <c r="J36" t="s">
        <v>6</v>
      </c>
      <c r="K36" s="25">
        <v>4906</v>
      </c>
      <c r="L36" s="25">
        <v>98</v>
      </c>
      <c r="M36" s="25">
        <v>76</v>
      </c>
      <c r="N36" s="25">
        <v>47</v>
      </c>
      <c r="O36" s="25">
        <v>702</v>
      </c>
    </row>
    <row r="37" spans="2:15" x14ac:dyDescent="0.3">
      <c r="C37" s="15" t="s">
        <v>32</v>
      </c>
      <c r="D37" s="29">
        <f>SUMIFS(data[5 star ratings],data[App],D36)</f>
        <v>587</v>
      </c>
      <c r="I37" s="26">
        <v>44470</v>
      </c>
      <c r="J37" t="s">
        <v>5</v>
      </c>
      <c r="K37" s="25">
        <v>6032</v>
      </c>
      <c r="L37" s="25">
        <v>120</v>
      </c>
      <c r="M37" s="25">
        <v>65</v>
      </c>
      <c r="N37" s="25">
        <v>47</v>
      </c>
      <c r="O37" s="25">
        <v>661</v>
      </c>
    </row>
    <row r="38" spans="2:15" x14ac:dyDescent="0.3">
      <c r="C38" s="15" t="s">
        <v>31</v>
      </c>
      <c r="D38" s="29">
        <f>SUMIFS(data[Total ratings], data[App], D36)</f>
        <v>5353</v>
      </c>
      <c r="I38" s="26">
        <v>44470</v>
      </c>
      <c r="J38" t="s">
        <v>4</v>
      </c>
      <c r="K38" s="25">
        <v>7092</v>
      </c>
      <c r="L38" s="25">
        <v>141</v>
      </c>
      <c r="M38" s="25">
        <v>68</v>
      </c>
      <c r="N38" s="25">
        <v>32</v>
      </c>
      <c r="O38" s="25">
        <v>590</v>
      </c>
    </row>
    <row r="39" spans="2:15" x14ac:dyDescent="0.3">
      <c r="I39" s="26">
        <v>44470</v>
      </c>
      <c r="J39" t="s">
        <v>3</v>
      </c>
      <c r="K39" s="25">
        <v>4340</v>
      </c>
      <c r="L39" s="25">
        <v>86</v>
      </c>
      <c r="M39" s="25">
        <v>76</v>
      </c>
      <c r="N39" s="25">
        <v>30</v>
      </c>
      <c r="O39" s="25">
        <v>625</v>
      </c>
    </row>
    <row r="40" spans="2:15" x14ac:dyDescent="0.3">
      <c r="C40" s="1" t="s">
        <v>30</v>
      </c>
      <c r="D40" s="28">
        <f>D37/D38</f>
        <v>0.10965813562488325</v>
      </c>
      <c r="I40" s="26">
        <v>44501</v>
      </c>
      <c r="J40" t="s">
        <v>9</v>
      </c>
      <c r="K40" s="25">
        <v>7500</v>
      </c>
      <c r="L40" s="25">
        <v>150</v>
      </c>
      <c r="M40" s="25">
        <v>81</v>
      </c>
      <c r="N40" s="25">
        <v>56</v>
      </c>
      <c r="O40" s="25">
        <v>808</v>
      </c>
    </row>
    <row r="41" spans="2:15" x14ac:dyDescent="0.3">
      <c r="I41" s="26">
        <v>44501</v>
      </c>
      <c r="J41" t="s">
        <v>8</v>
      </c>
      <c r="K41" s="25">
        <v>5520</v>
      </c>
      <c r="L41" s="25">
        <v>110</v>
      </c>
      <c r="M41" s="25">
        <v>97</v>
      </c>
      <c r="N41" s="25">
        <v>32</v>
      </c>
      <c r="O41" s="25">
        <v>761</v>
      </c>
    </row>
    <row r="42" spans="2:15" x14ac:dyDescent="0.3">
      <c r="I42" s="26">
        <v>44501</v>
      </c>
      <c r="J42" t="s">
        <v>7</v>
      </c>
      <c r="K42" s="25">
        <v>5651</v>
      </c>
      <c r="L42" s="25">
        <v>113</v>
      </c>
      <c r="M42" s="25">
        <v>81</v>
      </c>
      <c r="N42" s="25">
        <v>40</v>
      </c>
      <c r="O42" s="25">
        <v>714</v>
      </c>
    </row>
    <row r="43" spans="2:15" x14ac:dyDescent="0.3">
      <c r="B43" s="6">
        <v>7</v>
      </c>
      <c r="C43" t="str">
        <f t="array" ref="C43">INDEX([1]Questions!$D$4:$D$18,B43)</f>
        <v>Average uninstalls for Subway Wafers</v>
      </c>
      <c r="I43" s="26">
        <v>44501</v>
      </c>
      <c r="J43" t="s">
        <v>6</v>
      </c>
      <c r="K43" s="25">
        <v>9195</v>
      </c>
      <c r="L43" s="25">
        <v>183</v>
      </c>
      <c r="M43" s="25">
        <v>117</v>
      </c>
      <c r="N43" s="25">
        <v>41</v>
      </c>
      <c r="O43" s="25">
        <v>932</v>
      </c>
    </row>
    <row r="44" spans="2:15" x14ac:dyDescent="0.3">
      <c r="I44" s="26">
        <v>44501</v>
      </c>
      <c r="J44" t="s">
        <v>5</v>
      </c>
      <c r="K44" s="25">
        <v>7488</v>
      </c>
      <c r="L44" s="25">
        <v>149</v>
      </c>
      <c r="M44" s="25">
        <v>82</v>
      </c>
      <c r="N44" s="25">
        <v>50</v>
      </c>
      <c r="O44" s="25">
        <v>779</v>
      </c>
    </row>
    <row r="45" spans="2:15" x14ac:dyDescent="0.3">
      <c r="I45" s="26">
        <v>44501</v>
      </c>
      <c r="J45" t="s">
        <v>4</v>
      </c>
      <c r="K45" s="25">
        <v>2849</v>
      </c>
      <c r="L45" s="25">
        <v>56</v>
      </c>
      <c r="M45" s="25">
        <v>92</v>
      </c>
      <c r="N45" s="25">
        <v>55</v>
      </c>
      <c r="O45" s="25">
        <v>867</v>
      </c>
    </row>
    <row r="46" spans="2:15" x14ac:dyDescent="0.3">
      <c r="C46" s="8" t="s">
        <v>29</v>
      </c>
      <c r="D46" s="8" t="s">
        <v>4</v>
      </c>
      <c r="I46" s="26">
        <v>44501</v>
      </c>
      <c r="J46" t="s">
        <v>3</v>
      </c>
      <c r="K46" s="25">
        <v>4389</v>
      </c>
      <c r="L46" s="25">
        <v>87</v>
      </c>
      <c r="M46" s="25">
        <v>80</v>
      </c>
      <c r="N46" s="25">
        <v>51</v>
      </c>
      <c r="O46" s="25">
        <v>773</v>
      </c>
    </row>
    <row r="47" spans="2:15" x14ac:dyDescent="0.3">
      <c r="C47" s="1" t="s">
        <v>28</v>
      </c>
      <c r="D47" s="27">
        <f>AVERAGEIFS(data[Uninstalls],data[App],D46)</f>
        <v>104.71428571428571</v>
      </c>
      <c r="I47" s="26">
        <v>44531</v>
      </c>
      <c r="J47" t="s">
        <v>9</v>
      </c>
      <c r="K47" s="25">
        <v>2297</v>
      </c>
      <c r="L47" s="25">
        <v>45</v>
      </c>
      <c r="M47" s="25">
        <v>76</v>
      </c>
      <c r="N47" s="25">
        <v>47</v>
      </c>
      <c r="O47" s="25">
        <v>726</v>
      </c>
    </row>
    <row r="48" spans="2:15" x14ac:dyDescent="0.3">
      <c r="I48" s="26">
        <v>44531</v>
      </c>
      <c r="J48" t="s">
        <v>8</v>
      </c>
      <c r="K48" s="25">
        <v>5153</v>
      </c>
      <c r="L48" s="25">
        <v>103</v>
      </c>
      <c r="M48" s="25">
        <v>76</v>
      </c>
      <c r="N48" s="25">
        <v>49</v>
      </c>
      <c r="O48" s="25">
        <v>738</v>
      </c>
    </row>
    <row r="49" spans="2:15" x14ac:dyDescent="0.3">
      <c r="I49" s="26">
        <v>44531</v>
      </c>
      <c r="J49" t="s">
        <v>7</v>
      </c>
      <c r="K49" s="25">
        <v>7752</v>
      </c>
      <c r="L49" s="25">
        <v>155</v>
      </c>
      <c r="M49" s="25">
        <v>94</v>
      </c>
      <c r="N49" s="25">
        <v>39</v>
      </c>
      <c r="O49" s="25">
        <v>785</v>
      </c>
    </row>
    <row r="50" spans="2:15" x14ac:dyDescent="0.3">
      <c r="B50" s="6">
        <v>8</v>
      </c>
      <c r="C50" t="str">
        <f t="array" ref="C50">INDEX([1]Questions!$D$4:$D$18,B50)</f>
        <v>Which month has highest uninstall ratio?</v>
      </c>
      <c r="I50" s="26">
        <v>44531</v>
      </c>
      <c r="J50" t="s">
        <v>6</v>
      </c>
      <c r="K50" s="25">
        <v>5132</v>
      </c>
      <c r="L50" s="25">
        <v>102</v>
      </c>
      <c r="M50" s="25">
        <v>75</v>
      </c>
      <c r="N50" s="25">
        <v>46</v>
      </c>
      <c r="O50" s="25">
        <v>714</v>
      </c>
    </row>
    <row r="51" spans="2:15" x14ac:dyDescent="0.3">
      <c r="I51" s="26">
        <v>44531</v>
      </c>
      <c r="J51" t="s">
        <v>5</v>
      </c>
      <c r="K51" s="25">
        <v>6882</v>
      </c>
      <c r="L51" s="25">
        <v>137</v>
      </c>
      <c r="M51" s="25">
        <v>132</v>
      </c>
      <c r="N51" s="25">
        <v>30</v>
      </c>
      <c r="O51" s="25">
        <v>956</v>
      </c>
    </row>
    <row r="52" spans="2:15" x14ac:dyDescent="0.3">
      <c r="C52" s="4" t="s">
        <v>2</v>
      </c>
      <c r="D52" s="4" t="s">
        <v>27</v>
      </c>
      <c r="E52" s="4" t="s">
        <v>21</v>
      </c>
      <c r="F52" s="4" t="s">
        <v>26</v>
      </c>
      <c r="I52" s="26">
        <v>44531</v>
      </c>
      <c r="J52" t="s">
        <v>4</v>
      </c>
      <c r="K52" s="25">
        <v>6420</v>
      </c>
      <c r="L52" s="25">
        <v>128</v>
      </c>
      <c r="M52" s="25">
        <v>77</v>
      </c>
      <c r="N52" s="25">
        <v>52</v>
      </c>
      <c r="O52" s="25">
        <v>761</v>
      </c>
    </row>
    <row r="53" spans="2:15" x14ac:dyDescent="0.3">
      <c r="C53" s="3">
        <v>44348</v>
      </c>
      <c r="D53" s="15">
        <f>SUMIFS(data[Uninstalls],data[Month],C53)</f>
        <v>691</v>
      </c>
      <c r="E53" s="15">
        <f>SUMIFS(data[Downloads],data[Month],C53)</f>
        <v>34801</v>
      </c>
      <c r="F53" s="24">
        <f xml:space="preserve"> D53 / E53</f>
        <v>1.9855751271515187E-2</v>
      </c>
      <c r="I53" s="26">
        <v>44531</v>
      </c>
      <c r="J53" t="s">
        <v>3</v>
      </c>
      <c r="K53" s="25">
        <v>5694</v>
      </c>
      <c r="L53" s="25">
        <v>113</v>
      </c>
      <c r="M53" s="25">
        <v>56</v>
      </c>
      <c r="N53" s="25">
        <v>55</v>
      </c>
      <c r="O53" s="25">
        <v>655</v>
      </c>
    </row>
    <row r="54" spans="2:15" x14ac:dyDescent="0.3">
      <c r="C54" s="3">
        <v>44378</v>
      </c>
      <c r="D54" s="15">
        <f>SUMIFS(data[Uninstalls],data[Month],C54)</f>
        <v>894</v>
      </c>
      <c r="E54" s="15">
        <f>SUMIFS(data[Downloads],data[Month],C54)</f>
        <v>44838</v>
      </c>
      <c r="F54" s="24">
        <f xml:space="preserve"> D54 / E54</f>
        <v>1.9938445068914758E-2</v>
      </c>
    </row>
    <row r="55" spans="2:15" x14ac:dyDescent="0.3">
      <c r="C55" s="3">
        <v>44409</v>
      </c>
      <c r="D55" s="15">
        <f>SUMIFS(data[Uninstalls],data[Month],C55)</f>
        <v>938</v>
      </c>
      <c r="E55" s="15">
        <f>SUMIFS(data[Downloads],data[Month],C55)</f>
        <v>47062</v>
      </c>
      <c r="F55" s="24">
        <f xml:space="preserve"> D55 / E55</f>
        <v>1.9931154647061324E-2</v>
      </c>
    </row>
    <row r="56" spans="2:15" x14ac:dyDescent="0.3">
      <c r="C56" s="3">
        <v>44440</v>
      </c>
      <c r="D56" s="15">
        <f>SUMIFS(data[Uninstalls],data[Month],C56)</f>
        <v>956</v>
      </c>
      <c r="E56" s="15">
        <f>SUMIFS(data[Downloads],data[Month],C56)</f>
        <v>47987</v>
      </c>
      <c r="F56" s="24">
        <f xml:space="preserve"> D56 / E56</f>
        <v>1.9922062225185989E-2</v>
      </c>
    </row>
    <row r="57" spans="2:15" x14ac:dyDescent="0.3">
      <c r="C57" s="3">
        <v>44470</v>
      </c>
      <c r="D57" s="15">
        <f>SUMIFS(data[Uninstalls],data[Month],C57)</f>
        <v>802</v>
      </c>
      <c r="E57" s="15">
        <f>SUMIFS(data[Downloads],data[Month],C57)</f>
        <v>40278</v>
      </c>
      <c r="F57" s="24">
        <f xml:space="preserve"> D57 / E57</f>
        <v>1.9911614280748797E-2</v>
      </c>
    </row>
    <row r="58" spans="2:15" x14ac:dyDescent="0.3">
      <c r="C58" s="3">
        <v>44501</v>
      </c>
      <c r="D58" s="15">
        <f>SUMIFS(data[Uninstalls],data[Month],C58)</f>
        <v>848</v>
      </c>
      <c r="E58" s="15">
        <f>SUMIFS(data[Downloads],data[Month],C58)</f>
        <v>42592</v>
      </c>
      <c r="F58" s="24">
        <f xml:space="preserve"> D58 / E58</f>
        <v>1.9909842223891812E-2</v>
      </c>
    </row>
    <row r="59" spans="2:15" x14ac:dyDescent="0.3">
      <c r="C59" s="3">
        <v>44531</v>
      </c>
      <c r="D59" s="15">
        <f>SUMIFS(data[Uninstalls],data[Month],C59)</f>
        <v>783</v>
      </c>
      <c r="E59" s="15">
        <f>SUMIFS(data[Downloads],data[Month],C59)</f>
        <v>39330</v>
      </c>
      <c r="F59" s="24">
        <f xml:space="preserve"> D59 / E59</f>
        <v>1.9908466819221968E-2</v>
      </c>
    </row>
    <row r="61" spans="2:15" x14ac:dyDescent="0.3">
      <c r="E61" s="1" t="s">
        <v>25</v>
      </c>
      <c r="F61" s="23">
        <f xml:space="preserve"> MAX(F53:F59)</f>
        <v>1.9938445068914758E-2</v>
      </c>
    </row>
    <row r="62" spans="2:15" x14ac:dyDescent="0.3">
      <c r="E62" s="1" t="s">
        <v>24</v>
      </c>
      <c r="F62" s="22" t="e">
        <f>VLOOKUP(F61,C52:F59,1,TRUE)</f>
        <v>#N/A</v>
      </c>
    </row>
    <row r="65" spans="2:7" x14ac:dyDescent="0.3">
      <c r="B65" s="6">
        <v>9</v>
      </c>
      <c r="C65" t="str">
        <f t="array" ref="C65">INDEX([1]Questions!$D$4:$D$18,B65)</f>
        <v>Average monthly downloads</v>
      </c>
    </row>
    <row r="67" spans="2:7" x14ac:dyDescent="0.3">
      <c r="C67" s="4" t="s">
        <v>2</v>
      </c>
      <c r="D67" s="4" t="s">
        <v>23</v>
      </c>
    </row>
    <row r="68" spans="2:7" x14ac:dyDescent="0.3">
      <c r="C68" s="3">
        <v>44440</v>
      </c>
      <c r="D68" s="21">
        <f>AVERAGEIFS(data[Downloads],data[Month],C68)</f>
        <v>6855.2857142857147</v>
      </c>
    </row>
    <row r="69" spans="2:7" x14ac:dyDescent="0.3">
      <c r="C69" s="3">
        <v>44409</v>
      </c>
      <c r="D69" s="21">
        <f>AVERAGEIFS(data[Downloads],data[Month],C69)</f>
        <v>6723.1428571428569</v>
      </c>
    </row>
    <row r="70" spans="2:7" x14ac:dyDescent="0.3">
      <c r="C70" s="3">
        <v>44378</v>
      </c>
      <c r="D70" s="21">
        <f>AVERAGEIFS(data[Downloads],data[Month],C70)</f>
        <v>6405.4285714285716</v>
      </c>
    </row>
    <row r="71" spans="2:7" x14ac:dyDescent="0.3">
      <c r="C71" s="3">
        <v>44501</v>
      </c>
      <c r="D71" s="21">
        <f>AVERAGEIFS(data[Downloads],data[Month],C71)</f>
        <v>6084.5714285714284</v>
      </c>
    </row>
    <row r="72" spans="2:7" x14ac:dyDescent="0.3">
      <c r="C72" s="3">
        <v>44470</v>
      </c>
      <c r="D72" s="21">
        <f>AVERAGEIFS(data[Downloads],data[Month],C72)</f>
        <v>5754</v>
      </c>
    </row>
    <row r="73" spans="2:7" x14ac:dyDescent="0.3">
      <c r="C73" s="3">
        <v>44531</v>
      </c>
      <c r="D73" s="21">
        <f>AVERAGEIFS(data[Downloads],data[Month],C73)</f>
        <v>5618.5714285714284</v>
      </c>
    </row>
    <row r="74" spans="2:7" x14ac:dyDescent="0.3">
      <c r="C74" s="3">
        <v>44348</v>
      </c>
      <c r="D74" s="21">
        <f>AVERAGEIFS(data[Downloads],data[Month],C74)</f>
        <v>4971.5714285714284</v>
      </c>
    </row>
    <row r="77" spans="2:7" x14ac:dyDescent="0.3">
      <c r="B77" s="6">
        <v>10</v>
      </c>
      <c r="C77" t="str">
        <f t="array" ref="C77">INDEX([1]Questions!$D$4:$D$18,B77)</f>
        <v>Most downloads in any month / app? 2nd and 3rd places also?</v>
      </c>
      <c r="F77" s="18">
        <v>44440</v>
      </c>
      <c r="G77" t="s">
        <v>22</v>
      </c>
    </row>
    <row r="78" spans="2:7" x14ac:dyDescent="0.3">
      <c r="B78" s="17">
        <v>11</v>
      </c>
      <c r="C78" t="str">
        <f t="array" ref="C78">INDEX([1]Questions!$D$4:$D$18,B78)</f>
        <v>Which month and app was that?</v>
      </c>
    </row>
    <row r="80" spans="2:7" x14ac:dyDescent="0.3">
      <c r="C80" s="4"/>
      <c r="D80" s="5" t="s">
        <v>21</v>
      </c>
      <c r="E80" s="4" t="s">
        <v>0</v>
      </c>
      <c r="F80" s="4" t="s">
        <v>20</v>
      </c>
    </row>
    <row r="81" spans="2:8" x14ac:dyDescent="0.3">
      <c r="C81" s="15" t="s">
        <v>19</v>
      </c>
      <c r="D81" s="2">
        <f>MAX(data[Downloads])</f>
        <v>10028</v>
      </c>
      <c r="E81" s="20" t="e">
        <f>VLOOKUP(D81,data[],1,TRUE)</f>
        <v>#N/A</v>
      </c>
      <c r="F81" s="19">
        <f>INDEX(data[Month],MATCH(D81,data[Downloads],0))</f>
        <v>44409</v>
      </c>
    </row>
    <row r="82" spans="2:8" x14ac:dyDescent="0.3">
      <c r="C82" s="15" t="s">
        <v>18</v>
      </c>
      <c r="D82" s="2">
        <f>LARGE(data[Downloads],2)</f>
        <v>9195</v>
      </c>
      <c r="E82" s="20"/>
      <c r="F82" s="19">
        <f>INDEX(data[Month],MATCH(D82,data[Downloads],0))</f>
        <v>44501</v>
      </c>
    </row>
    <row r="83" spans="2:8" x14ac:dyDescent="0.3">
      <c r="C83" s="15" t="s">
        <v>17</v>
      </c>
      <c r="D83" s="2">
        <f>LARGE(data[Downloads],3)</f>
        <v>8586</v>
      </c>
      <c r="E83" s="20"/>
      <c r="F83" s="19">
        <f>INDEX(data[Month],MATCH(D83,data[Downloads],0))</f>
        <v>44378</v>
      </c>
      <c r="H83" s="18"/>
    </row>
    <row r="86" spans="2:8" x14ac:dyDescent="0.3">
      <c r="B86" s="6">
        <v>12</v>
      </c>
      <c r="C86" t="str">
        <f t="array" ref="C86">INDEX([1]Questions!$D$4:$D$18,B86)</f>
        <v>In October 2021, which app has most 1star ratings?</v>
      </c>
    </row>
    <row r="87" spans="2:8" x14ac:dyDescent="0.3">
      <c r="B87" s="17">
        <v>13</v>
      </c>
      <c r="C87" t="str">
        <f t="array" ref="C87">INDEX([1]Questions!$D$4:$D$18,B87)</f>
        <v>Does it change by December 2021?</v>
      </c>
    </row>
    <row r="89" spans="2:8" x14ac:dyDescent="0.3">
      <c r="C89" s="4" t="s">
        <v>2</v>
      </c>
      <c r="D89" s="16">
        <v>44470</v>
      </c>
      <c r="E89" s="16">
        <v>44531</v>
      </c>
    </row>
    <row r="90" spans="2:8" x14ac:dyDescent="0.3">
      <c r="C90" s="15" t="s">
        <v>16</v>
      </c>
      <c r="D90" s="15">
        <f>_xlfn.MAXIFS(data[1 star ratings],data[Month],D89)</f>
        <v>47</v>
      </c>
      <c r="E90" s="15">
        <f>_xlfn.MAXIFS(data[1 star ratings],data[Month],E89)</f>
        <v>55</v>
      </c>
    </row>
    <row r="92" spans="2:8" x14ac:dyDescent="0.3">
      <c r="C92" s="14" t="s">
        <v>15</v>
      </c>
      <c r="D92" s="2" t="str">
        <f>INDEX(data[App],MATCH(D90,data[1 star ratings],0))</f>
        <v>Where is my Coco?</v>
      </c>
      <c r="E92" s="2"/>
      <c r="F92" s="13"/>
      <c r="G92" s="13" t="s">
        <v>14</v>
      </c>
    </row>
    <row r="93" spans="2:8" x14ac:dyDescent="0.3">
      <c r="C93" s="12" t="s">
        <v>13</v>
      </c>
      <c r="D93" s="2" t="str">
        <f>INDEX(data[App],MATCH(E90,data[1 star ratings],0))</f>
        <v>Subway Wafers</v>
      </c>
      <c r="E93" s="11"/>
      <c r="G93" s="10" t="s">
        <v>12</v>
      </c>
    </row>
    <row r="94" spans="2:8" x14ac:dyDescent="0.3">
      <c r="D94" s="2"/>
    </row>
    <row r="96" spans="2:8" x14ac:dyDescent="0.3">
      <c r="B96" s="6">
        <v>14</v>
      </c>
      <c r="C96" t="str">
        <f t="array" ref="C96">INDEX([1]Questions!$D$4:$D$18,B96)</f>
        <v>What are the best download figures for each app?</v>
      </c>
    </row>
    <row r="98" spans="2:5" x14ac:dyDescent="0.3">
      <c r="C98" s="4" t="s">
        <v>11</v>
      </c>
      <c r="D98" s="4" t="s">
        <v>10</v>
      </c>
      <c r="E98" s="9" t="s">
        <v>2</v>
      </c>
    </row>
    <row r="99" spans="2:5" x14ac:dyDescent="0.3">
      <c r="C99" s="8" t="s">
        <v>9</v>
      </c>
      <c r="D99" s="1">
        <f>_xlfn.MAXIFS(data[Downloads],data[App],C99)</f>
        <v>8586</v>
      </c>
      <c r="E99" s="7">
        <f>INDEX(data[Month],MATCH(D99,data[Downloads],0))</f>
        <v>44378</v>
      </c>
    </row>
    <row r="100" spans="2:5" x14ac:dyDescent="0.3">
      <c r="C100" s="8" t="s">
        <v>8</v>
      </c>
      <c r="D100" s="1">
        <f>_xlfn.MAXIFS(data[Downloads],data[App],C100)</f>
        <v>10028</v>
      </c>
      <c r="E100" s="7">
        <f>INDEX(data[Month],MATCH(D100,data[Downloads],0))</f>
        <v>44409</v>
      </c>
    </row>
    <row r="101" spans="2:5" x14ac:dyDescent="0.3">
      <c r="C101" s="8" t="s">
        <v>7</v>
      </c>
      <c r="D101" s="1">
        <f>_xlfn.MAXIFS(data[Downloads],data[App],C101)</f>
        <v>7909</v>
      </c>
      <c r="E101" s="7">
        <f>INDEX(data[Month],MATCH(D101,data[Downloads],0))</f>
        <v>44409</v>
      </c>
    </row>
    <row r="102" spans="2:5" x14ac:dyDescent="0.3">
      <c r="C102" s="8" t="s">
        <v>6</v>
      </c>
      <c r="D102" s="1">
        <f>_xlfn.MAXIFS(data[Downloads],data[App],C102)</f>
        <v>9195</v>
      </c>
      <c r="E102" s="7">
        <f>INDEX(data[Month],MATCH(D102,data[Downloads],0))</f>
        <v>44501</v>
      </c>
    </row>
    <row r="103" spans="2:5" x14ac:dyDescent="0.3">
      <c r="C103" s="8" t="s">
        <v>5</v>
      </c>
      <c r="D103" s="1">
        <f>_xlfn.MAXIFS(data[Downloads],data[App],C103)</f>
        <v>7488</v>
      </c>
      <c r="E103" s="7">
        <f>INDEX(data[Month],MATCH(D103,data[Downloads],0))</f>
        <v>44501</v>
      </c>
    </row>
    <row r="104" spans="2:5" x14ac:dyDescent="0.3">
      <c r="C104" s="8" t="s">
        <v>4</v>
      </c>
      <c r="D104" s="1">
        <f>_xlfn.MAXIFS(data[Downloads],data[App],C104)</f>
        <v>7092</v>
      </c>
      <c r="E104" s="7">
        <f>INDEX(data[Month],MATCH(D104,data[Downloads],0))</f>
        <v>44470</v>
      </c>
    </row>
    <row r="105" spans="2:5" x14ac:dyDescent="0.3">
      <c r="C105" s="8" t="s">
        <v>3</v>
      </c>
      <c r="D105" s="1">
        <f>_xlfn.MAXIFS(data[Downloads],data[App],C105)</f>
        <v>8453</v>
      </c>
      <c r="E105" s="7">
        <f>INDEX(data[Month],MATCH(D105,data[Downloads],0))</f>
        <v>44440</v>
      </c>
    </row>
    <row r="107" spans="2:5" x14ac:dyDescent="0.3">
      <c r="B107" s="6">
        <v>15</v>
      </c>
      <c r="C107" t="str">
        <f t="array" ref="C107">INDEX([1]Questions!$D$4:$D$18,B107)</f>
        <v>What is the least downloaded app in each month?</v>
      </c>
    </row>
    <row r="109" spans="2:5" x14ac:dyDescent="0.3">
      <c r="C109" s="4" t="s">
        <v>2</v>
      </c>
      <c r="D109" s="5" t="s">
        <v>1</v>
      </c>
      <c r="E109" s="4" t="s">
        <v>0</v>
      </c>
    </row>
    <row r="110" spans="2:5" x14ac:dyDescent="0.3">
      <c r="C110" s="3">
        <v>44348</v>
      </c>
      <c r="D110" s="2">
        <f>_xlfn.MINIFS(data[Downloads],data[Month],C110)</f>
        <v>1837</v>
      </c>
      <c r="E110" s="1" t="str">
        <f>INDEX(data[App],MATCH(D110,data[Downloads],0))</f>
        <v>Temple Bun</v>
      </c>
    </row>
    <row r="111" spans="2:5" x14ac:dyDescent="0.3">
      <c r="C111" s="3">
        <v>44378</v>
      </c>
      <c r="D111" s="2">
        <f>_xlfn.MINIFS(data[Downloads],data[Month],C111)</f>
        <v>4576</v>
      </c>
      <c r="E111" s="1" t="str">
        <f>INDEX(data[App],MATCH(D111,data[Downloads],0))</f>
        <v>Subway Wafers</v>
      </c>
    </row>
    <row r="112" spans="2:5" x14ac:dyDescent="0.3">
      <c r="C112" s="3">
        <v>44409</v>
      </c>
      <c r="D112" s="2">
        <f>_xlfn.MINIFS(data[Downloads],data[Month],C112)</f>
        <v>4856</v>
      </c>
      <c r="E112" s="1" t="str">
        <f>INDEX(data[App],MATCH(D112,data[Downloads],0))</f>
        <v>Crushed by Candies</v>
      </c>
    </row>
    <row r="113" spans="3:5" x14ac:dyDescent="0.3">
      <c r="C113" s="3">
        <v>44440</v>
      </c>
      <c r="D113" s="2">
        <f>_xlfn.MINIFS(data[Downloads],data[Month],C113)</f>
        <v>4879</v>
      </c>
      <c r="E113" s="1" t="str">
        <f>INDEX(data[App],MATCH(D113,data[Downloads],0))</f>
        <v>Subway Wafers</v>
      </c>
    </row>
    <row r="114" spans="3:5" x14ac:dyDescent="0.3">
      <c r="C114" s="3">
        <v>44470</v>
      </c>
      <c r="D114" s="2">
        <f>_xlfn.MINIFS(data[Downloads],data[Month],C114)</f>
        <v>4340</v>
      </c>
      <c r="E114" s="1" t="str">
        <f>INDEX(data[App],MATCH(D114,data[Downloads],0))</f>
        <v>Temple Bun</v>
      </c>
    </row>
    <row r="115" spans="3:5" x14ac:dyDescent="0.3">
      <c r="C115" s="3">
        <v>44501</v>
      </c>
      <c r="D115" s="2">
        <f>_xlfn.MINIFS(data[Downloads],data[Month],C115)</f>
        <v>2849</v>
      </c>
      <c r="E115" s="1" t="str">
        <f>INDEX(data[App],MATCH(D115,data[Downloads],0))</f>
        <v>Subway Wafers</v>
      </c>
    </row>
    <row r="116" spans="3:5" x14ac:dyDescent="0.3">
      <c r="C116" s="3">
        <v>44531</v>
      </c>
      <c r="D116" s="2">
        <f>_xlfn.MINIFS(data[Downloads],data[Month],C116)</f>
        <v>2297</v>
      </c>
      <c r="E116" s="1" t="str">
        <f>INDEX(data[App],MATCH(D116,data[Downloads],0))</f>
        <v>Crushed by Candies</v>
      </c>
    </row>
  </sheetData>
  <mergeCells count="1">
    <mergeCell ref="B3:D3"/>
  </mergeCells>
  <hyperlinks>
    <hyperlink ref="B3:D3" r:id="rId1" display="Download the Answers Workbook" xr:uid="{22C640F4-15E7-4F3B-8448-E593EE3D0030}"/>
    <hyperlink ref="G92" r:id="rId2" xr:uid="{A7FDFA49-1F1D-4D5B-B3EA-2BFC5CFA006C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2024-05-01T05:34:02Z</dcterms:created>
  <dcterms:modified xsi:type="dcterms:W3CDTF">2024-05-01T05:34:41Z</dcterms:modified>
</cp:coreProperties>
</file>